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tables/table6.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545" windowHeight="7065" tabRatio="719" activeTab="5"/>
  </bookViews>
  <sheets>
    <sheet name="Calendrier" sheetId="3" r:id="rId1"/>
    <sheet name="Suivi des congés des employés" sheetId="1" r:id="rId2"/>
    <sheet name="Liste des employés" sheetId="2" r:id="rId3"/>
    <sheet name="Types de congés" sheetId="4" r:id="rId4"/>
    <sheet name="Jours fériés" sheetId="5" r:id="rId5"/>
    <sheet name="Ce que j'aimerais savoir faire" sheetId="7" r:id="rId6"/>
    <sheet name="Heure créche" sheetId="8" r:id="rId7"/>
  </sheets>
  <externalReferences>
    <externalReference r:id="rId8"/>
  </externalReferences>
  <definedNames>
    <definedName name="_xlnm._FilterDatabase" localSheetId="0" hidden="1">'[1]Calendar View'!$H$19:$K$22</definedName>
    <definedName name="_xlnm._FilterDatabase" localSheetId="5" hidden="1">'[1]Calendar View'!$H$19:$K$22</definedName>
    <definedName name="Année_civile" localSheetId="5">'Ce que j''aimerais savoir faire'!$C$3</definedName>
    <definedName name="Année_civile">Calendrier!$C$3</definedName>
    <definedName name="Années">OFFSET('Jours fériés'!$F$4,,,COUNTA('Jours fériés'!$F:$F)-1)</definedName>
    <definedName name="ColumnTitleRegion..AC22.1" localSheetId="5">'Ce que j''aimerais savoir faire'!$C$19:$E$19</definedName>
    <definedName name="ColumnTitleRegion..AC22.1">Calendrier!$C$19:$E$19</definedName>
    <definedName name="lstCongés" localSheetId="5">JoursFériés[Jours fériés]</definedName>
    <definedName name="lstCongés">JoursFériés[Jours fériés]</definedName>
    <definedName name="lstDatesD" localSheetId="5">Suivi_des_congés[Date de fin]</definedName>
    <definedName name="lstDatesD">Suivi_des_congés[Date de fin]</definedName>
    <definedName name="lstDatesF" localSheetId="5">Suivi_des_congés[Date de début]</definedName>
    <definedName name="lstDatesF">Suivi_des_congés[Date de début]</definedName>
    <definedName name="lstEmployés" localSheetId="5">Employés[Noms des employés]</definedName>
    <definedName name="lstEmployés">Employés[Noms des employés]</definedName>
    <definedName name="lstNomsEmpl" localSheetId="5">Suivi_des_congés[Nom de l’employé]</definedName>
    <definedName name="lstNomsEmpl">Suivi_des_congés[Nom de l’employé]</definedName>
    <definedName name="lstTypesC" localSheetId="5">Suivi_des_congés[Type de congé]</definedName>
    <definedName name="lstTypesC">Suivi_des_congés[Type de congé]</definedName>
    <definedName name="lstTypesCongés" localSheetId="5">TypesCongés[Liste des types de congés]</definedName>
    <definedName name="lstTypesCongés">TypesCongés[Liste des types de congés]</definedName>
    <definedName name="Titre1" localSheetId="5">RegistrePrésence4[[#Headers],[mois]]</definedName>
    <definedName name="Titre1">RegistrePrésence[[#Headers],[Jour de la semaine/mois]]</definedName>
    <definedName name="Titre2" localSheetId="5">Suivi_des_congés[[#Headers],[Nom de l’employé]]</definedName>
    <definedName name="Titre2">Suivi_des_congés[[#Headers],[Nom de l’employé]]</definedName>
    <definedName name="TitreColonne3" localSheetId="5">Employés[[#Headers],[Noms des employés]]</definedName>
    <definedName name="TitreColonne3">Employés[[#Headers],[Noms des employés]]</definedName>
    <definedName name="TitreColonne4" localSheetId="5">TypesCongés[[#Headers],[Liste des types de congés]]</definedName>
    <definedName name="TitreColonne4">TypesCongés[[#Headers],[Liste des types de congés]]</definedName>
    <definedName name="TitreColonne5" localSheetId="5">JoursFériés[[#Headers],[Jours fériés]]</definedName>
    <definedName name="TitreColonne5">JoursFériés[[#Headers],[Jours fériés]]</definedName>
    <definedName name="valSelEmployé" localSheetId="5">'Ce que j''aimerais savoir faire'!$C$2</definedName>
    <definedName name="valSelEmployé">Calendrier!$C$2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5" l="1"/>
  <c r="B8" i="5"/>
  <c r="B7" i="5"/>
  <c r="B6" i="5"/>
  <c r="B5" i="5"/>
  <c r="B4" i="5"/>
  <c r="D11" i="1" l="1"/>
  <c r="D24" i="1"/>
  <c r="D22" i="1"/>
  <c r="D21" i="1"/>
  <c r="D20" i="1"/>
  <c r="D19" i="1"/>
  <c r="D18" i="1"/>
  <c r="D12" i="1"/>
  <c r="D9" i="1"/>
  <c r="D8" i="1"/>
  <c r="D7" i="1"/>
  <c r="C22" i="1"/>
  <c r="C24" i="1"/>
  <c r="C21" i="1"/>
  <c r="C20" i="1"/>
  <c r="C19" i="1"/>
  <c r="C18" i="1"/>
  <c r="C12" i="1"/>
  <c r="C11" i="1"/>
  <c r="C9" i="1"/>
  <c r="C8" i="1"/>
  <c r="C7" i="1"/>
  <c r="D4" i="1"/>
  <c r="D5" i="1"/>
  <c r="D6" i="1"/>
  <c r="D10" i="1"/>
  <c r="D13" i="1"/>
  <c r="D14" i="1"/>
  <c r="D15" i="1"/>
  <c r="D16" i="1"/>
  <c r="D17" i="1"/>
  <c r="D23" i="1"/>
  <c r="D25" i="1"/>
  <c r="D26" i="1"/>
  <c r="C4" i="1"/>
  <c r="C5" i="1"/>
  <c r="C6" i="1"/>
  <c r="C10" i="1"/>
  <c r="C13" i="1"/>
  <c r="C14" i="1"/>
  <c r="C15" i="1"/>
  <c r="C16" i="1"/>
  <c r="C17" i="1"/>
  <c r="C23" i="1"/>
  <c r="C25" i="1"/>
  <c r="C26" i="1"/>
  <c r="F26" i="1" l="1"/>
  <c r="F23" i="1"/>
  <c r="F16" i="1"/>
  <c r="F14" i="1"/>
  <c r="F10" i="1"/>
  <c r="F5" i="1"/>
  <c r="F7" i="1"/>
  <c r="F9" i="1"/>
  <c r="F12" i="1"/>
  <c r="F19" i="1"/>
  <c r="F21" i="1"/>
  <c r="F22" i="1"/>
  <c r="F25" i="1"/>
  <c r="F17" i="1"/>
  <c r="F15" i="1"/>
  <c r="F13" i="1"/>
  <c r="F6" i="1"/>
  <c r="F4" i="1"/>
  <c r="F8" i="1"/>
  <c r="F11" i="1"/>
  <c r="F18" i="1"/>
  <c r="F20" i="1"/>
  <c r="F24" i="1"/>
  <c r="C3" i="3"/>
  <c r="AC21" i="3" l="1"/>
  <c r="AC20" i="3"/>
  <c r="X21" i="3"/>
  <c r="S21" i="3"/>
  <c r="X20" i="3"/>
  <c r="N20" i="3"/>
  <c r="S20" i="3"/>
  <c r="N21" i="3"/>
  <c r="H21" i="3"/>
  <c r="C21" i="3"/>
  <c r="C20" i="3"/>
  <c r="H20" i="3"/>
  <c r="C6" i="3"/>
  <c r="C8" i="3"/>
  <c r="D8" i="3" s="1"/>
  <c r="E8" i="3" s="1"/>
  <c r="F8" i="3" s="1"/>
  <c r="G8" i="3" s="1"/>
  <c r="H8" i="3" s="1"/>
  <c r="I8" i="3" s="1"/>
  <c r="C10" i="3"/>
  <c r="D10" i="3" s="1"/>
  <c r="E10" i="3" s="1"/>
  <c r="F10" i="3" s="1"/>
  <c r="G10" i="3" s="1"/>
  <c r="H10" i="3" s="1"/>
  <c r="I10" i="3" s="1"/>
  <c r="C12" i="3"/>
  <c r="D12" i="3" s="1"/>
  <c r="E12" i="3" s="1"/>
  <c r="F12" i="3" s="1"/>
  <c r="G12" i="3" s="1"/>
  <c r="H12" i="3" s="1"/>
  <c r="I12" i="3" s="1"/>
  <c r="J12" i="3" s="1"/>
  <c r="K12" i="3" s="1"/>
  <c r="L12" i="3" s="1"/>
  <c r="M12" i="3" s="1"/>
  <c r="N12" i="3" s="1"/>
  <c r="O12" i="3" s="1"/>
  <c r="P12" i="3" s="1"/>
  <c r="Q12" i="3" s="1"/>
  <c r="R12" i="3" s="1"/>
  <c r="S12" i="3" s="1"/>
  <c r="T12" i="3" s="1"/>
  <c r="U12" i="3" s="1"/>
  <c r="V12" i="3" s="1"/>
  <c r="W12" i="3" s="1"/>
  <c r="X12" i="3" s="1"/>
  <c r="Y12" i="3" s="1"/>
  <c r="Z12" i="3" s="1"/>
  <c r="AA12" i="3" s="1"/>
  <c r="AB12" i="3" s="1"/>
  <c r="AC12" i="3" s="1"/>
  <c r="AD12" i="3" s="1"/>
  <c r="AE12" i="3" s="1"/>
  <c r="AF12" i="3" s="1"/>
  <c r="AG12" i="3" s="1"/>
  <c r="AH12" i="3" s="1"/>
  <c r="AI12" i="3" s="1"/>
  <c r="AJ12" i="3" s="1"/>
  <c r="AK12" i="3" s="1"/>
  <c r="AL12" i="3" s="1"/>
  <c r="AM12" i="3" s="1"/>
  <c r="AN12" i="3" s="1"/>
  <c r="AO12" i="3" s="1"/>
  <c r="AP12" i="3" s="1"/>
  <c r="AQ12" i="3" s="1"/>
  <c r="AR12" i="3" s="1"/>
  <c r="C14" i="3"/>
  <c r="D14" i="3" s="1"/>
  <c r="E14" i="3" s="1"/>
  <c r="F14" i="3" s="1"/>
  <c r="G14" i="3" s="1"/>
  <c r="H14" i="3" s="1"/>
  <c r="I14" i="3" s="1"/>
  <c r="C16" i="3"/>
  <c r="D16" i="3" s="1"/>
  <c r="E16" i="3" s="1"/>
  <c r="F16" i="3" s="1"/>
  <c r="G16" i="3" s="1"/>
  <c r="H16" i="3" s="1"/>
  <c r="I16" i="3" s="1"/>
  <c r="C7" i="3"/>
  <c r="D7" i="3" s="1"/>
  <c r="E7" i="3" s="1"/>
  <c r="F7" i="3" s="1"/>
  <c r="G7" i="3" s="1"/>
  <c r="H7" i="3" s="1"/>
  <c r="I7" i="3" s="1"/>
  <c r="C9" i="3"/>
  <c r="D9" i="3" s="1"/>
  <c r="E9" i="3" s="1"/>
  <c r="C11" i="3"/>
  <c r="D11" i="3" s="1"/>
  <c r="E11" i="3" s="1"/>
  <c r="F11" i="3" s="1"/>
  <c r="G11" i="3" s="1"/>
  <c r="H11" i="3" s="1"/>
  <c r="I11" i="3" s="1"/>
  <c r="C13" i="3"/>
  <c r="D13" i="3" s="1"/>
  <c r="E13" i="3" s="1"/>
  <c r="C15" i="3"/>
  <c r="D15" i="3" s="1"/>
  <c r="E15" i="3" s="1"/>
  <c r="F15" i="3" s="1"/>
  <c r="G15" i="3" s="1"/>
  <c r="H15" i="3" s="1"/>
  <c r="I15" i="3" s="1"/>
  <c r="C17" i="3"/>
  <c r="D17" i="3" s="1"/>
  <c r="E17" i="3" s="1"/>
  <c r="F17" i="3" s="1"/>
  <c r="G17" i="3" s="1"/>
  <c r="H17" i="3" s="1"/>
  <c r="I17" i="3" s="1"/>
  <c r="X22" i="3" l="1"/>
  <c r="AC22" i="3"/>
  <c r="C22" i="3"/>
  <c r="N22" i="3"/>
  <c r="S22" i="3"/>
  <c r="H22" i="3"/>
  <c r="D6" i="3"/>
  <c r="E6" i="3" s="1"/>
  <c r="F6" i="3" s="1"/>
  <c r="G6" i="3" s="1"/>
  <c r="H6" i="3" s="1"/>
  <c r="I6" i="3" s="1"/>
  <c r="J6" i="3" s="1"/>
  <c r="F9" i="3"/>
  <c r="G9" i="3" s="1"/>
  <c r="H9" i="3" s="1"/>
  <c r="I9" i="3" s="1"/>
  <c r="J9" i="3" s="1"/>
  <c r="K9" i="3" s="1"/>
  <c r="L9" i="3" s="1"/>
  <c r="M9" i="3" s="1"/>
  <c r="N9" i="3" s="1"/>
  <c r="O9" i="3" s="1"/>
  <c r="P9" i="3" s="1"/>
  <c r="Q9" i="3" s="1"/>
  <c r="R9" i="3" s="1"/>
  <c r="S9" i="3" s="1"/>
  <c r="T9" i="3" s="1"/>
  <c r="U9" i="3" s="1"/>
  <c r="V9" i="3" s="1"/>
  <c r="W9" i="3" s="1"/>
  <c r="X9" i="3" s="1"/>
  <c r="Y9" i="3" s="1"/>
  <c r="Z9" i="3" s="1"/>
  <c r="AA9" i="3" s="1"/>
  <c r="AB9" i="3" s="1"/>
  <c r="AC9" i="3" s="1"/>
  <c r="AD9" i="3" s="1"/>
  <c r="AE9" i="3" s="1"/>
  <c r="AF9" i="3" s="1"/>
  <c r="AG9" i="3" s="1"/>
  <c r="AH9" i="3" s="1"/>
  <c r="AI9" i="3" s="1"/>
  <c r="AJ9" i="3" s="1"/>
  <c r="AK9" i="3" s="1"/>
  <c r="AL9" i="3" s="1"/>
  <c r="AM9" i="3" s="1"/>
  <c r="AN9" i="3" s="1"/>
  <c r="AO9" i="3" s="1"/>
  <c r="AP9" i="3" s="1"/>
  <c r="AQ9" i="3" s="1"/>
  <c r="AR9" i="3" s="1"/>
  <c r="F13" i="3"/>
  <c r="G13" i="3" s="1"/>
  <c r="H13" i="3" s="1"/>
  <c r="I13" i="3" s="1"/>
  <c r="J13" i="3" s="1"/>
  <c r="K13" i="3" s="1"/>
  <c r="L13" i="3" s="1"/>
  <c r="M13" i="3" s="1"/>
  <c r="N13" i="3" s="1"/>
  <c r="O13" i="3" s="1"/>
  <c r="P13" i="3" s="1"/>
  <c r="Q13" i="3" s="1"/>
  <c r="R13" i="3" s="1"/>
  <c r="S13" i="3" s="1"/>
  <c r="T13" i="3" s="1"/>
  <c r="U13" i="3" s="1"/>
  <c r="V13" i="3" s="1"/>
  <c r="W13" i="3" s="1"/>
  <c r="X13" i="3" s="1"/>
  <c r="Y13" i="3" s="1"/>
  <c r="Z13" i="3" s="1"/>
  <c r="AA13" i="3" s="1"/>
  <c r="AB13" i="3" s="1"/>
  <c r="AC13" i="3" s="1"/>
  <c r="AD13" i="3" s="1"/>
  <c r="AE13" i="3" s="1"/>
  <c r="AF13" i="3" s="1"/>
  <c r="AG13" i="3" s="1"/>
  <c r="AH13" i="3" s="1"/>
  <c r="AI13" i="3" s="1"/>
  <c r="AJ13" i="3" s="1"/>
  <c r="AK13" i="3" s="1"/>
  <c r="AL13" i="3" s="1"/>
  <c r="AM13" i="3" s="1"/>
  <c r="AN13" i="3" s="1"/>
  <c r="AO13" i="3" s="1"/>
  <c r="AP13" i="3" s="1"/>
  <c r="AQ13" i="3" s="1"/>
  <c r="AR13" i="3" s="1"/>
  <c r="J15" i="3"/>
  <c r="K15" i="3" s="1"/>
  <c r="L15" i="3" s="1"/>
  <c r="M15" i="3" s="1"/>
  <c r="N15" i="3" s="1"/>
  <c r="O15" i="3" s="1"/>
  <c r="P15" i="3" s="1"/>
  <c r="Q15" i="3" s="1"/>
  <c r="R15" i="3" s="1"/>
  <c r="S15" i="3" s="1"/>
  <c r="T15" i="3" s="1"/>
  <c r="U15" i="3" s="1"/>
  <c r="V15" i="3" s="1"/>
  <c r="W15" i="3" s="1"/>
  <c r="X15" i="3" s="1"/>
  <c r="Y15" i="3" s="1"/>
  <c r="Z15" i="3" s="1"/>
  <c r="AA15" i="3" s="1"/>
  <c r="AB15" i="3" s="1"/>
  <c r="AC15" i="3" s="1"/>
  <c r="AD15" i="3" s="1"/>
  <c r="AE15" i="3" s="1"/>
  <c r="AF15" i="3" s="1"/>
  <c r="AG15" i="3" s="1"/>
  <c r="AH15" i="3" s="1"/>
  <c r="AI15" i="3" s="1"/>
  <c r="AJ15" i="3" s="1"/>
  <c r="AK15" i="3" s="1"/>
  <c r="AL15" i="3" s="1"/>
  <c r="AM15" i="3" s="1"/>
  <c r="AN15" i="3" s="1"/>
  <c r="AO15" i="3" s="1"/>
  <c r="AP15" i="3" s="1"/>
  <c r="AQ15" i="3" s="1"/>
  <c r="AR15" i="3" s="1"/>
  <c r="J7" i="3"/>
  <c r="K7" i="3" s="1"/>
  <c r="L7" i="3" s="1"/>
  <c r="M7" i="3" s="1"/>
  <c r="N7" i="3" s="1"/>
  <c r="O7" i="3" s="1"/>
  <c r="P7" i="3" s="1"/>
  <c r="Q7" i="3" s="1"/>
  <c r="R7" i="3" s="1"/>
  <c r="S7" i="3" s="1"/>
  <c r="T7" i="3" s="1"/>
  <c r="U7" i="3" s="1"/>
  <c r="V7" i="3" s="1"/>
  <c r="W7" i="3" s="1"/>
  <c r="X7" i="3" s="1"/>
  <c r="Y7" i="3" s="1"/>
  <c r="Z7" i="3" s="1"/>
  <c r="AA7" i="3" s="1"/>
  <c r="AB7" i="3" s="1"/>
  <c r="AC7" i="3" s="1"/>
  <c r="AD7" i="3" s="1"/>
  <c r="AE7" i="3" s="1"/>
  <c r="AF7" i="3" s="1"/>
  <c r="AG7" i="3" s="1"/>
  <c r="AH7" i="3" s="1"/>
  <c r="AI7" i="3" s="1"/>
  <c r="AJ7" i="3" s="1"/>
  <c r="AK7" i="3" s="1"/>
  <c r="AL7" i="3" s="1"/>
  <c r="AM7" i="3" s="1"/>
  <c r="AN7" i="3" s="1"/>
  <c r="AO7" i="3" s="1"/>
  <c r="AP7" i="3" s="1"/>
  <c r="AQ7" i="3" s="1"/>
  <c r="AR7" i="3" s="1"/>
  <c r="J8" i="3"/>
  <c r="K8" i="3" s="1"/>
  <c r="L8" i="3" s="1"/>
  <c r="M8" i="3" s="1"/>
  <c r="N8" i="3" s="1"/>
  <c r="O8" i="3" s="1"/>
  <c r="P8" i="3" s="1"/>
  <c r="Q8" i="3" s="1"/>
  <c r="R8" i="3" s="1"/>
  <c r="S8" i="3" s="1"/>
  <c r="T8" i="3" s="1"/>
  <c r="U8" i="3" s="1"/>
  <c r="V8" i="3" s="1"/>
  <c r="W8" i="3" s="1"/>
  <c r="X8" i="3" s="1"/>
  <c r="Y8" i="3" s="1"/>
  <c r="Z8" i="3" s="1"/>
  <c r="AA8" i="3" s="1"/>
  <c r="AB8" i="3" s="1"/>
  <c r="AC8" i="3" s="1"/>
  <c r="AD8" i="3" s="1"/>
  <c r="AE8" i="3" s="1"/>
  <c r="AF8" i="3" s="1"/>
  <c r="AG8" i="3" s="1"/>
  <c r="AH8" i="3" s="1"/>
  <c r="AI8" i="3" s="1"/>
  <c r="AJ8" i="3" s="1"/>
  <c r="AK8" i="3" s="1"/>
  <c r="AL8" i="3" s="1"/>
  <c r="AM8" i="3" s="1"/>
  <c r="AN8" i="3" s="1"/>
  <c r="AO8" i="3" s="1"/>
  <c r="AP8" i="3" s="1"/>
  <c r="AQ8" i="3" s="1"/>
  <c r="AR8" i="3" s="1"/>
  <c r="J17" i="3"/>
  <c r="K17" i="3" s="1"/>
  <c r="L17" i="3" s="1"/>
  <c r="M17" i="3" s="1"/>
  <c r="N17" i="3" s="1"/>
  <c r="O17" i="3" s="1"/>
  <c r="P17" i="3" s="1"/>
  <c r="Q17" i="3" s="1"/>
  <c r="R17" i="3" s="1"/>
  <c r="S17" i="3" s="1"/>
  <c r="T17" i="3" s="1"/>
  <c r="U17" i="3" s="1"/>
  <c r="V17" i="3" s="1"/>
  <c r="W17" i="3" s="1"/>
  <c r="X17" i="3" s="1"/>
  <c r="Y17" i="3" s="1"/>
  <c r="Z17" i="3" s="1"/>
  <c r="AA17" i="3" s="1"/>
  <c r="AB17" i="3" s="1"/>
  <c r="AC17" i="3" s="1"/>
  <c r="AD17" i="3" s="1"/>
  <c r="AE17" i="3" s="1"/>
  <c r="AF17" i="3" s="1"/>
  <c r="AG17" i="3" s="1"/>
  <c r="AH17" i="3" s="1"/>
  <c r="AI17" i="3" s="1"/>
  <c r="AJ17" i="3" s="1"/>
  <c r="AK17" i="3" s="1"/>
  <c r="AL17" i="3" s="1"/>
  <c r="AM17" i="3" s="1"/>
  <c r="AN17" i="3" s="1"/>
  <c r="AO17" i="3" s="1"/>
  <c r="AP17" i="3" s="1"/>
  <c r="AQ17" i="3" s="1"/>
  <c r="AR17" i="3" s="1"/>
  <c r="J11" i="3"/>
  <c r="K11" i="3" s="1"/>
  <c r="L11" i="3" s="1"/>
  <c r="M11" i="3" s="1"/>
  <c r="N11" i="3" s="1"/>
  <c r="O11" i="3" s="1"/>
  <c r="P11" i="3" s="1"/>
  <c r="Q11" i="3" s="1"/>
  <c r="R11" i="3" s="1"/>
  <c r="S11" i="3" s="1"/>
  <c r="T11" i="3" s="1"/>
  <c r="U11" i="3" s="1"/>
  <c r="V11" i="3" s="1"/>
  <c r="W11" i="3" s="1"/>
  <c r="X11" i="3" s="1"/>
  <c r="Y11" i="3" s="1"/>
  <c r="Z11" i="3" s="1"/>
  <c r="AA11" i="3" s="1"/>
  <c r="AB11" i="3" s="1"/>
  <c r="AC11" i="3" s="1"/>
  <c r="AD11" i="3" s="1"/>
  <c r="AE11" i="3" s="1"/>
  <c r="AF11" i="3" s="1"/>
  <c r="AG11" i="3" s="1"/>
  <c r="AH11" i="3" s="1"/>
  <c r="AI11" i="3" s="1"/>
  <c r="AJ11" i="3" s="1"/>
  <c r="AK11" i="3" s="1"/>
  <c r="AL11" i="3" s="1"/>
  <c r="AM11" i="3" s="1"/>
  <c r="AN11" i="3" s="1"/>
  <c r="AO11" i="3" s="1"/>
  <c r="AP11" i="3" s="1"/>
  <c r="AQ11" i="3" s="1"/>
  <c r="AR11" i="3" s="1"/>
  <c r="J16" i="3"/>
  <c r="K16" i="3" s="1"/>
  <c r="L16" i="3" s="1"/>
  <c r="M16" i="3" s="1"/>
  <c r="N16" i="3" s="1"/>
  <c r="O16" i="3" s="1"/>
  <c r="P16" i="3" s="1"/>
  <c r="Q16" i="3" s="1"/>
  <c r="R16" i="3" s="1"/>
  <c r="S16" i="3" s="1"/>
  <c r="T16" i="3" s="1"/>
  <c r="U16" i="3" s="1"/>
  <c r="V16" i="3" s="1"/>
  <c r="W16" i="3" s="1"/>
  <c r="X16" i="3" s="1"/>
  <c r="Y16" i="3" s="1"/>
  <c r="Z16" i="3" s="1"/>
  <c r="AA16" i="3" s="1"/>
  <c r="AB16" i="3" s="1"/>
  <c r="AC16" i="3" s="1"/>
  <c r="AD16" i="3" s="1"/>
  <c r="AE16" i="3" s="1"/>
  <c r="AF16" i="3" s="1"/>
  <c r="AG16" i="3" s="1"/>
  <c r="AH16" i="3" s="1"/>
  <c r="AI16" i="3" s="1"/>
  <c r="AJ16" i="3" s="1"/>
  <c r="AK16" i="3" s="1"/>
  <c r="AL16" i="3" s="1"/>
  <c r="AM16" i="3" s="1"/>
  <c r="AN16" i="3" s="1"/>
  <c r="AO16" i="3" s="1"/>
  <c r="AP16" i="3" s="1"/>
  <c r="AQ16" i="3" s="1"/>
  <c r="AR16" i="3" s="1"/>
  <c r="J14" i="3"/>
  <c r="K14" i="3" s="1"/>
  <c r="L14" i="3" s="1"/>
  <c r="M14" i="3" s="1"/>
  <c r="N14" i="3" s="1"/>
  <c r="O14" i="3" s="1"/>
  <c r="P14" i="3" s="1"/>
  <c r="Q14" i="3" s="1"/>
  <c r="R14" i="3" s="1"/>
  <c r="S14" i="3" s="1"/>
  <c r="T14" i="3" s="1"/>
  <c r="U14" i="3" s="1"/>
  <c r="V14" i="3" s="1"/>
  <c r="W14" i="3" s="1"/>
  <c r="X14" i="3" s="1"/>
  <c r="Y14" i="3" s="1"/>
  <c r="Z14" i="3" s="1"/>
  <c r="AA14" i="3" s="1"/>
  <c r="AB14" i="3" s="1"/>
  <c r="AC14" i="3" s="1"/>
  <c r="AD14" i="3" s="1"/>
  <c r="AE14" i="3" s="1"/>
  <c r="AF14" i="3" s="1"/>
  <c r="AG14" i="3" s="1"/>
  <c r="AH14" i="3" s="1"/>
  <c r="AI14" i="3" s="1"/>
  <c r="AJ14" i="3" s="1"/>
  <c r="AK14" i="3" s="1"/>
  <c r="AL14" i="3" s="1"/>
  <c r="AM14" i="3" s="1"/>
  <c r="AN14" i="3" s="1"/>
  <c r="AO14" i="3" s="1"/>
  <c r="AP14" i="3" s="1"/>
  <c r="AQ14" i="3" s="1"/>
  <c r="AR14" i="3" s="1"/>
  <c r="J10" i="3"/>
  <c r="K10" i="3" s="1"/>
  <c r="L10" i="3" s="1"/>
  <c r="M10" i="3" s="1"/>
  <c r="N10" i="3" s="1"/>
  <c r="O10" i="3" s="1"/>
  <c r="P10" i="3" s="1"/>
  <c r="Q10" i="3" s="1"/>
  <c r="R10" i="3" s="1"/>
  <c r="S10" i="3" s="1"/>
  <c r="T10" i="3" s="1"/>
  <c r="U10" i="3" s="1"/>
  <c r="V10" i="3" s="1"/>
  <c r="W10" i="3" s="1"/>
  <c r="X10" i="3" s="1"/>
  <c r="Y10" i="3" s="1"/>
  <c r="Z10" i="3" s="1"/>
  <c r="AA10" i="3" s="1"/>
  <c r="AB10" i="3" s="1"/>
  <c r="AC10" i="3" s="1"/>
  <c r="AD10" i="3" s="1"/>
  <c r="AE10" i="3" s="1"/>
  <c r="AF10" i="3" s="1"/>
  <c r="AG10" i="3" s="1"/>
  <c r="AH10" i="3" s="1"/>
  <c r="AI10" i="3" s="1"/>
  <c r="AJ10" i="3" s="1"/>
  <c r="AK10" i="3" s="1"/>
  <c r="AL10" i="3" s="1"/>
  <c r="AM10" i="3" s="1"/>
  <c r="AN10" i="3" s="1"/>
  <c r="AO10" i="3" s="1"/>
  <c r="AP10" i="3" s="1"/>
  <c r="AQ10" i="3" s="1"/>
  <c r="AR10" i="3" s="1"/>
  <c r="K6" i="3" l="1"/>
  <c r="L6" i="3" s="1"/>
  <c r="M6" i="3" s="1"/>
  <c r="N6" i="3" s="1"/>
  <c r="O6" i="3" s="1"/>
  <c r="P6" i="3" s="1"/>
  <c r="Q6" i="3" s="1"/>
  <c r="R6" i="3" s="1"/>
  <c r="S6" i="3" s="1"/>
  <c r="T6" i="3" s="1"/>
  <c r="U6" i="3" s="1"/>
  <c r="V6" i="3" s="1"/>
  <c r="W6" i="3" s="1"/>
  <c r="X6" i="3" s="1"/>
  <c r="Y6" i="3" s="1"/>
  <c r="Z6" i="3" s="1"/>
  <c r="AA6" i="3" s="1"/>
  <c r="AB6" i="3" s="1"/>
  <c r="AC6" i="3" s="1"/>
  <c r="AD6" i="3" s="1"/>
  <c r="AE6" i="3" s="1"/>
  <c r="AF6" i="3" s="1"/>
  <c r="AG6" i="3" s="1"/>
  <c r="AH6" i="3" s="1"/>
  <c r="AI6" i="3" s="1"/>
  <c r="AJ6" i="3" s="1"/>
  <c r="AK6" i="3" s="1"/>
  <c r="AL6" i="3" s="1"/>
  <c r="AM6" i="3" s="1"/>
  <c r="AN6" i="3" s="1"/>
  <c r="AO6" i="3" s="1"/>
  <c r="AP6" i="3" s="1"/>
  <c r="AQ6" i="3" s="1"/>
  <c r="AR6" i="3" s="1"/>
</calcChain>
</file>

<file path=xl/sharedStrings.xml><?xml version="1.0" encoding="utf-8"?>
<sst xmlns="http://schemas.openxmlformats.org/spreadsheetml/2006/main" count="193" uniqueCount="105">
  <si>
    <t>REGISTRE DE PRÉSENCE DES EMPLOYÉS</t>
  </si>
  <si>
    <t>Sélectionnez un employé :</t>
  </si>
  <si>
    <t>Entrez l’année :</t>
  </si>
  <si>
    <t>Jour de la semaine/mois</t>
  </si>
  <si>
    <t>Janvier</t>
  </si>
  <si>
    <t>Février</t>
  </si>
  <si>
    <t>Mars</t>
  </si>
  <si>
    <t>Avril</t>
  </si>
  <si>
    <t>Mai</t>
  </si>
  <si>
    <t>Juin</t>
  </si>
  <si>
    <t>Juillet</t>
  </si>
  <si>
    <t>Août</t>
  </si>
  <si>
    <t>Septembre</t>
  </si>
  <si>
    <t>Octobre</t>
  </si>
  <si>
    <t>Novembre</t>
  </si>
  <si>
    <t>Décembre</t>
  </si>
  <si>
    <t>CHIFFRES CLÉS</t>
  </si>
  <si>
    <t>Employé 1</t>
  </si>
  <si>
    <t>DIM</t>
  </si>
  <si>
    <t>Jours de congé</t>
  </si>
  <si>
    <t>LUN</t>
  </si>
  <si>
    <t>MAR</t>
  </si>
  <si>
    <t>MER</t>
  </si>
  <si>
    <t>JEU</t>
  </si>
  <si>
    <t>VEN</t>
  </si>
  <si>
    <t>Jours travaillés</t>
  </si>
  <si>
    <t>SAM</t>
  </si>
  <si>
    <t xml:space="preserve">DIM   </t>
  </si>
  <si>
    <t xml:space="preserve">LUN   </t>
  </si>
  <si>
    <t xml:space="preserve">MAR   </t>
  </si>
  <si>
    <t xml:space="preserve">MER   </t>
  </si>
  <si>
    <t xml:space="preserve">JEU   </t>
  </si>
  <si>
    <t>Nombre de jours d’arrêt maladie</t>
  </si>
  <si>
    <t xml:space="preserve">VEN   </t>
  </si>
  <si>
    <t xml:space="preserve">SAM   </t>
  </si>
  <si>
    <t xml:space="preserve">DIM    </t>
  </si>
  <si>
    <t xml:space="preserve">LUN    </t>
  </si>
  <si>
    <t xml:space="preserve">MAR    </t>
  </si>
  <si>
    <t>Congés</t>
  </si>
  <si>
    <t xml:space="preserve">MER    </t>
  </si>
  <si>
    <t xml:space="preserve">JEU    </t>
  </si>
  <si>
    <t xml:space="preserve">VEN    </t>
  </si>
  <si>
    <t xml:space="preserve">SAM    </t>
  </si>
  <si>
    <t xml:space="preserve">DIM     </t>
  </si>
  <si>
    <t>Congé de décès</t>
  </si>
  <si>
    <t xml:space="preserve">LUN     </t>
  </si>
  <si>
    <t xml:space="preserve">MAR     </t>
  </si>
  <si>
    <t xml:space="preserve">MER     </t>
  </si>
  <si>
    <t xml:space="preserve">JEU  </t>
  </si>
  <si>
    <t xml:space="preserve">VEN     </t>
  </si>
  <si>
    <t>Autres</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</si>
  <si>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</si>
  <si>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</si>
  <si>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</si>
  <si>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</si>
  <si>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</si>
  <si>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</si>
  <si>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</si>
  <si>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</si>
  <si>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</si>
  <si>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</si>
  <si>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</si>
  <si>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</si>
  <si>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JEU  2</t>
  </si>
  <si>
    <t xml:space="preserve">VEN  </t>
  </si>
  <si>
    <t xml:space="preserve">SAM  </t>
  </si>
  <si>
    <t>Suivi des congés des employés</t>
  </si>
  <si>
    <t>Nom de l’employé</t>
  </si>
  <si>
    <t>Employé 2</t>
  </si>
  <si>
    <t>Employé 3</t>
  </si>
  <si>
    <t>Employé 5</t>
  </si>
  <si>
    <t>Employé 4</t>
  </si>
  <si>
    <t>Date de début</t>
  </si>
  <si>
    <t>Date de fin</t>
  </si>
  <si>
    <t>Type de congé</t>
  </si>
  <si>
    <t>Arrêt maladie</t>
  </si>
  <si>
    <t>Jours</t>
  </si>
  <si>
    <t>Liste des employés</t>
  </si>
  <si>
    <t>Noms des employés</t>
  </si>
  <si>
    <t>Types de congés</t>
  </si>
  <si>
    <t>Liste des types de congés</t>
  </si>
  <si>
    <t>Jours fériés</t>
  </si>
  <si>
    <t>Description</t>
  </si>
  <si>
    <t>Nouvel an</t>
  </si>
  <si>
    <t>Jour de l’Indépendance</t>
  </si>
  <si>
    <t>Thanksgiving</t>
  </si>
  <si>
    <t>Noël</t>
  </si>
  <si>
    <t>REGISTRE DE SUIVI HEURE CRECHE</t>
  </si>
  <si>
    <t>Sélectionnez un enfant :</t>
  </si>
  <si>
    <t>mois</t>
  </si>
  <si>
    <t>HEURE CRECHE</t>
  </si>
  <si>
    <t>JANVIER</t>
  </si>
  <si>
    <t>FEVRIER</t>
  </si>
  <si>
    <t xml:space="preserve">MARS </t>
  </si>
  <si>
    <t>AVRIL</t>
  </si>
  <si>
    <t>MAI</t>
  </si>
  <si>
    <t xml:space="preserve">JUIN </t>
  </si>
  <si>
    <t>JUILLET</t>
  </si>
  <si>
    <t>AOUT</t>
  </si>
  <si>
    <t>SEPTEMBRE</t>
  </si>
  <si>
    <t>OCTOBRE</t>
  </si>
  <si>
    <t>NOVEMBRE</t>
  </si>
  <si>
    <t>DECEMBRE</t>
  </si>
  <si>
    <t>https://forum.excel-pratique.com/viewtopic.php?f=2&amp;t=126568</t>
  </si>
  <si>
    <t>Années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</si>
</sst>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
    <numFmt numFmtId="165" formatCode="&quot;LAST YEAR &quot;\ General"/>
    <numFmt numFmtId="166" formatCode="&quot;ANNÉE PASSÉE &quot;\ General"/>
  </numFmts>
  <fonts count="25"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sz val="12"/>
      <color theme="0"/>
      <name val="Trebuchet MS"/>
      <family val="2"/>
      <scheme val="minor"/>
    </font>
    <font>
      <b/>
      <sz val="23"/>
      <color theme="3"/>
      <name val="Bookman Old Style"/>
      <family val="1"/>
      <scheme val="major"/>
    </font>
    <font>
      <sz val="11"/>
      <color theme="0"/>
      <name val="Trebuchet MS"/>
      <family val="2"/>
      <scheme val="minor"/>
    </font>
    <font>
      <sz val="9"/>
      <color theme="3"/>
      <name val="Bookman Old Style"/>
      <family val="1"/>
      <scheme val="major"/>
    </font>
    <font>
      <b/>
      <sz val="30"/>
      <color theme="0"/>
      <name val="Bookman Old Style"/>
      <family val="1"/>
      <scheme val="major"/>
    </font>
    <font>
      <b/>
      <sz val="30"/>
      <color theme="3"/>
      <name val="Bookman Old Style"/>
      <family val="1"/>
      <scheme val="major"/>
    </font>
    <font>
      <sz val="11"/>
      <color theme="3" tint="-0.499984740745262"/>
      <name val="Trebuchet MS"/>
      <family val="2"/>
      <scheme val="minor"/>
    </font>
    <font>
      <sz val="9"/>
      <color theme="1"/>
      <name val="Trebuchet MS"/>
      <family val="2"/>
      <scheme val="minor"/>
    </font>
    <font>
      <b/>
      <sz val="11"/>
      <color theme="9" tint="-0.499984740745262"/>
      <name val="Trebuchet MS"/>
      <family val="2"/>
      <scheme val="minor"/>
    </font>
    <font>
      <sz val="11"/>
      <color rgb="FFFF0000"/>
      <name val="Bookman Old Style"/>
      <family val="1"/>
      <scheme val="major"/>
    </font>
    <font>
      <sz val="11"/>
      <color rgb="FF0070C0"/>
      <name val="Trebuchet MS"/>
      <family val="2"/>
      <scheme val="minor"/>
    </font>
    <font>
      <sz val="11"/>
      <color theme="9" tint="-0.249977111117893"/>
      <name val="Trebuchet MS"/>
      <family val="2"/>
      <scheme val="minor"/>
    </font>
  </fonts>
  <fills count="11">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theme="0" tint="-0.249977111117893"/>
        <bgColor indexed="64"/>
      </patternFill>
    </fill>
    <fill>
      <patternFill patternType="solid">
        <fgColor rgb="FFFFFF00"/>
        <bgColor indexed="64"/>
      </patternFill>
    </fill>
    <fill>
      <patternFill patternType="solid">
        <fgColor rgb="FF36384E"/>
        <bgColor indexed="64"/>
      </patternFill>
    </fill>
  </fills>
  <borders count="17">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3">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cellStyleXfs>
  <cellXfs count="81">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1" fontId="1" fillId="0" borderId="0" xfId="13">
      <alignment horizontal="center" vertical="center"/>
    </xf>
    <xf numFmtId="14" fontId="1" fillId="0" borderId="0" xfId="14">
      <alignment horizontal="left" vertical="center" indent="1"/>
    </xf>
    <xf numFmtId="0" fontId="0" fillId="0" borderId="0" xfId="0">
      <alignment vertical="center"/>
    </xf>
    <xf numFmtId="0" fontId="6" fillId="0" borderId="0" xfId="1">
      <alignment horizontal="left" vertical="center"/>
    </xf>
    <xf numFmtId="0" fontId="10" fillId="0" borderId="0" xfId="0" applyFont="1">
      <alignment vertical="center"/>
    </xf>
    <xf numFmtId="0" fontId="12" fillId="0" borderId="0" xfId="16" applyFont="1">
      <alignment horizontal="right" indent="1"/>
    </xf>
    <xf numFmtId="0" fontId="12" fillId="0" borderId="0" xfId="0" applyFont="1" applyBorder="1" applyAlignment="1">
      <alignment horizontal="right" vertical="center" indent="1"/>
    </xf>
    <xf numFmtId="0" fontId="11" fillId="0" borderId="0" xfId="1" applyFont="1" applyBorder="1" applyAlignment="1">
      <alignment horizontal="left" vertical="center" wrapText="1" indent="1"/>
    </xf>
    <xf numFmtId="0" fontId="10" fillId="0" borderId="0" xfId="0" applyFont="1" applyBorder="1">
      <alignment vertical="center"/>
    </xf>
    <xf numFmtId="0" fontId="12" fillId="0" borderId="0" xfId="8" applyFont="1">
      <alignment horizontal="left" vertical="center" indent="2"/>
    </xf>
    <xf numFmtId="164" fontId="10" fillId="0" borderId="0" xfId="20" applyFont="1" applyFill="1" applyBorder="1">
      <alignment horizontal="center" vertical="center"/>
    </xf>
    <xf numFmtId="0" fontId="10" fillId="0" borderId="0" xfId="0" quotePrefix="1" applyFont="1">
      <alignment vertical="center"/>
    </xf>
    <xf numFmtId="0" fontId="11" fillId="0" borderId="0" xfId="1" applyFont="1" applyFill="1" applyBorder="1">
      <alignment horizontal="left" vertical="center"/>
    </xf>
    <xf numFmtId="0" fontId="14" fillId="0" borderId="0" xfId="0" applyFont="1" applyFill="1" applyBorder="1">
      <alignment vertical="center"/>
    </xf>
    <xf numFmtId="0" fontId="15" fillId="0" borderId="0" xfId="0" applyFont="1" applyFill="1" applyBorder="1">
      <alignment vertical="center"/>
    </xf>
    <xf numFmtId="0" fontId="12" fillId="0" borderId="1" xfId="10" applyFont="1">
      <alignment horizontal="center" vertical="center"/>
    </xf>
    <xf numFmtId="0" fontId="10" fillId="0" borderId="0" xfId="0" applyFont="1" applyBorder="1" applyAlignment="1">
      <alignment vertical="center"/>
    </xf>
    <xf numFmtId="0" fontId="16" fillId="0" borderId="0" xfId="0" applyFont="1" applyFill="1" applyBorder="1" applyAlignment="1">
      <alignment horizontal="left" vertical="center"/>
    </xf>
    <xf numFmtId="0" fontId="12" fillId="0" borderId="0" xfId="17" applyFont="1">
      <alignment horizontal="center" vertical="center"/>
    </xf>
    <xf numFmtId="0" fontId="20" fillId="0" borderId="0" xfId="0" applyFont="1">
      <alignment vertical="center"/>
    </xf>
    <xf numFmtId="0" fontId="20" fillId="0" borderId="0" xfId="0" applyFont="1" applyBorder="1" applyAlignment="1">
      <alignment vertical="center"/>
    </xf>
    <xf numFmtId="165" fontId="19" fillId="0" borderId="0" xfId="18" applyFont="1">
      <alignment horizontal="center" vertical="center"/>
    </xf>
    <xf numFmtId="0" fontId="4" fillId="0" borderId="0" xfId="16" applyFont="1">
      <alignment horizontal="right" indent="1"/>
    </xf>
    <xf numFmtId="0" fontId="10" fillId="0" borderId="0" xfId="0" applyFont="1" applyFill="1" applyBorder="1" applyAlignment="1">
      <alignment vertical="center"/>
    </xf>
    <xf numFmtId="0" fontId="20" fillId="0" borderId="0" xfId="0" applyFont="1" applyFill="1" applyBorder="1" applyAlignment="1">
      <alignment vertical="center"/>
    </xf>
    <xf numFmtId="0" fontId="10" fillId="0" borderId="0" xfId="0" applyFont="1" applyFill="1" applyBorder="1">
      <alignment vertical="center"/>
    </xf>
    <xf numFmtId="0" fontId="12" fillId="0" borderId="0" xfId="10" applyFont="1" applyFill="1" applyBorder="1">
      <alignment horizontal="center" vertical="center"/>
    </xf>
    <xf numFmtId="0" fontId="12" fillId="0" borderId="0" xfId="17" applyFont="1" applyFill="1" applyBorder="1">
      <alignment horizontal="center" vertical="center"/>
    </xf>
    <xf numFmtId="0" fontId="20" fillId="0" borderId="0" xfId="0" applyFont="1" applyFill="1" applyBorder="1">
      <alignment vertical="center"/>
    </xf>
    <xf numFmtId="165" fontId="19" fillId="0" borderId="0" xfId="18" applyFont="1" applyFill="1" applyBorder="1">
      <alignment horizontal="center" vertical="center"/>
    </xf>
    <xf numFmtId="0" fontId="0" fillId="0" borderId="0" xfId="0" applyFont="1">
      <alignment vertical="center"/>
    </xf>
    <xf numFmtId="0" fontId="0" fillId="0" borderId="0" xfId="0" applyFont="1" applyAlignment="1">
      <alignment horizontal="center" vertical="center"/>
    </xf>
    <xf numFmtId="0" fontId="0" fillId="0" borderId="4" xfId="0" applyBorder="1" applyAlignment="1">
      <alignment horizontal="center" vertical="center"/>
    </xf>
    <xf numFmtId="0" fontId="0" fillId="8" borderId="6" xfId="0" applyFill="1" applyBorder="1">
      <alignment vertical="center"/>
    </xf>
    <xf numFmtId="0" fontId="0" fillId="8" borderId="7" xfId="0" applyFill="1" applyBorder="1">
      <alignment vertical="center"/>
    </xf>
    <xf numFmtId="0" fontId="0" fillId="8" borderId="8" xfId="0" applyFill="1" applyBorder="1">
      <alignment vertical="center"/>
    </xf>
    <xf numFmtId="0" fontId="0" fillId="8" borderId="5" xfId="0" applyFill="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21" fillId="0" borderId="0" xfId="19" applyFont="1">
      <alignment horizontal="center" vertical="center"/>
    </xf>
    <xf numFmtId="166" fontId="19" fillId="0" borderId="0" xfId="18" applyNumberFormat="1" applyFont="1">
      <alignment horizontal="center" vertical="center"/>
    </xf>
    <xf numFmtId="0" fontId="12" fillId="0" borderId="0" xfId="17" applyFont="1" applyAlignment="1">
      <alignment horizontal="center" vertical="center" wrapText="1"/>
    </xf>
    <xf numFmtId="0" fontId="12" fillId="0" borderId="0" xfId="17" applyFont="1">
      <alignment horizontal="center" vertical="center"/>
    </xf>
    <xf numFmtId="0" fontId="17" fillId="2" borderId="0" xfId="9" applyFont="1">
      <alignment horizontal="center" vertical="center"/>
    </xf>
    <xf numFmtId="0" fontId="12" fillId="0" borderId="0" xfId="17" applyFont="1" applyAlignment="1">
      <alignment horizontal="center" vertical="center"/>
    </xf>
    <xf numFmtId="0" fontId="11" fillId="0" borderId="0" xfId="1" applyFont="1" applyBorder="1" applyAlignment="1">
      <alignment horizontal="center" vertical="center"/>
    </xf>
    <xf numFmtId="0" fontId="18" fillId="3" borderId="0" xfId="3" applyFont="1" applyBorder="1" applyAlignment="1">
      <alignment horizontal="center" vertical="center"/>
    </xf>
    <xf numFmtId="0" fontId="18" fillId="6" borderId="0" xfId="6" applyFont="1" applyBorder="1" applyAlignment="1">
      <alignment horizontal="center" vertical="center"/>
    </xf>
    <xf numFmtId="0" fontId="21" fillId="0" borderId="0" xfId="19" applyFont="1" applyFill="1">
      <alignment horizontal="center" vertical="center"/>
    </xf>
    <xf numFmtId="0" fontId="18" fillId="5" borderId="0" xfId="5" applyFont="1" applyBorder="1" applyAlignment="1">
      <alignment horizontal="center" vertical="center"/>
    </xf>
    <xf numFmtId="0" fontId="18" fillId="4" borderId="0" xfId="4" applyFont="1" applyBorder="1" applyAlignment="1">
      <alignment horizontal="center" vertical="center"/>
    </xf>
    <xf numFmtId="0" fontId="13" fillId="2" borderId="3" xfId="7" applyFont="1">
      <alignment horizontal="left" vertical="center" wrapText="1" indent="1"/>
    </xf>
    <xf numFmtId="0" fontId="13" fillId="2" borderId="3" xfId="22" applyFont="1">
      <alignment horizontal="left" vertical="center" indent="1"/>
    </xf>
    <xf numFmtId="0" fontId="12" fillId="0" borderId="0" xfId="17" applyFont="1" applyFill="1" applyBorder="1" applyAlignment="1">
      <alignment horizontal="center" vertical="center" wrapText="1"/>
    </xf>
    <xf numFmtId="0" fontId="12" fillId="0" borderId="0" xfId="17" applyFont="1" applyFill="1" applyBorder="1">
      <alignment horizontal="center" vertical="center"/>
    </xf>
    <xf numFmtId="0" fontId="17" fillId="0" borderId="0" xfId="9" applyFont="1" applyFill="1" applyBorder="1">
      <alignment horizontal="center" vertical="center"/>
    </xf>
    <xf numFmtId="0" fontId="18" fillId="0" borderId="0" xfId="3" applyFont="1" applyFill="1" applyBorder="1" applyAlignment="1">
      <alignment horizontal="center" vertical="center"/>
    </xf>
    <xf numFmtId="0" fontId="18" fillId="0" borderId="0" xfId="6" applyFont="1" applyFill="1" applyBorder="1" applyAlignment="1">
      <alignment horizontal="center" vertical="center"/>
    </xf>
    <xf numFmtId="0" fontId="18" fillId="0" borderId="0" xfId="4" applyFont="1" applyFill="1" applyBorder="1" applyAlignment="1">
      <alignment horizontal="center" vertical="center"/>
    </xf>
    <xf numFmtId="0" fontId="18" fillId="0" borderId="0" xfId="5" applyFont="1" applyFill="1" applyBorder="1" applyAlignment="1">
      <alignment horizontal="center" vertical="center"/>
    </xf>
    <xf numFmtId="0" fontId="12" fillId="0" borderId="0" xfId="17" applyFont="1" applyFill="1" applyBorder="1" applyAlignment="1">
      <alignment horizontal="center" vertical="center"/>
    </xf>
    <xf numFmtId="0" fontId="21" fillId="0" borderId="0" xfId="19" applyFont="1" applyFill="1" applyBorder="1">
      <alignment horizontal="center" vertical="center"/>
    </xf>
    <xf numFmtId="166" fontId="19" fillId="0" borderId="0" xfId="18" applyNumberFormat="1" applyFont="1" applyFill="1" applyBorder="1">
      <alignment horizontal="center" vertical="center"/>
    </xf>
    <xf numFmtId="0" fontId="6" fillId="0" borderId="0" xfId="1" applyFont="1" applyBorder="1" applyAlignment="1">
      <alignment horizontal="center" vertical="center"/>
    </xf>
    <xf numFmtId="0" fontId="2" fillId="10" borderId="0" xfId="0" applyFont="1" applyFill="1" applyAlignment="1">
      <alignment horizontal="left" vertical="center"/>
    </xf>
    <xf numFmtId="0" fontId="22" fillId="9" borderId="0" xfId="0" applyFont="1" applyFill="1" applyBorder="1" applyAlignment="1">
      <alignment horizontal="left" vertical="center" indent="1"/>
    </xf>
    <xf numFmtId="0" fontId="23" fillId="0" borderId="0" xfId="0" applyFont="1">
      <alignment vertical="center"/>
    </xf>
    <xf numFmtId="0" fontId="0" fillId="0" borderId="0" xfId="0" applyAlignment="1">
      <alignment horizontal="center" vertical="center"/>
    </xf>
    <xf numFmtId="0" fontId="24" fillId="0" borderId="0" xfId="0" applyFont="1" applyAlignment="1">
      <alignment horizontal="center" vertical="center"/>
    </xf>
    <xf numFmtId="0" fontId="0" fillId="0" borderId="0" xfId="11" applyFont="1">
      <alignment horizontal="left" vertical="center" wrapText="1" indent="1"/>
    </xf>
    <xf numFmtId="0" fontId="6" fillId="0" borderId="0" xfId="1" applyAlignment="1">
      <alignment horizontal="center" vertical="center"/>
    </xf>
    <xf numFmtId="1" fontId="10" fillId="0" borderId="0" xfId="20" applyNumberFormat="1" applyFont="1" applyFill="1" applyBorder="1">
      <alignment horizontal="center" vertical="center"/>
    </xf>
  </cellXfs>
  <cellStyles count="23">
    <cellStyle name="Accent1" xfId="3" builtinId="29" customBuiltin="1"/>
    <cellStyle name="Accent3" xfId="4" builtinId="37" customBuiltin="1"/>
    <cellStyle name="Accent4" xfId="5" builtinId="41" customBuiltin="1"/>
    <cellStyle name="Accent5" xfId="6" builtinId="45" customBuiltin="1"/>
    <cellStyle name="Bordure droite" xfId="10"/>
    <cellStyle name="Cellule liée" xfId="2" builtinId="24" customBuiltin="1"/>
    <cellStyle name="Dates du tableau" xfId="14"/>
    <cellStyle name="Détails du tableau" xfId="11"/>
    <cellStyle name="En-têtes du tableau" xfId="12"/>
    <cellStyle name="Entrée_Année" xfId="22"/>
    <cellStyle name="Jours" xfId="20"/>
    <cellStyle name="Jours du tableau" xfId="13"/>
    <cellStyle name="Jours_congés" xfId="9"/>
    <cellStyle name="Lien hypertexte" xfId="15" builtinId="8" customBuiltin="1"/>
    <cellStyle name="Lien hypertexte visité" xfId="21" builtinId="9" customBuiltin="1"/>
    <cellStyle name="Mois" xfId="8"/>
    <cellStyle name="Normal" xfId="0" builtinId="0" customBuiltin="1"/>
    <cellStyle name="Sélection" xfId="7"/>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37">
    <dxf>
      <numFmt numFmtId="1" formatCode="0"/>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b/>
        <i val="0"/>
        <color rgb="FF0070C0"/>
      </font>
    </dxf>
    <dxf>
      <font>
        <color theme="2" tint="-0.24994659260841701"/>
      </font>
    </dxf>
    <dxf>
      <font>
        <color theme="2" tint="-0.24994659260841701"/>
      </font>
    </dxf>
    <dxf>
      <font>
        <color theme="0" tint="-0.14996795556505021"/>
      </font>
      <numFmt numFmtId="167" formatCode="[$-40C]dddd\,\ mmmm\ d\,\ yyyy"/>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b/>
        <i val="0"/>
        <color rgb="FF0070C0"/>
      </font>
    </dxf>
    <dxf>
      <font>
        <color theme="2" tint="-0.24994659260841701"/>
      </font>
    </dxf>
    <dxf>
      <font>
        <color theme="2" tint="-0.24994659260841701"/>
      </font>
    </dxf>
    <dxf>
      <font>
        <color theme="0" tint="-0.14996795556505021"/>
      </font>
      <numFmt numFmtId="167" formatCode="[$-40C]dddd\,\ mmmm\ d\,\ yyyy"/>
    </dxf>
    <dxf>
      <font>
        <strike val="0"/>
        <outline val="0"/>
        <shadow val="0"/>
        <u val="none"/>
        <vertAlign val="baseline"/>
        <sz val="10"/>
        <color theme="1"/>
        <name val="Trebuchet MS"/>
        <scheme val="minor"/>
      </font>
    </dxf>
    <dxf>
      <numFmt numFmtId="164" formatCode="d"/>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tableStyleElement type="wholeTable" dxfId="36"/>
      <tableStyleElement type="headerRow" dxfId="35"/>
      <tableStyleElement type="firstColumn" dxfId="34"/>
      <tableStyleElement type="firstRowStripe" dxfId="33"/>
      <tableStyleElement type="firstHeaderCell" dxfId="32"/>
    </tableStyle>
    <tableStyle name="Registre des congés" table="0" count="13">
      <tableStyleElement type="wholeTable" dxfId="31"/>
      <tableStyleElement type="headerRow" dxfId="30"/>
      <tableStyleElement type="totalRow" dxfId="29"/>
      <tableStyleElement type="firstRowStripe" dxfId="28"/>
      <tableStyleElement type="firstColumnStripe" dxfId="27"/>
      <tableStyleElement type="firstSubtotalColumn" dxfId="26"/>
      <tableStyleElement type="firstSubtotalRow" dxfId="25"/>
      <tableStyleElement type="secondSubtotalRow" dxfId="24"/>
      <tableStyleElement type="firstRowSubheading" dxfId="23"/>
      <tableStyleElement type="secondRowSubheading" dxfId="22"/>
      <tableStyleElement type="thirdRowSubheading" dxfId="21"/>
      <tableStyleElement type="pageFieldLabels" dxfId="20"/>
      <tableStyleElement type="pageFieldValues" dxfId="19"/>
    </tableStyle>
  </tableStyles>
  <colors>
    <mruColors>
      <color rgb="FF36384E"/>
      <color rgb="FFFF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70757</xdr:colOff>
      <xdr:row>4</xdr:row>
      <xdr:rowOff>54430</xdr:rowOff>
    </xdr:from>
    <xdr:to>
      <xdr:col>27</xdr:col>
      <xdr:colOff>272143</xdr:colOff>
      <xdr:row>10</xdr:row>
      <xdr:rowOff>228601</xdr:rowOff>
    </xdr:to>
    <xdr:sp macro="" textlink="">
      <xdr:nvSpPr>
        <xdr:cNvPr id="2" name="ZoneTexte 1">
          <a:extLst>
            <a:ext uri="{FF2B5EF4-FFF2-40B4-BE49-F238E27FC236}">
              <a16:creationId xmlns:a16="http://schemas.microsoft.com/office/drawing/2014/main" id="{F4A2382F-9AE9-4567-B8CC-C2F9408CFF0E}"/>
            </a:ext>
          </a:extLst>
        </xdr:cNvPr>
        <xdr:cNvSpPr txBox="1"/>
      </xdr:nvSpPr>
      <xdr:spPr>
        <a:xfrm>
          <a:off x="4176032" y="1302205"/>
          <a:ext cx="9021536" cy="157434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a:t>
          </a:r>
        </a:p>
        <a:p>
          <a:r>
            <a:rPr lang="fr-FR" sz="1100" baseline="0"/>
            <a:t>J'aimerais pouvoir actualiser le tableau ci-contre en fonction du choix de l'enfant dans la liste déroulante à coté de la case B2 "sélectionner un enfant".</a:t>
          </a:r>
        </a:p>
        <a:p>
          <a:endParaRPr lang="fr-FR" sz="1100" baseline="0"/>
        </a:p>
        <a:p>
          <a:r>
            <a:rPr lang="fr-FR" sz="1100" baseline="0"/>
            <a:t>Ce qui me pose probléme c'est que je n'est pas réussit à trouver sur le web comment faire (et surtout si cela est possible!!) pour effectuer le lien entre l'identifiant sélectioné dans la liste déroulante et le tableau ci-contre pour qu'il se mette à jour. Il ne me semble pas que se soit à l'aide d'un tableau croisé dynamique et je n'ai pas vu de macro non plus...... Pourriez-vous m'éclairer svp sur la méthode, merci.</a:t>
          </a:r>
        </a:p>
        <a:p>
          <a:endParaRPr lang="fr-FR" sz="1100" baseline="0"/>
        </a:p>
        <a:p>
          <a:r>
            <a:rPr lang="fr-FR" sz="1100" baseline="0"/>
            <a:t>PS: J'ai mis un exemple type de base de données sur la derniére feuille du classeur.</a:t>
          </a:r>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201386</xdr:colOff>
      <xdr:row>16</xdr:row>
      <xdr:rowOff>80282</xdr:rowOff>
    </xdr:from>
    <xdr:to>
      <xdr:col>13</xdr:col>
      <xdr:colOff>800100</xdr:colOff>
      <xdr:row>22</xdr:row>
      <xdr:rowOff>47625</xdr:rowOff>
    </xdr:to>
    <xdr:sp macro="" textlink="">
      <xdr:nvSpPr>
        <xdr:cNvPr id="2" name="ZoneTexte 1">
          <a:extLst>
            <a:ext uri="{FF2B5EF4-FFF2-40B4-BE49-F238E27FC236}">
              <a16:creationId xmlns:a16="http://schemas.microsoft.com/office/drawing/2014/main" id="{F27ED607-9306-4BC6-BA8A-30DE5A7DB357}"/>
            </a:ext>
          </a:extLst>
        </xdr:cNvPr>
        <xdr:cNvSpPr txBox="1"/>
      </xdr:nvSpPr>
      <xdr:spPr>
        <a:xfrm>
          <a:off x="3001736" y="3252107"/>
          <a:ext cx="8142514" cy="12246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VOICI</a:t>
          </a:r>
          <a:r>
            <a:rPr lang="fr-FR" sz="1100" baseline="0"/>
            <a:t> LE STYLE</a:t>
          </a:r>
          <a:r>
            <a:rPr lang="fr-FR" sz="1100"/>
            <a:t> DE BASE DE DONNEE NECESSAIRE</a:t>
          </a:r>
          <a:r>
            <a:rPr lang="fr-FR" sz="1100" baseline="0"/>
            <a:t> A L'ELABORATION DE MON PROJET: </a:t>
          </a:r>
        </a:p>
        <a:p>
          <a:endParaRPr lang="fr-FR" sz="1100" baseline="0"/>
        </a:p>
        <a:p>
          <a:r>
            <a:rPr lang="fr-FR" sz="1100" baseline="0"/>
            <a:t>COMME INDIQUE DANS LA FEUILLE PRECEDENTE JE NE SAIS COMMENT EFFECTUER LE LIEN ENTRE CETTE BASE DE DONNEE ET LE TABLEAU RECAPITULATIF DANS LA FEUILLE PRINCIPALE PAR RAPPORT AU CHOIX DE L'ENFANT DANS LA LISTE DEROULANTE.</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id="2" name="RegistrePrésence" displayName="RegistrePrésence" ref="B5:AR17" totalsRowShown="0">
  <autoFilter ref="B5:AR1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name="Jour de la semaine/mois"/>
    <tableColumn id="6" name="DIM" dataDxfId="18">
      <calculatedColumnFormula>IFERROR(IF(TEXT(DATE(Année_civile,ROW($A1),1),"jjj")=LEFT(C$5,3),DATE(Année_civile,ROW($A1),1),""),"")</calculatedColumnFormula>
    </tableColumn>
    <tableColumn id="7" name="LUN">
      <calculatedColumnFormula>IFERROR(IF(TEXT(DATE(Calendar_Year,ROW($A1),1),"ddd")=LEFT(D$5,3),DATE(Calendar_Year,ROW($A1),1),IF(C6&gt;=1,C6+1,"")),"")</calculatedColumnFormula>
    </tableColumn>
    <tableColumn id="8" name="MAR">
      <calculatedColumnFormula>IFERROR(IF(TEXT(DATE(Calendar_Year,ROW($A1),1),"ddd")=LEFT(E$5,3),DATE(Calendar_Year,ROW($A1),1),IF(D6&gt;=1,D6+1,"")),"")</calculatedColumnFormula>
    </tableColumn>
    <tableColumn id="9" name="MER">
      <calculatedColumnFormula>IFERROR(IF(TEXT(DATE(Calendar_Year,ROW($A1),1),"ddd")=LEFT(F$5,3),DATE(Calendar_Year,ROW($A1),1),IF(E6&gt;=1,E6+1,"")),"")</calculatedColumnFormula>
    </tableColumn>
    <tableColumn id="10" name="JEU">
      <calculatedColumnFormula>IFERROR(IF(TEXT(DATE(Calendar_Year,ROW($A1),1),"ddd")=LEFT(G$5,3),DATE(Calendar_Year,ROW($A1),1),IF(F6&gt;=1,F6+1,"")),"")</calculatedColumnFormula>
    </tableColumn>
    <tableColumn id="11" name="VEN">
      <calculatedColumnFormula>IFERROR(IF(TEXT(DATE(Calendar_Year,ROW($A1),1),"ddd")=LEFT(H$5,3),DATE(Calendar_Year,ROW($A1),1),IF(G6&gt;=1,G6+1,"")),"")</calculatedColumnFormula>
    </tableColumn>
    <tableColumn id="12" name="SAM">
      <calculatedColumnFormula>IFERROR(IF(TEXT(DATE(Calendar_Year,ROW($A1),1),"ddd")=LEFT(I$5,3),DATE(Calendar_Year,ROW($A1),1),IF(H6&gt;=1,H6+1,"")),"")</calculatedColumnFormula>
    </tableColumn>
    <tableColumn id="13" name="DIM   ">
      <calculatedColumnFormula>IFERROR(IF(I6&gt;=1,I6+1,""),"")</calculatedColumnFormula>
    </tableColumn>
    <tableColumn id="14" name="LUN   ">
      <calculatedColumnFormula>IFERROR(IF(J6&gt;=1,J6+1,""),"")</calculatedColumnFormula>
    </tableColumn>
    <tableColumn id="15" name="MAR   ">
      <calculatedColumnFormula>IFERROR(IF(K6&gt;=1,K6+1,""),"")</calculatedColumnFormula>
    </tableColumn>
    <tableColumn id="16" name="MER   ">
      <calculatedColumnFormula>IFERROR(IF(L6&gt;=1,L6+1,""),"")</calculatedColumnFormula>
    </tableColumn>
    <tableColumn id="17" name="JEU   ">
      <calculatedColumnFormula>IFERROR(IF(M6&gt;=1,M6+1,""),"")</calculatedColumnFormula>
    </tableColumn>
    <tableColumn id="18" name="VEN   ">
      <calculatedColumnFormula>IFERROR(IF(N6&gt;=1,N6+1,""),"")</calculatedColumnFormula>
    </tableColumn>
    <tableColumn id="19" name="SAM   ">
      <calculatedColumnFormula>IFERROR(IF(O6&gt;=1,O6+1,""),"")</calculatedColumnFormula>
    </tableColumn>
    <tableColumn id="20" name="DIM    ">
      <calculatedColumnFormula>IFERROR(IF(P6&gt;=1,P6+1,""),"")</calculatedColumnFormula>
    </tableColumn>
    <tableColumn id="21" name="LUN    ">
      <calculatedColumnFormula>IFERROR(IF(Q6&gt;=1,Q6+1,""),"")</calculatedColumnFormula>
    </tableColumn>
    <tableColumn id="22" name="MAR    ">
      <calculatedColumnFormula>IFERROR(IF(R6&gt;=1,R6+1,""),"")</calculatedColumnFormula>
    </tableColumn>
    <tableColumn id="23" name="MER    ">
      <calculatedColumnFormula>IFERROR(IF(S6&gt;=1,S6+1,""),"")</calculatedColumnFormula>
    </tableColumn>
    <tableColumn id="24" name="JEU    ">
      <calculatedColumnFormula>IFERROR(IF(T6&gt;=1,T6+1,""),"")</calculatedColumnFormula>
    </tableColumn>
    <tableColumn id="25" name="VEN    ">
      <calculatedColumnFormula>IFERROR(IF(U6&gt;=1,U6+1,""),"")</calculatedColumnFormula>
    </tableColumn>
    <tableColumn id="26" name="SAM    ">
      <calculatedColumnFormula>IFERROR(IF(V6&gt;=1,V6+1,""),"")</calculatedColumnFormula>
    </tableColumn>
    <tableColumn id="27" name="DIM     ">
      <calculatedColumnFormula>IFERROR(IF(W6&gt;=1,W6+1,""),"")</calculatedColumnFormula>
    </tableColumn>
    <tableColumn id="28" name="LUN     ">
      <calculatedColumnFormula>IFERROR(IF(X6&gt;=1,X6+1,""),"")</calculatedColumnFormula>
    </tableColumn>
    <tableColumn id="29" name="MAR     ">
      <calculatedColumnFormula>IFERROR(IF(Y6&gt;=1,Y6+1,""),"")</calculatedColumnFormula>
    </tableColumn>
    <tableColumn id="30" name="MER     ">
      <calculatedColumnFormula>IFERROR(IF(Z6&gt;=1,Z6+1,""),"")</calculatedColumnFormula>
    </tableColumn>
    <tableColumn id="31" name="JEU  ">
      <calculatedColumnFormula>IFERROR(IF(AA6&gt;=1,AA6+1,""),"")</calculatedColumnFormula>
    </tableColumn>
    <tableColumn id="32" name="VEN     ">
      <calculatedColumnFormula>IFERROR(IF(AB6&gt;=1,AB6+1,""),"")</calculatedColumnFormula>
    </tableColumn>
    <tableColumn id="33" name="SAM     ">
      <calculatedColumnFormula>IFERROR(IF(AC6&gt;=1,AC6+1,""),"")</calculatedColumnFormula>
    </tableColumn>
    <tableColumn id="34" name="DIM ">
      <calculatedColumnFormula>IFERROR(IF(AD6&gt;=1,AD6+1,""),"")</calculatedColumnFormula>
    </tableColumn>
    <tableColumn id="35" name="LUN ">
      <calculatedColumnFormula>IFERROR(IF(AE6&gt;=1,AE6+1,""),"")</calculatedColumnFormula>
    </tableColumn>
    <tableColumn id="36" name="MAR ">
      <calculatedColumnFormula>IFERROR(IF(AF6&gt;=1,AF6+1,""),"")</calculatedColumnFormula>
    </tableColumn>
    <tableColumn id="37" name="MER ">
      <calculatedColumnFormula>IFERROR(IF(AG6&gt;=1,AG6+1,""),"")</calculatedColumnFormula>
    </tableColumn>
    <tableColumn id="38" name="JEU ">
      <calculatedColumnFormula>IFERROR(IF(AH6&gt;=1,AH6+1,""),"")</calculatedColumnFormula>
    </tableColumn>
    <tableColumn id="39" name="VEN ">
      <calculatedColumnFormula>IFERROR(IF(AI6&gt;=1,AI6+1,""),"")</calculatedColumnFormula>
    </tableColumn>
    <tableColumn id="40" name="SAM ">
      <calculatedColumnFormula>IFERROR(IF(AJ6&gt;=1,AJ6+1,""),"")</calculatedColumnFormula>
    </tableColumn>
    <tableColumn id="41" name="DIM  ">
      <calculatedColumnFormula>IFERROR(IF(AND(AK6&gt;=1,AK6+1&lt;=DATE(Calendar_Year,ROW($A1)+1,0)),AK6+1,""),"")</calculatedColumnFormula>
    </tableColumn>
    <tableColumn id="42" name="LUN  ">
      <calculatedColumnFormula>IFERROR(IF(AND(AL6&gt;=1,AL6+1&lt;=DATE(Calendar_Year,ROW($A1)+1,0)),AL6+1,""),"")</calculatedColumnFormula>
    </tableColumn>
    <tableColumn id="43" name="MAR  ">
      <calculatedColumnFormula>IFERROR(IF(AND(AM6&gt;=1,AM6+1&lt;=DATE(Calendar_Year,ROW($A1)+1,0)),AM6+1,""),"")</calculatedColumnFormula>
    </tableColumn>
    <tableColumn id="44" name="MER  ">
      <calculatedColumnFormula>IFERROR(IF(AND(AN6&gt;=1,AN6+1&lt;=DATE(Calendar_Year,ROW($A1)+1,0)),AN6+1,""),"")</calculatedColumnFormula>
    </tableColumn>
    <tableColumn id="45" name="JEU  2">
      <calculatedColumnFormula>IFERROR(IF(AND(AO6&gt;=1,AO6+1&lt;=DATE(Calendar_Year,ROW($A1)+1,0)),AO6+1,""),"")</calculatedColumnFormula>
    </tableColumn>
    <tableColumn id="46" name="VEN  ">
      <calculatedColumnFormula>IFERROR(IF(AND(AP6&gt;=1,AP6+1&lt;=DATE(Calendar_Year,ROW($A1)+1,0)),AP6+1,""),"")</calculatedColumnFormula>
    </tableColumn>
    <tableColumn id="47" name="SAM  ">
      <calculatedColumnFormula>IFERROR(IF(AND(AQ6&gt;=1,AQ6+1&lt;=DATE(Calendar_Year,ROW($A1)+1,0)),AQ6+1,""),"")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id="1" name="Suivi_des_congés" displayName="Suivi_des_congés" ref="B3:F26">
  <autoFilter ref="B3:F26"/>
  <tableColumns count="5">
    <tableColumn id="1" name="Nom de l’employé" totalsRowLabel="Total" dataCellStyle="Détails du tableau"/>
    <tableColumn id="2" name="Date de début" dataCellStyle="Dates du tableau"/>
    <tableColumn id="3" name="Date de fin" dataCellStyle="Dates du tableau"/>
    <tableColumn id="4" name="Type de congé" dataCellStyle="Détails du tableau"/>
    <tableColumn id="5" name="Jours" totalsRowFunction="sum" dataCellStyle="Jours du tableau">
      <calculatedColumnFormula>NETWORKDAYS(Suivi_des_congés[[#This Row],[Date de début]],Suivi_des_congés[[#This Row],[Date de fin]],lstCongés)</calculatedColumnFormula>
    </tableColumn>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3.xml><?xml version="1.0" encoding="utf-8"?>
<table xmlns="http://schemas.openxmlformats.org/spreadsheetml/2006/main" id="4" name="Employés" displayName="Employés" ref="B3:B8" totalsRowShown="0" dataCellStyle="Détails du tableau">
  <sortState ref="B3:B25">
    <sortCondition ref="B2:B25"/>
  </sortState>
  <tableColumns count="1">
    <tableColumn id="1" name="Noms des employ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id="5" name="TypesCongés" displayName="TypesCongés" ref="B3:B7" totalsRowShown="0" dataCellStyle="Détails du tableau">
  <tableColumns count="1">
    <tableColumn id="1" name="Liste des types de cong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5.xml><?xml version="1.0" encoding="utf-8"?>
<table xmlns="http://schemas.openxmlformats.org/spreadsheetml/2006/main" id="9" name="JoursFériés" displayName="JoursFériés" ref="B3:C9" totalsRowShown="0" dataDxfId="17">
  <tableColumns count="2">
    <tableColumn id="1" name="Jours fériés" dataCellStyle="Dates du tableau"/>
    <tableColumn id="2" name="Descrip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ables/table6.xml><?xml version="1.0" encoding="utf-8"?>
<table xmlns="http://schemas.openxmlformats.org/spreadsheetml/2006/main" id="3" name="RegistrePrésence4" displayName="RegistrePrésence4" ref="B5:C17" totalsRowShown="0">
  <autoFilter ref="B5:C17">
    <filterColumn colId="0" hiddenButton="1"/>
    <filterColumn colId="1" hiddenButton="1"/>
  </autoFilter>
  <tableColumns count="2">
    <tableColumn id="1" name="mois"/>
    <tableColumn id="6" name="HEURE CRECHE" dataDxfId="0"/>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6.bin"/><Relationship Id="rId1" Type="http://schemas.openxmlformats.org/officeDocument/2006/relationships/hyperlink" Target="https://forum.excel-pratique.com/viewtopic.php?f=2&amp;t=126568" TargetMode="External"/><Relationship Id="rId4"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3"/>
    <pageSetUpPr fitToPage="1"/>
  </sheetPr>
  <dimension ref="A1:AR22"/>
  <sheetViews>
    <sheetView showGridLines="0" zoomScaleNormal="100" workbookViewId="0">
      <selection activeCell="L3" sqref="L3"/>
    </sheetView>
  </sheetViews>
  <sheetFormatPr baseColWidth="10" defaultColWidth="9" defaultRowHeight="16.5" x14ac:dyDescent="0.3"/>
  <cols>
    <col min="1" max="1" width="2.625" style="7" customWidth="1"/>
    <col min="2" max="2" width="26" style="7" customWidth="1"/>
    <col min="3" max="4" width="5.375" style="7" customWidth="1"/>
    <col min="5" max="5" width="5.875" style="7" customWidth="1"/>
    <col min="6" max="7" width="4.625" style="7" customWidth="1"/>
    <col min="8" max="8" width="6" style="7" customWidth="1"/>
    <col min="9" max="9" width="5.625" style="7" customWidth="1"/>
    <col min="10" max="13" width="4.625" style="7" customWidth="1"/>
    <col min="14" max="14" width="5.375" style="7" customWidth="1"/>
    <col min="15" max="15" width="5.5" style="7" customWidth="1"/>
    <col min="16" max="16" width="5.125" style="7" customWidth="1"/>
    <col min="17" max="18" width="4.625" style="7" customWidth="1"/>
    <col min="19" max="19" width="5.125" style="7" customWidth="1"/>
    <col min="20" max="21" width="5.375" style="7" customWidth="1"/>
    <col min="22" max="23" width="4.625" style="7" customWidth="1"/>
    <col min="24" max="24" width="5.75" style="7" customWidth="1"/>
    <col min="25" max="25" width="5.125" style="7" customWidth="1"/>
    <col min="26" max="28" width="4.625" style="7" customWidth="1"/>
    <col min="29" max="29" width="5.375" style="7" customWidth="1"/>
    <col min="30" max="30" width="5.625" style="7" customWidth="1"/>
    <col min="31" max="44" width="4.625" style="7" customWidth="1"/>
    <col min="45" max="45" width="2.625" style="7" customWidth="1"/>
    <col min="46" max="16384" width="9" style="7"/>
  </cols>
  <sheetData>
    <row r="1" spans="1:44" ht="39.950000000000003" customHeight="1" thickBot="1" x14ac:dyDescent="0.35">
      <c r="B1" s="54" t="s">
        <v>0</v>
      </c>
      <c r="C1" s="54"/>
      <c r="D1" s="54"/>
      <c r="E1" s="54"/>
      <c r="F1" s="54"/>
      <c r="G1" s="54"/>
      <c r="H1" s="54"/>
      <c r="I1" s="54"/>
      <c r="J1" s="54"/>
      <c r="K1" s="54"/>
      <c r="L1" s="54"/>
      <c r="M1" s="54"/>
      <c r="N1" s="54"/>
      <c r="O1" s="54"/>
      <c r="P1" s="54"/>
    </row>
    <row r="2" spans="1:44" ht="21.75" customHeight="1" thickTop="1" thickBot="1" x14ac:dyDescent="0.3">
      <c r="B2" s="8" t="s">
        <v>1</v>
      </c>
      <c r="C2" s="60" t="s">
        <v>70</v>
      </c>
      <c r="D2" s="60"/>
      <c r="E2" s="60"/>
      <c r="F2" s="60"/>
      <c r="G2" s="60"/>
      <c r="H2" s="60"/>
      <c r="I2" s="60"/>
      <c r="J2" s="9"/>
      <c r="U2" s="10"/>
      <c r="V2" s="10"/>
      <c r="W2" s="10"/>
      <c r="X2" s="10"/>
      <c r="Y2" s="10"/>
      <c r="Z2" s="10"/>
      <c r="AA2" s="10"/>
      <c r="AB2" s="10"/>
      <c r="AC2" s="11"/>
    </row>
    <row r="3" spans="1:44" ht="21.95" customHeight="1" thickTop="1" thickBot="1" x14ac:dyDescent="0.3">
      <c r="B3" s="8" t="s">
        <v>2</v>
      </c>
      <c r="C3" s="61">
        <f ca="1">YEAR(TODAY())</f>
        <v>2019</v>
      </c>
      <c r="D3" s="61"/>
      <c r="E3" s="61"/>
      <c r="F3" s="61"/>
      <c r="G3" s="61"/>
      <c r="H3" s="61"/>
      <c r="I3" s="61"/>
      <c r="J3" s="9"/>
      <c r="U3" s="10"/>
      <c r="V3" s="10"/>
      <c r="W3" s="10"/>
      <c r="X3" s="10"/>
      <c r="Y3" s="10"/>
      <c r="Z3" s="10"/>
      <c r="AA3" s="10"/>
      <c r="AB3" s="10"/>
      <c r="AC3" s="11"/>
    </row>
    <row r="4" spans="1:44" ht="15" customHeight="1" thickTop="1" x14ac:dyDescent="0.3">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1"/>
      <c r="AD4" s="11"/>
      <c r="AE4" s="11"/>
      <c r="AF4" s="11"/>
      <c r="AG4" s="11"/>
      <c r="AH4" s="11"/>
      <c r="AI4" s="11"/>
      <c r="AJ4" s="11"/>
      <c r="AK4" s="11"/>
      <c r="AL4" s="11"/>
      <c r="AM4" s="11"/>
      <c r="AN4" s="11"/>
      <c r="AO4" s="11"/>
      <c r="AP4" s="11"/>
      <c r="AQ4" s="11"/>
      <c r="AR4" s="11"/>
    </row>
    <row r="5" spans="1:44" x14ac:dyDescent="0.3">
      <c r="B5" s="7" t="s">
        <v>3</v>
      </c>
      <c r="C5" s="7" t="s">
        <v>18</v>
      </c>
      <c r="D5" s="7" t="s">
        <v>20</v>
      </c>
      <c r="E5" s="7" t="s">
        <v>21</v>
      </c>
      <c r="F5" s="7" t="s">
        <v>22</v>
      </c>
      <c r="G5" s="7" t="s">
        <v>23</v>
      </c>
      <c r="H5" s="7" t="s">
        <v>24</v>
      </c>
      <c r="I5" s="7" t="s">
        <v>26</v>
      </c>
      <c r="J5" s="7" t="s">
        <v>27</v>
      </c>
      <c r="K5" s="7" t="s">
        <v>28</v>
      </c>
      <c r="L5" s="7" t="s">
        <v>29</v>
      </c>
      <c r="M5" s="7" t="s">
        <v>30</v>
      </c>
      <c r="N5" s="7" t="s">
        <v>31</v>
      </c>
      <c r="O5" s="7" t="s">
        <v>33</v>
      </c>
      <c r="P5" s="7" t="s">
        <v>34</v>
      </c>
      <c r="Q5" s="7" t="s">
        <v>35</v>
      </c>
      <c r="R5" s="7" t="s">
        <v>36</v>
      </c>
      <c r="S5" s="7" t="s">
        <v>37</v>
      </c>
      <c r="T5" s="7" t="s">
        <v>39</v>
      </c>
      <c r="U5" s="7" t="s">
        <v>40</v>
      </c>
      <c r="V5" s="7" t="s">
        <v>41</v>
      </c>
      <c r="W5" s="7" t="s">
        <v>42</v>
      </c>
      <c r="X5" s="7" t="s">
        <v>43</v>
      </c>
      <c r="Y5" s="7" t="s">
        <v>45</v>
      </c>
      <c r="Z5" s="7" t="s">
        <v>46</v>
      </c>
      <c r="AA5" s="7" t="s">
        <v>47</v>
      </c>
      <c r="AB5" s="7" t="s">
        <v>48</v>
      </c>
      <c r="AC5" s="7" t="s">
        <v>49</v>
      </c>
      <c r="AD5" s="7" t="s">
        <v>51</v>
      </c>
      <c r="AE5" s="7" t="s">
        <v>52</v>
      </c>
      <c r="AF5" s="7" t="s">
        <v>53</v>
      </c>
      <c r="AG5" s="7" t="s">
        <v>54</v>
      </c>
      <c r="AH5" s="7" t="s">
        <v>55</v>
      </c>
      <c r="AI5" s="7" t="s">
        <v>56</v>
      </c>
      <c r="AJ5" s="7" t="s">
        <v>57</v>
      </c>
      <c r="AK5" s="7" t="s">
        <v>58</v>
      </c>
      <c r="AL5" s="7" t="s">
        <v>59</v>
      </c>
      <c r="AM5" s="7" t="s">
        <v>60</v>
      </c>
      <c r="AN5" s="7" t="s">
        <v>61</v>
      </c>
      <c r="AO5" s="7" t="s">
        <v>62</v>
      </c>
      <c r="AP5" s="7" t="s">
        <v>63</v>
      </c>
      <c r="AQ5" s="7" t="s">
        <v>64</v>
      </c>
      <c r="AR5" s="7" t="s">
        <v>65</v>
      </c>
    </row>
    <row r="6" spans="1:44" ht="18.75" customHeight="1" x14ac:dyDescent="0.3">
      <c r="B6" s="12" t="s">
        <v>4</v>
      </c>
      <c r="C6" s="13" t="str">
        <f t="shared" ref="C6:C17" ca="1" si="0">IFERROR(IF(TEXT(DATE(Année_civile,ROW($A1),1),"jjj")=LEFT(C$5,3),DATE(Année_civile,ROW($A1),1),""),"")</f>
        <v/>
      </c>
      <c r="D6" s="13" t="str">
        <f t="shared" ref="D6:I17" ca="1" si="1">IFERROR(IF(TEXT(DATE(Année_civile,ROW($A1),1),"jjj")=LEFT(D$5,3),DATE(Année_civile,ROW($A1),1),IF(C6&gt;=1,C6+1,"")),"")</f>
        <v/>
      </c>
      <c r="E6" s="13">
        <f t="shared" ca="1" si="1"/>
        <v>43466</v>
      </c>
      <c r="F6" s="13">
        <f t="shared" ca="1" si="1"/>
        <v>43467</v>
      </c>
      <c r="G6" s="13">
        <f t="shared" ca="1" si="1"/>
        <v>43468</v>
      </c>
      <c r="H6" s="13">
        <f t="shared" ca="1" si="1"/>
        <v>43469</v>
      </c>
      <c r="I6" s="13">
        <f t="shared" ca="1" si="1"/>
        <v>43470</v>
      </c>
      <c r="J6" s="13">
        <f t="shared" ref="J6:J17" ca="1" si="2">IFERROR(IF(I6&gt;=1,I6+1,""),"")</f>
        <v>43471</v>
      </c>
      <c r="K6" s="13">
        <f t="shared" ref="K6:K17" ca="1" si="3">IFERROR(IF(J6&gt;=1,J6+1,""),"")</f>
        <v>43472</v>
      </c>
      <c r="L6" s="13">
        <f t="shared" ref="L6:L17" ca="1" si="4">IFERROR(IF(K6&gt;=1,K6+1,""),"")</f>
        <v>43473</v>
      </c>
      <c r="M6" s="13">
        <f t="shared" ref="M6:M17" ca="1" si="5">IFERROR(IF(L6&gt;=1,L6+1,""),"")</f>
        <v>43474</v>
      </c>
      <c r="N6" s="13">
        <f t="shared" ref="N6:N17" ca="1" si="6">IFERROR(IF(M6&gt;=1,M6+1,""),"")</f>
        <v>43475</v>
      </c>
      <c r="O6" s="13">
        <f t="shared" ref="O6:O17" ca="1" si="7">IFERROR(IF(N6&gt;=1,N6+1,""),"")</f>
        <v>43476</v>
      </c>
      <c r="P6" s="13">
        <f t="shared" ref="P6:P17" ca="1" si="8">IFERROR(IF(O6&gt;=1,O6+1,""),"")</f>
        <v>43477</v>
      </c>
      <c r="Q6" s="13">
        <f t="shared" ref="Q6:Q17" ca="1" si="9">IFERROR(IF(P6&gt;=1,P6+1,""),"")</f>
        <v>43478</v>
      </c>
      <c r="R6" s="13">
        <f t="shared" ref="R6:R17" ca="1" si="10">IFERROR(IF(Q6&gt;=1,Q6+1,""),"")</f>
        <v>43479</v>
      </c>
      <c r="S6" s="13">
        <f t="shared" ref="S6:S17" ca="1" si="11">IFERROR(IF(R6&gt;=1,R6+1,""),"")</f>
        <v>43480</v>
      </c>
      <c r="T6" s="13">
        <f t="shared" ref="T6:T17" ca="1" si="12">IFERROR(IF(S6&gt;=1,S6+1,""),"")</f>
        <v>43481</v>
      </c>
      <c r="U6" s="13">
        <f t="shared" ref="U6:U17" ca="1" si="13">IFERROR(IF(T6&gt;=1,T6+1,""),"")</f>
        <v>43482</v>
      </c>
      <c r="V6" s="13">
        <f t="shared" ref="V6:V17" ca="1" si="14">IFERROR(IF(U6&gt;=1,U6+1,""),"")</f>
        <v>43483</v>
      </c>
      <c r="W6" s="13">
        <f t="shared" ref="W6:W17" ca="1" si="15">IFERROR(IF(V6&gt;=1,V6+1,""),"")</f>
        <v>43484</v>
      </c>
      <c r="X6" s="13">
        <f t="shared" ref="X6:X17" ca="1" si="16">IFERROR(IF(W6&gt;=1,W6+1,""),"")</f>
        <v>43485</v>
      </c>
      <c r="Y6" s="13">
        <f t="shared" ref="Y6:Y17" ca="1" si="17">IFERROR(IF(X6&gt;=1,X6+1,""),"")</f>
        <v>43486</v>
      </c>
      <c r="Z6" s="13">
        <f t="shared" ref="Z6:Z17" ca="1" si="18">IFERROR(IF(Y6&gt;=1,Y6+1,""),"")</f>
        <v>43487</v>
      </c>
      <c r="AA6" s="13">
        <f t="shared" ref="AA6:AA17" ca="1" si="19">IFERROR(IF(Z6&gt;=1,Z6+1,""),"")</f>
        <v>43488</v>
      </c>
      <c r="AB6" s="13">
        <f t="shared" ref="AB6:AB17" ca="1" si="20">IFERROR(IF(AA6&gt;=1,AA6+1,""),"")</f>
        <v>43489</v>
      </c>
      <c r="AC6" s="13">
        <f t="shared" ref="AC6:AC17" ca="1" si="21">IFERROR(IF(AB6&gt;=1,AB6+1,""),"")</f>
        <v>43490</v>
      </c>
      <c r="AD6" s="13">
        <f t="shared" ref="AD6:AD17" ca="1" si="22">IFERROR(IF(AC6&gt;=1,AC6+1,""),"")</f>
        <v>43491</v>
      </c>
      <c r="AE6" s="13">
        <f t="shared" ref="AE6:AE17" ca="1" si="23">IFERROR(IF(AD6&gt;=1,AD6+1,""),"")</f>
        <v>43492</v>
      </c>
      <c r="AF6" s="13">
        <f t="shared" ref="AF6:AF17" ca="1" si="24">IFERROR(IF(AE6&gt;=1,AE6+1,""),"")</f>
        <v>43493</v>
      </c>
      <c r="AG6" s="13">
        <f t="shared" ref="AG6:AG17" ca="1" si="25">IFERROR(IF(AF6&gt;=1,AF6+1,""),"")</f>
        <v>43494</v>
      </c>
      <c r="AH6" s="13">
        <f t="shared" ref="AH6:AH17" ca="1" si="26">IFERROR(IF(AG6&gt;=1,AG6+1,""),"")</f>
        <v>43495</v>
      </c>
      <c r="AI6" s="13">
        <f t="shared" ref="AI6:AI17" ca="1" si="27">IFERROR(IF(AH6&gt;=1,AH6+1,""),"")</f>
        <v>43496</v>
      </c>
      <c r="AJ6" s="13">
        <f t="shared" ref="AJ6:AJ17" ca="1" si="28">IFERROR(IF(AI6&gt;=1,AI6+1,""),"")</f>
        <v>43497</v>
      </c>
      <c r="AK6" s="13">
        <f t="shared" ref="AK6:AK17" ca="1" si="29">IFERROR(IF(AJ6&gt;=1,AJ6+1,""),"")</f>
        <v>43498</v>
      </c>
      <c r="AL6" s="13" t="str">
        <f t="shared" ref="AL6:AR17" ca="1" si="30">IFERROR(IF(AND(AK6&gt;=1,AK6+1&lt;=DATE(Année_civile,ROW($A1)+1,0)),AK6+1,""),"")</f>
        <v/>
      </c>
      <c r="AM6" s="13" t="str">
        <f t="shared" ca="1" si="30"/>
        <v/>
      </c>
      <c r="AN6" s="13" t="str">
        <f t="shared" ca="1" si="30"/>
        <v/>
      </c>
      <c r="AO6" s="13" t="str">
        <f t="shared" ca="1" si="30"/>
        <v/>
      </c>
      <c r="AP6" s="13" t="str">
        <f t="shared" ca="1" si="30"/>
        <v/>
      </c>
      <c r="AQ6" s="13" t="str">
        <f t="shared" ca="1" si="30"/>
        <v/>
      </c>
      <c r="AR6" s="13" t="str">
        <f t="shared" ca="1" si="30"/>
        <v/>
      </c>
    </row>
    <row r="7" spans="1:44" ht="18.75" customHeight="1" x14ac:dyDescent="0.3">
      <c r="B7" s="12" t="s">
        <v>5</v>
      </c>
      <c r="C7" s="13" t="str">
        <f t="shared" ca="1" si="0"/>
        <v/>
      </c>
      <c r="D7" s="13" t="str">
        <f t="shared" ca="1" si="1"/>
        <v/>
      </c>
      <c r="E7" s="13" t="str">
        <f t="shared" ca="1" si="1"/>
        <v/>
      </c>
      <c r="F7" s="13" t="str">
        <f t="shared" ca="1" si="1"/>
        <v/>
      </c>
      <c r="G7" s="13" t="str">
        <f t="shared" ca="1" si="1"/>
        <v/>
      </c>
      <c r="H7" s="13">
        <f t="shared" ca="1" si="1"/>
        <v>43497</v>
      </c>
      <c r="I7" s="13">
        <f t="shared" ca="1" si="1"/>
        <v>43498</v>
      </c>
      <c r="J7" s="13">
        <f t="shared" ca="1" si="2"/>
        <v>43499</v>
      </c>
      <c r="K7" s="13">
        <f t="shared" ca="1" si="3"/>
        <v>43500</v>
      </c>
      <c r="L7" s="13">
        <f t="shared" ca="1" si="4"/>
        <v>43501</v>
      </c>
      <c r="M7" s="13">
        <f t="shared" ca="1" si="5"/>
        <v>43502</v>
      </c>
      <c r="N7" s="13">
        <f t="shared" ca="1" si="6"/>
        <v>43503</v>
      </c>
      <c r="O7" s="13">
        <f t="shared" ca="1" si="7"/>
        <v>43504</v>
      </c>
      <c r="P7" s="13">
        <f t="shared" ca="1" si="8"/>
        <v>43505</v>
      </c>
      <c r="Q7" s="13">
        <f t="shared" ca="1" si="9"/>
        <v>43506</v>
      </c>
      <c r="R7" s="13">
        <f t="shared" ca="1" si="10"/>
        <v>43507</v>
      </c>
      <c r="S7" s="13">
        <f t="shared" ca="1" si="11"/>
        <v>43508</v>
      </c>
      <c r="T7" s="13">
        <f t="shared" ca="1" si="12"/>
        <v>43509</v>
      </c>
      <c r="U7" s="13">
        <f t="shared" ca="1" si="13"/>
        <v>43510</v>
      </c>
      <c r="V7" s="13">
        <f t="shared" ca="1" si="14"/>
        <v>43511</v>
      </c>
      <c r="W7" s="13">
        <f t="shared" ca="1" si="15"/>
        <v>43512</v>
      </c>
      <c r="X7" s="13">
        <f t="shared" ca="1" si="16"/>
        <v>43513</v>
      </c>
      <c r="Y7" s="13">
        <f t="shared" ca="1" si="17"/>
        <v>43514</v>
      </c>
      <c r="Z7" s="13">
        <f t="shared" ca="1" si="18"/>
        <v>43515</v>
      </c>
      <c r="AA7" s="13">
        <f t="shared" ca="1" si="19"/>
        <v>43516</v>
      </c>
      <c r="AB7" s="13">
        <f t="shared" ca="1" si="20"/>
        <v>43517</v>
      </c>
      <c r="AC7" s="13">
        <f t="shared" ca="1" si="21"/>
        <v>43518</v>
      </c>
      <c r="AD7" s="13">
        <f t="shared" ca="1" si="22"/>
        <v>43519</v>
      </c>
      <c r="AE7" s="13">
        <f t="shared" ca="1" si="23"/>
        <v>43520</v>
      </c>
      <c r="AF7" s="13">
        <f t="shared" ca="1" si="24"/>
        <v>43521</v>
      </c>
      <c r="AG7" s="13">
        <f t="shared" ca="1" si="25"/>
        <v>43522</v>
      </c>
      <c r="AH7" s="13">
        <f t="shared" ca="1" si="26"/>
        <v>43523</v>
      </c>
      <c r="AI7" s="13">
        <f t="shared" ca="1" si="27"/>
        <v>43524</v>
      </c>
      <c r="AJ7" s="13">
        <f t="shared" ca="1" si="28"/>
        <v>43525</v>
      </c>
      <c r="AK7" s="13">
        <f t="shared" ca="1" si="29"/>
        <v>43526</v>
      </c>
      <c r="AL7" s="13" t="str">
        <f t="shared" ca="1" si="30"/>
        <v/>
      </c>
      <c r="AM7" s="13" t="str">
        <f t="shared" ca="1" si="30"/>
        <v/>
      </c>
      <c r="AN7" s="13" t="str">
        <f t="shared" ca="1" si="30"/>
        <v/>
      </c>
      <c r="AO7" s="13" t="str">
        <f t="shared" ca="1" si="30"/>
        <v/>
      </c>
      <c r="AP7" s="13" t="str">
        <f t="shared" ca="1" si="30"/>
        <v/>
      </c>
      <c r="AQ7" s="13" t="str">
        <f t="shared" ca="1" si="30"/>
        <v/>
      </c>
      <c r="AR7" s="13" t="str">
        <f t="shared" ca="1" si="30"/>
        <v/>
      </c>
    </row>
    <row r="8" spans="1:44" ht="18.75" customHeight="1" x14ac:dyDescent="0.3">
      <c r="A8" s="14"/>
      <c r="B8" s="12" t="s">
        <v>6</v>
      </c>
      <c r="C8" s="13" t="str">
        <f t="shared" ca="1" si="0"/>
        <v/>
      </c>
      <c r="D8" s="13" t="str">
        <f t="shared" ca="1" si="1"/>
        <v/>
      </c>
      <c r="E8" s="13" t="str">
        <f t="shared" ca="1" si="1"/>
        <v/>
      </c>
      <c r="F8" s="13" t="str">
        <f t="shared" ca="1" si="1"/>
        <v/>
      </c>
      <c r="G8" s="13" t="str">
        <f t="shared" ca="1" si="1"/>
        <v/>
      </c>
      <c r="H8" s="13">
        <f t="shared" ca="1" si="1"/>
        <v>43525</v>
      </c>
      <c r="I8" s="13">
        <f t="shared" ca="1" si="1"/>
        <v>43526</v>
      </c>
      <c r="J8" s="13">
        <f t="shared" ca="1" si="2"/>
        <v>43527</v>
      </c>
      <c r="K8" s="13">
        <f t="shared" ca="1" si="3"/>
        <v>43528</v>
      </c>
      <c r="L8" s="13">
        <f t="shared" ca="1" si="4"/>
        <v>43529</v>
      </c>
      <c r="M8" s="13">
        <f t="shared" ca="1" si="5"/>
        <v>43530</v>
      </c>
      <c r="N8" s="13">
        <f t="shared" ca="1" si="6"/>
        <v>43531</v>
      </c>
      <c r="O8" s="13">
        <f t="shared" ca="1" si="7"/>
        <v>43532</v>
      </c>
      <c r="P8" s="13">
        <f t="shared" ca="1" si="8"/>
        <v>43533</v>
      </c>
      <c r="Q8" s="13">
        <f t="shared" ca="1" si="9"/>
        <v>43534</v>
      </c>
      <c r="R8" s="13">
        <f t="shared" ca="1" si="10"/>
        <v>43535</v>
      </c>
      <c r="S8" s="13">
        <f t="shared" ca="1" si="11"/>
        <v>43536</v>
      </c>
      <c r="T8" s="13">
        <f t="shared" ca="1" si="12"/>
        <v>43537</v>
      </c>
      <c r="U8" s="13">
        <f t="shared" ca="1" si="13"/>
        <v>43538</v>
      </c>
      <c r="V8" s="13">
        <f t="shared" ca="1" si="14"/>
        <v>43539</v>
      </c>
      <c r="W8" s="13">
        <f t="shared" ca="1" si="15"/>
        <v>43540</v>
      </c>
      <c r="X8" s="13">
        <f t="shared" ca="1" si="16"/>
        <v>43541</v>
      </c>
      <c r="Y8" s="13">
        <f t="shared" ca="1" si="17"/>
        <v>43542</v>
      </c>
      <c r="Z8" s="13">
        <f t="shared" ca="1" si="18"/>
        <v>43543</v>
      </c>
      <c r="AA8" s="13">
        <f t="shared" ca="1" si="19"/>
        <v>43544</v>
      </c>
      <c r="AB8" s="13">
        <f t="shared" ca="1" si="20"/>
        <v>43545</v>
      </c>
      <c r="AC8" s="13">
        <f t="shared" ca="1" si="21"/>
        <v>43546</v>
      </c>
      <c r="AD8" s="13">
        <f t="shared" ca="1" si="22"/>
        <v>43547</v>
      </c>
      <c r="AE8" s="13">
        <f t="shared" ca="1" si="23"/>
        <v>43548</v>
      </c>
      <c r="AF8" s="13">
        <f t="shared" ca="1" si="24"/>
        <v>43549</v>
      </c>
      <c r="AG8" s="13">
        <f t="shared" ca="1" si="25"/>
        <v>43550</v>
      </c>
      <c r="AH8" s="13">
        <f t="shared" ca="1" si="26"/>
        <v>43551</v>
      </c>
      <c r="AI8" s="13">
        <f t="shared" ca="1" si="27"/>
        <v>43552</v>
      </c>
      <c r="AJ8" s="13">
        <f t="shared" ca="1" si="28"/>
        <v>43553</v>
      </c>
      <c r="AK8" s="13">
        <f t="shared" ca="1" si="29"/>
        <v>43554</v>
      </c>
      <c r="AL8" s="13">
        <f t="shared" ca="1" si="30"/>
        <v>43555</v>
      </c>
      <c r="AM8" s="13" t="str">
        <f t="shared" ca="1" si="30"/>
        <v/>
      </c>
      <c r="AN8" s="13" t="str">
        <f t="shared" ca="1" si="30"/>
        <v/>
      </c>
      <c r="AO8" s="13" t="str">
        <f t="shared" ca="1" si="30"/>
        <v/>
      </c>
      <c r="AP8" s="13" t="str">
        <f t="shared" ca="1" si="30"/>
        <v/>
      </c>
      <c r="AQ8" s="13" t="str">
        <f t="shared" ca="1" si="30"/>
        <v/>
      </c>
      <c r="AR8" s="13" t="str">
        <f t="shared" ca="1" si="30"/>
        <v/>
      </c>
    </row>
    <row r="9" spans="1:44" ht="18.75" customHeight="1" x14ac:dyDescent="0.3">
      <c r="B9" s="12" t="s">
        <v>7</v>
      </c>
      <c r="C9" s="13" t="str">
        <f t="shared" ca="1" si="0"/>
        <v/>
      </c>
      <c r="D9" s="13">
        <f t="shared" ca="1" si="1"/>
        <v>43556</v>
      </c>
      <c r="E9" s="13">
        <f t="shared" ca="1" si="1"/>
        <v>43557</v>
      </c>
      <c r="F9" s="13">
        <f t="shared" ca="1" si="1"/>
        <v>43558</v>
      </c>
      <c r="G9" s="13">
        <f t="shared" ca="1" si="1"/>
        <v>43559</v>
      </c>
      <c r="H9" s="13">
        <f t="shared" ca="1" si="1"/>
        <v>43560</v>
      </c>
      <c r="I9" s="13">
        <f t="shared" ca="1" si="1"/>
        <v>43561</v>
      </c>
      <c r="J9" s="13">
        <f t="shared" ca="1" si="2"/>
        <v>43562</v>
      </c>
      <c r="K9" s="13">
        <f t="shared" ca="1" si="3"/>
        <v>43563</v>
      </c>
      <c r="L9" s="13">
        <f t="shared" ca="1" si="4"/>
        <v>43564</v>
      </c>
      <c r="M9" s="13">
        <f t="shared" ca="1" si="5"/>
        <v>43565</v>
      </c>
      <c r="N9" s="13">
        <f t="shared" ca="1" si="6"/>
        <v>43566</v>
      </c>
      <c r="O9" s="13">
        <f t="shared" ca="1" si="7"/>
        <v>43567</v>
      </c>
      <c r="P9" s="13">
        <f t="shared" ca="1" si="8"/>
        <v>43568</v>
      </c>
      <c r="Q9" s="13">
        <f t="shared" ca="1" si="9"/>
        <v>43569</v>
      </c>
      <c r="R9" s="13">
        <f t="shared" ca="1" si="10"/>
        <v>43570</v>
      </c>
      <c r="S9" s="13">
        <f t="shared" ca="1" si="11"/>
        <v>43571</v>
      </c>
      <c r="T9" s="13">
        <f t="shared" ca="1" si="12"/>
        <v>43572</v>
      </c>
      <c r="U9" s="13">
        <f t="shared" ca="1" si="13"/>
        <v>43573</v>
      </c>
      <c r="V9" s="13">
        <f t="shared" ca="1" si="14"/>
        <v>43574</v>
      </c>
      <c r="W9" s="13">
        <f t="shared" ca="1" si="15"/>
        <v>43575</v>
      </c>
      <c r="X9" s="13">
        <f t="shared" ca="1" si="16"/>
        <v>43576</v>
      </c>
      <c r="Y9" s="13">
        <f t="shared" ca="1" si="17"/>
        <v>43577</v>
      </c>
      <c r="Z9" s="13">
        <f t="shared" ca="1" si="18"/>
        <v>43578</v>
      </c>
      <c r="AA9" s="13">
        <f t="shared" ca="1" si="19"/>
        <v>43579</v>
      </c>
      <c r="AB9" s="13">
        <f t="shared" ca="1" si="20"/>
        <v>43580</v>
      </c>
      <c r="AC9" s="13">
        <f t="shared" ca="1" si="21"/>
        <v>43581</v>
      </c>
      <c r="AD9" s="13">
        <f t="shared" ca="1" si="22"/>
        <v>43582</v>
      </c>
      <c r="AE9" s="13">
        <f t="shared" ca="1" si="23"/>
        <v>43583</v>
      </c>
      <c r="AF9" s="13">
        <f t="shared" ca="1" si="24"/>
        <v>43584</v>
      </c>
      <c r="AG9" s="13">
        <f t="shared" ca="1" si="25"/>
        <v>43585</v>
      </c>
      <c r="AH9" s="13">
        <f t="shared" ca="1" si="26"/>
        <v>43586</v>
      </c>
      <c r="AI9" s="13">
        <f t="shared" ca="1" si="27"/>
        <v>43587</v>
      </c>
      <c r="AJ9" s="13">
        <f t="shared" ca="1" si="28"/>
        <v>43588</v>
      </c>
      <c r="AK9" s="13">
        <f t="shared" ca="1" si="29"/>
        <v>43589</v>
      </c>
      <c r="AL9" s="13" t="str">
        <f t="shared" ca="1" si="30"/>
        <v/>
      </c>
      <c r="AM9" s="13" t="str">
        <f t="shared" ca="1" si="30"/>
        <v/>
      </c>
      <c r="AN9" s="13" t="str">
        <f t="shared" ca="1" si="30"/>
        <v/>
      </c>
      <c r="AO9" s="13" t="str">
        <f t="shared" ca="1" si="30"/>
        <v/>
      </c>
      <c r="AP9" s="13" t="str">
        <f t="shared" ca="1" si="30"/>
        <v/>
      </c>
      <c r="AQ9" s="13" t="str">
        <f t="shared" ca="1" si="30"/>
        <v/>
      </c>
      <c r="AR9" s="13" t="str">
        <f t="shared" ca="1" si="30"/>
        <v/>
      </c>
    </row>
    <row r="10" spans="1:44" ht="18.75" customHeight="1" x14ac:dyDescent="0.3">
      <c r="B10" s="12" t="s">
        <v>8</v>
      </c>
      <c r="C10" s="13" t="str">
        <f t="shared" ca="1" si="0"/>
        <v/>
      </c>
      <c r="D10" s="13" t="str">
        <f t="shared" ca="1" si="1"/>
        <v/>
      </c>
      <c r="E10" s="13" t="str">
        <f t="shared" ca="1" si="1"/>
        <v/>
      </c>
      <c r="F10" s="13">
        <f t="shared" ca="1" si="1"/>
        <v>43586</v>
      </c>
      <c r="G10" s="13">
        <f t="shared" ca="1" si="1"/>
        <v>43587</v>
      </c>
      <c r="H10" s="13">
        <f t="shared" ca="1" si="1"/>
        <v>43588</v>
      </c>
      <c r="I10" s="13">
        <f t="shared" ca="1" si="1"/>
        <v>43589</v>
      </c>
      <c r="J10" s="13">
        <f t="shared" ca="1" si="2"/>
        <v>43590</v>
      </c>
      <c r="K10" s="13">
        <f t="shared" ca="1" si="3"/>
        <v>43591</v>
      </c>
      <c r="L10" s="13">
        <f t="shared" ca="1" si="4"/>
        <v>43592</v>
      </c>
      <c r="M10" s="13">
        <f t="shared" ca="1" si="5"/>
        <v>43593</v>
      </c>
      <c r="N10" s="13">
        <f t="shared" ca="1" si="6"/>
        <v>43594</v>
      </c>
      <c r="O10" s="13">
        <f t="shared" ca="1" si="7"/>
        <v>43595</v>
      </c>
      <c r="P10" s="13">
        <f t="shared" ca="1" si="8"/>
        <v>43596</v>
      </c>
      <c r="Q10" s="13">
        <f t="shared" ca="1" si="9"/>
        <v>43597</v>
      </c>
      <c r="R10" s="13">
        <f t="shared" ca="1" si="10"/>
        <v>43598</v>
      </c>
      <c r="S10" s="13">
        <f t="shared" ca="1" si="11"/>
        <v>43599</v>
      </c>
      <c r="T10" s="13">
        <f t="shared" ca="1" si="12"/>
        <v>43600</v>
      </c>
      <c r="U10" s="13">
        <f t="shared" ca="1" si="13"/>
        <v>43601</v>
      </c>
      <c r="V10" s="13">
        <f t="shared" ca="1" si="14"/>
        <v>43602</v>
      </c>
      <c r="W10" s="13">
        <f t="shared" ca="1" si="15"/>
        <v>43603</v>
      </c>
      <c r="X10" s="13">
        <f t="shared" ca="1" si="16"/>
        <v>43604</v>
      </c>
      <c r="Y10" s="13">
        <f t="shared" ca="1" si="17"/>
        <v>43605</v>
      </c>
      <c r="Z10" s="13">
        <f t="shared" ca="1" si="18"/>
        <v>43606</v>
      </c>
      <c r="AA10" s="13">
        <f t="shared" ca="1" si="19"/>
        <v>43607</v>
      </c>
      <c r="AB10" s="13">
        <f t="shared" ca="1" si="20"/>
        <v>43608</v>
      </c>
      <c r="AC10" s="13">
        <f t="shared" ca="1" si="21"/>
        <v>43609</v>
      </c>
      <c r="AD10" s="13">
        <f t="shared" ca="1" si="22"/>
        <v>43610</v>
      </c>
      <c r="AE10" s="13">
        <f t="shared" ca="1" si="23"/>
        <v>43611</v>
      </c>
      <c r="AF10" s="13">
        <f t="shared" ca="1" si="24"/>
        <v>43612</v>
      </c>
      <c r="AG10" s="13">
        <f t="shared" ca="1" si="25"/>
        <v>43613</v>
      </c>
      <c r="AH10" s="13">
        <f t="shared" ca="1" si="26"/>
        <v>43614</v>
      </c>
      <c r="AI10" s="13">
        <f t="shared" ca="1" si="27"/>
        <v>43615</v>
      </c>
      <c r="AJ10" s="13">
        <f t="shared" ca="1" si="28"/>
        <v>43616</v>
      </c>
      <c r="AK10" s="13">
        <f t="shared" ca="1" si="29"/>
        <v>43617</v>
      </c>
      <c r="AL10" s="13" t="str">
        <f t="shared" ca="1" si="30"/>
        <v/>
      </c>
      <c r="AM10" s="13" t="str">
        <f t="shared" ca="1" si="30"/>
        <v/>
      </c>
      <c r="AN10" s="13" t="str">
        <f t="shared" ca="1" si="30"/>
        <v/>
      </c>
      <c r="AO10" s="13" t="str">
        <f t="shared" ca="1" si="30"/>
        <v/>
      </c>
      <c r="AP10" s="13" t="str">
        <f t="shared" ca="1" si="30"/>
        <v/>
      </c>
      <c r="AQ10" s="13" t="str">
        <f t="shared" ca="1" si="30"/>
        <v/>
      </c>
      <c r="AR10" s="13" t="str">
        <f t="shared" ca="1" si="30"/>
        <v/>
      </c>
    </row>
    <row r="11" spans="1:44" ht="18.75" customHeight="1" x14ac:dyDescent="0.3">
      <c r="B11" s="12" t="s">
        <v>9</v>
      </c>
      <c r="C11" s="13" t="str">
        <f t="shared" ca="1" si="0"/>
        <v/>
      </c>
      <c r="D11" s="13" t="str">
        <f t="shared" ca="1" si="1"/>
        <v/>
      </c>
      <c r="E11" s="13" t="str">
        <f t="shared" ca="1" si="1"/>
        <v/>
      </c>
      <c r="F11" s="13" t="str">
        <f t="shared" ca="1" si="1"/>
        <v/>
      </c>
      <c r="G11" s="13" t="str">
        <f t="shared" ca="1" si="1"/>
        <v/>
      </c>
      <c r="H11" s="13" t="str">
        <f t="shared" ca="1" si="1"/>
        <v/>
      </c>
      <c r="I11" s="13">
        <f t="shared" ca="1" si="1"/>
        <v>43617</v>
      </c>
      <c r="J11" s="13">
        <f t="shared" ca="1" si="2"/>
        <v>43618</v>
      </c>
      <c r="K11" s="13">
        <f t="shared" ca="1" si="3"/>
        <v>43619</v>
      </c>
      <c r="L11" s="13">
        <f t="shared" ca="1" si="4"/>
        <v>43620</v>
      </c>
      <c r="M11" s="13">
        <f t="shared" ca="1" si="5"/>
        <v>43621</v>
      </c>
      <c r="N11" s="13">
        <f t="shared" ca="1" si="6"/>
        <v>43622</v>
      </c>
      <c r="O11" s="13">
        <f t="shared" ca="1" si="7"/>
        <v>43623</v>
      </c>
      <c r="P11" s="13">
        <f t="shared" ca="1" si="8"/>
        <v>43624</v>
      </c>
      <c r="Q11" s="13">
        <f t="shared" ca="1" si="9"/>
        <v>43625</v>
      </c>
      <c r="R11" s="13">
        <f t="shared" ca="1" si="10"/>
        <v>43626</v>
      </c>
      <c r="S11" s="13">
        <f t="shared" ca="1" si="11"/>
        <v>43627</v>
      </c>
      <c r="T11" s="13">
        <f t="shared" ca="1" si="12"/>
        <v>43628</v>
      </c>
      <c r="U11" s="13">
        <f t="shared" ca="1" si="13"/>
        <v>43629</v>
      </c>
      <c r="V11" s="13">
        <f t="shared" ca="1" si="14"/>
        <v>43630</v>
      </c>
      <c r="W11" s="13">
        <f t="shared" ca="1" si="15"/>
        <v>43631</v>
      </c>
      <c r="X11" s="13">
        <f t="shared" ca="1" si="16"/>
        <v>43632</v>
      </c>
      <c r="Y11" s="13">
        <f t="shared" ca="1" si="17"/>
        <v>43633</v>
      </c>
      <c r="Z11" s="13">
        <f t="shared" ca="1" si="18"/>
        <v>43634</v>
      </c>
      <c r="AA11" s="13">
        <f t="shared" ca="1" si="19"/>
        <v>43635</v>
      </c>
      <c r="AB11" s="13">
        <f t="shared" ca="1" si="20"/>
        <v>43636</v>
      </c>
      <c r="AC11" s="13">
        <f t="shared" ca="1" si="21"/>
        <v>43637</v>
      </c>
      <c r="AD11" s="13">
        <f t="shared" ca="1" si="22"/>
        <v>43638</v>
      </c>
      <c r="AE11" s="13">
        <f t="shared" ca="1" si="23"/>
        <v>43639</v>
      </c>
      <c r="AF11" s="13">
        <f t="shared" ca="1" si="24"/>
        <v>43640</v>
      </c>
      <c r="AG11" s="13">
        <f t="shared" ca="1" si="25"/>
        <v>43641</v>
      </c>
      <c r="AH11" s="13">
        <f t="shared" ca="1" si="26"/>
        <v>43642</v>
      </c>
      <c r="AI11" s="13">
        <f t="shared" ca="1" si="27"/>
        <v>43643</v>
      </c>
      <c r="AJ11" s="13">
        <f t="shared" ca="1" si="28"/>
        <v>43644</v>
      </c>
      <c r="AK11" s="13">
        <f t="shared" ca="1" si="29"/>
        <v>43645</v>
      </c>
      <c r="AL11" s="13">
        <f t="shared" ca="1" si="30"/>
        <v>43646</v>
      </c>
      <c r="AM11" s="13" t="str">
        <f t="shared" ca="1" si="30"/>
        <v/>
      </c>
      <c r="AN11" s="13" t="str">
        <f t="shared" ca="1" si="30"/>
        <v/>
      </c>
      <c r="AO11" s="13" t="str">
        <f t="shared" ca="1" si="30"/>
        <v/>
      </c>
      <c r="AP11" s="13" t="str">
        <f t="shared" ca="1" si="30"/>
        <v/>
      </c>
      <c r="AQ11" s="13" t="str">
        <f t="shared" ca="1" si="30"/>
        <v/>
      </c>
      <c r="AR11" s="13" t="str">
        <f t="shared" ca="1" si="30"/>
        <v/>
      </c>
    </row>
    <row r="12" spans="1:44" ht="18.75" customHeight="1" x14ac:dyDescent="0.3">
      <c r="B12" s="12" t="s">
        <v>10</v>
      </c>
      <c r="C12" s="13" t="str">
        <f t="shared" ca="1" si="0"/>
        <v/>
      </c>
      <c r="D12" s="13">
        <f t="shared" ca="1" si="1"/>
        <v>43647</v>
      </c>
      <c r="E12" s="13">
        <f t="shared" ca="1" si="1"/>
        <v>43648</v>
      </c>
      <c r="F12" s="13">
        <f t="shared" ca="1" si="1"/>
        <v>43649</v>
      </c>
      <c r="G12" s="13">
        <f t="shared" ca="1" si="1"/>
        <v>43650</v>
      </c>
      <c r="H12" s="13">
        <f t="shared" ca="1" si="1"/>
        <v>43651</v>
      </c>
      <c r="I12" s="13">
        <f t="shared" ca="1" si="1"/>
        <v>43652</v>
      </c>
      <c r="J12" s="13">
        <f t="shared" ca="1" si="2"/>
        <v>43653</v>
      </c>
      <c r="K12" s="13">
        <f t="shared" ca="1" si="3"/>
        <v>43654</v>
      </c>
      <c r="L12" s="13">
        <f t="shared" ca="1" si="4"/>
        <v>43655</v>
      </c>
      <c r="M12" s="13">
        <f t="shared" ca="1" si="5"/>
        <v>43656</v>
      </c>
      <c r="N12" s="13">
        <f t="shared" ca="1" si="6"/>
        <v>43657</v>
      </c>
      <c r="O12" s="13">
        <f t="shared" ca="1" si="7"/>
        <v>43658</v>
      </c>
      <c r="P12" s="13">
        <f t="shared" ca="1" si="8"/>
        <v>43659</v>
      </c>
      <c r="Q12" s="13">
        <f t="shared" ca="1" si="9"/>
        <v>43660</v>
      </c>
      <c r="R12" s="13">
        <f t="shared" ca="1" si="10"/>
        <v>43661</v>
      </c>
      <c r="S12" s="13">
        <f t="shared" ca="1" si="11"/>
        <v>43662</v>
      </c>
      <c r="T12" s="13">
        <f t="shared" ca="1" si="12"/>
        <v>43663</v>
      </c>
      <c r="U12" s="13">
        <f t="shared" ca="1" si="13"/>
        <v>43664</v>
      </c>
      <c r="V12" s="13">
        <f t="shared" ca="1" si="14"/>
        <v>43665</v>
      </c>
      <c r="W12" s="13">
        <f t="shared" ca="1" si="15"/>
        <v>43666</v>
      </c>
      <c r="X12" s="13">
        <f t="shared" ca="1" si="16"/>
        <v>43667</v>
      </c>
      <c r="Y12" s="13">
        <f t="shared" ca="1" si="17"/>
        <v>43668</v>
      </c>
      <c r="Z12" s="13">
        <f t="shared" ca="1" si="18"/>
        <v>43669</v>
      </c>
      <c r="AA12" s="13">
        <f t="shared" ca="1" si="19"/>
        <v>43670</v>
      </c>
      <c r="AB12" s="13">
        <f t="shared" ca="1" si="20"/>
        <v>43671</v>
      </c>
      <c r="AC12" s="13">
        <f t="shared" ca="1" si="21"/>
        <v>43672</v>
      </c>
      <c r="AD12" s="13">
        <f t="shared" ca="1" si="22"/>
        <v>43673</v>
      </c>
      <c r="AE12" s="13">
        <f t="shared" ca="1" si="23"/>
        <v>43674</v>
      </c>
      <c r="AF12" s="13">
        <f t="shared" ca="1" si="24"/>
        <v>43675</v>
      </c>
      <c r="AG12" s="13">
        <f t="shared" ca="1" si="25"/>
        <v>43676</v>
      </c>
      <c r="AH12" s="13">
        <f t="shared" ca="1" si="26"/>
        <v>43677</v>
      </c>
      <c r="AI12" s="13">
        <f t="shared" ca="1" si="27"/>
        <v>43678</v>
      </c>
      <c r="AJ12" s="13">
        <f t="shared" ca="1" si="28"/>
        <v>43679</v>
      </c>
      <c r="AK12" s="13">
        <f t="shared" ca="1" si="29"/>
        <v>43680</v>
      </c>
      <c r="AL12" s="13" t="str">
        <f t="shared" ca="1" si="30"/>
        <v/>
      </c>
      <c r="AM12" s="13" t="str">
        <f t="shared" ca="1" si="30"/>
        <v/>
      </c>
      <c r="AN12" s="13" t="str">
        <f t="shared" ca="1" si="30"/>
        <v/>
      </c>
      <c r="AO12" s="13" t="str">
        <f t="shared" ca="1" si="30"/>
        <v/>
      </c>
      <c r="AP12" s="13" t="str">
        <f t="shared" ca="1" si="30"/>
        <v/>
      </c>
      <c r="AQ12" s="13" t="str">
        <f t="shared" ca="1" si="30"/>
        <v/>
      </c>
      <c r="AR12" s="13" t="str">
        <f t="shared" ca="1" si="30"/>
        <v/>
      </c>
    </row>
    <row r="13" spans="1:44" ht="18.75" customHeight="1" x14ac:dyDescent="0.3">
      <c r="B13" s="12" t="s">
        <v>11</v>
      </c>
      <c r="C13" s="13" t="str">
        <f t="shared" ca="1" si="0"/>
        <v/>
      </c>
      <c r="D13" s="13" t="str">
        <f t="shared" ca="1" si="1"/>
        <v/>
      </c>
      <c r="E13" s="13" t="str">
        <f t="shared" ca="1" si="1"/>
        <v/>
      </c>
      <c r="F13" s="13" t="str">
        <f t="shared" ca="1" si="1"/>
        <v/>
      </c>
      <c r="G13" s="13">
        <f t="shared" ca="1" si="1"/>
        <v>43678</v>
      </c>
      <c r="H13" s="13">
        <f t="shared" ca="1" si="1"/>
        <v>43679</v>
      </c>
      <c r="I13" s="13">
        <f t="shared" ca="1" si="1"/>
        <v>43680</v>
      </c>
      <c r="J13" s="13">
        <f t="shared" ca="1" si="2"/>
        <v>43681</v>
      </c>
      <c r="K13" s="13">
        <f t="shared" ca="1" si="3"/>
        <v>43682</v>
      </c>
      <c r="L13" s="13">
        <f t="shared" ca="1" si="4"/>
        <v>43683</v>
      </c>
      <c r="M13" s="13">
        <f t="shared" ca="1" si="5"/>
        <v>43684</v>
      </c>
      <c r="N13" s="13">
        <f t="shared" ca="1" si="6"/>
        <v>43685</v>
      </c>
      <c r="O13" s="13">
        <f t="shared" ca="1" si="7"/>
        <v>43686</v>
      </c>
      <c r="P13" s="13">
        <f t="shared" ca="1" si="8"/>
        <v>43687</v>
      </c>
      <c r="Q13" s="13">
        <f t="shared" ca="1" si="9"/>
        <v>43688</v>
      </c>
      <c r="R13" s="13">
        <f t="shared" ca="1" si="10"/>
        <v>43689</v>
      </c>
      <c r="S13" s="13">
        <f t="shared" ca="1" si="11"/>
        <v>43690</v>
      </c>
      <c r="T13" s="13">
        <f t="shared" ca="1" si="12"/>
        <v>43691</v>
      </c>
      <c r="U13" s="13">
        <f t="shared" ca="1" si="13"/>
        <v>43692</v>
      </c>
      <c r="V13" s="13">
        <f t="shared" ca="1" si="14"/>
        <v>43693</v>
      </c>
      <c r="W13" s="13">
        <f t="shared" ca="1" si="15"/>
        <v>43694</v>
      </c>
      <c r="X13" s="13">
        <f t="shared" ca="1" si="16"/>
        <v>43695</v>
      </c>
      <c r="Y13" s="13">
        <f t="shared" ca="1" si="17"/>
        <v>43696</v>
      </c>
      <c r="Z13" s="13">
        <f t="shared" ca="1" si="18"/>
        <v>43697</v>
      </c>
      <c r="AA13" s="13">
        <f t="shared" ca="1" si="19"/>
        <v>43698</v>
      </c>
      <c r="AB13" s="13">
        <f t="shared" ca="1" si="20"/>
        <v>43699</v>
      </c>
      <c r="AC13" s="13">
        <f t="shared" ca="1" si="21"/>
        <v>43700</v>
      </c>
      <c r="AD13" s="13">
        <f t="shared" ca="1" si="22"/>
        <v>43701</v>
      </c>
      <c r="AE13" s="13">
        <f t="shared" ca="1" si="23"/>
        <v>43702</v>
      </c>
      <c r="AF13" s="13">
        <f t="shared" ca="1" si="24"/>
        <v>43703</v>
      </c>
      <c r="AG13" s="13">
        <f t="shared" ca="1" si="25"/>
        <v>43704</v>
      </c>
      <c r="AH13" s="13">
        <f t="shared" ca="1" si="26"/>
        <v>43705</v>
      </c>
      <c r="AI13" s="13">
        <f t="shared" ca="1" si="27"/>
        <v>43706</v>
      </c>
      <c r="AJ13" s="13">
        <f t="shared" ca="1" si="28"/>
        <v>43707</v>
      </c>
      <c r="AK13" s="13">
        <f t="shared" ca="1" si="29"/>
        <v>43708</v>
      </c>
      <c r="AL13" s="13" t="str">
        <f t="shared" ca="1" si="30"/>
        <v/>
      </c>
      <c r="AM13" s="13" t="str">
        <f t="shared" ca="1" si="30"/>
        <v/>
      </c>
      <c r="AN13" s="13" t="str">
        <f t="shared" ca="1" si="30"/>
        <v/>
      </c>
      <c r="AO13" s="13" t="str">
        <f t="shared" ca="1" si="30"/>
        <v/>
      </c>
      <c r="AP13" s="13" t="str">
        <f t="shared" ca="1" si="30"/>
        <v/>
      </c>
      <c r="AQ13" s="13" t="str">
        <f t="shared" ca="1" si="30"/>
        <v/>
      </c>
      <c r="AR13" s="13" t="str">
        <f t="shared" ca="1" si="30"/>
        <v/>
      </c>
    </row>
    <row r="14" spans="1:44" ht="18.75" customHeight="1" x14ac:dyDescent="0.3">
      <c r="B14" s="12" t="s">
        <v>12</v>
      </c>
      <c r="C14" s="13">
        <f t="shared" ca="1" si="0"/>
        <v>43709</v>
      </c>
      <c r="D14" s="13">
        <f t="shared" ca="1" si="1"/>
        <v>43710</v>
      </c>
      <c r="E14" s="13">
        <f t="shared" ca="1" si="1"/>
        <v>43711</v>
      </c>
      <c r="F14" s="13">
        <f t="shared" ca="1" si="1"/>
        <v>43712</v>
      </c>
      <c r="G14" s="13">
        <f t="shared" ca="1" si="1"/>
        <v>43713</v>
      </c>
      <c r="H14" s="13">
        <f t="shared" ca="1" si="1"/>
        <v>43714</v>
      </c>
      <c r="I14" s="13">
        <f t="shared" ca="1" si="1"/>
        <v>43715</v>
      </c>
      <c r="J14" s="13">
        <f t="shared" ca="1" si="2"/>
        <v>43716</v>
      </c>
      <c r="K14" s="13">
        <f t="shared" ca="1" si="3"/>
        <v>43717</v>
      </c>
      <c r="L14" s="13">
        <f t="shared" ca="1" si="4"/>
        <v>43718</v>
      </c>
      <c r="M14" s="13">
        <f t="shared" ca="1" si="5"/>
        <v>43719</v>
      </c>
      <c r="N14" s="13">
        <f t="shared" ca="1" si="6"/>
        <v>43720</v>
      </c>
      <c r="O14" s="13">
        <f t="shared" ca="1" si="7"/>
        <v>43721</v>
      </c>
      <c r="P14" s="13">
        <f t="shared" ca="1" si="8"/>
        <v>43722</v>
      </c>
      <c r="Q14" s="13">
        <f t="shared" ca="1" si="9"/>
        <v>43723</v>
      </c>
      <c r="R14" s="13">
        <f t="shared" ca="1" si="10"/>
        <v>43724</v>
      </c>
      <c r="S14" s="13">
        <f t="shared" ca="1" si="11"/>
        <v>43725</v>
      </c>
      <c r="T14" s="13">
        <f t="shared" ca="1" si="12"/>
        <v>43726</v>
      </c>
      <c r="U14" s="13">
        <f t="shared" ca="1" si="13"/>
        <v>43727</v>
      </c>
      <c r="V14" s="13">
        <f t="shared" ca="1" si="14"/>
        <v>43728</v>
      </c>
      <c r="W14" s="13">
        <f t="shared" ca="1" si="15"/>
        <v>43729</v>
      </c>
      <c r="X14" s="13">
        <f t="shared" ca="1" si="16"/>
        <v>43730</v>
      </c>
      <c r="Y14" s="13">
        <f t="shared" ca="1" si="17"/>
        <v>43731</v>
      </c>
      <c r="Z14" s="13">
        <f t="shared" ca="1" si="18"/>
        <v>43732</v>
      </c>
      <c r="AA14" s="13">
        <f t="shared" ca="1" si="19"/>
        <v>43733</v>
      </c>
      <c r="AB14" s="13">
        <f t="shared" ca="1" si="20"/>
        <v>43734</v>
      </c>
      <c r="AC14" s="13">
        <f t="shared" ca="1" si="21"/>
        <v>43735</v>
      </c>
      <c r="AD14" s="13">
        <f t="shared" ca="1" si="22"/>
        <v>43736</v>
      </c>
      <c r="AE14" s="13">
        <f t="shared" ca="1" si="23"/>
        <v>43737</v>
      </c>
      <c r="AF14" s="13">
        <f t="shared" ca="1" si="24"/>
        <v>43738</v>
      </c>
      <c r="AG14" s="13">
        <f t="shared" ca="1" si="25"/>
        <v>43739</v>
      </c>
      <c r="AH14" s="13">
        <f t="shared" ca="1" si="26"/>
        <v>43740</v>
      </c>
      <c r="AI14" s="13">
        <f t="shared" ca="1" si="27"/>
        <v>43741</v>
      </c>
      <c r="AJ14" s="13">
        <f t="shared" ca="1" si="28"/>
        <v>43742</v>
      </c>
      <c r="AK14" s="13">
        <f t="shared" ca="1" si="29"/>
        <v>43743</v>
      </c>
      <c r="AL14" s="13" t="str">
        <f t="shared" ca="1" si="30"/>
        <v/>
      </c>
      <c r="AM14" s="13" t="str">
        <f t="shared" ca="1" si="30"/>
        <v/>
      </c>
      <c r="AN14" s="13" t="str">
        <f t="shared" ca="1" si="30"/>
        <v/>
      </c>
      <c r="AO14" s="13" t="str">
        <f t="shared" ca="1" si="30"/>
        <v/>
      </c>
      <c r="AP14" s="13" t="str">
        <f t="shared" ca="1" si="30"/>
        <v/>
      </c>
      <c r="AQ14" s="13" t="str">
        <f t="shared" ca="1" si="30"/>
        <v/>
      </c>
      <c r="AR14" s="13" t="str">
        <f t="shared" ca="1" si="30"/>
        <v/>
      </c>
    </row>
    <row r="15" spans="1:44" ht="18.75" customHeight="1" x14ac:dyDescent="0.3">
      <c r="B15" s="12" t="s">
        <v>13</v>
      </c>
      <c r="C15" s="13" t="str">
        <f t="shared" ca="1" si="0"/>
        <v/>
      </c>
      <c r="D15" s="13" t="str">
        <f t="shared" ca="1" si="1"/>
        <v/>
      </c>
      <c r="E15" s="13">
        <f t="shared" ca="1" si="1"/>
        <v>43739</v>
      </c>
      <c r="F15" s="13">
        <f t="shared" ca="1" si="1"/>
        <v>43740</v>
      </c>
      <c r="G15" s="13">
        <f t="shared" ca="1" si="1"/>
        <v>43741</v>
      </c>
      <c r="H15" s="13">
        <f t="shared" ca="1" si="1"/>
        <v>43742</v>
      </c>
      <c r="I15" s="13">
        <f t="shared" ca="1" si="1"/>
        <v>43743</v>
      </c>
      <c r="J15" s="13">
        <f t="shared" ca="1" si="2"/>
        <v>43744</v>
      </c>
      <c r="K15" s="13">
        <f t="shared" ca="1" si="3"/>
        <v>43745</v>
      </c>
      <c r="L15" s="13">
        <f t="shared" ca="1" si="4"/>
        <v>43746</v>
      </c>
      <c r="M15" s="13">
        <f t="shared" ca="1" si="5"/>
        <v>43747</v>
      </c>
      <c r="N15" s="13">
        <f t="shared" ca="1" si="6"/>
        <v>43748</v>
      </c>
      <c r="O15" s="13">
        <f t="shared" ca="1" si="7"/>
        <v>43749</v>
      </c>
      <c r="P15" s="13">
        <f t="shared" ca="1" si="8"/>
        <v>43750</v>
      </c>
      <c r="Q15" s="13">
        <f t="shared" ca="1" si="9"/>
        <v>43751</v>
      </c>
      <c r="R15" s="13">
        <f t="shared" ca="1" si="10"/>
        <v>43752</v>
      </c>
      <c r="S15" s="13">
        <f t="shared" ca="1" si="11"/>
        <v>43753</v>
      </c>
      <c r="T15" s="13">
        <f t="shared" ca="1" si="12"/>
        <v>43754</v>
      </c>
      <c r="U15" s="13">
        <f t="shared" ca="1" si="13"/>
        <v>43755</v>
      </c>
      <c r="V15" s="13">
        <f t="shared" ca="1" si="14"/>
        <v>43756</v>
      </c>
      <c r="W15" s="13">
        <f t="shared" ca="1" si="15"/>
        <v>43757</v>
      </c>
      <c r="X15" s="13">
        <f t="shared" ca="1" si="16"/>
        <v>43758</v>
      </c>
      <c r="Y15" s="13">
        <f t="shared" ca="1" si="17"/>
        <v>43759</v>
      </c>
      <c r="Z15" s="13">
        <f t="shared" ca="1" si="18"/>
        <v>43760</v>
      </c>
      <c r="AA15" s="13">
        <f t="shared" ca="1" si="19"/>
        <v>43761</v>
      </c>
      <c r="AB15" s="13">
        <f t="shared" ca="1" si="20"/>
        <v>43762</v>
      </c>
      <c r="AC15" s="13">
        <f t="shared" ca="1" si="21"/>
        <v>43763</v>
      </c>
      <c r="AD15" s="13">
        <f t="shared" ca="1" si="22"/>
        <v>43764</v>
      </c>
      <c r="AE15" s="13">
        <f t="shared" ca="1" si="23"/>
        <v>43765</v>
      </c>
      <c r="AF15" s="13">
        <f t="shared" ca="1" si="24"/>
        <v>43766</v>
      </c>
      <c r="AG15" s="13">
        <f t="shared" ca="1" si="25"/>
        <v>43767</v>
      </c>
      <c r="AH15" s="13">
        <f t="shared" ca="1" si="26"/>
        <v>43768</v>
      </c>
      <c r="AI15" s="13">
        <f t="shared" ca="1" si="27"/>
        <v>43769</v>
      </c>
      <c r="AJ15" s="13">
        <f t="shared" ca="1" si="28"/>
        <v>43770</v>
      </c>
      <c r="AK15" s="13">
        <f t="shared" ca="1" si="29"/>
        <v>43771</v>
      </c>
      <c r="AL15" s="13" t="str">
        <f t="shared" ca="1" si="30"/>
        <v/>
      </c>
      <c r="AM15" s="13" t="str">
        <f t="shared" ca="1" si="30"/>
        <v/>
      </c>
      <c r="AN15" s="13" t="str">
        <f t="shared" ca="1" si="30"/>
        <v/>
      </c>
      <c r="AO15" s="13" t="str">
        <f t="shared" ca="1" si="30"/>
        <v/>
      </c>
      <c r="AP15" s="13" t="str">
        <f t="shared" ca="1" si="30"/>
        <v/>
      </c>
      <c r="AQ15" s="13" t="str">
        <f t="shared" ca="1" si="30"/>
        <v/>
      </c>
      <c r="AR15" s="13" t="str">
        <f t="shared" ca="1" si="30"/>
        <v/>
      </c>
    </row>
    <row r="16" spans="1:44" ht="18.75" customHeight="1" x14ac:dyDescent="0.3">
      <c r="B16" s="12" t="s">
        <v>14</v>
      </c>
      <c r="C16" s="13" t="str">
        <f t="shared" ca="1" si="0"/>
        <v/>
      </c>
      <c r="D16" s="13" t="str">
        <f t="shared" ca="1" si="1"/>
        <v/>
      </c>
      <c r="E16" s="13" t="str">
        <f t="shared" ca="1" si="1"/>
        <v/>
      </c>
      <c r="F16" s="13" t="str">
        <f t="shared" ca="1" si="1"/>
        <v/>
      </c>
      <c r="G16" s="13" t="str">
        <f t="shared" ca="1" si="1"/>
        <v/>
      </c>
      <c r="H16" s="13">
        <f t="shared" ca="1" si="1"/>
        <v>43770</v>
      </c>
      <c r="I16" s="13">
        <f t="shared" ca="1" si="1"/>
        <v>43771</v>
      </c>
      <c r="J16" s="13">
        <f t="shared" ca="1" si="2"/>
        <v>43772</v>
      </c>
      <c r="K16" s="13">
        <f t="shared" ca="1" si="3"/>
        <v>43773</v>
      </c>
      <c r="L16" s="13">
        <f t="shared" ca="1" si="4"/>
        <v>43774</v>
      </c>
      <c r="M16" s="13">
        <f t="shared" ca="1" si="5"/>
        <v>43775</v>
      </c>
      <c r="N16" s="13">
        <f t="shared" ca="1" si="6"/>
        <v>43776</v>
      </c>
      <c r="O16" s="13">
        <f t="shared" ca="1" si="7"/>
        <v>43777</v>
      </c>
      <c r="P16" s="13">
        <f t="shared" ca="1" si="8"/>
        <v>43778</v>
      </c>
      <c r="Q16" s="13">
        <f t="shared" ca="1" si="9"/>
        <v>43779</v>
      </c>
      <c r="R16" s="13">
        <f t="shared" ca="1" si="10"/>
        <v>43780</v>
      </c>
      <c r="S16" s="13">
        <f t="shared" ca="1" si="11"/>
        <v>43781</v>
      </c>
      <c r="T16" s="13">
        <f t="shared" ca="1" si="12"/>
        <v>43782</v>
      </c>
      <c r="U16" s="13">
        <f t="shared" ca="1" si="13"/>
        <v>43783</v>
      </c>
      <c r="V16" s="13">
        <f t="shared" ca="1" si="14"/>
        <v>43784</v>
      </c>
      <c r="W16" s="13">
        <f t="shared" ca="1" si="15"/>
        <v>43785</v>
      </c>
      <c r="X16" s="13">
        <f t="shared" ca="1" si="16"/>
        <v>43786</v>
      </c>
      <c r="Y16" s="13">
        <f t="shared" ca="1" si="17"/>
        <v>43787</v>
      </c>
      <c r="Z16" s="13">
        <f t="shared" ca="1" si="18"/>
        <v>43788</v>
      </c>
      <c r="AA16" s="13">
        <f t="shared" ca="1" si="19"/>
        <v>43789</v>
      </c>
      <c r="AB16" s="13">
        <f t="shared" ca="1" si="20"/>
        <v>43790</v>
      </c>
      <c r="AC16" s="13">
        <f t="shared" ca="1" si="21"/>
        <v>43791</v>
      </c>
      <c r="AD16" s="13">
        <f t="shared" ca="1" si="22"/>
        <v>43792</v>
      </c>
      <c r="AE16" s="13">
        <f t="shared" ca="1" si="23"/>
        <v>43793</v>
      </c>
      <c r="AF16" s="13">
        <f t="shared" ca="1" si="24"/>
        <v>43794</v>
      </c>
      <c r="AG16" s="13">
        <f t="shared" ca="1" si="25"/>
        <v>43795</v>
      </c>
      <c r="AH16" s="13">
        <f t="shared" ca="1" si="26"/>
        <v>43796</v>
      </c>
      <c r="AI16" s="13">
        <f t="shared" ca="1" si="27"/>
        <v>43797</v>
      </c>
      <c r="AJ16" s="13">
        <f t="shared" ca="1" si="28"/>
        <v>43798</v>
      </c>
      <c r="AK16" s="13">
        <f t="shared" ca="1" si="29"/>
        <v>43799</v>
      </c>
      <c r="AL16" s="13" t="str">
        <f t="shared" ca="1" si="30"/>
        <v/>
      </c>
      <c r="AM16" s="13" t="str">
        <f t="shared" ca="1" si="30"/>
        <v/>
      </c>
      <c r="AN16" s="13" t="str">
        <f t="shared" ca="1" si="30"/>
        <v/>
      </c>
      <c r="AO16" s="13" t="str">
        <f t="shared" ca="1" si="30"/>
        <v/>
      </c>
      <c r="AP16" s="13" t="str">
        <f t="shared" ca="1" si="30"/>
        <v/>
      </c>
      <c r="AQ16" s="13" t="str">
        <f t="shared" ca="1" si="30"/>
        <v/>
      </c>
      <c r="AR16" s="13" t="str">
        <f t="shared" ca="1" si="30"/>
        <v/>
      </c>
    </row>
    <row r="17" spans="2:44" ht="18.75" customHeight="1" x14ac:dyDescent="0.3">
      <c r="B17" s="12" t="s">
        <v>15</v>
      </c>
      <c r="C17" s="13">
        <f t="shared" ca="1" si="0"/>
        <v>43800</v>
      </c>
      <c r="D17" s="13">
        <f t="shared" ca="1" si="1"/>
        <v>43801</v>
      </c>
      <c r="E17" s="13">
        <f t="shared" ca="1" si="1"/>
        <v>43802</v>
      </c>
      <c r="F17" s="13">
        <f t="shared" ca="1" si="1"/>
        <v>43803</v>
      </c>
      <c r="G17" s="13">
        <f t="shared" ca="1" si="1"/>
        <v>43804</v>
      </c>
      <c r="H17" s="13">
        <f t="shared" ca="1" si="1"/>
        <v>43805</v>
      </c>
      <c r="I17" s="13">
        <f t="shared" ca="1" si="1"/>
        <v>43806</v>
      </c>
      <c r="J17" s="13">
        <f t="shared" ca="1" si="2"/>
        <v>43807</v>
      </c>
      <c r="K17" s="13">
        <f t="shared" ca="1" si="3"/>
        <v>43808</v>
      </c>
      <c r="L17" s="13">
        <f t="shared" ca="1" si="4"/>
        <v>43809</v>
      </c>
      <c r="M17" s="13">
        <f t="shared" ca="1" si="5"/>
        <v>43810</v>
      </c>
      <c r="N17" s="13">
        <f t="shared" ca="1" si="6"/>
        <v>43811</v>
      </c>
      <c r="O17" s="13">
        <f t="shared" ca="1" si="7"/>
        <v>43812</v>
      </c>
      <c r="P17" s="13">
        <f t="shared" ca="1" si="8"/>
        <v>43813</v>
      </c>
      <c r="Q17" s="13">
        <f t="shared" ca="1" si="9"/>
        <v>43814</v>
      </c>
      <c r="R17" s="13">
        <f t="shared" ca="1" si="10"/>
        <v>43815</v>
      </c>
      <c r="S17" s="13">
        <f t="shared" ca="1" si="11"/>
        <v>43816</v>
      </c>
      <c r="T17" s="13">
        <f t="shared" ca="1" si="12"/>
        <v>43817</v>
      </c>
      <c r="U17" s="13">
        <f t="shared" ca="1" si="13"/>
        <v>43818</v>
      </c>
      <c r="V17" s="13">
        <f t="shared" ca="1" si="14"/>
        <v>43819</v>
      </c>
      <c r="W17" s="13">
        <f t="shared" ca="1" si="15"/>
        <v>43820</v>
      </c>
      <c r="X17" s="13">
        <f t="shared" ca="1" si="16"/>
        <v>43821</v>
      </c>
      <c r="Y17" s="13">
        <f t="shared" ca="1" si="17"/>
        <v>43822</v>
      </c>
      <c r="Z17" s="13">
        <f t="shared" ca="1" si="18"/>
        <v>43823</v>
      </c>
      <c r="AA17" s="13">
        <f t="shared" ca="1" si="19"/>
        <v>43824</v>
      </c>
      <c r="AB17" s="13">
        <f t="shared" ca="1" si="20"/>
        <v>43825</v>
      </c>
      <c r="AC17" s="13">
        <f t="shared" ca="1" si="21"/>
        <v>43826</v>
      </c>
      <c r="AD17" s="13">
        <f t="shared" ca="1" si="22"/>
        <v>43827</v>
      </c>
      <c r="AE17" s="13">
        <f t="shared" ca="1" si="23"/>
        <v>43828</v>
      </c>
      <c r="AF17" s="13">
        <f t="shared" ca="1" si="24"/>
        <v>43829</v>
      </c>
      <c r="AG17" s="13">
        <f t="shared" ca="1" si="25"/>
        <v>43830</v>
      </c>
      <c r="AH17" s="13">
        <f t="shared" ca="1" si="26"/>
        <v>43831</v>
      </c>
      <c r="AI17" s="13">
        <f t="shared" ca="1" si="27"/>
        <v>43832</v>
      </c>
      <c r="AJ17" s="13">
        <f t="shared" ca="1" si="28"/>
        <v>43833</v>
      </c>
      <c r="AK17" s="13">
        <f t="shared" ca="1" si="29"/>
        <v>43834</v>
      </c>
      <c r="AL17" s="13" t="str">
        <f t="shared" ca="1" si="30"/>
        <v/>
      </c>
      <c r="AM17" s="13" t="str">
        <f t="shared" ca="1" si="30"/>
        <v/>
      </c>
      <c r="AN17" s="13" t="str">
        <f t="shared" ca="1" si="30"/>
        <v/>
      </c>
      <c r="AO17" s="13" t="str">
        <f t="shared" ca="1" si="30"/>
        <v/>
      </c>
      <c r="AP17" s="13" t="str">
        <f t="shared" ca="1" si="30"/>
        <v/>
      </c>
      <c r="AQ17" s="13" t="str">
        <f t="shared" ca="1" si="30"/>
        <v/>
      </c>
      <c r="AR17" s="13" t="str">
        <f t="shared" ca="1" si="30"/>
        <v/>
      </c>
    </row>
    <row r="18" spans="2:44" ht="39.950000000000003" customHeight="1" x14ac:dyDescent="0.3">
      <c r="B18" s="15" t="s">
        <v>16</v>
      </c>
      <c r="C18" s="16"/>
      <c r="D18" s="16"/>
      <c r="E18" s="16"/>
      <c r="F18" s="16"/>
      <c r="G18" s="17"/>
      <c r="H18" s="17"/>
      <c r="I18" s="17"/>
      <c r="J18" s="17"/>
      <c r="K18" s="17"/>
      <c r="L18" s="17"/>
      <c r="M18" s="17"/>
      <c r="N18" s="17"/>
      <c r="O18" s="17"/>
    </row>
    <row r="19" spans="2:44" ht="51" customHeight="1" x14ac:dyDescent="0.3">
      <c r="C19" s="50" t="s">
        <v>19</v>
      </c>
      <c r="D19" s="50"/>
      <c r="E19" s="50"/>
      <c r="F19" s="18"/>
      <c r="G19" s="19"/>
      <c r="H19" s="53" t="s">
        <v>25</v>
      </c>
      <c r="I19" s="53"/>
      <c r="J19" s="53"/>
      <c r="K19" s="53"/>
      <c r="L19" s="18"/>
      <c r="M19" s="20"/>
      <c r="N19" s="50" t="s">
        <v>32</v>
      </c>
      <c r="O19" s="50"/>
      <c r="P19" s="50"/>
      <c r="Q19" s="18"/>
      <c r="S19" s="51" t="s">
        <v>38</v>
      </c>
      <c r="T19" s="51"/>
      <c r="U19" s="51"/>
      <c r="V19" s="18"/>
      <c r="W19" s="19"/>
      <c r="X19" s="50" t="s">
        <v>44</v>
      </c>
      <c r="Y19" s="50"/>
      <c r="Z19" s="50"/>
      <c r="AA19" s="18"/>
      <c r="AB19" s="19"/>
      <c r="AC19" s="51" t="s">
        <v>50</v>
      </c>
      <c r="AD19" s="51"/>
      <c r="AE19" s="51"/>
      <c r="AF19" s="21"/>
    </row>
    <row r="20" spans="2:44" ht="54.95" customHeight="1" x14ac:dyDescent="0.3">
      <c r="C20" s="52">
        <f ca="1">SUMIFS(Suivi_des_congés[Jours],Suivi_des_congés[Nom de l’employé],valSelEmployé,Suivi_des_congés[Date de début],"&gt;="&amp;DATE(Année_civile,1,1),Suivi_des_congés[Date de fin],"&lt;"&amp;DATE(Année_civile+1,1,1))</f>
        <v>16</v>
      </c>
      <c r="D20" s="52"/>
      <c r="E20" s="52"/>
      <c r="F20" s="18"/>
      <c r="H20" s="52">
        <f ca="1">NETWORKDAYS(DATE(Année_civile,1,1),EDATE(DATE(Année_civile,1,1),12)-1)</f>
        <v>261</v>
      </c>
      <c r="I20" s="52"/>
      <c r="J20" s="52"/>
      <c r="K20" s="52"/>
      <c r="L20" s="18"/>
      <c r="N20" s="55">
        <f ca="1">SUMIFS(Suivi_des_congés[Jours],Suivi_des_congés[Nom de l’employé],valSelEmployé,Suivi_des_congés[Date de début],"&gt;="&amp;DATE(Année_civile,1,1),Suivi_des_congés[Date de fin],"&lt;"&amp;DATE(Année_civile+1,1,1),Suivi_des_congés[Type de congé],'Types de congés'!B4)</f>
        <v>4</v>
      </c>
      <c r="O20" s="55"/>
      <c r="P20" s="55"/>
      <c r="Q20" s="18"/>
      <c r="S20" s="56">
        <f ca="1">SUMIFS(Suivi_des_congés[Jours],Suivi_des_congés[Nom de l’employé],valSelEmployé,Suivi_des_congés[Date de début],"&gt;="&amp;DATE(Année_civile,1,1),Suivi_des_congés[Date de fin],"&lt;"&amp;DATE(Année_civile+1,1,1),Suivi_des_congés[Type de congé],'Types de congés'!B5)</f>
        <v>7</v>
      </c>
      <c r="T20" s="56"/>
      <c r="U20" s="56"/>
      <c r="V20" s="18"/>
      <c r="X20" s="59">
        <f ca="1">SUMIFS(Suivi_des_congés[Jours],Suivi_des_congés[Nom de l’employé],valSelEmployé,Suivi_des_congés[Date de début],"&gt;="&amp;DATE(Année_civile,1,1),Suivi_des_congés[Date de fin],"&lt;"&amp;DATE(Année_civile+1,1,1),Suivi_des_congés[Type de congé],'Types de congés'!B6)</f>
        <v>5</v>
      </c>
      <c r="Y20" s="59"/>
      <c r="Z20" s="59"/>
      <c r="AA20" s="18"/>
      <c r="AC20" s="58">
        <f ca="1">SUMIFS(Suivi_des_congés[Jours],Suivi_des_congés[Nom de l’employé],valSelEmployé,Suivi_des_congés[Date de début],"&gt;="&amp;DATE(Année_civile,1,1),Suivi_des_congés[Date de fin],"&lt;"&amp;DATE(Année_civile+1,1,1),Suivi_des_congés[Type de congé],'Types de congés'!B7)</f>
        <v>0</v>
      </c>
      <c r="AD20" s="58"/>
      <c r="AE20" s="58"/>
    </row>
    <row r="21" spans="2:44" ht="21.95" customHeight="1" x14ac:dyDescent="0.3">
      <c r="C21" s="49">
        <f ca="1">SUMIFS(Suivi_des_congés[Jours],Suivi_des_congés[Nom de l’employé],valSelEmployé,Suivi_des_congés[Date de début],"&gt;="&amp;DATE(Année_civile-1,1,1),Suivi_des_congés[Date de fin],"&lt;"&amp;DATE(Année_civile,1,1))</f>
        <v>10</v>
      </c>
      <c r="D21" s="49"/>
      <c r="E21" s="49"/>
      <c r="F21" s="18"/>
      <c r="G21" s="22"/>
      <c r="H21" s="49">
        <f ca="1">NETWORKDAYS(DATE(Année_civile-1,1,1),EDATE(DATE(Année_civile-1,1,1),12)-1)</f>
        <v>261</v>
      </c>
      <c r="I21" s="49"/>
      <c r="J21" s="49"/>
      <c r="K21" s="49"/>
      <c r="L21" s="18"/>
      <c r="M21" s="23"/>
      <c r="N21" s="49">
        <f ca="1">SUMIFS(Suivi_des_congés[Jours],Suivi_des_congés[Nom de l’employé],valSelEmployé,Suivi_des_congés[Date de début],"&gt;="&amp;DATE(Année_civile-1,1,1),Suivi_des_congés[Date de fin],"&lt;"&amp;DATE(Année_civile,1,1),Suivi_des_congés[Type de congé],'Types de congés'!B4)</f>
        <v>0</v>
      </c>
      <c r="O21" s="49"/>
      <c r="P21" s="49"/>
      <c r="Q21" s="18"/>
      <c r="R21" s="23"/>
      <c r="S21" s="49">
        <f ca="1">SUMIFS(Suivi_des_congés[Jours],Suivi_des_congés[Nom de l’employé],valSelEmployé,Suivi_des_congés[Date de début],"&gt;="&amp;DATE(Année_civile-1,1,1),Suivi_des_congés[Date de fin],"&lt;"&amp;DATE(Année_civile,1,1),Suivi_des_congés[Type de congé],'Types de congés'!B5)</f>
        <v>5</v>
      </c>
      <c r="T21" s="49"/>
      <c r="U21" s="49"/>
      <c r="V21" s="18"/>
      <c r="W21" s="23"/>
      <c r="X21" s="49">
        <f ca="1">SUMIFS(Suivi_des_congés[Jours],Suivi_des_congés[Nom de l’employé],valSelEmployé,Suivi_des_congés[Date de début],"&gt;="&amp;DATE(Année_civile-1,1,1),Suivi_des_congés[Date de fin],"&lt;"&amp;DATE(Année_civile,1,1),Suivi_des_congés[Type de congé],'Types de congés'!B6)</f>
        <v>5</v>
      </c>
      <c r="Y21" s="49"/>
      <c r="Z21" s="49"/>
      <c r="AA21" s="18"/>
      <c r="AB21" s="23"/>
      <c r="AC21" s="49">
        <f ca="1">SUMIFS(Suivi_des_congés[Jours],Suivi_des_congés[Nom de l’employé],valSelEmployé,Suivi_des_congés[Date de début],"&gt;="&amp;DATE(Année_civile-1,1,1),Suivi_des_congés[Date de fin],"&lt;"&amp;DATE(Année_civile,1,1),Suivi_des_congés[Type de congé],'Types de congés'!B7)</f>
        <v>0</v>
      </c>
      <c r="AD21" s="49"/>
      <c r="AE21" s="49"/>
      <c r="AF21" s="24"/>
    </row>
    <row r="22" spans="2:44" ht="21.95" customHeight="1" x14ac:dyDescent="0.3">
      <c r="C22" s="57" t="str">
        <f ca="1">IFERROR(IF(C21&lt;&gt;0,IF(C20&gt;=C21,"HAUSSE DE ", "BAISSE DE ")&amp;TEXT(C20/C21-1,"0%;0%"),"HAUSSE DE 100%"),"")</f>
        <v>HAUSSE DE 60%</v>
      </c>
      <c r="D22" s="57"/>
      <c r="E22" s="57"/>
      <c r="F22" s="18"/>
      <c r="G22" s="22"/>
      <c r="H22" s="48" t="str">
        <f ca="1">IFERROR(IF(H21&lt;&gt;0,IF(H20&gt;=H21,"HAUSSE DE ", "BAISSE DE ")&amp;TEXT(H20/H21-1,"0%;0%"),"HAUSSE DE 100%"),"")</f>
        <v>HAUSSE DE 0%</v>
      </c>
      <c r="I22" s="48"/>
      <c r="J22" s="48"/>
      <c r="K22" s="48"/>
      <c r="L22" s="18"/>
      <c r="M22" s="23"/>
      <c r="N22" s="57" t="str">
        <f ca="1">IFERROR(IF(N21&lt;&gt;0,IF(N20&gt;=N21,"HAUSSE DE ", "BAISSE DE ")&amp;TEXT(N20/N21-1,"0%;0%"),"HAUSSE DE 100%"),"")</f>
        <v>HAUSSE DE 100%</v>
      </c>
      <c r="O22" s="57"/>
      <c r="P22" s="57"/>
      <c r="Q22" s="18"/>
      <c r="R22" s="23"/>
      <c r="S22" s="57" t="str">
        <f ca="1">IFERROR(IF(S21&lt;&gt;0,IF(S20&gt;=S21,"HAUSSE DE ", "BAISSE DE ")&amp;TEXT(S20/S21-1,"0%;0%"),"HAUSSE DE 100%"),"")</f>
        <v>HAUSSE DE 40%</v>
      </c>
      <c r="T22" s="57"/>
      <c r="U22" s="57"/>
      <c r="V22" s="18"/>
      <c r="W22" s="23"/>
      <c r="X22" s="57" t="str">
        <f ca="1">IFERROR(IF(X21&lt;&gt;0,IF(X20&gt;=X21,"HAUSSE DE ", "BAISSE DE ")&amp;TEXT(X20/X21-1,"0%;0%"),"HAUSSE DE 100%"),"")</f>
        <v>HAUSSE DE 0%</v>
      </c>
      <c r="Y22" s="57"/>
      <c r="Z22" s="57"/>
      <c r="AA22" s="18"/>
      <c r="AB22" s="23"/>
      <c r="AC22" s="57" t="str">
        <f ca="1">IFERROR(IF(AC21&lt;&gt;0,IF(AC20&gt;=AC21,"HAUSSE DE ", "BAISSE DE ")&amp;TEXT(AC20/AC21-1,"0%;0%"),"HAUSSE DE 100%"),"")</f>
        <v>HAUSSE DE 100%</v>
      </c>
      <c r="AD22" s="57"/>
      <c r="AE22" s="57"/>
    </row>
  </sheetData>
  <mergeCells count="27">
    <mergeCell ref="B1:P1"/>
    <mergeCell ref="N20:P20"/>
    <mergeCell ref="S20:U20"/>
    <mergeCell ref="AC21:AE21"/>
    <mergeCell ref="AC22:AE22"/>
    <mergeCell ref="AC19:AE19"/>
    <mergeCell ref="AC20:AE20"/>
    <mergeCell ref="X19:Z19"/>
    <mergeCell ref="X20:Z20"/>
    <mergeCell ref="X21:Z21"/>
    <mergeCell ref="X22:Z22"/>
    <mergeCell ref="C2:I2"/>
    <mergeCell ref="C3:I3"/>
    <mergeCell ref="C22:E22"/>
    <mergeCell ref="N22:P22"/>
    <mergeCell ref="S22:U22"/>
    <mergeCell ref="H22:K22"/>
    <mergeCell ref="N21:P21"/>
    <mergeCell ref="N19:P19"/>
    <mergeCell ref="S19:U19"/>
    <mergeCell ref="C19:E19"/>
    <mergeCell ref="C20:E20"/>
    <mergeCell ref="C21:E21"/>
    <mergeCell ref="S21:U21"/>
    <mergeCell ref="H19:K19"/>
    <mergeCell ref="H20:K20"/>
    <mergeCell ref="H21:K21"/>
  </mergeCells>
  <conditionalFormatting sqref="C6:AR17">
    <cfRule type="expression" dxfId="16" priority="1">
      <formula>MONTH(C6)&lt;&gt;MONTH($B6)</formula>
    </cfRule>
    <cfRule type="expression" dxfId="15" priority="15">
      <formula>OR(LEFT(C$5,1)="S", COUNTIF(lstCongés, C6)&gt;0)</formula>
    </cfRule>
    <cfRule type="expression" dxfId="14" priority="16">
      <formula>OR(LEFT(C$5,1)="D", COUNTIF(lstCongés, C6)&gt;0)</formula>
    </cfRule>
  </conditionalFormatting>
  <conditionalFormatting sqref="C22:AE22">
    <cfRule type="beginsWith" dxfId="13" priority="2" operator="beginsWith" text="HAUSSE DE">
      <formula>LEFT(C22,LEN("HAUSSE DE"))="HAUSSE DE"</formula>
    </cfRule>
  </conditionalFormatting>
  <dataValidations count="13">
    <dataValidation allowBlank="1" showInputMessage="1" showErrorMessage="1" prompt="Consultez la présence annuelle des employés dans ce classeur. Sélectionnez un employé et une année pour obtenir une vue d’ensemble dans cette feuille de calcul" sqref="A1"/>
    <dataValidation allowBlank="1" showInputMessage="1" showErrorMessage="1" prompt="Sélectionnez le nom d’un employé dans la cellule AM2 à droite" sqref="J2"/>
    <dataValidation allowBlank="1" showInputMessage="1" showErrorMessage="1" prompt="Entrez l’année dans la cellule AM3 à droite" sqref="J3"/>
    <dataValidation allowBlank="1" showInputMessage="1" showErrorMessage="1" prompt="Le titre de la feuille de calcul figure dans cette cellule." sqref="B1"/>
    <dataValidation allowBlank="1" showInputMessage="1" showErrorMessage="1" prompt="Le titre Chiffres clés figure dans cette cellule. Parcourez les lignes 19 à 22 pour consulter le nombre total de jours de congé, les jours travaillés et d’autres statistiques relatives aux congés" sqref="B18"/>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dataValidation allowBlank="1" showInputMessage="1" showErrorMessage="1" prompt="Sélectionnez un employé dans la cellule à droite" sqref="B2"/>
    <dataValidation allowBlank="1" showInputMessage="1" showErrorMessage="1" prompt="Entrez l’année dans la cellule à droite" sqref="B3"/>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formula1>lstEmployés</formula1>
    </dataValidation>
    <dataValidation allowBlank="1" showInputMessage="1" showErrorMessage="1" prompt="Entrez l’année dans cette cellule" sqref="C3:I3"/>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dataValidation allowBlank="1" showInputMessage="1" showErrorMessage="1" prompt="Les titres des statistiques clés sont automatiquement calculés dans cette ligne à partir de la cellule à droite" sqref="B19"/>
    <dataValidation allowBlank="1" showInputMessage="1" showErrorMessage="1" prompt="Les jours de la semaine pour le mois présent dans la colonne B et le jour de la semaine dans ce titre figurent dans cette colonne. Les cellules mises en surbrillance indiquent un congé" sqref="D5:AR5"/>
  </dataValidations>
  <printOptions horizontalCentered="1"/>
  <pageMargins left="0.25" right="0.25" top="0.75" bottom="0.75" header="0.3" footer="0.3"/>
  <pageSetup paperSize="9" scale="61" fitToHeight="0" orientation="landscape" r:id="rId1"/>
  <headerFooter differentFirst="1">
    <oddFooter>Page &amp;P of &amp;N</oddFooter>
  </headerFooter>
  <ignoredErrors>
    <ignoredError sqref="D6:D17 E6:E17 F6:I17 AL6:AR17" calculatedColumn="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6" id="{77486DEF-4B90-4A09-A027-C628567EDF4C}">
            <xm:f>COUNTIFS(lstNomsEmpl,valSelEmployé,lstDatesF,"&lt;="&amp;C6,lstDatesD,"&gt;="&amp;C6,lstTypesC,'Types de congés'!$B$4)&gt;0</xm:f>
            <x14:dxf>
              <font>
                <color theme="3" tint="-0.24994659260841701"/>
              </font>
              <fill>
                <patternFill>
                  <bgColor theme="4"/>
                </patternFill>
              </fill>
            </x14:dxf>
          </x14:cfRule>
          <xm:sqref>C6:AR17</xm:sqref>
        </x14:conditionalFormatting>
        <x14:conditionalFormatting xmlns:xm="http://schemas.microsoft.com/office/excel/2006/main">
          <x14:cfRule type="expression" priority="7" id="{7BA81481-452F-4533-84C8-E4B1E4D25843}">
            <xm:f>COUNTIFS(lstNomsEmpl,valSelEmployé,lstDatesF,"&lt;="&amp;C6,lstDatesD,"&gt;="&amp;C6,lstTypesC,'Types de congés'!$B$5)&gt;0</xm:f>
            <x14:dxf>
              <fill>
                <patternFill>
                  <bgColor theme="8"/>
                </patternFill>
              </fill>
            </x14:dxf>
          </x14:cfRule>
          <x14:cfRule type="expression" priority="8" id="{7DF86B1D-BC96-4C1F-BA74-43CC1527B439}">
            <xm:f>COUNTIFS(lstNomsEmpl,valSelEmployé,lstDatesF,"&lt;="&amp;C6,lstDatesD,"&gt;="&amp;C6,lstTypesC,'Types de congés'!$B$6)&gt;0</xm:f>
            <x14:dxf>
              <fill>
                <patternFill>
                  <bgColor theme="6"/>
                </patternFill>
              </fill>
            </x14:dxf>
          </x14:cfRule>
          <x14:cfRule type="expression" priority="9" id="{8D7627D3-E4F4-4E54-8BDC-376A6BB31759}">
            <xm:f>COUNTIFS(lstNomsEmpl,valSelEmployé,lstDatesF,"&lt;="&amp;C6,lstDatesD,"&gt;="&amp;C6,lstTypesC,'Types de congés'!$B$7)&gt;0</xm:f>
            <x14:dxf>
              <fill>
                <patternFill>
                  <bgColor theme="7"/>
                </patternFill>
              </fill>
            </x14:dxf>
          </x14:cfRule>
          <xm:sqref>C6:AR17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tint="-0.499984740745262"/>
    <pageSetUpPr autoPageBreaks="0" fitToPage="1"/>
  </sheetPr>
  <dimension ref="A1:F26"/>
  <sheetViews>
    <sheetView showGridLines="0" workbookViewId="0">
      <selection activeCell="I2" sqref="I2"/>
    </sheetView>
  </sheetViews>
  <sheetFormatPr baseColWidth="10" defaultColWidth="9" defaultRowHeight="30" customHeight="1" x14ac:dyDescent="0.3"/>
  <cols>
    <col min="1" max="1" width="2.625" customWidth="1"/>
    <col min="2" max="2" width="25.625" customWidth="1"/>
    <col min="3" max="4" width="19.875" customWidth="1"/>
    <col min="5" max="5" width="19.625" customWidth="1"/>
    <col min="6" max="6" width="12.25" customWidth="1"/>
    <col min="7" max="7" width="2.625" customWidth="1"/>
  </cols>
  <sheetData>
    <row r="1" spans="1:6" s="5" customFormat="1" ht="39.950000000000003" customHeight="1" x14ac:dyDescent="0.3">
      <c r="A1"/>
      <c r="B1" s="6" t="s">
        <v>66</v>
      </c>
    </row>
    <row r="2" spans="1:6" ht="15" customHeight="1" x14ac:dyDescent="0.3"/>
    <row r="3" spans="1:6" ht="30" customHeight="1" x14ac:dyDescent="0.3">
      <c r="B3" s="2" t="s">
        <v>67</v>
      </c>
      <c r="C3" s="2" t="s">
        <v>72</v>
      </c>
      <c r="D3" s="2" t="s">
        <v>73</v>
      </c>
      <c r="E3" s="2" t="s">
        <v>74</v>
      </c>
      <c r="F3" s="2" t="s">
        <v>76</v>
      </c>
    </row>
    <row r="4" spans="1:6" ht="30" customHeight="1" x14ac:dyDescent="0.3">
      <c r="B4" s="1" t="s">
        <v>17</v>
      </c>
      <c r="C4" s="4">
        <f ca="1">DATE(YEAR(TODAY()),1,3)</f>
        <v>43468</v>
      </c>
      <c r="D4" s="4">
        <f ca="1">DATE(YEAR(TODAY()),1,3)</f>
        <v>43468</v>
      </c>
      <c r="E4" s="1" t="s">
        <v>75</v>
      </c>
      <c r="F4" s="3">
        <f ca="1">NETWORKDAYS(Suivi_des_congés[[#This Row],[Date de début]],Suivi_des_congés[[#This Row],[Date de fin]],lstCongés)</f>
        <v>1</v>
      </c>
    </row>
    <row r="5" spans="1:6" ht="30" customHeight="1" x14ac:dyDescent="0.3">
      <c r="B5" s="1" t="s">
        <v>68</v>
      </c>
      <c r="C5" s="4">
        <f ca="1">DATE(YEAR(TODAY()),1,17)</f>
        <v>43482</v>
      </c>
      <c r="D5" s="4">
        <f ca="1">DATE(YEAR(TODAY()),1,18)</f>
        <v>43483</v>
      </c>
      <c r="E5" s="1" t="s">
        <v>50</v>
      </c>
      <c r="F5" s="3">
        <f ca="1">NETWORKDAYS(Suivi_des_congés[[#This Row],[Date de début]],Suivi_des_congés[[#This Row],[Date de fin]],lstCongés)</f>
        <v>2</v>
      </c>
    </row>
    <row r="6" spans="1:6" ht="30" customHeight="1" x14ac:dyDescent="0.3">
      <c r="B6" s="1" t="s">
        <v>69</v>
      </c>
      <c r="C6" s="4">
        <f ca="1">DATE(YEAR(TODAY()),1,18 )</f>
        <v>43483</v>
      </c>
      <c r="D6" s="4">
        <f ca="1">DATE(YEAR(TODAY()),1,21)</f>
        <v>43486</v>
      </c>
      <c r="E6" s="1" t="s">
        <v>50</v>
      </c>
      <c r="F6" s="3">
        <f ca="1">NETWORKDAYS(Suivi_des_congés[[#This Row],[Date de début]],Suivi_des_congés[[#This Row],[Date de fin]],lstCongés)</f>
        <v>2</v>
      </c>
    </row>
    <row r="7" spans="1:6" ht="30" customHeight="1" x14ac:dyDescent="0.3">
      <c r="B7" s="1" t="s">
        <v>70</v>
      </c>
      <c r="C7" s="4">
        <f ca="1">DATE(YEAR(TODAY())-1,12,10 )</f>
        <v>43444</v>
      </c>
      <c r="D7" s="4">
        <f ca="1">DATE(YEAR(TODAY())-1,12,16)</f>
        <v>43450</v>
      </c>
      <c r="E7" s="1" t="s">
        <v>44</v>
      </c>
      <c r="F7" s="3">
        <f ca="1">NETWORKDAYS(Suivi_des_congés[[#This Row],[Date de début]],Suivi_des_congés[[#This Row],[Date de fin]],lstCongés)</f>
        <v>5</v>
      </c>
    </row>
    <row r="8" spans="1:6" ht="30" customHeight="1" x14ac:dyDescent="0.3">
      <c r="B8" s="1" t="s">
        <v>71</v>
      </c>
      <c r="C8" s="4">
        <f ca="1">DATE(YEAR(TODAY())-1,12,1  )</f>
        <v>43435</v>
      </c>
      <c r="D8" s="4">
        <f ca="1">DATE(YEAR(TODAY())-1,12,2)</f>
        <v>43436</v>
      </c>
      <c r="E8" s="1" t="s">
        <v>75</v>
      </c>
      <c r="F8" s="3">
        <f ca="1">NETWORKDAYS(Suivi_des_congés[[#This Row],[Date de début]],Suivi_des_congés[[#This Row],[Date de fin]],lstCongés)</f>
        <v>0</v>
      </c>
    </row>
    <row r="9" spans="1:6" ht="30" customHeight="1" x14ac:dyDescent="0.3">
      <c r="B9" s="1" t="s">
        <v>17</v>
      </c>
      <c r="C9" s="4">
        <f ca="1">DATE(YEAR(TODAY())-1,11,14  )</f>
        <v>43418</v>
      </c>
      <c r="D9" s="4">
        <f ca="1">DATE(YEAR(TODAY())-1,11,18)</f>
        <v>43422</v>
      </c>
      <c r="E9" s="1" t="s">
        <v>38</v>
      </c>
      <c r="F9" s="3">
        <f ca="1">NETWORKDAYS(Suivi_des_congés[[#This Row],[Date de début]],Suivi_des_congés[[#This Row],[Date de fin]],lstCongés)</f>
        <v>3</v>
      </c>
    </row>
    <row r="10" spans="1:6" ht="30" customHeight="1" x14ac:dyDescent="0.3">
      <c r="B10" s="1" t="s">
        <v>71</v>
      </c>
      <c r="C10" s="4">
        <f ca="1">DATE(YEAR(TODAY()),1,31 )</f>
        <v>43496</v>
      </c>
      <c r="D10" s="4">
        <f ca="1">DATE(YEAR(TODAY()),2,4)</f>
        <v>43500</v>
      </c>
      <c r="E10" s="1" t="s">
        <v>75</v>
      </c>
      <c r="F10" s="3">
        <f ca="1">NETWORKDAYS(Suivi_des_congés[[#This Row],[Date de début]],Suivi_des_congés[[#This Row],[Date de fin]],lstCongés)</f>
        <v>3</v>
      </c>
    </row>
    <row r="11" spans="1:6" ht="30" customHeight="1" x14ac:dyDescent="0.3">
      <c r="B11" s="1" t="s">
        <v>71</v>
      </c>
      <c r="C11" s="4">
        <f ca="1">DATE(YEAR(TODAY())-1,12,1  )</f>
        <v>43435</v>
      </c>
      <c r="D11" s="4">
        <f ca="1">DATE(YEAR(TODAY())-1,12,6)</f>
        <v>43440</v>
      </c>
      <c r="E11" s="1" t="s">
        <v>50</v>
      </c>
      <c r="F11" s="3">
        <f ca="1">NETWORKDAYS(Suivi_des_congés[[#This Row],[Date de début]],Suivi_des_congés[[#This Row],[Date de fin]],lstCongés)</f>
        <v>4</v>
      </c>
    </row>
    <row r="12" spans="1:6" ht="30" customHeight="1" x14ac:dyDescent="0.3">
      <c r="B12" s="1" t="s">
        <v>71</v>
      </c>
      <c r="C12" s="4">
        <f ca="1">DATE(YEAR(TODAY())-1,12,10  )</f>
        <v>43444</v>
      </c>
      <c r="D12" s="4">
        <f ca="1">DATE(YEAR(TODAY())-1,12,16)</f>
        <v>43450</v>
      </c>
      <c r="E12" s="1" t="s">
        <v>50</v>
      </c>
      <c r="F12" s="3">
        <f ca="1">NETWORKDAYS(Suivi_des_congés[[#This Row],[Date de début]],Suivi_des_congés[[#This Row],[Date de fin]],lstCongés)</f>
        <v>5</v>
      </c>
    </row>
    <row r="13" spans="1:6" ht="30" customHeight="1" x14ac:dyDescent="0.3">
      <c r="B13" s="1" t="s">
        <v>68</v>
      </c>
      <c r="C13" s="4">
        <f ca="1">DATE(YEAR(TODAY()),1,13 )</f>
        <v>43478</v>
      </c>
      <c r="D13" s="4">
        <f ca="1">DATE(YEAR(TODAY()),1,15)</f>
        <v>43480</v>
      </c>
      <c r="E13" s="1" t="s">
        <v>75</v>
      </c>
      <c r="F13" s="3">
        <f ca="1">NETWORKDAYS(Suivi_des_congés[[#This Row],[Date de début]],Suivi_des_congés[[#This Row],[Date de fin]],lstCongés)</f>
        <v>2</v>
      </c>
    </row>
    <row r="14" spans="1:6" ht="30" customHeight="1" x14ac:dyDescent="0.3">
      <c r="B14" s="1" t="s">
        <v>70</v>
      </c>
      <c r="C14" s="4">
        <f ca="1">DATE(YEAR(TODAY()),1,15 )</f>
        <v>43480</v>
      </c>
      <c r="D14" s="4">
        <f ca="1">DATE(YEAR(TODAY()),1,20)</f>
        <v>43485</v>
      </c>
      <c r="E14" s="1" t="s">
        <v>75</v>
      </c>
      <c r="F14" s="3">
        <f ca="1">NETWORKDAYS(Suivi_des_congés[[#This Row],[Date de début]],Suivi_des_congés[[#This Row],[Date de fin]],lstCongés)</f>
        <v>4</v>
      </c>
    </row>
    <row r="15" spans="1:6" ht="30" customHeight="1" x14ac:dyDescent="0.3">
      <c r="B15" s="1" t="s">
        <v>68</v>
      </c>
      <c r="C15" s="4">
        <f ca="1">DATE(YEAR(TODAY()),6,13 )</f>
        <v>43629</v>
      </c>
      <c r="D15" s="4">
        <f ca="1">DATE(YEAR(TODAY()),6,15)</f>
        <v>43631</v>
      </c>
      <c r="E15" s="1" t="s">
        <v>44</v>
      </c>
      <c r="F15" s="3">
        <f ca="1">NETWORKDAYS(Suivi_des_congés[[#This Row],[Date de début]],Suivi_des_congés[[#This Row],[Date de fin]],lstCongés)</f>
        <v>2</v>
      </c>
    </row>
    <row r="16" spans="1:6" ht="30" customHeight="1" x14ac:dyDescent="0.3">
      <c r="B16" s="1" t="s">
        <v>70</v>
      </c>
      <c r="C16" s="4">
        <f ca="1">DATE(YEAR(TODAY()),1,27 )</f>
        <v>43492</v>
      </c>
      <c r="D16" s="4">
        <f ca="1">DATE(YEAR(TODAY()),2,3)</f>
        <v>43499</v>
      </c>
      <c r="E16" s="1" t="s">
        <v>44</v>
      </c>
      <c r="F16" s="3">
        <f ca="1">NETWORKDAYS(Suivi_des_congés[[#This Row],[Date de début]],Suivi_des_congés[[#This Row],[Date de fin]],lstCongés)</f>
        <v>5</v>
      </c>
    </row>
    <row r="17" spans="2:6" ht="30" customHeight="1" x14ac:dyDescent="0.3">
      <c r="B17" s="1" t="s">
        <v>69</v>
      </c>
      <c r="C17" s="4">
        <f ca="1">DATE(YEAR(TODAY()),1,17 )</f>
        <v>43482</v>
      </c>
      <c r="D17" s="4">
        <f ca="1">DATE(YEAR(TODAY()),1,18)</f>
        <v>43483</v>
      </c>
      <c r="E17" s="1" t="s">
        <v>38</v>
      </c>
      <c r="F17" s="3">
        <f ca="1">NETWORKDAYS(Suivi_des_congés[[#This Row],[Date de début]],Suivi_des_congés[[#This Row],[Date de fin]],lstCongés)</f>
        <v>2</v>
      </c>
    </row>
    <row r="18" spans="2:6" ht="30" customHeight="1" x14ac:dyDescent="0.3">
      <c r="B18" s="1" t="s">
        <v>69</v>
      </c>
      <c r="C18" s="4">
        <f ca="1">DATE(YEAR(TODAY())-1,12,12 )</f>
        <v>43446</v>
      </c>
      <c r="D18" s="4">
        <f ca="1">DATE(YEAR(TODAY())-1,12,17)</f>
        <v>43451</v>
      </c>
      <c r="E18" s="1" t="s">
        <v>44</v>
      </c>
      <c r="F18" s="3">
        <f ca="1">NETWORKDAYS(Suivi_des_congés[[#This Row],[Date de début]],Suivi_des_congés[[#This Row],[Date de fin]],lstCongés)</f>
        <v>4</v>
      </c>
    </row>
    <row r="19" spans="2:6" ht="30" customHeight="1" x14ac:dyDescent="0.3">
      <c r="B19" s="1" t="s">
        <v>17</v>
      </c>
      <c r="C19" s="4">
        <f ca="1">DATE(YEAR(TODAY())-1,12,21  )</f>
        <v>43455</v>
      </c>
      <c r="D19" s="4">
        <f ca="1">DATE(YEAR(TODAY())-1,12,22)</f>
        <v>43456</v>
      </c>
      <c r="E19" s="1" t="s">
        <v>50</v>
      </c>
      <c r="F19" s="3">
        <f ca="1">NETWORKDAYS(Suivi_des_congés[[#This Row],[Date de début]],Suivi_des_congés[[#This Row],[Date de fin]],lstCongés)</f>
        <v>1</v>
      </c>
    </row>
    <row r="20" spans="2:6" ht="30" customHeight="1" x14ac:dyDescent="0.3">
      <c r="B20" s="1" t="s">
        <v>17</v>
      </c>
      <c r="C20" s="4">
        <f ca="1">DATE(YEAR(TODAY())-1,12,14  )</f>
        <v>43448</v>
      </c>
      <c r="D20" s="4">
        <f ca="1">DATE(YEAR(TODAY())-1,12,16)</f>
        <v>43450</v>
      </c>
      <c r="E20" s="1" t="s">
        <v>38</v>
      </c>
      <c r="F20" s="3">
        <f ca="1">NETWORKDAYS(Suivi_des_congés[[#This Row],[Date de début]],Suivi_des_congés[[#This Row],[Date de fin]],lstCongés)</f>
        <v>1</v>
      </c>
    </row>
    <row r="21" spans="2:6" ht="30" customHeight="1" x14ac:dyDescent="0.3">
      <c r="B21" s="1" t="s">
        <v>68</v>
      </c>
      <c r="C21" s="4">
        <f ca="1">DATE(YEAR(TODAY())-1,11,29  )</f>
        <v>43433</v>
      </c>
      <c r="D21" s="4">
        <f ca="1">DATE(YEAR(TODAY())-1,12,6)</f>
        <v>43440</v>
      </c>
      <c r="E21" s="1" t="s">
        <v>44</v>
      </c>
      <c r="F21" s="3">
        <f ca="1">NETWORKDAYS(Suivi_des_congés[[#This Row],[Date de début]],Suivi_des_congés[[#This Row],[Date de fin]],lstCongés)</f>
        <v>6</v>
      </c>
    </row>
    <row r="22" spans="2:6" ht="30" customHeight="1" x14ac:dyDescent="0.3">
      <c r="B22" s="1" t="s">
        <v>70</v>
      </c>
      <c r="C22" s="4">
        <f ca="1">DATE(YEAR(TODAY())-1,12,3  )</f>
        <v>43437</v>
      </c>
      <c r="D22" s="4">
        <f ca="1">DATE(YEAR(TODAY())-1,12,7)</f>
        <v>43441</v>
      </c>
      <c r="E22" s="1" t="s">
        <v>38</v>
      </c>
      <c r="F22" s="3">
        <f ca="1">NETWORKDAYS(Suivi_des_congés[[#This Row],[Date de début]],Suivi_des_congés[[#This Row],[Date de fin]],lstCongés)</f>
        <v>5</v>
      </c>
    </row>
    <row r="23" spans="2:6" ht="30" customHeight="1" x14ac:dyDescent="0.3">
      <c r="B23" s="1" t="s">
        <v>17</v>
      </c>
      <c r="C23" s="4">
        <f ca="1">DATE(YEAR(TODAY()),1,31 )</f>
        <v>43496</v>
      </c>
      <c r="D23" s="4">
        <f ca="1">DATE(YEAR(TODAY()),2,2)</f>
        <v>43498</v>
      </c>
      <c r="E23" s="1" t="s">
        <v>44</v>
      </c>
      <c r="F23" s="3">
        <f ca="1">NETWORKDAYS(Suivi_des_congés[[#This Row],[Date de début]],Suivi_des_congés[[#This Row],[Date de fin]],lstCongés)</f>
        <v>2</v>
      </c>
    </row>
    <row r="24" spans="2:6" ht="30" customHeight="1" x14ac:dyDescent="0.3">
      <c r="B24" s="1" t="s">
        <v>17</v>
      </c>
      <c r="C24" s="4">
        <f ca="1">DATE(YEAR(TODAY())-1,11,24 )</f>
        <v>43428</v>
      </c>
      <c r="D24" s="4">
        <f ca="1">DATE(YEAR(TODAY())-1,11,29)</f>
        <v>43433</v>
      </c>
      <c r="E24" s="1" t="s">
        <v>75</v>
      </c>
      <c r="F24" s="3">
        <f ca="1">NETWORKDAYS(Suivi_des_congés[[#This Row],[Date de début]],Suivi_des_congés[[#This Row],[Date de fin]],lstCongés)</f>
        <v>4</v>
      </c>
    </row>
    <row r="25" spans="2:6" ht="30" customHeight="1" x14ac:dyDescent="0.3">
      <c r="B25" s="1" t="s">
        <v>68</v>
      </c>
      <c r="C25" s="4">
        <f ca="1">DATE(YEAR(TODAY()),12,5 )</f>
        <v>43804</v>
      </c>
      <c r="D25" s="4">
        <f ca="1">DATE(YEAR(TODAY()),12,9)</f>
        <v>43808</v>
      </c>
      <c r="E25" s="1" t="s">
        <v>38</v>
      </c>
      <c r="F25" s="3">
        <f ca="1">NETWORKDAYS(Suivi_des_congés[[#This Row],[Date de début]],Suivi_des_congés[[#This Row],[Date de fin]],lstCongés)</f>
        <v>3</v>
      </c>
    </row>
    <row r="26" spans="2:6" ht="30" customHeight="1" x14ac:dyDescent="0.3">
      <c r="B26" s="1" t="s">
        <v>70</v>
      </c>
      <c r="C26" s="4">
        <f ca="1">DATE(YEAR(TODAY()),4,11 )</f>
        <v>43566</v>
      </c>
      <c r="D26" s="4">
        <f ca="1">DATE(YEAR(TODAY()),4,19)</f>
        <v>43574</v>
      </c>
      <c r="E26" s="1" t="s">
        <v>38</v>
      </c>
      <c r="F26" s="3">
        <f ca="1">NETWORKDAYS(Suivi_des_congés[[#This Row],[Date de début]],Suivi_des_congés[[#This Row],[Date de fin]],lstCongés)</f>
        <v>7</v>
      </c>
    </row>
  </sheetData>
  <dataValidations count="11">
    <dataValidation type="list" errorStyle="warning" allowBlank="1" showInputMessage="1" showErrorMessage="1" error="Sélectionnez le type de congés dans la liste. Sélectionnez ANNULER, puis appuyez sur ALT+FLÈCHE BAS pour choisir un type de congé dans la liste déroulante." sqref="E4:E26">
      <formula1>lstTypesCongés</formula1>
    </dataValidation>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27:B741">
      <formula1>lstEmployés</formula1>
    </dataValidation>
    <dataValidation allowBlank="1" showInputMessage="1" showErrorMessage="1" prompt="Consignez les congés des employés dans le tableau de cette feuille de calcul" sqref="A1"/>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dataValidation allowBlank="1" showInputMessage="1" showErrorMessage="1" prompt="Sélectionnez le nom d’un employé dans cette colonne. Appuyez sur ALT+FLÈCHE BAS pour ouvrir la liste déroulante, puis sur ENTRÉE pour sélectionner le nom de l’employé" sqref="B3"/>
    <dataValidation type="list" errorStyle="warning" allowBlank="1" showInputMessage="1" showErrorMessage="1" error="Sélectionnez le nom d’un employé dans la liste. Sélectionnez ANNULER, puis appuyez sur ALT+FLÈCHE BAS pour sélectionner un employé dans la liste déroulante." sqref="B4:B26">
      <formula1>lstEmployés</formula1>
    </dataValidation>
    <dataValidation allowBlank="1" showInputMessage="1" showErrorMessage="1" prompt="Entrez la date de début du congé dans cette colonne_x000a_" sqref="C3"/>
    <dataValidation allowBlank="1" showInputMessage="1" showErrorMessage="1" prompt="Entrez la date de fin du congé dans cette colonne" sqref="D3"/>
    <dataValidation allowBlank="1" showInputMessage="1" showErrorMessage="1" prompt="Sélectionnez le type de congé dans cette colonne. Appuyez sur ALT+FLÈCHE BAS pour ouvrir la liste déroulante, puis sur ENTRÉE pour sélectionner le type de congé." sqref="E3"/>
    <dataValidation allowBlank="1" showInputMessage="1" showErrorMessage="1" prompt="Le nombre total de jours est calculé automatiquement dans cette colonne" sqref="F3"/>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2" tint="-0.499984740745262"/>
    <pageSetUpPr fitToPage="1"/>
  </sheetPr>
  <dimension ref="A1:B8"/>
  <sheetViews>
    <sheetView showGridLines="0" workbookViewId="0">
      <selection activeCell="B4" sqref="B4:B8"/>
    </sheetView>
  </sheetViews>
  <sheetFormatPr baseColWidth="10" defaultColWidth="9" defaultRowHeight="30" customHeight="1" x14ac:dyDescent="0.3"/>
  <cols>
    <col min="1" max="1" width="2.625" customWidth="1"/>
    <col min="2" max="2" width="28.75" customWidth="1"/>
    <col min="3" max="3" width="3.25" customWidth="1"/>
  </cols>
  <sheetData>
    <row r="1" spans="1:2" s="5" customFormat="1" ht="39.950000000000003" customHeight="1" x14ac:dyDescent="0.3">
      <c r="A1"/>
      <c r="B1" s="6" t="s">
        <v>77</v>
      </c>
    </row>
    <row r="2" spans="1:2" ht="15" customHeight="1" x14ac:dyDescent="0.3"/>
    <row r="3" spans="1:2" ht="30" customHeight="1" x14ac:dyDescent="0.3">
      <c r="B3" s="2" t="s">
        <v>78</v>
      </c>
    </row>
    <row r="4" spans="1:2" ht="30" customHeight="1" x14ac:dyDescent="0.3">
      <c r="B4" s="78" t="s">
        <v>17</v>
      </c>
    </row>
    <row r="5" spans="1:2" ht="30" customHeight="1" x14ac:dyDescent="0.3">
      <c r="B5" s="1" t="s">
        <v>68</v>
      </c>
    </row>
    <row r="6" spans="1:2" ht="30" customHeight="1" x14ac:dyDescent="0.3">
      <c r="B6" s="78" t="s">
        <v>69</v>
      </c>
    </row>
    <row r="7" spans="1:2" ht="30" customHeight="1" x14ac:dyDescent="0.3">
      <c r="B7" s="1" t="s">
        <v>71</v>
      </c>
    </row>
    <row r="8" spans="1:2" ht="30" customHeight="1" x14ac:dyDescent="0.3">
      <c r="B8" s="1" t="s">
        <v>70</v>
      </c>
    </row>
  </sheetData>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dataValidation allowBlank="1" showInputMessage="1" showErrorMessage="1" prompt="Le titre de la feuille de calcul figure dans cette cellule." sqref="B1"/>
    <dataValidation allowBlank="1" showInputMessage="1" showErrorMessage="1" prompt="Les noms des employés figurent dans cette colonne sous ce titr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3" tint="0.39997558519241921"/>
    <pageSetUpPr fitToPage="1"/>
  </sheetPr>
  <dimension ref="A1:B7"/>
  <sheetViews>
    <sheetView showGridLines="0" workbookViewId="0"/>
  </sheetViews>
  <sheetFormatPr baseColWidth="10" defaultColWidth="9" defaultRowHeight="30" customHeight="1" x14ac:dyDescent="0.3"/>
  <cols>
    <col min="1" max="1" width="2.625" customWidth="1"/>
    <col min="2" max="2" width="28.75" customWidth="1"/>
    <col min="3" max="3" width="3.25" customWidth="1"/>
  </cols>
  <sheetData>
    <row r="1" spans="1:2" s="5" customFormat="1" ht="39.950000000000003" customHeight="1" x14ac:dyDescent="0.3">
      <c r="A1"/>
      <c r="B1" s="6" t="s">
        <v>79</v>
      </c>
    </row>
    <row r="2" spans="1:2" ht="15" customHeight="1" x14ac:dyDescent="0.3"/>
    <row r="3" spans="1:2" ht="30" customHeight="1" x14ac:dyDescent="0.3">
      <c r="B3" s="2" t="s">
        <v>80</v>
      </c>
    </row>
    <row r="4" spans="1:2" ht="30" customHeight="1" x14ac:dyDescent="0.3">
      <c r="B4" s="1" t="s">
        <v>75</v>
      </c>
    </row>
    <row r="5" spans="1:2" ht="30" customHeight="1" x14ac:dyDescent="0.3">
      <c r="B5" s="1" t="s">
        <v>38</v>
      </c>
    </row>
    <row r="6" spans="1:2" ht="30" customHeight="1" x14ac:dyDescent="0.3">
      <c r="B6" s="1" t="s">
        <v>44</v>
      </c>
    </row>
    <row r="7" spans="1:2" ht="30" customHeight="1" x14ac:dyDescent="0.3">
      <c r="B7" s="1" t="s">
        <v>50</v>
      </c>
    </row>
  </sheetData>
  <dataValidations count="3">
    <dataValidation allowBlank="1" showInputMessage="1" showErrorMessage="1" prompt="Entrez les types de congés dans cette colonne sous ce titre" sqref="B3"/>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pageSetUpPr fitToPage="1"/>
  </sheetPr>
  <dimension ref="B1:F9"/>
  <sheetViews>
    <sheetView showGridLines="0" workbookViewId="0">
      <selection activeCell="C1" sqref="C1"/>
    </sheetView>
  </sheetViews>
  <sheetFormatPr baseColWidth="10" defaultColWidth="9" defaultRowHeight="30" customHeight="1" x14ac:dyDescent="0.3"/>
  <cols>
    <col min="1" max="1" width="2.625" customWidth="1"/>
    <col min="2" max="2" width="28.75" customWidth="1"/>
    <col min="3" max="3" width="25.625" customWidth="1"/>
    <col min="4" max="4" width="2.625" customWidth="1"/>
    <col min="6" max="6" width="17.375" style="76" customWidth="1"/>
  </cols>
  <sheetData>
    <row r="1" spans="2:6" ht="39.950000000000003" customHeight="1" x14ac:dyDescent="0.3">
      <c r="B1" s="6" t="s">
        <v>81</v>
      </c>
      <c r="C1" s="79">
        <v>2019</v>
      </c>
    </row>
    <row r="2" spans="2:6" ht="15" customHeight="1" x14ac:dyDescent="0.3"/>
    <row r="3" spans="2:6" ht="30" customHeight="1" x14ac:dyDescent="0.3">
      <c r="B3" s="2" t="s">
        <v>81</v>
      </c>
      <c r="C3" s="2" t="s">
        <v>82</v>
      </c>
      <c r="F3" s="79" t="s">
        <v>104</v>
      </c>
    </row>
    <row r="4" spans="2:6" ht="30" customHeight="1" x14ac:dyDescent="0.3">
      <c r="B4" s="4">
        <f>DATE(C1,1,1)</f>
        <v>43466</v>
      </c>
      <c r="C4" s="1" t="s">
        <v>83</v>
      </c>
      <c r="F4" s="76">
        <v>2019</v>
      </c>
    </row>
    <row r="5" spans="2:6" ht="30" customHeight="1" x14ac:dyDescent="0.3">
      <c r="B5" s="4">
        <f>DATE(C1,7,4)</f>
        <v>43650</v>
      </c>
      <c r="C5" s="1" t="s">
        <v>84</v>
      </c>
      <c r="F5" s="76">
        <v>2020</v>
      </c>
    </row>
    <row r="6" spans="2:6" ht="30" customHeight="1" x14ac:dyDescent="0.3">
      <c r="B6" s="4">
        <f>DATE(C1,11,24)</f>
        <v>43793</v>
      </c>
      <c r="C6" s="1" t="s">
        <v>85</v>
      </c>
      <c r="F6" s="76">
        <v>2021</v>
      </c>
    </row>
    <row r="7" spans="2:6" ht="30" customHeight="1" x14ac:dyDescent="0.3">
      <c r="B7" s="4">
        <f>DATE(C1,11,25)</f>
        <v>43794</v>
      </c>
      <c r="C7" s="1" t="s">
        <v>85</v>
      </c>
      <c r="F7" s="76">
        <v>2022</v>
      </c>
    </row>
    <row r="8" spans="2:6" ht="30" customHeight="1" x14ac:dyDescent="0.3">
      <c r="B8" s="4">
        <f>DATE(C1,12,24)</f>
        <v>43823</v>
      </c>
      <c r="C8" s="1" t="s">
        <v>86</v>
      </c>
      <c r="F8" s="76">
        <v>2023</v>
      </c>
    </row>
    <row r="9" spans="2:6" ht="30" customHeight="1" x14ac:dyDescent="0.3">
      <c r="B9" s="4">
        <f>DATE(C1,12,25)</f>
        <v>43824</v>
      </c>
      <c r="C9" s="1" t="s">
        <v>86</v>
      </c>
      <c r="F9" s="76">
        <v>2024</v>
      </c>
    </row>
  </sheetData>
  <dataValidations count="5">
    <dataValidation allowBlank="1" showInputMessage="1" showErrorMessage="1" prompt="Entrez la date du jour férié dans cette colonne sous ce titre" sqref="B3"/>
    <dataValidation allowBlank="1" showInputMessage="1" showErrorMessage="1" prompt="Entrez la description dans cette colonne sous ce titre" sqref="C3"/>
    <dataValidation allowBlank="1" showInputMessage="1" showErrorMessage="1" prompt="Entrez les jours de fermeture de l’entreprise dans le tableau de cette feuille de calcul" sqref="A1"/>
    <dataValidation allowBlank="1" showInputMessage="1" showErrorMessage="1" prompt="Le titre de la feuille de calcul figure dans cette cellule." sqref="B1"/>
    <dataValidation type="list" allowBlank="1" showInputMessage="1" showErrorMessage="1" sqref="C1">
      <formula1>Années</formula1>
    </dataValidation>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A1:AR24"/>
  <sheetViews>
    <sheetView showGridLines="0" tabSelected="1" zoomScaleNormal="100" workbookViewId="0">
      <selection activeCell="E15" sqref="E15"/>
    </sheetView>
  </sheetViews>
  <sheetFormatPr baseColWidth="10" defaultColWidth="9" defaultRowHeight="16.5" x14ac:dyDescent="0.3"/>
  <cols>
    <col min="1" max="1" width="2.625" style="7" customWidth="1"/>
    <col min="2" max="2" width="26" style="7" customWidth="1"/>
    <col min="3" max="3" width="19.875" style="7" customWidth="1"/>
    <col min="4" max="4" width="5.375" style="7" customWidth="1"/>
    <col min="5" max="5" width="5.875" style="7" customWidth="1"/>
    <col min="6" max="7" width="4.625" style="7" customWidth="1"/>
    <col min="8" max="8" width="6" style="7" customWidth="1"/>
    <col min="9" max="9" width="5.625" style="7" customWidth="1"/>
    <col min="10" max="13" width="4.625" style="7" customWidth="1"/>
    <col min="14" max="14" width="5.375" style="7" customWidth="1"/>
    <col min="15" max="15" width="5.5" style="7" customWidth="1"/>
    <col min="16" max="16" width="5.125" style="7" customWidth="1"/>
    <col min="17" max="18" width="4.625" style="7" customWidth="1"/>
    <col min="19" max="19" width="5.125" style="7" customWidth="1"/>
    <col min="20" max="21" width="5.375" style="7" customWidth="1"/>
    <col min="22" max="23" width="4.625" style="7" customWidth="1"/>
    <col min="24" max="24" width="5.75" style="7" customWidth="1"/>
    <col min="25" max="25" width="5.125" style="7" customWidth="1"/>
    <col min="26" max="28" width="4.625" style="7" customWidth="1"/>
    <col min="29" max="29" width="5.375" style="7" customWidth="1"/>
    <col min="30" max="30" width="5.625" style="7" customWidth="1"/>
    <col min="31" max="44" width="4.625" style="7" customWidth="1"/>
    <col min="45" max="45" width="2.625" style="7" customWidth="1"/>
    <col min="46" max="16384" width="9" style="7"/>
  </cols>
  <sheetData>
    <row r="1" spans="1:44" ht="39.950000000000003" customHeight="1" x14ac:dyDescent="0.3">
      <c r="B1" s="72" t="s">
        <v>87</v>
      </c>
      <c r="C1" s="54"/>
      <c r="D1" s="54"/>
      <c r="E1" s="54"/>
      <c r="F1" s="54"/>
      <c r="G1" s="54"/>
      <c r="H1" s="54"/>
      <c r="I1" s="54"/>
      <c r="J1" s="54"/>
      <c r="K1" s="54"/>
      <c r="L1" s="54"/>
      <c r="M1" s="54"/>
      <c r="N1" s="54"/>
      <c r="O1" s="54"/>
      <c r="P1" s="54"/>
    </row>
    <row r="2" spans="1:44" ht="21.75" customHeight="1" x14ac:dyDescent="0.25">
      <c r="B2" s="25" t="s">
        <v>88</v>
      </c>
      <c r="C2" s="74" t="s">
        <v>69</v>
      </c>
      <c r="U2" s="10"/>
      <c r="V2" s="10"/>
      <c r="W2" s="10"/>
      <c r="X2" s="10"/>
      <c r="Y2" s="10"/>
      <c r="Z2" s="10"/>
      <c r="AA2" s="10"/>
      <c r="AB2" s="10"/>
      <c r="AC2" s="11"/>
    </row>
    <row r="3" spans="1:44" ht="21.95" customHeight="1" x14ac:dyDescent="0.25">
      <c r="B3" s="8" t="s">
        <v>2</v>
      </c>
      <c r="C3" s="73">
        <v>2019</v>
      </c>
      <c r="M3" s="75" t="s">
        <v>103</v>
      </c>
      <c r="U3" s="10"/>
      <c r="V3" s="10"/>
      <c r="W3" s="10"/>
      <c r="X3" s="10"/>
      <c r="Y3" s="10"/>
      <c r="Z3" s="10"/>
      <c r="AA3" s="10"/>
      <c r="AB3" s="10"/>
      <c r="AC3" s="11"/>
    </row>
    <row r="4" spans="1:44" ht="15" customHeight="1" x14ac:dyDescent="0.3">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1"/>
      <c r="AD4" s="11"/>
      <c r="AE4" s="11"/>
      <c r="AF4" s="11"/>
      <c r="AG4" s="11"/>
      <c r="AH4" s="11"/>
      <c r="AI4" s="11"/>
      <c r="AJ4" s="11"/>
      <c r="AK4" s="11"/>
      <c r="AL4" s="11"/>
      <c r="AM4" s="11"/>
      <c r="AN4" s="11"/>
      <c r="AO4" s="11"/>
      <c r="AP4" s="11"/>
      <c r="AQ4" s="11"/>
      <c r="AR4" s="11"/>
    </row>
    <row r="5" spans="1:44" x14ac:dyDescent="0.3">
      <c r="B5" s="34" t="s">
        <v>89</v>
      </c>
      <c r="C5" s="33" t="s">
        <v>90</v>
      </c>
    </row>
    <row r="6" spans="1:44" ht="18.75" customHeight="1" x14ac:dyDescent="0.3">
      <c r="B6" s="12" t="s">
        <v>4</v>
      </c>
      <c r="C6" s="80">
        <v>75</v>
      </c>
    </row>
    <row r="7" spans="1:44" ht="18.75" customHeight="1" x14ac:dyDescent="0.3">
      <c r="B7" s="12" t="s">
        <v>5</v>
      </c>
      <c r="C7" s="80">
        <v>79</v>
      </c>
    </row>
    <row r="8" spans="1:44" ht="18.75" customHeight="1" x14ac:dyDescent="0.3">
      <c r="A8" s="14"/>
      <c r="B8" s="12" t="s">
        <v>6</v>
      </c>
      <c r="C8" s="80">
        <v>77</v>
      </c>
    </row>
    <row r="9" spans="1:44" ht="18.75" customHeight="1" x14ac:dyDescent="0.3">
      <c r="B9" s="12" t="s">
        <v>7</v>
      </c>
      <c r="C9" s="80">
        <v>74</v>
      </c>
    </row>
    <row r="10" spans="1:44" ht="18.75" customHeight="1" x14ac:dyDescent="0.3">
      <c r="B10" s="12" t="s">
        <v>8</v>
      </c>
      <c r="C10" s="80">
        <v>73</v>
      </c>
    </row>
    <row r="11" spans="1:44" ht="18.75" customHeight="1" x14ac:dyDescent="0.3">
      <c r="B11" s="12" t="s">
        <v>9</v>
      </c>
      <c r="C11" s="80">
        <v>75</v>
      </c>
    </row>
    <row r="12" spans="1:44" ht="18.75" customHeight="1" x14ac:dyDescent="0.3">
      <c r="B12" s="12" t="s">
        <v>10</v>
      </c>
      <c r="C12" s="80">
        <v>78</v>
      </c>
    </row>
    <row r="13" spans="1:44" ht="18.75" customHeight="1" x14ac:dyDescent="0.3">
      <c r="B13" s="12" t="s">
        <v>11</v>
      </c>
      <c r="C13" s="80">
        <v>18</v>
      </c>
    </row>
    <row r="14" spans="1:44" ht="18.75" customHeight="1" x14ac:dyDescent="0.3">
      <c r="B14" s="12" t="s">
        <v>12</v>
      </c>
      <c r="C14" s="80">
        <v>74</v>
      </c>
    </row>
    <row r="15" spans="1:44" ht="18.75" customHeight="1" x14ac:dyDescent="0.3">
      <c r="B15" s="12" t="s">
        <v>13</v>
      </c>
      <c r="C15" s="80">
        <v>78</v>
      </c>
    </row>
    <row r="16" spans="1:44" ht="18.75" customHeight="1" x14ac:dyDescent="0.3">
      <c r="B16" s="12" t="s">
        <v>14</v>
      </c>
      <c r="C16" s="80">
        <v>79</v>
      </c>
    </row>
    <row r="17" spans="2:34" ht="18.75" customHeight="1" x14ac:dyDescent="0.3">
      <c r="B17" s="12" t="s">
        <v>15</v>
      </c>
      <c r="C17" s="80">
        <v>46</v>
      </c>
    </row>
    <row r="18" spans="2:34" ht="39.950000000000003" customHeight="1" x14ac:dyDescent="0.3">
      <c r="B18" s="15"/>
      <c r="C18" s="16"/>
      <c r="D18" s="16"/>
      <c r="E18" s="16"/>
      <c r="F18" s="16"/>
      <c r="G18" s="17"/>
      <c r="H18" s="17"/>
      <c r="I18" s="17"/>
      <c r="J18" s="17"/>
      <c r="K18" s="17"/>
      <c r="L18" s="17"/>
      <c r="M18" s="17"/>
      <c r="N18" s="17"/>
      <c r="O18" s="17"/>
    </row>
    <row r="19" spans="2:34" ht="51" customHeight="1" x14ac:dyDescent="0.3">
      <c r="B19" s="28"/>
      <c r="C19" s="62"/>
      <c r="D19" s="62"/>
      <c r="E19" s="62"/>
      <c r="F19" s="29"/>
      <c r="G19" s="26"/>
      <c r="H19" s="69"/>
      <c r="I19" s="69"/>
      <c r="J19" s="69"/>
      <c r="K19" s="69"/>
      <c r="L19" s="29"/>
      <c r="M19" s="20"/>
      <c r="N19" s="62"/>
      <c r="O19" s="62"/>
      <c r="P19" s="62"/>
      <c r="Q19" s="29"/>
      <c r="R19" s="28"/>
      <c r="S19" s="63"/>
      <c r="T19" s="63"/>
      <c r="U19" s="63"/>
      <c r="V19" s="29"/>
      <c r="W19" s="26"/>
      <c r="X19" s="62"/>
      <c r="Y19" s="62"/>
      <c r="Z19" s="62"/>
      <c r="AA19" s="29"/>
      <c r="AB19" s="26"/>
      <c r="AC19" s="63"/>
      <c r="AD19" s="63"/>
      <c r="AE19" s="63"/>
      <c r="AF19" s="30"/>
      <c r="AG19" s="28"/>
      <c r="AH19" s="28"/>
    </row>
    <row r="20" spans="2:34" ht="54.95" customHeight="1" x14ac:dyDescent="0.3">
      <c r="B20" s="28"/>
      <c r="C20" s="64"/>
      <c r="D20" s="64"/>
      <c r="E20" s="64"/>
      <c r="F20" s="29"/>
      <c r="G20" s="28"/>
      <c r="H20" s="64"/>
      <c r="I20" s="64"/>
      <c r="J20" s="64"/>
      <c r="K20" s="64"/>
      <c r="L20" s="29"/>
      <c r="M20" s="28"/>
      <c r="N20" s="65"/>
      <c r="O20" s="65"/>
      <c r="P20" s="65"/>
      <c r="Q20" s="29"/>
      <c r="R20" s="28"/>
      <c r="S20" s="66"/>
      <c r="T20" s="66"/>
      <c r="U20" s="66"/>
      <c r="V20" s="29"/>
      <c r="W20" s="28"/>
      <c r="X20" s="67"/>
      <c r="Y20" s="67"/>
      <c r="Z20" s="67"/>
      <c r="AA20" s="29"/>
      <c r="AB20" s="28"/>
      <c r="AC20" s="68"/>
      <c r="AD20" s="68"/>
      <c r="AE20" s="68"/>
      <c r="AF20" s="28"/>
      <c r="AG20" s="28"/>
      <c r="AH20" s="28"/>
    </row>
    <row r="21" spans="2:34" ht="21.95" customHeight="1" x14ac:dyDescent="0.3">
      <c r="B21" s="28"/>
      <c r="C21" s="71"/>
      <c r="D21" s="71"/>
      <c r="E21" s="71"/>
      <c r="F21" s="29"/>
      <c r="G21" s="31"/>
      <c r="H21" s="71"/>
      <c r="I21" s="71"/>
      <c r="J21" s="71"/>
      <c r="K21" s="71"/>
      <c r="L21" s="29"/>
      <c r="M21" s="27"/>
      <c r="N21" s="71"/>
      <c r="O21" s="71"/>
      <c r="P21" s="71"/>
      <c r="Q21" s="29"/>
      <c r="R21" s="27"/>
      <c r="S21" s="71"/>
      <c r="T21" s="71"/>
      <c r="U21" s="71"/>
      <c r="V21" s="29"/>
      <c r="W21" s="27"/>
      <c r="X21" s="71"/>
      <c r="Y21" s="71"/>
      <c r="Z21" s="71"/>
      <c r="AA21" s="29"/>
      <c r="AB21" s="27"/>
      <c r="AC21" s="71"/>
      <c r="AD21" s="71"/>
      <c r="AE21" s="71"/>
      <c r="AF21" s="32"/>
      <c r="AG21" s="28"/>
      <c r="AH21" s="28"/>
    </row>
    <row r="22" spans="2:34" ht="21.95" customHeight="1" x14ac:dyDescent="0.3">
      <c r="B22" s="28"/>
      <c r="C22" s="70"/>
      <c r="D22" s="70"/>
      <c r="E22" s="70"/>
      <c r="F22" s="29"/>
      <c r="G22" s="31"/>
      <c r="H22" s="70"/>
      <c r="I22" s="70"/>
      <c r="J22" s="70"/>
      <c r="K22" s="70"/>
      <c r="L22" s="29"/>
      <c r="M22" s="27"/>
      <c r="N22" s="70"/>
      <c r="O22" s="70"/>
      <c r="P22" s="70"/>
      <c r="Q22" s="29"/>
      <c r="R22" s="27"/>
      <c r="S22" s="70"/>
      <c r="T22" s="70"/>
      <c r="U22" s="70"/>
      <c r="V22" s="29"/>
      <c r="W22" s="27"/>
      <c r="X22" s="70"/>
      <c r="Y22" s="70"/>
      <c r="Z22" s="70"/>
      <c r="AA22" s="29"/>
      <c r="AB22" s="27"/>
      <c r="AC22" s="70"/>
      <c r="AD22" s="70"/>
      <c r="AE22" s="70"/>
      <c r="AF22" s="28"/>
      <c r="AG22" s="28"/>
      <c r="AH22" s="28"/>
    </row>
    <row r="23" spans="2:34" x14ac:dyDescent="0.3">
      <c r="B23" s="28"/>
      <c r="C23" s="28"/>
      <c r="D23" s="28"/>
      <c r="E23" s="28"/>
      <c r="F23" s="28"/>
      <c r="G23" s="28"/>
      <c r="H23" s="28"/>
      <c r="I23" s="28"/>
      <c r="J23" s="28"/>
      <c r="K23" s="28"/>
      <c r="L23" s="28"/>
      <c r="M23" s="28"/>
      <c r="N23" s="28"/>
      <c r="O23" s="28"/>
      <c r="P23" s="28"/>
      <c r="Q23" s="28"/>
      <c r="R23" s="28"/>
      <c r="S23" s="28"/>
      <c r="T23" s="28"/>
      <c r="U23" s="28"/>
      <c r="V23" s="28"/>
      <c r="W23" s="28"/>
      <c r="X23" s="28"/>
      <c r="Y23" s="28"/>
      <c r="Z23" s="28"/>
      <c r="AA23" s="28"/>
      <c r="AB23" s="28"/>
      <c r="AC23" s="28"/>
      <c r="AD23" s="28"/>
      <c r="AE23" s="28"/>
      <c r="AF23" s="28"/>
      <c r="AG23" s="28"/>
      <c r="AH23" s="28"/>
    </row>
    <row r="24" spans="2:34" x14ac:dyDescent="0.3">
      <c r="B24" s="28"/>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8"/>
    </row>
  </sheetData>
  <mergeCells count="25">
    <mergeCell ref="B1:P1"/>
    <mergeCell ref="C22:E22"/>
    <mergeCell ref="H22:K22"/>
    <mergeCell ref="N22:P22"/>
    <mergeCell ref="S22:U22"/>
    <mergeCell ref="X22:Z22"/>
    <mergeCell ref="AC22:AE22"/>
    <mergeCell ref="C21:E21"/>
    <mergeCell ref="H21:K21"/>
    <mergeCell ref="N21:P21"/>
    <mergeCell ref="S21:U21"/>
    <mergeCell ref="X21:Z21"/>
    <mergeCell ref="AC21:AE21"/>
    <mergeCell ref="X19:Z19"/>
    <mergeCell ref="AC19:AE19"/>
    <mergeCell ref="C20:E20"/>
    <mergeCell ref="H20:K20"/>
    <mergeCell ref="N20:P20"/>
    <mergeCell ref="S20:U20"/>
    <mergeCell ref="X20:Z20"/>
    <mergeCell ref="AC20:AE20"/>
    <mergeCell ref="C19:E19"/>
    <mergeCell ref="H19:K19"/>
    <mergeCell ref="N19:P19"/>
    <mergeCell ref="S19:U19"/>
  </mergeCells>
  <conditionalFormatting sqref="C6:C17">
    <cfRule type="expression" dxfId="8" priority="1">
      <formula>MONTH(C6)&lt;&gt;MONTH($B6)</formula>
    </cfRule>
    <cfRule type="expression" dxfId="7" priority="7">
      <formula>OR(LEFT(C$5,1)="S", COUNTIF(lstCongés, C6)&gt;0)</formula>
    </cfRule>
    <cfRule type="expression" dxfId="6" priority="8">
      <formula>OR(LEFT(C$5,1)="D", COUNTIF(lstCongés, C6)&gt;0)</formula>
    </cfRule>
  </conditionalFormatting>
  <conditionalFormatting sqref="C22:AE22">
    <cfRule type="beginsWith" dxfId="5" priority="2" operator="beginsWith" text="HAUSSE DE">
      <formula>LEFT(C22,LEN("HAUSSE DE"))="HAUSSE DE"</formula>
    </cfRule>
  </conditionalFormatting>
  <dataValidations count="10">
    <dataValidation allowBlank="1" showInputMessage="1" showErrorMessage="1" prompt="Les titres des statistiques clés sont automatiquement calculés dans cette ligne à partir de la cellule à droite" sqref="B19"/>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dataValidation type="list" allowBlank="1" showInputMessage="1" showErrorMessage="1" prompt="Entrez l’année dans cette cellule" sqref="C3">
      <formula1>Années</formula1>
    </dataValidation>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
      <formula1>lstEmployés</formula1>
    </dataValidation>
    <dataValidation allowBlank="1" showInputMessage="1" showErrorMessage="1" prompt="Entrez l’année dans la cellule à droite" sqref="B3"/>
    <dataValidation allowBlank="1" showInputMessage="1" showErrorMessage="1" prompt="Sélectionnez un employé dans la cellule à droite" sqref="B2"/>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dataValidation allowBlank="1" showInputMessage="1" showErrorMessage="1" prompt="Le titre Chiffres clés figure dans cette cellule. Parcourez les lignes 19 à 22 pour consulter le nombre total de jours de congé, les jours travaillés et d’autres statistiques relatives aux congés" sqref="B18"/>
    <dataValidation allowBlank="1" showInputMessage="1" showErrorMessage="1" prompt="Le titre de la feuille de calcul figure dans cette cellule." sqref="B1"/>
    <dataValidation allowBlank="1" showInputMessage="1" showErrorMessage="1" prompt="Consultez la présence annuelle des employés dans ce classeur. Sélectionnez un employé et une année pour obtenir une vue d’ensemble dans cette feuille de calcul" sqref="A1"/>
  </dataValidations>
  <hyperlinks>
    <hyperlink ref="M3" r:id="rId1"/>
  </hyperlinks>
  <printOptions horizontalCentered="1"/>
  <pageMargins left="0.25" right="0.25" top="0.75" bottom="0.75" header="0.3" footer="0.3"/>
  <pageSetup paperSize="9" scale="61" fitToHeight="0" orientation="landscape" r:id="rId2"/>
  <headerFooter differentFirst="1">
    <oddFooter>Page &amp;P of &amp;N</oddFooter>
  </headerFooter>
  <drawing r:id="rId3"/>
  <tableParts count="1">
    <tablePart r:id="rId4"/>
  </tableParts>
  <extLst>
    <ext xmlns:x14="http://schemas.microsoft.com/office/spreadsheetml/2009/9/main" uri="{78C0D931-6437-407d-A8EE-F0AAD7539E65}">
      <x14:conditionalFormattings>
        <x14:conditionalFormatting xmlns:xm="http://schemas.microsoft.com/office/excel/2006/main">
          <x14:cfRule type="expression" priority="3" id="{0DAE335F-42F6-4662-89CF-45C5BC28D50B}">
            <xm:f>COUNTIFS(lstNomsEmpl,valSelEmployé,lstDatesF,"&lt;="&amp;C6,lstDatesD,"&gt;="&amp;C6,lstTypesC,'Types de congés'!$B$4)&gt;0</xm:f>
            <x14:dxf>
              <font>
                <color theme="3" tint="-0.24994659260841701"/>
              </font>
              <fill>
                <patternFill>
                  <bgColor theme="4"/>
                </patternFill>
              </fill>
            </x14:dxf>
          </x14:cfRule>
          <xm:sqref>C6:C17</xm:sqref>
        </x14:conditionalFormatting>
        <x14:conditionalFormatting xmlns:xm="http://schemas.microsoft.com/office/excel/2006/main">
          <x14:cfRule type="expression" priority="4" id="{358E03BF-E602-4630-B732-A78A612AEBED}">
            <xm:f>COUNTIFS(lstNomsEmpl,valSelEmployé,lstDatesF,"&lt;="&amp;C6,lstDatesD,"&gt;="&amp;C6,lstTypesC,'Types de congés'!$B$5)&gt;0</xm:f>
            <x14:dxf>
              <fill>
                <patternFill>
                  <bgColor theme="8"/>
                </patternFill>
              </fill>
            </x14:dxf>
          </x14:cfRule>
          <x14:cfRule type="expression" priority="5" id="{F29EB19B-B33F-4CE5-B342-0C38DC40405D}">
            <xm:f>COUNTIFS(lstNomsEmpl,valSelEmployé,lstDatesF,"&lt;="&amp;C6,lstDatesD,"&gt;="&amp;C6,lstTypesC,'Types de congés'!$B$6)&gt;0</xm:f>
            <x14:dxf>
              <fill>
                <patternFill>
                  <bgColor theme="6"/>
                </patternFill>
              </fill>
            </x14:dxf>
          </x14:cfRule>
          <x14:cfRule type="expression" priority="6" id="{33C46F31-30E3-468C-9CF3-5E127716E31B}">
            <xm:f>COUNTIFS(lstNomsEmpl,valSelEmployé,lstDatesF,"&lt;="&amp;C6,lstDatesD,"&gt;="&amp;C6,lstTypesC,'Types de congés'!$B$7)&gt;0</xm:f>
            <x14:dxf>
              <fill>
                <patternFill>
                  <bgColor theme="7"/>
                </patternFill>
              </fill>
            </x14:dxf>
          </x14:cfRule>
          <xm:sqref>C6:C17</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N15"/>
  <sheetViews>
    <sheetView workbookViewId="0">
      <selection activeCell="D21" sqref="D21"/>
    </sheetView>
  </sheetViews>
  <sheetFormatPr baseColWidth="10" defaultRowHeight="16.5" x14ac:dyDescent="0.3"/>
  <cols>
    <col min="1" max="1" width="3.75" customWidth="1"/>
  </cols>
  <sheetData>
    <row r="2" spans="2:14" ht="17.25" thickBot="1" x14ac:dyDescent="0.35"/>
    <row r="3" spans="2:14" ht="17.25" thickBot="1" x14ac:dyDescent="0.35">
      <c r="B3" s="77">
        <v>2019</v>
      </c>
      <c r="C3" s="39" t="s">
        <v>91</v>
      </c>
      <c r="D3" s="39" t="s">
        <v>92</v>
      </c>
      <c r="E3" s="39" t="s">
        <v>93</v>
      </c>
      <c r="F3" s="39" t="s">
        <v>94</v>
      </c>
      <c r="G3" s="39" t="s">
        <v>95</v>
      </c>
      <c r="H3" s="39" t="s">
        <v>96</v>
      </c>
      <c r="I3" s="39" t="s">
        <v>97</v>
      </c>
      <c r="J3" s="39" t="s">
        <v>98</v>
      </c>
      <c r="K3" s="39" t="s">
        <v>99</v>
      </c>
      <c r="L3" s="39" t="s">
        <v>100</v>
      </c>
      <c r="M3" s="39" t="s">
        <v>101</v>
      </c>
      <c r="N3" s="39" t="s">
        <v>102</v>
      </c>
    </row>
    <row r="4" spans="2:14" x14ac:dyDescent="0.3">
      <c r="B4" s="36" t="s">
        <v>17</v>
      </c>
      <c r="C4" s="40">
        <v>83</v>
      </c>
      <c r="D4" s="41">
        <v>31</v>
      </c>
      <c r="E4" s="41">
        <v>96</v>
      </c>
      <c r="F4" s="41">
        <v>85</v>
      </c>
      <c r="G4" s="41">
        <v>102</v>
      </c>
      <c r="H4" s="41">
        <v>28</v>
      </c>
      <c r="I4" s="41">
        <v>97</v>
      </c>
      <c r="J4" s="41">
        <v>23</v>
      </c>
      <c r="K4" s="41">
        <v>55</v>
      </c>
      <c r="L4" s="41">
        <v>56</v>
      </c>
      <c r="M4" s="41">
        <v>47</v>
      </c>
      <c r="N4" s="42">
        <v>45</v>
      </c>
    </row>
    <row r="5" spans="2:14" x14ac:dyDescent="0.3">
      <c r="B5" s="37" t="s">
        <v>68</v>
      </c>
      <c r="C5" s="43">
        <v>132</v>
      </c>
      <c r="D5" s="35">
        <v>142</v>
      </c>
      <c r="E5" s="35">
        <v>123</v>
      </c>
      <c r="F5" s="35">
        <v>114</v>
      </c>
      <c r="G5" s="35">
        <v>54</v>
      </c>
      <c r="H5" s="35">
        <v>138</v>
      </c>
      <c r="I5" s="35">
        <v>144</v>
      </c>
      <c r="J5" s="35">
        <v>52</v>
      </c>
      <c r="K5" s="35">
        <v>156</v>
      </c>
      <c r="L5" s="35">
        <v>151</v>
      </c>
      <c r="M5" s="35">
        <v>125</v>
      </c>
      <c r="N5" s="44">
        <v>112</v>
      </c>
    </row>
    <row r="6" spans="2:14" x14ac:dyDescent="0.3">
      <c r="B6" s="37" t="s">
        <v>69</v>
      </c>
      <c r="C6" s="43">
        <v>75</v>
      </c>
      <c r="D6" s="35">
        <v>79</v>
      </c>
      <c r="E6" s="35">
        <v>77</v>
      </c>
      <c r="F6" s="35">
        <v>74</v>
      </c>
      <c r="G6" s="35">
        <v>73</v>
      </c>
      <c r="H6" s="35">
        <v>75</v>
      </c>
      <c r="I6" s="35">
        <v>78</v>
      </c>
      <c r="J6" s="35">
        <v>18</v>
      </c>
      <c r="K6" s="35">
        <v>74</v>
      </c>
      <c r="L6" s="35">
        <v>78</v>
      </c>
      <c r="M6" s="35">
        <v>79</v>
      </c>
      <c r="N6" s="44">
        <v>46</v>
      </c>
    </row>
    <row r="7" spans="2:14" ht="17.25" thickBot="1" x14ac:dyDescent="0.35">
      <c r="B7" s="38" t="s">
        <v>71</v>
      </c>
      <c r="C7" s="45">
        <v>0</v>
      </c>
      <c r="D7" s="46">
        <v>0</v>
      </c>
      <c r="E7" s="46">
        <v>0</v>
      </c>
      <c r="F7" s="46">
        <v>0</v>
      </c>
      <c r="G7" s="46">
        <v>0</v>
      </c>
      <c r="H7" s="46">
        <v>0</v>
      </c>
      <c r="I7" s="46">
        <v>0</v>
      </c>
      <c r="J7" s="46">
        <v>0</v>
      </c>
      <c r="K7" s="46">
        <v>89</v>
      </c>
      <c r="L7" s="46">
        <v>92</v>
      </c>
      <c r="M7" s="46">
        <v>94</v>
      </c>
      <c r="N7" s="47">
        <v>54</v>
      </c>
    </row>
    <row r="9" spans="2:14" ht="17.25" thickBot="1" x14ac:dyDescent="0.35"/>
    <row r="10" spans="2:14" ht="17.25" thickBot="1" x14ac:dyDescent="0.35">
      <c r="B10" s="77">
        <v>2020</v>
      </c>
      <c r="C10" s="39" t="s">
        <v>91</v>
      </c>
      <c r="D10" s="39" t="s">
        <v>92</v>
      </c>
      <c r="E10" s="39" t="s">
        <v>93</v>
      </c>
      <c r="F10" s="39" t="s">
        <v>94</v>
      </c>
      <c r="G10" s="39" t="s">
        <v>95</v>
      </c>
      <c r="H10" s="39" t="s">
        <v>96</v>
      </c>
      <c r="I10" s="39" t="s">
        <v>97</v>
      </c>
      <c r="J10" s="39" t="s">
        <v>98</v>
      </c>
      <c r="K10" s="39" t="s">
        <v>99</v>
      </c>
      <c r="L10" s="39" t="s">
        <v>100</v>
      </c>
      <c r="M10" s="39" t="s">
        <v>101</v>
      </c>
      <c r="N10" s="39" t="s">
        <v>102</v>
      </c>
    </row>
    <row r="11" spans="2:14" x14ac:dyDescent="0.3">
      <c r="B11" s="36" t="s">
        <v>17</v>
      </c>
      <c r="C11" s="40">
        <v>85</v>
      </c>
      <c r="D11" s="41">
        <v>33</v>
      </c>
      <c r="E11" s="41">
        <v>98</v>
      </c>
      <c r="F11" s="41">
        <v>87</v>
      </c>
      <c r="G11" s="41">
        <v>104</v>
      </c>
      <c r="H11" s="41">
        <v>30</v>
      </c>
      <c r="I11" s="41">
        <v>99</v>
      </c>
      <c r="J11" s="41">
        <v>25</v>
      </c>
      <c r="K11" s="41">
        <v>57</v>
      </c>
      <c r="L11" s="41">
        <v>58</v>
      </c>
      <c r="M11" s="41">
        <v>49</v>
      </c>
      <c r="N11" s="42">
        <v>47</v>
      </c>
    </row>
    <row r="12" spans="2:14" x14ac:dyDescent="0.3">
      <c r="B12" s="37" t="s">
        <v>68</v>
      </c>
      <c r="C12" s="43">
        <v>134</v>
      </c>
      <c r="D12" s="35">
        <v>144</v>
      </c>
      <c r="E12" s="35">
        <v>125</v>
      </c>
      <c r="F12" s="35">
        <v>116</v>
      </c>
      <c r="G12" s="35">
        <v>56</v>
      </c>
      <c r="H12" s="35">
        <v>140</v>
      </c>
      <c r="I12" s="35">
        <v>146</v>
      </c>
      <c r="J12" s="35">
        <v>54</v>
      </c>
      <c r="K12" s="35">
        <v>158</v>
      </c>
      <c r="L12" s="35">
        <v>153</v>
      </c>
      <c r="M12" s="35">
        <v>127</v>
      </c>
      <c r="N12" s="44">
        <v>114</v>
      </c>
    </row>
    <row r="13" spans="2:14" s="5" customFormat="1" x14ac:dyDescent="0.3">
      <c r="B13" s="37" t="s">
        <v>69</v>
      </c>
      <c r="C13" s="43">
        <v>18</v>
      </c>
      <c r="D13" s="35">
        <v>20</v>
      </c>
      <c r="E13" s="43">
        <v>22</v>
      </c>
      <c r="F13" s="35">
        <v>24</v>
      </c>
      <c r="G13" s="43">
        <v>26</v>
      </c>
      <c r="H13" s="35">
        <v>28</v>
      </c>
      <c r="I13" s="43">
        <v>30</v>
      </c>
      <c r="J13" s="35">
        <v>32</v>
      </c>
      <c r="K13" s="43">
        <v>34</v>
      </c>
      <c r="L13" s="35">
        <v>36</v>
      </c>
      <c r="M13" s="43">
        <v>38</v>
      </c>
      <c r="N13" s="44">
        <v>40</v>
      </c>
    </row>
    <row r="14" spans="2:14" x14ac:dyDescent="0.3">
      <c r="B14" s="37" t="s">
        <v>71</v>
      </c>
      <c r="C14" s="43">
        <v>77</v>
      </c>
      <c r="D14" s="35">
        <v>81</v>
      </c>
      <c r="E14" s="35">
        <v>79</v>
      </c>
      <c r="F14" s="35">
        <v>76</v>
      </c>
      <c r="G14" s="35">
        <v>75</v>
      </c>
      <c r="H14" s="35">
        <v>77</v>
      </c>
      <c r="I14" s="35">
        <v>80</v>
      </c>
      <c r="J14" s="35">
        <v>20</v>
      </c>
      <c r="K14" s="35">
        <v>76</v>
      </c>
      <c r="L14" s="35">
        <v>80</v>
      </c>
      <c r="M14" s="35">
        <v>81</v>
      </c>
      <c r="N14" s="44">
        <v>48</v>
      </c>
    </row>
    <row r="15" spans="2:14" ht="17.25" thickBot="1" x14ac:dyDescent="0.35">
      <c r="B15" s="38" t="s">
        <v>70</v>
      </c>
      <c r="C15" s="45">
        <v>2</v>
      </c>
      <c r="D15" s="46">
        <v>2</v>
      </c>
      <c r="E15" s="46">
        <v>2</v>
      </c>
      <c r="F15" s="46">
        <v>2</v>
      </c>
      <c r="G15" s="46">
        <v>2</v>
      </c>
      <c r="H15" s="46">
        <v>2</v>
      </c>
      <c r="I15" s="46">
        <v>2</v>
      </c>
      <c r="J15" s="46">
        <v>2</v>
      </c>
      <c r="K15" s="46">
        <v>91</v>
      </c>
      <c r="L15" s="46">
        <v>94</v>
      </c>
      <c r="M15" s="46">
        <v>96</v>
      </c>
      <c r="N15" s="47">
        <v>56</v>
      </c>
    </row>
  </sheetData>
  <pageMargins left="0.7" right="0.7" top="0.75" bottom="0.75" header="0.3" footer="0.3"/>
  <pageSetup paperSize="9"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30</vt:i4>
      </vt:variant>
    </vt:vector>
  </HeadingPairs>
  <TitlesOfParts>
    <vt:vector size="37" baseType="lpstr">
      <vt:lpstr>Calendrier</vt:lpstr>
      <vt:lpstr>Suivi des congés des employés</vt:lpstr>
      <vt:lpstr>Liste des employés</vt:lpstr>
      <vt:lpstr>Types de congés</vt:lpstr>
      <vt:lpstr>Jours fériés</vt:lpstr>
      <vt:lpstr>Ce que j'aimerais savoir faire</vt:lpstr>
      <vt:lpstr>Heure créche</vt:lpstr>
      <vt:lpstr>'Ce que j''aimerais savoir faire'!Année_civile</vt:lpstr>
      <vt:lpstr>Année_civile</vt:lpstr>
      <vt:lpstr>'Ce que j''aimerais savoir faire'!ColumnTitleRegion..AC22.1</vt:lpstr>
      <vt:lpstr>ColumnTitleRegion..AC22.1</vt:lpstr>
      <vt:lpstr>'Ce que j''aimerais savoir faire'!lstCongés</vt:lpstr>
      <vt:lpstr>lstCongés</vt:lpstr>
      <vt:lpstr>'Ce que j''aimerais savoir faire'!lstDatesD</vt:lpstr>
      <vt:lpstr>lstDatesD</vt:lpstr>
      <vt:lpstr>'Ce que j''aimerais savoir faire'!lstDatesF</vt:lpstr>
      <vt:lpstr>lstDatesF</vt:lpstr>
      <vt:lpstr>'Ce que j''aimerais savoir faire'!lstEmployés</vt:lpstr>
      <vt:lpstr>lstEmployés</vt:lpstr>
      <vt:lpstr>'Ce que j''aimerais savoir faire'!lstNomsEmpl</vt:lpstr>
      <vt:lpstr>lstNomsEmpl</vt:lpstr>
      <vt:lpstr>'Ce que j''aimerais savoir faire'!lstTypesC</vt:lpstr>
      <vt:lpstr>lstTypesC</vt:lpstr>
      <vt:lpstr>'Ce que j''aimerais savoir faire'!lstTypesCongés</vt:lpstr>
      <vt:lpstr>lstTypesCongés</vt:lpstr>
      <vt:lpstr>'Ce que j''aimerais savoir faire'!Titre1</vt:lpstr>
      <vt:lpstr>Titre1</vt:lpstr>
      <vt:lpstr>'Ce que j''aimerais savoir faire'!Titre2</vt:lpstr>
      <vt:lpstr>Titre2</vt:lpstr>
      <vt:lpstr>'Ce que j''aimerais savoir faire'!TitreColonne3</vt:lpstr>
      <vt:lpstr>TitreColonne3</vt:lpstr>
      <vt:lpstr>'Ce que j''aimerais savoir faire'!TitreColonne4</vt:lpstr>
      <vt:lpstr>TitreColonne4</vt:lpstr>
      <vt:lpstr>'Ce que j''aimerais savoir faire'!TitreColonne5</vt:lpstr>
      <vt:lpstr>TitreColonne5</vt:lpstr>
      <vt:lpstr>'Ce que j''aimerais savoir faire'!valSelEmployé</vt:lpstr>
      <vt:lpstr>valSelEmployé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Pierre GASTALDELLO</dc:creator>
  <cp:lastModifiedBy>Guy Blancher</cp:lastModifiedBy>
  <dcterms:created xsi:type="dcterms:W3CDTF">2016-12-03T09:43:22Z</dcterms:created>
  <dcterms:modified xsi:type="dcterms:W3CDTF">2019-06-29T09:58:57Z</dcterms:modified>
</cp:coreProperties>
</file>