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875" windowHeight="8640" tabRatio="809" activeTab="2"/>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OFFSET(Clients!$A$2,,,COUNTA(Clients!$A:$A)-1,23)</definedName>
    <definedName name="Tel">OFFSET(Code_clients,,7)</definedName>
    <definedName name="Ville">OFFSET(Code_clients,,6)</definedName>
    <definedName name="_xlnm.Print_Area" localSheetId="1">Formulaire!$A$1:$M$48</definedName>
  </definedNames>
  <calcPr calcId="152511"/>
</workbook>
</file>

<file path=xl/calcChain.xml><?xml version="1.0" encoding="utf-8"?>
<calcChain xmlns="http://schemas.openxmlformats.org/spreadsheetml/2006/main">
  <c r="A37" i="2" l="1"/>
  <c r="D33" i="2" l="1"/>
  <c r="I20" i="2"/>
  <c r="B25" i="2"/>
  <c r="B20" i="2"/>
  <c r="K11" i="2" l="1"/>
  <c r="L3" i="2"/>
  <c r="M3" i="2"/>
  <c r="K5" i="2"/>
  <c r="K6" i="2"/>
  <c r="K7" i="2"/>
  <c r="K9" i="2"/>
  <c r="M9" i="2"/>
  <c r="K10" i="2"/>
  <c r="K12" i="2"/>
  <c r="I16" i="2"/>
  <c r="I17" i="2"/>
  <c r="I18" i="2"/>
  <c r="I19" i="2"/>
  <c r="I25" i="2"/>
  <c r="L25" i="2"/>
  <c r="K29" i="2"/>
  <c r="K31" i="2"/>
  <c r="K33" i="2"/>
  <c r="D5" i="2" l="1"/>
  <c r="E25" i="2" l="1"/>
  <c r="B19" i="2" l="1"/>
  <c r="B18" i="2"/>
  <c r="B17" i="2"/>
  <c r="B16" i="2"/>
  <c r="D9" i="2" l="1"/>
  <c r="D29" i="2" l="1"/>
  <c r="D31" i="2"/>
  <c r="F3" i="2" l="1"/>
  <c r="D11" i="2" l="1"/>
  <c r="D12" i="2"/>
  <c r="D10" i="2"/>
  <c r="E3" i="2"/>
  <c r="D6" i="2"/>
  <c r="K3" i="2" s="1"/>
  <c r="D7" i="2"/>
  <c r="F9" i="2"/>
</calcChain>
</file>

<file path=xl/sharedStrings.xml><?xml version="1.0" encoding="utf-8"?>
<sst xmlns="http://schemas.openxmlformats.org/spreadsheetml/2006/main" count="205" uniqueCount="122">
  <si>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</si>
  <si>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</si>
  <si>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</si>
  <si>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</si>
  <si>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</si>
  <si>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</si>
  <si>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</si>
  <si>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</si>
  <si>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</si>
  <si>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</si>
  <si>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</si>
  <si>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</si>
  <si>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</si>
  <si>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</si>
  <si>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</si>
  <si>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</si>
  <si>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</si>
  <si>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</si>
  <si>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</si>
  <si>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</si>
  <si>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</si>
  <si>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</si>
  <si>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</si>
  <si>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</si>
  <si>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</si>
  <si>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</si>
  <si>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</si>
  <si>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</si>
  <si>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</si>
  <si>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</si>
  <si>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</si>
  <si>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</si>
  <si>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</si>
  <si>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</si>
  <si>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</si>
  <si>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</si>
  <si>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</si>
  <si>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</si>
  <si>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</si>
  <si>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</si>
  <si>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</si>
  <si>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</si>
  <si>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</si>
  <si>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</si>
  <si>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</si>
  <si>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</si>
  <si>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</si>
  <si>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</si>
  <si>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</si>
  <si>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</si>
  <si>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</si>
  <si>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</si>
  <si>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</si>
  <si>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</si>
  <si>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</si>
  <si>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</si>
  <si>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</si>
  <si>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</si>
  <si>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</si>
  <si>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</si>
  <si>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</si>
  <si>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</si>
  <si>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</si>
  <si>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</si>
  <si>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</si>
  <si>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</si>
  <si>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</si>
  <si>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</si>
  <si>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</si>
  <si>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</si>
  <si>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</si>
  <si>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</si>
  <si>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</si>
  <si>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</si>
  <si>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</si>
  <si>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</si>
  <si>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</si>
  <si>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</si>
  <si>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</si>
  <si>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</si>
  <si>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</si>
  <si>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</si>
  <si>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</si>
  <si>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</si>
  <si>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</si>
  <si>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</si>
  <si>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</si>
  <si>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</si>
  <si>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</si>
  <si>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</si>
  <si>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</si>
  <si>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</si>
  <si>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</si>
  <si>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</si>
  <si>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</si>
  <si>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</si>
  <si>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</si>
  <si>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</si>
  <si>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</si>
  <si>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</si>
  <si>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</si>
  <si>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</si>
  <si>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</si>
  <si>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MARTIN</t>
  </si>
  <si>
    <t>DEMO</t>
  </si>
  <si>
    <t>Commentaire &amp; Version de OS</t>
  </si>
  <si>
    <t>Commentaire &amp; Version OS</t>
  </si>
  <si>
    <t>21 000</t>
  </si>
  <si>
    <t>06 05 29 89 74</t>
  </si>
  <si>
    <t>OK</t>
  </si>
  <si>
    <t>OK_x000D_
OK_x000D_
OK</t>
  </si>
  <si>
    <t>OK_x000D_
OK_x000D_
OK_x000D_
OK_x000D_
OK</t>
  </si>
  <si>
    <t>Duong</t>
  </si>
  <si>
    <t>HOANG</t>
  </si>
  <si>
    <t>Autorisation</t>
  </si>
  <si>
    <t>http://forum.excel-pratique.com/post422806.html#p422806</t>
  </si>
  <si>
    <t>a</t>
  </si>
  <si>
    <t>12 345</t>
  </si>
  <si>
    <t>01 23 45 67 89</t>
  </si>
  <si>
    <t>09 87 65 43 21</t>
  </si>
  <si>
    <t>Gm</t>
  </si>
  <si>
    <t>GMB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</si>
</sst>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quot; &quot;##&quot; &quot;##&quot; &quot;##"/>
    <numFmt numFmtId="165" formatCode="00000"/>
    <numFmt numFmtId="166" formatCode=";;;"/>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04">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2" fillId="2" borderId="10" xfId="0" applyFont="1" applyFill="1" applyBorder="1" applyAlignment="1">
      <alignment horizontal="center"/>
    </xf>
    <xf numFmtId="0" fontId="0" fillId="0" borderId="0" xfId="0" applyBorder="1" applyAlignment="1">
      <alignment horizontal="center" vertical="center"/>
    </xf>
    <xf numFmtId="0" fontId="5" fillId="4" borderId="4" xfId="0" applyFont="1" applyFill="1" applyBorder="1" applyAlignment="1">
      <alignment horizontal="center"/>
    </xf>
    <xf numFmtId="0" fontId="2" fillId="2" borderId="11"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65" fontId="2" fillId="2" borderId="16" xfId="0" applyNumberFormat="1" applyFont="1" applyFill="1" applyBorder="1" applyAlignment="1">
      <alignment horizontal="center"/>
    </xf>
    <xf numFmtId="0" fontId="2" fillId="2" borderId="16" xfId="0" applyFont="1" applyFill="1" applyBorder="1" applyAlignment="1">
      <alignment horizontal="center"/>
    </xf>
    <xf numFmtId="164" fontId="2" fillId="2" borderId="16" xfId="0" applyNumberFormat="1" applyFont="1" applyFill="1" applyBorder="1" applyAlignment="1">
      <alignment horizontal="center"/>
    </xf>
    <xf numFmtId="0" fontId="3" fillId="2" borderId="16" xfId="1" applyFont="1" applyFill="1" applyBorder="1" applyAlignment="1">
      <alignment horizontal="center"/>
    </xf>
    <xf numFmtId="14" fontId="2" fillId="2" borderId="16" xfId="0" applyNumberFormat="1"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16" xfId="0" applyFont="1" applyBorder="1" applyAlignment="1">
      <alignment horizontal="center"/>
    </xf>
    <xf numFmtId="0" fontId="2" fillId="0" borderId="0" xfId="0" applyFont="1"/>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0" fontId="0" fillId="0" borderId="16" xfId="0" applyBorder="1" applyAlignment="1" applyProtection="1">
      <alignment horizontal="center"/>
      <protection locked="0"/>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165" fontId="2" fillId="3" borderId="16" xfId="0" applyNumberFormat="1" applyFont="1" applyFill="1" applyBorder="1" applyAlignment="1">
      <alignment horizontal="center" vertical="center"/>
    </xf>
    <xf numFmtId="0" fontId="2" fillId="3" borderId="16" xfId="0" applyFont="1" applyFill="1" applyBorder="1" applyAlignment="1">
      <alignment horizontal="center" vertical="center"/>
    </xf>
    <xf numFmtId="164" fontId="2" fillId="3" borderId="16" xfId="0" applyNumberFormat="1" applyFont="1" applyFill="1" applyBorder="1" applyAlignment="1">
      <alignment horizontal="center" vertical="center"/>
    </xf>
    <xf numFmtId="0" fontId="3" fillId="3" borderId="16" xfId="1" applyFont="1" applyFill="1" applyBorder="1" applyAlignment="1">
      <alignment horizontal="center" vertical="center"/>
    </xf>
    <xf numFmtId="14" fontId="2" fillId="3" borderId="16" xfId="0" applyNumberFormat="1" applyFont="1" applyFill="1" applyBorder="1" applyAlignment="1">
      <alignment horizontal="center" vertical="center"/>
    </xf>
    <xf numFmtId="0" fontId="2" fillId="3" borderId="16" xfId="0" applyFont="1" applyFill="1" applyBorder="1" applyAlignment="1">
      <alignment horizontal="center" vertical="center" wrapText="1"/>
    </xf>
    <xf numFmtId="0" fontId="0" fillId="0" borderId="0" xfId="0" applyAlignment="1">
      <alignment horizontal="center" vertical="center"/>
    </xf>
    <xf numFmtId="0" fontId="0" fillId="2" borderId="0" xfId="0" applyFill="1"/>
    <xf numFmtId="0" fontId="0" fillId="2" borderId="12" xfId="0" applyFill="1" applyBorder="1" applyAlignment="1">
      <alignment vertical="center"/>
    </xf>
    <xf numFmtId="0" fontId="0" fillId="2" borderId="3" xfId="0" applyFill="1" applyBorder="1" applyAlignment="1">
      <alignment vertical="center"/>
    </xf>
    <xf numFmtId="0" fontId="0" fillId="2" borderId="4" xfId="0" applyFill="1" applyBorder="1" applyAlignment="1">
      <alignment vertical="center"/>
    </xf>
    <xf numFmtId="0" fontId="0" fillId="2" borderId="5" xfId="0" applyFill="1" applyBorder="1" applyAlignment="1">
      <alignment vertical="center"/>
    </xf>
    <xf numFmtId="0" fontId="0" fillId="2" borderId="0" xfId="0" applyFill="1" applyBorder="1" applyAlignment="1">
      <alignment vertical="center"/>
    </xf>
    <xf numFmtId="0" fontId="0" fillId="2" borderId="6" xfId="0" applyFill="1" applyBorder="1" applyAlignment="1">
      <alignment vertical="center"/>
    </xf>
    <xf numFmtId="0" fontId="0" fillId="2" borderId="9" xfId="0" applyFill="1" applyBorder="1" applyAlignment="1">
      <alignment vertical="center"/>
    </xf>
    <xf numFmtId="0" fontId="0" fillId="2" borderId="7" xfId="0" applyFill="1" applyBorder="1" applyAlignment="1">
      <alignment vertical="center"/>
    </xf>
    <xf numFmtId="0" fontId="2" fillId="2" borderId="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4" fillId="5" borderId="16" xfId="0" applyFont="1" applyFill="1" applyBorder="1" applyAlignment="1">
      <alignment horizontal="center" vertical="center"/>
    </xf>
    <xf numFmtId="0" fontId="1" fillId="0" borderId="0" xfId="1"/>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5" borderId="13" xfId="0" applyFont="1" applyFill="1" applyBorder="1" applyAlignment="1">
      <alignment horizontal="center" vertical="center"/>
    </xf>
    <xf numFmtId="0" fontId="0" fillId="5" borderId="14" xfId="0" applyFont="1" applyFill="1" applyBorder="1" applyAlignment="1">
      <alignment horizontal="center" vertical="center"/>
    </xf>
    <xf numFmtId="0" fontId="0" fillId="5" borderId="15" xfId="0" applyFont="1" applyFill="1" applyBorder="1" applyAlignment="1">
      <alignment horizontal="center" vertic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0" xfId="0" applyBorder="1" applyAlignment="1">
      <alignment horizontal="left"/>
    </xf>
    <xf numFmtId="0" fontId="0" fillId="5" borderId="13" xfId="0" applyFont="1" applyFill="1" applyBorder="1" applyAlignment="1">
      <alignment horizontal="center"/>
    </xf>
    <xf numFmtId="0" fontId="0" fillId="5" borderId="14" xfId="0" applyFont="1" applyFill="1" applyBorder="1" applyAlignment="1">
      <alignment horizontal="center"/>
    </xf>
    <xf numFmtId="0" fontId="0" fillId="5" borderId="15" xfId="0" applyFont="1" applyFill="1" applyBorder="1" applyAlignment="1">
      <alignment horizontal="center"/>
    </xf>
    <xf numFmtId="166" fontId="0" fillId="0" borderId="0" xfId="0" applyNumberFormat="1"/>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A$37" lockText="1" noThreeD="1"/>
</file>

<file path=xl/ctrlProps/ctrlProp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38</xdr:row>
      <xdr:rowOff>57150</xdr:rowOff>
    </xdr:from>
    <xdr:ext cx="5819775" cy="874920"/>
    <xdr:sp macro="" textlink="">
      <xdr:nvSpPr>
        <xdr:cNvPr id="3" name="ZoneTexte 2"/>
        <xdr:cNvSpPr txBox="1"/>
      </xdr:nvSpPr>
      <xdr:spPr>
        <a:xfrm>
          <a:off x="0" y="7296150"/>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9525</xdr:colOff>
      <xdr:row>0</xdr:row>
      <xdr:rowOff>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96100" y="0"/>
          <a:ext cx="2984924" cy="552450"/>
        </a:xfrm>
        <a:prstGeom prst="rect">
          <a:avLst/>
        </a:prstGeom>
      </xdr:spPr>
    </xdr:pic>
    <xdr:clientData/>
  </xdr:oneCellAnchor>
  <xdr:oneCellAnchor>
    <xdr:from>
      <xdr:col>7</xdr:col>
      <xdr:colOff>0</xdr:colOff>
      <xdr:row>38</xdr:row>
      <xdr:rowOff>95249</xdr:rowOff>
    </xdr:from>
    <xdr:ext cx="5772150" cy="866776"/>
    <xdr:sp macro="" textlink="">
      <xdr:nvSpPr>
        <xdr:cNvPr id="9" name="ZoneTexte 8"/>
        <xdr:cNvSpPr txBox="1"/>
      </xdr:nvSpPr>
      <xdr:spPr>
        <a:xfrm>
          <a:off x="6067425" y="73342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0</xdr:col>
      <xdr:colOff>0</xdr:colOff>
      <xdr:row>0</xdr:row>
      <xdr:rowOff>19050</xdr:rowOff>
    </xdr:from>
    <xdr:ext cx="2984924" cy="552450"/>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2984924" cy="55245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0</xdr:col>
          <xdr:colOff>76200</xdr:colOff>
          <xdr:row>35</xdr:row>
          <xdr:rowOff>19050</xdr:rowOff>
        </xdr:from>
        <xdr:to>
          <xdr:col>0</xdr:col>
          <xdr:colOff>371475</xdr:colOff>
          <xdr:row>37</xdr:row>
          <xdr:rowOff>180975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457200</xdr:colOff>
      <xdr:row>35</xdr:row>
      <xdr:rowOff>114300</xdr:rowOff>
    </xdr:from>
    <xdr:ext cx="5362575" cy="457200"/>
    <xdr:sp macro="" textlink="">
      <xdr:nvSpPr>
        <xdr:cNvPr id="2" name="ZoneTexte 1"/>
        <xdr:cNvSpPr txBox="1"/>
      </xdr:nvSpPr>
      <xdr:spPr>
        <a:xfrm>
          <a:off x="457200" y="6781800"/>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mc:AlternateContent xmlns:mc="http://schemas.openxmlformats.org/markup-compatibility/2006">
    <mc:Choice xmlns:a14="http://schemas.microsoft.com/office/drawing/2010/main" Requires="a14">
      <xdr:twoCellAnchor editAs="oneCell">
        <xdr:from>
          <xdr:col>7</xdr:col>
          <xdr:colOff>38100</xdr:colOff>
          <xdr:row>35</xdr:row>
          <xdr:rowOff>0</xdr:rowOff>
        </xdr:from>
        <xdr:to>
          <xdr:col>7</xdr:col>
          <xdr:colOff>333375</xdr:colOff>
          <xdr:row>37</xdr:row>
          <xdr:rowOff>161925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419100</xdr:colOff>
      <xdr:row>35</xdr:row>
      <xdr:rowOff>95249</xdr:rowOff>
    </xdr:from>
    <xdr:ext cx="5362575" cy="457200"/>
    <xdr:sp macro="" textlink="">
      <xdr:nvSpPr>
        <xdr:cNvPr id="10" name="ZoneTexte 9"/>
        <xdr:cNvSpPr txBox="1"/>
      </xdr:nvSpPr>
      <xdr:spPr>
        <a:xfrm>
          <a:off x="6486525" y="6762749"/>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xdr:oneCellAnchor>
    <xdr:from>
      <xdr:col>6</xdr:col>
      <xdr:colOff>247650</xdr:colOff>
      <xdr:row>0</xdr:row>
      <xdr:rowOff>1</xdr:rowOff>
    </xdr:from>
    <xdr:ext cx="352425" cy="9153530"/>
    <xdr:sp macro="" textlink="">
      <xdr:nvSpPr>
        <xdr:cNvPr id="4" name="ZoneTexte 3"/>
        <xdr:cNvSpPr txBox="1"/>
      </xdr:nvSpPr>
      <xdr:spPr>
        <a:xfrm rot="5400000">
          <a:off x="1676398" y="4400553"/>
          <a:ext cx="915353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a:t>
          </a:r>
        </a:p>
      </xdr:txBody>
    </xdr:sp>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6" Type="http://schemas.openxmlformats.org/officeDocument/2006/relationships/printerSettings" Target="../printerSettings/printerSettings1.bin"/><Relationship Id="rId5" Type="http://schemas.openxmlformats.org/officeDocument/2006/relationships/hyperlink" Target="http://forum.excel-pratique.com/post422806.html" TargetMode="External"/><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21"/>
  <sheetViews>
    <sheetView topLeftCell="F1" workbookViewId="0">
      <selection activeCell="F14" sqref="F14"/>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7.85546875" customWidth="1"/>
    <col min="7" max="7" width="5.7109375"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18" max="18" width="13.7109375" bestFit="1" customWidth="1"/>
    <col min="20" max="20" width="12.42578125" bestFit="1" customWidth="1"/>
  </cols>
  <sheetData>
    <row r="1" spans="1:23"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6" t="s">
        <v>43</v>
      </c>
      <c r="S1" s="18" t="s">
        <v>73</v>
      </c>
      <c r="T1" s="4" t="s">
        <v>75</v>
      </c>
      <c r="U1" s="18" t="s">
        <v>95</v>
      </c>
      <c r="V1" s="16" t="s">
        <v>13</v>
      </c>
      <c r="W1" s="16" t="s">
        <v>114</v>
      </c>
    </row>
    <row r="2" spans="1:23" x14ac:dyDescent="0.25">
      <c r="A2" s="25">
        <v>1</v>
      </c>
      <c r="B2" s="25" t="s">
        <v>100</v>
      </c>
      <c r="C2" s="25" t="s">
        <v>22</v>
      </c>
      <c r="D2" s="25" t="s">
        <v>24</v>
      </c>
      <c r="E2" s="26" t="s">
        <v>28</v>
      </c>
      <c r="F2" s="27">
        <v>21000</v>
      </c>
      <c r="G2" s="28" t="s">
        <v>14</v>
      </c>
      <c r="H2" s="29">
        <v>987654576</v>
      </c>
      <c r="I2" s="29">
        <v>635689562</v>
      </c>
      <c r="J2" s="30" t="s">
        <v>30</v>
      </c>
      <c r="K2" s="31" t="s">
        <v>61</v>
      </c>
      <c r="L2" s="28" t="s">
        <v>18</v>
      </c>
      <c r="M2" s="28" t="s">
        <v>91</v>
      </c>
      <c r="N2" s="28">
        <v>45668</v>
      </c>
      <c r="O2" s="28" t="s">
        <v>62</v>
      </c>
      <c r="P2" s="28" t="s">
        <v>63</v>
      </c>
      <c r="Q2" s="28" t="s">
        <v>87</v>
      </c>
      <c r="R2" s="62" t="s">
        <v>64</v>
      </c>
      <c r="S2" s="28"/>
      <c r="T2" s="28" t="s">
        <v>76</v>
      </c>
      <c r="U2" s="28">
        <v>123456</v>
      </c>
      <c r="V2" s="28" t="s">
        <v>33</v>
      </c>
      <c r="W2" s="28">
        <v>1</v>
      </c>
    </row>
    <row r="3" spans="1:23" x14ac:dyDescent="0.25">
      <c r="A3" s="25">
        <v>2</v>
      </c>
      <c r="B3" s="25" t="s">
        <v>101</v>
      </c>
      <c r="C3" s="25" t="s">
        <v>15</v>
      </c>
      <c r="D3" s="25" t="s">
        <v>23</v>
      </c>
      <c r="E3" s="26" t="s">
        <v>26</v>
      </c>
      <c r="F3" s="27">
        <v>75000</v>
      </c>
      <c r="G3" s="28" t="s">
        <v>16</v>
      </c>
      <c r="H3" s="29">
        <v>976890987</v>
      </c>
      <c r="I3" s="28"/>
      <c r="J3" s="30" t="s">
        <v>29</v>
      </c>
      <c r="K3" s="31">
        <v>42397</v>
      </c>
      <c r="L3" s="28" t="s">
        <v>19</v>
      </c>
      <c r="M3" s="28"/>
      <c r="N3" s="28"/>
      <c r="O3" s="28"/>
      <c r="P3" s="28"/>
      <c r="Q3" s="28" t="s">
        <v>88</v>
      </c>
      <c r="R3" s="62"/>
      <c r="S3" s="28"/>
      <c r="T3" s="28" t="s">
        <v>77</v>
      </c>
      <c r="U3" s="28">
        <v>123456</v>
      </c>
      <c r="V3" s="28" t="s">
        <v>53</v>
      </c>
      <c r="W3" s="28">
        <v>1</v>
      </c>
    </row>
    <row r="4" spans="1:23" x14ac:dyDescent="0.25">
      <c r="A4" s="25">
        <v>3</v>
      </c>
      <c r="B4" s="25" t="s">
        <v>102</v>
      </c>
      <c r="C4" s="25" t="s">
        <v>17</v>
      </c>
      <c r="D4" s="25" t="s">
        <v>25</v>
      </c>
      <c r="E4" s="26" t="s">
        <v>27</v>
      </c>
      <c r="F4" s="27">
        <v>75000</v>
      </c>
      <c r="G4" s="28" t="s">
        <v>16</v>
      </c>
      <c r="H4" s="29">
        <v>908789876</v>
      </c>
      <c r="I4" s="28"/>
      <c r="J4" s="30" t="s">
        <v>31</v>
      </c>
      <c r="K4" s="31" t="s">
        <v>60</v>
      </c>
      <c r="L4" s="28" t="s">
        <v>32</v>
      </c>
      <c r="M4" s="28" t="s">
        <v>66</v>
      </c>
      <c r="N4" s="28">
        <v>23544</v>
      </c>
      <c r="O4" s="28" t="s">
        <v>58</v>
      </c>
      <c r="P4" s="28" t="s">
        <v>67</v>
      </c>
      <c r="Q4" s="28" t="s">
        <v>89</v>
      </c>
      <c r="R4" s="62" t="s">
        <v>68</v>
      </c>
      <c r="S4" s="28"/>
      <c r="T4" s="28" t="s">
        <v>78</v>
      </c>
      <c r="U4" s="28">
        <v>65644</v>
      </c>
      <c r="V4" s="28" t="s">
        <v>34</v>
      </c>
      <c r="W4" s="28">
        <v>1</v>
      </c>
    </row>
    <row r="5" spans="1:23" x14ac:dyDescent="0.25">
      <c r="A5" s="25">
        <v>4</v>
      </c>
      <c r="B5" s="25" t="s">
        <v>100</v>
      </c>
      <c r="C5" s="25" t="s">
        <v>54</v>
      </c>
      <c r="D5" s="25" t="s">
        <v>25</v>
      </c>
      <c r="E5" s="26" t="s">
        <v>27</v>
      </c>
      <c r="F5" s="27">
        <v>75001</v>
      </c>
      <c r="G5" s="28" t="s">
        <v>16</v>
      </c>
      <c r="H5" s="29">
        <v>908789877</v>
      </c>
      <c r="I5" s="28"/>
      <c r="J5" s="30" t="s">
        <v>31</v>
      </c>
      <c r="K5" s="31">
        <v>42399</v>
      </c>
      <c r="L5" s="28" t="s">
        <v>82</v>
      </c>
      <c r="M5" s="28"/>
      <c r="N5" s="28"/>
      <c r="O5" s="28"/>
      <c r="P5" s="28"/>
      <c r="Q5" s="28" t="s">
        <v>90</v>
      </c>
      <c r="R5" s="62"/>
      <c r="S5" s="28"/>
      <c r="T5" s="28"/>
      <c r="U5" s="28">
        <v>654</v>
      </c>
      <c r="V5" s="28" t="s">
        <v>42</v>
      </c>
      <c r="W5" s="28">
        <v>0</v>
      </c>
    </row>
    <row r="6" spans="1:23" x14ac:dyDescent="0.25">
      <c r="A6" s="25">
        <v>5</v>
      </c>
      <c r="B6" s="25" t="s">
        <v>100</v>
      </c>
      <c r="C6" s="25" t="s">
        <v>44</v>
      </c>
      <c r="D6" s="25" t="s">
        <v>103</v>
      </c>
      <c r="E6" s="26" t="s">
        <v>45</v>
      </c>
      <c r="F6" s="27">
        <v>21000</v>
      </c>
      <c r="G6" s="28" t="s">
        <v>14</v>
      </c>
      <c r="H6" s="29">
        <v>99890987</v>
      </c>
      <c r="I6" s="28" t="s">
        <v>65</v>
      </c>
      <c r="J6" s="30" t="s">
        <v>55</v>
      </c>
      <c r="K6" s="31" t="s">
        <v>56</v>
      </c>
      <c r="L6" s="28" t="s">
        <v>79</v>
      </c>
      <c r="M6" s="28" t="s">
        <v>57</v>
      </c>
      <c r="N6" s="28"/>
      <c r="O6" s="28" t="s">
        <v>58</v>
      </c>
      <c r="P6" s="28" t="s">
        <v>59</v>
      </c>
      <c r="Q6" s="28" t="s">
        <v>92</v>
      </c>
      <c r="R6" s="62"/>
      <c r="S6" s="28"/>
      <c r="T6" s="28"/>
      <c r="U6" s="28">
        <v>6554</v>
      </c>
      <c r="V6" s="28" t="s">
        <v>33</v>
      </c>
      <c r="W6" s="28">
        <v>1</v>
      </c>
    </row>
    <row r="7" spans="1:23" x14ac:dyDescent="0.25">
      <c r="A7" s="14">
        <v>6</v>
      </c>
      <c r="B7" s="14" t="s">
        <v>100</v>
      </c>
      <c r="C7" s="14" t="s">
        <v>80</v>
      </c>
      <c r="D7" s="14" t="s">
        <v>104</v>
      </c>
      <c r="E7" s="17" t="s">
        <v>80</v>
      </c>
      <c r="F7" s="20" t="s">
        <v>80</v>
      </c>
      <c r="G7" s="21" t="s">
        <v>80</v>
      </c>
      <c r="H7" s="22" t="s">
        <v>80</v>
      </c>
      <c r="I7" s="22" t="s">
        <v>80</v>
      </c>
      <c r="J7" s="23" t="s">
        <v>80</v>
      </c>
      <c r="K7" s="24">
        <v>42553</v>
      </c>
      <c r="L7" s="21" t="s">
        <v>19</v>
      </c>
      <c r="M7" s="21" t="s">
        <v>80</v>
      </c>
      <c r="N7" s="21" t="s">
        <v>80</v>
      </c>
      <c r="O7" s="21" t="s">
        <v>81</v>
      </c>
      <c r="P7" s="21" t="s">
        <v>80</v>
      </c>
      <c r="Q7" s="21" t="s">
        <v>88</v>
      </c>
      <c r="R7" s="62" t="s">
        <v>68</v>
      </c>
      <c r="S7" s="32" t="s">
        <v>80</v>
      </c>
      <c r="T7" s="32" t="s">
        <v>80</v>
      </c>
      <c r="U7" s="21">
        <v>6544</v>
      </c>
      <c r="V7" s="21" t="s">
        <v>33</v>
      </c>
      <c r="W7" s="21">
        <v>1</v>
      </c>
    </row>
    <row r="8" spans="1:23" s="63" customFormat="1" ht="56.25" x14ac:dyDescent="0.25">
      <c r="A8" s="55">
        <v>7</v>
      </c>
      <c r="B8" s="55" t="s">
        <v>101</v>
      </c>
      <c r="C8" s="55" t="s">
        <v>112</v>
      </c>
      <c r="D8" s="55" t="s">
        <v>113</v>
      </c>
      <c r="E8" s="56" t="s">
        <v>83</v>
      </c>
      <c r="F8" s="57" t="s">
        <v>107</v>
      </c>
      <c r="G8" s="58" t="s">
        <v>14</v>
      </c>
      <c r="H8" s="59"/>
      <c r="I8" s="59" t="s">
        <v>108</v>
      </c>
      <c r="J8" s="60"/>
      <c r="K8" s="61">
        <v>42645</v>
      </c>
      <c r="L8" s="58" t="s">
        <v>82</v>
      </c>
      <c r="M8" s="58" t="s">
        <v>109</v>
      </c>
      <c r="N8" s="58" t="s">
        <v>109</v>
      </c>
      <c r="O8" s="58" t="s">
        <v>109</v>
      </c>
      <c r="P8" s="62" t="s">
        <v>110</v>
      </c>
      <c r="Q8" s="62" t="s">
        <v>110</v>
      </c>
      <c r="R8" s="62" t="s">
        <v>111</v>
      </c>
      <c r="S8" s="58" t="s">
        <v>109</v>
      </c>
      <c r="T8" s="58" t="s">
        <v>109</v>
      </c>
      <c r="U8" s="58" t="s">
        <v>109</v>
      </c>
      <c r="V8" s="58" t="s">
        <v>33</v>
      </c>
      <c r="W8" s="58">
        <v>1</v>
      </c>
    </row>
    <row r="9" spans="1:23" x14ac:dyDescent="0.25">
      <c r="A9" s="25">
        <v>8</v>
      </c>
      <c r="B9" s="25" t="s">
        <v>100</v>
      </c>
      <c r="C9" s="25" t="s">
        <v>120</v>
      </c>
      <c r="D9" s="25" t="s">
        <v>121</v>
      </c>
      <c r="E9" s="26" t="s">
        <v>116</v>
      </c>
      <c r="F9" s="27" t="s">
        <v>117</v>
      </c>
      <c r="G9" s="28" t="s">
        <v>116</v>
      </c>
      <c r="H9" s="29" t="s">
        <v>118</v>
      </c>
      <c r="I9" s="29" t="s">
        <v>119</v>
      </c>
      <c r="J9" s="30" t="s">
        <v>116</v>
      </c>
      <c r="K9" s="31">
        <v>42676</v>
      </c>
      <c r="L9" s="28" t="s">
        <v>79</v>
      </c>
      <c r="M9" s="28" t="s">
        <v>116</v>
      </c>
      <c r="N9" s="28" t="s">
        <v>116</v>
      </c>
      <c r="O9" s="28" t="s">
        <v>116</v>
      </c>
      <c r="P9" s="28" t="s">
        <v>116</v>
      </c>
      <c r="Q9" s="28" t="s">
        <v>116</v>
      </c>
      <c r="R9" s="62"/>
      <c r="S9" s="28" t="s">
        <v>116</v>
      </c>
      <c r="T9" s="28" t="s">
        <v>116</v>
      </c>
      <c r="U9" s="28" t="s">
        <v>116</v>
      </c>
      <c r="V9" s="28" t="s">
        <v>34</v>
      </c>
      <c r="W9" s="28">
        <v>1</v>
      </c>
    </row>
    <row r="10" spans="1:23" x14ac:dyDescent="0.25">
      <c r="A10" s="33"/>
      <c r="B10" s="33"/>
      <c r="C10" s="33"/>
      <c r="D10" s="33"/>
      <c r="E10" s="33"/>
      <c r="F10" s="33"/>
      <c r="G10" s="33"/>
      <c r="H10" s="33"/>
      <c r="I10" s="33"/>
      <c r="J10" s="33"/>
      <c r="K10" s="33"/>
      <c r="L10" s="33"/>
      <c r="M10" s="33"/>
      <c r="N10" s="33"/>
      <c r="O10" s="33"/>
      <c r="P10" s="33"/>
      <c r="Q10" s="33"/>
      <c r="R10" s="33"/>
      <c r="S10" s="33"/>
      <c r="T10" s="33"/>
      <c r="U10" s="33"/>
      <c r="V10" s="33"/>
    </row>
    <row r="11" spans="1:23" x14ac:dyDescent="0.25">
      <c r="A11" s="33"/>
      <c r="B11" s="33"/>
      <c r="C11" s="33"/>
      <c r="D11" s="33"/>
      <c r="E11" s="78" t="s">
        <v>115</v>
      </c>
      <c r="F11" s="33"/>
      <c r="G11" s="33"/>
      <c r="H11" s="33"/>
      <c r="I11" s="33"/>
      <c r="J11" s="33"/>
      <c r="K11" s="33"/>
      <c r="L11" s="33"/>
      <c r="M11" s="33"/>
      <c r="N11" s="33"/>
      <c r="O11" s="33"/>
      <c r="P11" s="33"/>
      <c r="Q11" s="33"/>
      <c r="R11" s="33"/>
      <c r="S11" s="33"/>
      <c r="T11" s="33"/>
      <c r="U11" s="33"/>
      <c r="V11" s="33"/>
    </row>
    <row r="12" spans="1:23" x14ac:dyDescent="0.25">
      <c r="A12" s="33"/>
      <c r="B12" s="33"/>
      <c r="C12" s="33"/>
      <c r="D12" s="33"/>
      <c r="E12" s="33"/>
      <c r="F12" s="33"/>
      <c r="G12" s="33"/>
      <c r="H12" s="33"/>
      <c r="I12" s="33"/>
      <c r="J12" s="33"/>
      <c r="K12" s="33"/>
      <c r="L12" s="33"/>
      <c r="M12" s="33"/>
      <c r="N12" s="33"/>
      <c r="O12" s="33"/>
      <c r="P12" s="33"/>
      <c r="Q12" s="33"/>
      <c r="R12" s="33"/>
      <c r="S12" s="33"/>
      <c r="T12" s="33"/>
      <c r="U12" s="33"/>
      <c r="V12" s="33"/>
    </row>
    <row r="13" spans="1:23" x14ac:dyDescent="0.25">
      <c r="A13" s="33"/>
      <c r="B13" s="33"/>
      <c r="C13" s="33"/>
      <c r="D13" s="33"/>
      <c r="E13" s="33"/>
      <c r="F13" s="33"/>
      <c r="G13" s="33"/>
      <c r="H13" s="33"/>
      <c r="I13" s="33"/>
      <c r="J13" s="33"/>
      <c r="K13" s="33"/>
      <c r="L13" s="33"/>
      <c r="M13" s="33"/>
      <c r="N13" s="33"/>
      <c r="O13" s="33"/>
      <c r="P13" s="33"/>
      <c r="Q13" s="33"/>
      <c r="R13" s="33"/>
      <c r="S13" s="33"/>
      <c r="T13" s="33"/>
      <c r="U13" s="33"/>
      <c r="V13" s="33"/>
    </row>
    <row r="14" spans="1:23" x14ac:dyDescent="0.25">
      <c r="A14" s="33"/>
      <c r="B14" s="33"/>
      <c r="C14" s="33"/>
      <c r="D14" s="33"/>
      <c r="E14" s="33"/>
      <c r="F14" s="33"/>
      <c r="G14" s="33"/>
      <c r="H14" s="33"/>
      <c r="I14" s="33"/>
      <c r="J14" s="33"/>
      <c r="K14" s="33"/>
      <c r="L14" s="33"/>
      <c r="M14" s="33"/>
      <c r="N14" s="33"/>
      <c r="O14" s="33"/>
      <c r="P14" s="33"/>
      <c r="Q14" s="33"/>
      <c r="R14" s="33"/>
      <c r="S14" s="33"/>
      <c r="T14" s="33"/>
      <c r="U14" s="33"/>
      <c r="V14" s="33"/>
    </row>
    <row r="15" spans="1:23" x14ac:dyDescent="0.25">
      <c r="A15" s="33"/>
      <c r="B15" s="33"/>
      <c r="C15" s="33"/>
      <c r="D15" s="33"/>
      <c r="E15" s="33"/>
      <c r="F15" s="33"/>
      <c r="G15" s="33"/>
      <c r="H15" s="33"/>
      <c r="I15" s="33"/>
      <c r="J15" s="33"/>
      <c r="K15" s="33"/>
      <c r="L15" s="33"/>
      <c r="M15" s="33"/>
      <c r="N15" s="33"/>
      <c r="O15" s="33"/>
      <c r="P15" s="33"/>
      <c r="Q15" s="33"/>
      <c r="R15" s="33"/>
      <c r="S15" s="33"/>
      <c r="T15" s="33"/>
      <c r="U15" s="33"/>
      <c r="V15" s="33"/>
    </row>
    <row r="16" spans="1:23" x14ac:dyDescent="0.25">
      <c r="A16" s="33"/>
      <c r="B16" s="33"/>
      <c r="C16" s="33"/>
      <c r="D16" s="33"/>
      <c r="E16" s="33"/>
      <c r="F16" s="33"/>
      <c r="G16" s="33"/>
      <c r="H16" s="33"/>
      <c r="I16" s="33"/>
      <c r="J16" s="33"/>
      <c r="K16" s="33"/>
      <c r="L16" s="33"/>
      <c r="M16" s="33"/>
      <c r="N16" s="33"/>
      <c r="O16" s="33"/>
      <c r="P16" s="33"/>
      <c r="Q16" s="33"/>
      <c r="R16" s="33"/>
      <c r="S16" s="33"/>
      <c r="T16" s="33"/>
      <c r="U16" s="33"/>
      <c r="V16" s="33"/>
    </row>
    <row r="17" spans="1:22" x14ac:dyDescent="0.25">
      <c r="A17" s="33"/>
      <c r="B17" s="33"/>
      <c r="C17" s="33"/>
      <c r="D17" s="33"/>
      <c r="E17" s="33"/>
      <c r="F17" s="33"/>
      <c r="G17" s="33"/>
      <c r="H17" s="33"/>
      <c r="I17" s="33"/>
      <c r="J17" s="33"/>
      <c r="K17" s="33"/>
      <c r="L17" s="33"/>
      <c r="M17" s="33"/>
      <c r="N17" s="33"/>
      <c r="O17" s="33"/>
      <c r="P17" s="33"/>
      <c r="Q17" s="33"/>
      <c r="R17" s="33"/>
      <c r="S17" s="33"/>
      <c r="T17" s="33"/>
      <c r="U17" s="33"/>
      <c r="V17" s="33"/>
    </row>
    <row r="18" spans="1:22" x14ac:dyDescent="0.25">
      <c r="A18" s="33"/>
      <c r="B18" s="33"/>
      <c r="C18" s="33"/>
      <c r="D18" s="33"/>
      <c r="E18" s="33"/>
      <c r="F18" s="33"/>
      <c r="G18" s="33"/>
      <c r="H18" s="33"/>
      <c r="I18" s="33"/>
      <c r="J18" s="33"/>
      <c r="K18" s="33"/>
      <c r="L18" s="33"/>
      <c r="M18" s="33"/>
      <c r="N18" s="33"/>
      <c r="O18" s="33"/>
      <c r="P18" s="33"/>
      <c r="Q18" s="33"/>
      <c r="R18" s="33"/>
      <c r="S18" s="33"/>
      <c r="T18" s="33"/>
      <c r="U18" s="33"/>
      <c r="V18" s="33"/>
    </row>
    <row r="19" spans="1:22" x14ac:dyDescent="0.25">
      <c r="A19" s="33"/>
      <c r="B19" s="33"/>
      <c r="C19" s="33"/>
      <c r="D19" s="33"/>
      <c r="E19" s="33"/>
      <c r="F19" s="33"/>
      <c r="G19" s="33"/>
      <c r="H19" s="33"/>
      <c r="I19" s="33"/>
      <c r="J19" s="33"/>
      <c r="K19" s="33"/>
      <c r="L19" s="33"/>
      <c r="M19" s="33"/>
      <c r="N19" s="33"/>
      <c r="O19" s="33"/>
      <c r="P19" s="33"/>
      <c r="Q19" s="33"/>
      <c r="R19" s="33"/>
      <c r="S19" s="33"/>
      <c r="T19" s="33"/>
      <c r="U19" s="33"/>
      <c r="V19" s="33"/>
    </row>
    <row r="20" spans="1:22" x14ac:dyDescent="0.25">
      <c r="A20" s="33"/>
      <c r="B20" s="33"/>
      <c r="C20" s="33"/>
      <c r="D20" s="33"/>
      <c r="E20" s="33"/>
      <c r="F20" s="33"/>
      <c r="G20" s="33"/>
      <c r="H20" s="33"/>
      <c r="I20" s="33"/>
      <c r="J20" s="33"/>
      <c r="K20" s="33"/>
      <c r="L20" s="33"/>
      <c r="M20" s="33"/>
      <c r="N20" s="33"/>
      <c r="O20" s="33"/>
      <c r="P20" s="33"/>
      <c r="Q20" s="33"/>
      <c r="R20" s="33"/>
      <c r="S20" s="33"/>
      <c r="T20" s="33"/>
      <c r="U20" s="33"/>
      <c r="V20" s="33"/>
    </row>
    <row r="21" spans="1:22" x14ac:dyDescent="0.25">
      <c r="F21" s="33"/>
      <c r="G21" s="33"/>
      <c r="H21" s="33"/>
      <c r="I21" s="33"/>
      <c r="J21" s="33"/>
      <c r="K21" s="33"/>
      <c r="L21" s="33"/>
      <c r="M21" s="33"/>
      <c r="N21" s="33"/>
      <c r="O21" s="33"/>
      <c r="P21" s="33"/>
      <c r="Q21" s="33"/>
      <c r="R21" s="33"/>
      <c r="S21" s="33"/>
      <c r="T21" s="33"/>
      <c r="U21" s="33"/>
      <c r="V21" s="33"/>
    </row>
  </sheetData>
  <hyperlinks>
    <hyperlink ref="J2" r:id="rId1"/>
    <hyperlink ref="J3" r:id="rId2"/>
    <hyperlink ref="J4" r:id="rId3"/>
    <hyperlink ref="J5" r:id="rId4"/>
    <hyperlink ref="E11" r:id="rId5" location="p422806"/>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M51"/>
  <sheetViews>
    <sheetView topLeftCell="A28" zoomScaleNormal="100" workbookViewId="0">
      <selection activeCell="A46" sqref="A46"/>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5.28515625" customWidth="1"/>
    <col min="6" max="7" width="12.42578125" customWidth="1"/>
    <col min="8" max="8" width="17.5703125" customWidth="1"/>
    <col min="9" max="9" width="14.42578125" customWidth="1"/>
    <col min="10" max="10" width="13.28515625" customWidth="1"/>
    <col min="11" max="11" width="14.5703125" customWidth="1"/>
    <col min="12" max="12" width="14.7109375" customWidth="1"/>
    <col min="13" max="13" width="11.7109375" customWidth="1"/>
    <col min="14" max="14" width="18" customWidth="1"/>
    <col min="15" max="17" width="11.42578125" customWidth="1"/>
    <col min="18" max="18" width="18.140625" customWidth="1"/>
    <col min="19" max="25" width="11.42578125" customWidth="1"/>
  </cols>
  <sheetData>
    <row r="1" spans="1:13" x14ac:dyDescent="0.25">
      <c r="A1" s="92"/>
      <c r="B1" s="92"/>
      <c r="C1" s="92"/>
      <c r="D1" s="91" t="s">
        <v>69</v>
      </c>
      <c r="E1" s="91"/>
      <c r="F1" s="91"/>
      <c r="G1" s="92"/>
      <c r="H1" s="41"/>
      <c r="I1" s="41"/>
      <c r="J1" s="41"/>
      <c r="K1" s="88" t="s">
        <v>69</v>
      </c>
      <c r="L1" s="89"/>
      <c r="M1" s="90"/>
    </row>
    <row r="2" spans="1:13" x14ac:dyDescent="0.25">
      <c r="A2" s="92"/>
      <c r="B2" s="92"/>
      <c r="C2" s="92"/>
      <c r="D2" s="11" t="s">
        <v>35</v>
      </c>
      <c r="E2" s="11" t="s">
        <v>10</v>
      </c>
      <c r="F2" s="11" t="s">
        <v>13</v>
      </c>
      <c r="G2" s="92"/>
      <c r="H2" s="41"/>
      <c r="I2" s="41"/>
      <c r="J2" s="41"/>
      <c r="K2" s="40" t="s">
        <v>35</v>
      </c>
      <c r="L2" s="11" t="s">
        <v>10</v>
      </c>
      <c r="M2" s="11" t="s">
        <v>13</v>
      </c>
    </row>
    <row r="3" spans="1:13" x14ac:dyDescent="0.25">
      <c r="D3" s="54">
        <v>7</v>
      </c>
      <c r="E3" s="34">
        <f ca="1">VLOOKUP($D$3,Tablo,11,0)</f>
        <v>42645</v>
      </c>
      <c r="F3" s="19" t="str">
        <f ca="1">VLOOKUP($D$3,Tablo,22,0)</f>
        <v>Attente</v>
      </c>
      <c r="G3" s="92"/>
      <c r="K3" s="11">
        <f ca="1">IF(AND(D5=K5,D6=K6,B18=I18),D3,"Erreur")</f>
        <v>7</v>
      </c>
      <c r="L3" s="34">
        <f ca="1">VLOOKUP($D$3,Tablo,11,0)</f>
        <v>42645</v>
      </c>
      <c r="M3" s="19" t="str">
        <f ca="1">VLOOKUP($D$3,Tablo,22,0)</f>
        <v>Attente</v>
      </c>
    </row>
    <row r="4" spans="1:13" x14ac:dyDescent="0.25">
      <c r="G4" s="92"/>
    </row>
    <row r="5" spans="1:13" x14ac:dyDescent="0.25">
      <c r="A5" s="9" t="s">
        <v>83</v>
      </c>
      <c r="C5" s="47" t="s">
        <v>36</v>
      </c>
      <c r="D5" s="50" t="str">
        <f ca="1">VLOOKUP($D$3,Tablo,4,0)</f>
        <v>HOANG</v>
      </c>
      <c r="E5" s="8"/>
      <c r="F5" s="1"/>
      <c r="G5" s="92"/>
      <c r="H5" s="9" t="s">
        <v>83</v>
      </c>
      <c r="J5" s="47" t="s">
        <v>36</v>
      </c>
      <c r="K5" s="50" t="str">
        <f ca="1">VLOOKUP($D$3,Tablo,4,0)</f>
        <v>HOANG</v>
      </c>
      <c r="L5" s="8"/>
      <c r="M5" s="1"/>
    </row>
    <row r="6" spans="1:13" x14ac:dyDescent="0.25">
      <c r="A6" s="9" t="s">
        <v>85</v>
      </c>
      <c r="C6" s="48" t="s">
        <v>37</v>
      </c>
      <c r="D6" s="6" t="str">
        <f ca="1">VLOOKUP($D$3,Tablo,3,0)</f>
        <v>Duong</v>
      </c>
      <c r="E6" s="6"/>
      <c r="F6" s="2"/>
      <c r="G6" s="92"/>
      <c r="H6" s="9" t="s">
        <v>85</v>
      </c>
      <c r="J6" s="48" t="s">
        <v>37</v>
      </c>
      <c r="K6" s="6" t="str">
        <f ca="1">VLOOKUP($D$3,Tablo,3,0)</f>
        <v>Duong</v>
      </c>
      <c r="L6" s="6"/>
      <c r="M6" s="2"/>
    </row>
    <row r="7" spans="1:13" x14ac:dyDescent="0.25">
      <c r="A7" s="9" t="s">
        <v>70</v>
      </c>
      <c r="B7" t="s">
        <v>84</v>
      </c>
      <c r="C7" s="48" t="s">
        <v>48</v>
      </c>
      <c r="D7" s="99" t="str">
        <f ca="1">VLOOKUP($D$3,Tablo,5,0)</f>
        <v>106 bis Rue de Mirande</v>
      </c>
      <c r="E7" s="99"/>
      <c r="F7" s="13"/>
      <c r="G7" s="92"/>
      <c r="H7" s="9" t="s">
        <v>70</v>
      </c>
      <c r="I7" t="s">
        <v>84</v>
      </c>
      <c r="J7" s="48" t="s">
        <v>48</v>
      </c>
      <c r="K7" s="43" t="str">
        <f ca="1">VLOOKUP($D$3,Tablo,5,0)</f>
        <v>106 bis Rue de Mirande</v>
      </c>
      <c r="L7" s="43"/>
      <c r="M7" s="13"/>
    </row>
    <row r="8" spans="1:13" x14ac:dyDescent="0.25">
      <c r="A8" s="9" t="s">
        <v>51</v>
      </c>
      <c r="B8" t="s">
        <v>86</v>
      </c>
      <c r="C8" s="48"/>
      <c r="D8" s="6"/>
      <c r="E8" s="6"/>
      <c r="F8" s="2"/>
      <c r="G8" s="92"/>
      <c r="H8" s="9" t="s">
        <v>51</v>
      </c>
      <c r="I8" t="s">
        <v>86</v>
      </c>
      <c r="J8" s="48"/>
      <c r="K8" s="6"/>
      <c r="L8" s="6"/>
      <c r="M8" s="2"/>
    </row>
    <row r="9" spans="1:13" x14ac:dyDescent="0.25">
      <c r="A9" t="s">
        <v>93</v>
      </c>
      <c r="C9" s="48" t="s">
        <v>47</v>
      </c>
      <c r="D9" s="51" t="str">
        <f ca="1">VLOOKUP($D$3,Tablo,6,0)</f>
        <v>21 000</v>
      </c>
      <c r="E9" s="53" t="s">
        <v>50</v>
      </c>
      <c r="F9" s="2" t="str">
        <f ca="1">VLOOKUP($D$3,Tablo,7,0)</f>
        <v>Dijon</v>
      </c>
      <c r="G9" s="92"/>
      <c r="H9" t="s">
        <v>93</v>
      </c>
      <c r="J9" s="48" t="s">
        <v>47</v>
      </c>
      <c r="K9" s="51" t="str">
        <f ca="1">VLOOKUP($D$3,Tablo,6,0)</f>
        <v>21 000</v>
      </c>
      <c r="L9" s="53" t="s">
        <v>50</v>
      </c>
      <c r="M9" s="2" t="str">
        <f ca="1">VLOOKUP($D$3,Tablo,7,0)</f>
        <v>Dijon</v>
      </c>
    </row>
    <row r="10" spans="1:13" x14ac:dyDescent="0.25">
      <c r="C10" s="48" t="s">
        <v>49</v>
      </c>
      <c r="D10" s="52">
        <f ca="1">VLOOKUP($D$3,Tablo,8)</f>
        <v>0</v>
      </c>
      <c r="E10" s="12"/>
      <c r="F10" s="10"/>
      <c r="G10" s="92"/>
      <c r="J10" s="48" t="s">
        <v>49</v>
      </c>
      <c r="K10" s="52">
        <f ca="1">VLOOKUP($D$3,Tablo,8)</f>
        <v>0</v>
      </c>
      <c r="L10" s="12"/>
      <c r="M10" s="10"/>
    </row>
    <row r="11" spans="1:13" x14ac:dyDescent="0.25">
      <c r="C11" s="48" t="s">
        <v>51</v>
      </c>
      <c r="D11" s="52" t="str">
        <f ca="1">VLOOKUP($D$3,Tablo,9,0)</f>
        <v>06 05 29 89 74</v>
      </c>
      <c r="E11" s="6"/>
      <c r="F11" s="2"/>
      <c r="G11" s="92"/>
      <c r="J11" s="48" t="s">
        <v>51</v>
      </c>
      <c r="K11" s="52" t="str">
        <f ca="1">VLOOKUP($D$3,Tablo,9,0)</f>
        <v>06 05 29 89 74</v>
      </c>
      <c r="L11" s="6"/>
      <c r="M11" s="2"/>
    </row>
    <row r="12" spans="1:13" x14ac:dyDescent="0.25">
      <c r="C12" s="49" t="s">
        <v>52</v>
      </c>
      <c r="D12" s="7">
        <f ca="1">VLOOKUP($D$3,Tablo,10,0)</f>
        <v>0</v>
      </c>
      <c r="E12" s="7"/>
      <c r="F12" s="3"/>
      <c r="G12" s="92"/>
      <c r="J12" s="49" t="s">
        <v>52</v>
      </c>
      <c r="K12" s="7">
        <f ca="1">VLOOKUP($D$3,Tablo,10,0)</f>
        <v>0</v>
      </c>
      <c r="L12" s="7"/>
      <c r="M12" s="3"/>
    </row>
    <row r="13" spans="1:13" x14ac:dyDescent="0.25">
      <c r="G13" s="92"/>
    </row>
    <row r="14" spans="1:13" x14ac:dyDescent="0.25">
      <c r="G14" s="92"/>
    </row>
    <row r="15" spans="1:13" x14ac:dyDescent="0.25">
      <c r="A15" s="85" t="s">
        <v>38</v>
      </c>
      <c r="B15" s="86"/>
      <c r="C15" s="86"/>
      <c r="D15" s="86"/>
      <c r="E15" s="86"/>
      <c r="F15" s="87"/>
      <c r="G15" s="92"/>
      <c r="H15" s="85" t="s">
        <v>38</v>
      </c>
      <c r="I15" s="86"/>
      <c r="J15" s="86"/>
      <c r="K15" s="86"/>
      <c r="L15" s="86"/>
      <c r="M15" s="87"/>
    </row>
    <row r="16" spans="1:13" x14ac:dyDescent="0.25">
      <c r="A16" s="35" t="s">
        <v>96</v>
      </c>
      <c r="B16" s="79" t="str">
        <f ca="1">VLOOKUP($D$3,Tablo,12,0)</f>
        <v>Disque dur</v>
      </c>
      <c r="C16" s="80"/>
      <c r="D16" s="80"/>
      <c r="E16" s="80"/>
      <c r="F16" s="81"/>
      <c r="G16" s="92"/>
      <c r="H16" s="42" t="s">
        <v>96</v>
      </c>
      <c r="I16" s="79" t="str">
        <f ca="1">VLOOKUP($D$3,Tablo,12,0)</f>
        <v>Disque dur</v>
      </c>
      <c r="J16" s="80"/>
      <c r="K16" s="80"/>
      <c r="L16" s="80"/>
      <c r="M16" s="81"/>
    </row>
    <row r="17" spans="1:13" x14ac:dyDescent="0.25">
      <c r="A17" s="36" t="s">
        <v>97</v>
      </c>
      <c r="B17" s="82" t="str">
        <f ca="1">VLOOKUP($D$3,Tablo,13,0)</f>
        <v>OK</v>
      </c>
      <c r="C17" s="83"/>
      <c r="D17" s="83"/>
      <c r="E17" s="83"/>
      <c r="F17" s="84"/>
      <c r="G17" s="92"/>
      <c r="H17" s="46" t="s">
        <v>97</v>
      </c>
      <c r="I17" s="82" t="str">
        <f ca="1">VLOOKUP($D$3,Tablo,13,0)</f>
        <v>OK</v>
      </c>
      <c r="J17" s="83"/>
      <c r="K17" s="83"/>
      <c r="L17" s="83"/>
      <c r="M17" s="84"/>
    </row>
    <row r="18" spans="1:13" x14ac:dyDescent="0.25">
      <c r="A18" s="35" t="s">
        <v>39</v>
      </c>
      <c r="B18" s="82" t="str">
        <f ca="1">VLOOKUP($D$3,Tablo,14,0)</f>
        <v>OK</v>
      </c>
      <c r="C18" s="83"/>
      <c r="D18" s="83"/>
      <c r="E18" s="83"/>
      <c r="F18" s="84"/>
      <c r="G18" s="92"/>
      <c r="H18" s="42" t="s">
        <v>39</v>
      </c>
      <c r="I18" s="82" t="str">
        <f ca="1">VLOOKUP($D$3,Tablo,14,0)</f>
        <v>OK</v>
      </c>
      <c r="J18" s="83"/>
      <c r="K18" s="83"/>
      <c r="L18" s="83"/>
      <c r="M18" s="84"/>
    </row>
    <row r="19" spans="1:13" x14ac:dyDescent="0.25">
      <c r="A19" s="35" t="s">
        <v>98</v>
      </c>
      <c r="B19" s="82" t="str">
        <f ca="1">VLOOKUP($D$3,Tablo,15,0)</f>
        <v>OK</v>
      </c>
      <c r="C19" s="83"/>
      <c r="D19" s="83"/>
      <c r="E19" s="83"/>
      <c r="F19" s="84"/>
      <c r="G19" s="92"/>
      <c r="H19" s="42" t="s">
        <v>98</v>
      </c>
      <c r="I19" s="82" t="str">
        <f ca="1">VLOOKUP($D$3,Tablo,15,0)</f>
        <v>OK</v>
      </c>
      <c r="J19" s="83"/>
      <c r="K19" s="83"/>
      <c r="L19" s="83"/>
      <c r="M19" s="84"/>
    </row>
    <row r="20" spans="1:13" ht="33.75" x14ac:dyDescent="0.25">
      <c r="A20" s="77" t="s">
        <v>99</v>
      </c>
      <c r="B20" s="62" t="str">
        <f ca="1">VLOOKUP($D$3,Tablo,16,0)</f>
        <v>OK_x000D_
OK_x000D_
OK</v>
      </c>
      <c r="C20" s="62"/>
      <c r="D20" s="62"/>
      <c r="E20" s="62"/>
      <c r="F20" s="62"/>
      <c r="G20" s="92"/>
      <c r="H20" s="77" t="s">
        <v>99</v>
      </c>
      <c r="I20" s="74" t="str">
        <f ca="1">VLOOKUP($D$3,Tablo,16,0)</f>
        <v>OK_x000D_
OK_x000D_
OK</v>
      </c>
      <c r="J20" s="75"/>
      <c r="K20" s="75"/>
      <c r="L20" s="75"/>
      <c r="M20" s="76"/>
    </row>
    <row r="21" spans="1:13" x14ac:dyDescent="0.25">
      <c r="A21" s="15"/>
      <c r="B21" s="15"/>
      <c r="C21" s="15"/>
      <c r="D21" s="15"/>
      <c r="E21" s="15"/>
      <c r="F21" s="15"/>
      <c r="G21" s="92"/>
      <c r="H21" s="45"/>
      <c r="I21" s="45"/>
      <c r="J21" s="45"/>
      <c r="K21" s="45"/>
      <c r="L21" s="45"/>
      <c r="M21" s="45"/>
    </row>
    <row r="22" spans="1:13" x14ac:dyDescent="0.25">
      <c r="G22" s="92"/>
    </row>
    <row r="23" spans="1:13" x14ac:dyDescent="0.25">
      <c r="A23" s="85" t="s">
        <v>72</v>
      </c>
      <c r="B23" s="86"/>
      <c r="C23" s="87"/>
      <c r="D23" s="85" t="s">
        <v>105</v>
      </c>
      <c r="E23" s="86"/>
      <c r="F23" s="87"/>
      <c r="G23" s="92"/>
      <c r="H23" s="85" t="s">
        <v>72</v>
      </c>
      <c r="I23" s="86"/>
      <c r="J23" s="87"/>
      <c r="K23" s="85" t="s">
        <v>106</v>
      </c>
      <c r="L23" s="86"/>
      <c r="M23" s="87"/>
    </row>
    <row r="24" spans="1:13" x14ac:dyDescent="0.25">
      <c r="A24" s="64"/>
      <c r="B24" s="65"/>
      <c r="C24" s="66"/>
      <c r="D24" s="64"/>
      <c r="E24" s="65"/>
      <c r="F24" s="66"/>
      <c r="G24" s="92"/>
      <c r="H24" s="64"/>
      <c r="I24" s="65"/>
      <c r="J24" s="66"/>
      <c r="K24" s="64"/>
      <c r="L24" s="65"/>
      <c r="M24" s="66"/>
    </row>
    <row r="25" spans="1:13" ht="56.25" x14ac:dyDescent="0.25">
      <c r="B25" s="73" t="str">
        <f ca="1">VLOOKUP($D$3,Tablo,18,0)</f>
        <v>OK_x000D_
OK_x000D_
OK_x000D_
OK_x000D_
OK</v>
      </c>
      <c r="C25" s="68"/>
      <c r="D25" s="67"/>
      <c r="E25" s="73" t="str">
        <f ca="1">VLOOKUP($D$3,Tablo,17,0)</f>
        <v>OK_x000D_
OK_x000D_
OK</v>
      </c>
      <c r="F25" s="68"/>
      <c r="G25" s="92"/>
      <c r="H25" s="67"/>
      <c r="I25" s="73" t="str">
        <f ca="1">VLOOKUP($D$3,Tablo,18,0)</f>
        <v>OK_x000D_
OK_x000D_
OK_x000D_
OK_x000D_
OK</v>
      </c>
      <c r="J25" s="68"/>
      <c r="K25" s="67"/>
      <c r="L25" s="73" t="str">
        <f ca="1">VLOOKUP($D$3,Tablo,17,0)</f>
        <v>OK_x000D_
OK_x000D_
OK</v>
      </c>
      <c r="M25" s="68"/>
    </row>
    <row r="26" spans="1:13" x14ac:dyDescent="0.25">
      <c r="A26" s="67"/>
      <c r="B26" s="69"/>
      <c r="C26" s="68"/>
      <c r="D26" s="67"/>
      <c r="E26" s="69"/>
      <c r="F26" s="68"/>
      <c r="G26" s="92"/>
      <c r="H26" s="67"/>
      <c r="I26" s="69"/>
      <c r="J26" s="68"/>
      <c r="K26" s="67"/>
      <c r="L26" s="69"/>
      <c r="M26" s="68"/>
    </row>
    <row r="27" spans="1:13" x14ac:dyDescent="0.25">
      <c r="A27" s="70"/>
      <c r="B27" s="71"/>
      <c r="C27" s="72"/>
      <c r="D27" s="70"/>
      <c r="E27" s="71"/>
      <c r="F27" s="72"/>
      <c r="G27" s="92"/>
      <c r="H27" s="70"/>
      <c r="I27" s="71"/>
      <c r="J27" s="72"/>
      <c r="K27" s="70"/>
      <c r="L27" s="71"/>
      <c r="M27" s="72"/>
    </row>
    <row r="28" spans="1:13" x14ac:dyDescent="0.25">
      <c r="A28" s="15"/>
      <c r="B28" s="15"/>
      <c r="C28" s="15"/>
      <c r="D28" s="15"/>
      <c r="E28" s="15"/>
      <c r="F28" s="15"/>
      <c r="G28" s="92"/>
      <c r="H28" s="45"/>
      <c r="I28" s="45"/>
      <c r="J28" s="45"/>
      <c r="K28" s="45"/>
      <c r="L28" s="45"/>
      <c r="M28" s="45"/>
    </row>
    <row r="29" spans="1:13" x14ac:dyDescent="0.25">
      <c r="A29" s="93" t="s">
        <v>74</v>
      </c>
      <c r="B29" s="94"/>
      <c r="C29" s="95"/>
      <c r="D29" s="82" t="str">
        <f ca="1">VLOOKUP($D$3,Tablo,20,0)</f>
        <v>OK</v>
      </c>
      <c r="E29" s="83"/>
      <c r="F29" s="84"/>
      <c r="G29" s="92"/>
      <c r="H29" s="93" t="s">
        <v>74</v>
      </c>
      <c r="I29" s="94"/>
      <c r="J29" s="95"/>
      <c r="K29" s="82" t="str">
        <f ca="1">VLOOKUP($D$3,Tablo,20,0)</f>
        <v>OK</v>
      </c>
      <c r="L29" s="83"/>
      <c r="M29" s="84"/>
    </row>
    <row r="30" spans="1:13" x14ac:dyDescent="0.25">
      <c r="A30" s="39"/>
      <c r="B30" s="39"/>
      <c r="C30" s="39"/>
      <c r="D30" s="38"/>
      <c r="E30" s="38"/>
      <c r="F30" s="38"/>
      <c r="G30" s="92"/>
      <c r="H30" s="39"/>
      <c r="I30" s="39"/>
      <c r="J30" s="39"/>
      <c r="K30" s="44"/>
      <c r="L30" s="44"/>
      <c r="M30" s="44"/>
    </row>
    <row r="31" spans="1:13" x14ac:dyDescent="0.25">
      <c r="A31" s="100" t="s">
        <v>71</v>
      </c>
      <c r="B31" s="89"/>
      <c r="C31" s="90"/>
      <c r="D31" s="82" t="str">
        <f ca="1">VLOOKUP($D$3,Tablo,19,0)</f>
        <v>OK</v>
      </c>
      <c r="E31" s="83"/>
      <c r="F31" s="84"/>
      <c r="G31" s="92"/>
      <c r="H31" s="100" t="s">
        <v>71</v>
      </c>
      <c r="I31" s="101"/>
      <c r="J31" s="102"/>
      <c r="K31" s="82" t="str">
        <f ca="1">VLOOKUP($D$3,Tablo,19,0)</f>
        <v>OK</v>
      </c>
      <c r="L31" s="83"/>
      <c r="M31" s="84"/>
    </row>
    <row r="32" spans="1:13" x14ac:dyDescent="0.25">
      <c r="G32" s="92"/>
    </row>
    <row r="33" spans="1:13" x14ac:dyDescent="0.25">
      <c r="A33" s="96" t="s">
        <v>94</v>
      </c>
      <c r="B33" s="97"/>
      <c r="C33" s="98"/>
      <c r="D33" s="79" t="str">
        <f ca="1">VLOOKUP($D$3,Tablo,21,0)</f>
        <v>OK</v>
      </c>
      <c r="E33" s="80"/>
      <c r="F33" s="81"/>
      <c r="G33" s="92"/>
      <c r="H33" s="96" t="s">
        <v>94</v>
      </c>
      <c r="I33" s="97"/>
      <c r="J33" s="98"/>
      <c r="K33" s="79" t="str">
        <f ca="1">VLOOKUP($D$3,Tablo,21,0)</f>
        <v>OK</v>
      </c>
      <c r="L33" s="80"/>
      <c r="M33" s="81"/>
    </row>
    <row r="34" spans="1:13" x14ac:dyDescent="0.25">
      <c r="G34" s="92"/>
    </row>
    <row r="35" spans="1:13" x14ac:dyDescent="0.25">
      <c r="G35" s="92"/>
    </row>
    <row r="36" spans="1:13" x14ac:dyDescent="0.25">
      <c r="G36" s="92"/>
    </row>
    <row r="37" spans="1:13" x14ac:dyDescent="0.25">
      <c r="A37" s="103">
        <f ca="1">VLOOKUP($D$3,Tablo,23,0)</f>
        <v>1</v>
      </c>
      <c r="G37" s="92"/>
    </row>
    <row r="38" spans="1:13" x14ac:dyDescent="0.25">
      <c r="G38" s="92"/>
    </row>
    <row r="39" spans="1:13" x14ac:dyDescent="0.25">
      <c r="G39" s="92"/>
    </row>
    <row r="40" spans="1:13" x14ac:dyDescent="0.25">
      <c r="G40" s="92"/>
    </row>
    <row r="41" spans="1:13" x14ac:dyDescent="0.25">
      <c r="G41" s="92"/>
    </row>
    <row r="42" spans="1:13" x14ac:dyDescent="0.25">
      <c r="G42" s="92"/>
    </row>
    <row r="43" spans="1:13" x14ac:dyDescent="0.25">
      <c r="G43" s="92"/>
    </row>
    <row r="44" spans="1:13" x14ac:dyDescent="0.25">
      <c r="G44" s="92"/>
    </row>
    <row r="45" spans="1:13" x14ac:dyDescent="0.25">
      <c r="G45" s="92"/>
    </row>
    <row r="46" spans="1:13" x14ac:dyDescent="0.25">
      <c r="A46" s="6"/>
      <c r="B46" s="6"/>
      <c r="C46" s="6"/>
      <c r="D46" s="6"/>
      <c r="E46" s="6"/>
      <c r="F46" s="6"/>
      <c r="G46" s="92"/>
      <c r="H46" s="6"/>
      <c r="I46" s="6"/>
      <c r="J46" s="6"/>
      <c r="K46" s="6"/>
      <c r="M46" s="6"/>
    </row>
    <row r="47" spans="1:13" ht="15" customHeight="1" x14ac:dyDescent="0.25">
      <c r="A47" s="37"/>
      <c r="B47" s="37"/>
      <c r="C47" s="37"/>
      <c r="D47" s="37"/>
      <c r="E47" s="9" t="s">
        <v>46</v>
      </c>
      <c r="F47" s="37"/>
      <c r="G47" s="92"/>
      <c r="H47" s="37"/>
      <c r="I47" s="37"/>
      <c r="J47" s="37"/>
      <c r="K47" s="37"/>
      <c r="L47" s="9" t="s">
        <v>46</v>
      </c>
      <c r="M47" s="37"/>
    </row>
    <row r="48" spans="1:13" ht="15" customHeight="1" x14ac:dyDescent="0.25">
      <c r="A48" s="37"/>
      <c r="B48" s="37"/>
      <c r="C48" s="37"/>
      <c r="D48" s="37"/>
      <c r="E48" s="37"/>
      <c r="F48" s="37"/>
      <c r="G48" s="92"/>
      <c r="H48" s="37"/>
      <c r="I48" s="37"/>
      <c r="J48" s="37"/>
      <c r="K48" s="37"/>
      <c r="L48" s="37"/>
      <c r="M48" s="37"/>
    </row>
    <row r="50" spans="7:12" ht="15.75" x14ac:dyDescent="0.25">
      <c r="G50" s="37"/>
      <c r="H50" s="37"/>
      <c r="I50" s="37"/>
      <c r="J50" s="37"/>
      <c r="K50" s="37"/>
      <c r="L50" s="37"/>
    </row>
    <row r="51" spans="7:12" ht="15.75" x14ac:dyDescent="0.25">
      <c r="G51" s="37"/>
      <c r="H51" s="37"/>
      <c r="I51" s="37"/>
      <c r="J51" s="37"/>
      <c r="K51" s="37"/>
      <c r="L51" s="37"/>
    </row>
  </sheetData>
  <sheetProtection formatCells="0" selectLockedCells="1"/>
  <mergeCells count="31">
    <mergeCell ref="H31:J31"/>
    <mergeCell ref="H33:J33"/>
    <mergeCell ref="I16:M16"/>
    <mergeCell ref="I17:M17"/>
    <mergeCell ref="I18:M18"/>
    <mergeCell ref="I19:M19"/>
    <mergeCell ref="K29:M29"/>
    <mergeCell ref="K31:M31"/>
    <mergeCell ref="K33:M33"/>
    <mergeCell ref="K23:M23"/>
    <mergeCell ref="H15:M15"/>
    <mergeCell ref="K1:M1"/>
    <mergeCell ref="D1:F1"/>
    <mergeCell ref="A1:C2"/>
    <mergeCell ref="D23:F23"/>
    <mergeCell ref="A23:C23"/>
    <mergeCell ref="A15:F15"/>
    <mergeCell ref="H23:J23"/>
    <mergeCell ref="G1:G48"/>
    <mergeCell ref="A29:C29"/>
    <mergeCell ref="D29:F29"/>
    <mergeCell ref="A33:C33"/>
    <mergeCell ref="D33:F33"/>
    <mergeCell ref="D7:E7"/>
    <mergeCell ref="A31:C31"/>
    <mergeCell ref="H29:J29"/>
    <mergeCell ref="B16:F16"/>
    <mergeCell ref="D31:F31"/>
    <mergeCell ref="B17:F17"/>
    <mergeCell ref="B18:F18"/>
    <mergeCell ref="B19:F19"/>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formula1>Code_clients</formula1>
    </dataValidation>
  </dataValidations>
  <pageMargins left="0.74" right="0.83" top="0.74803149606299213" bottom="0.74803149606299213" header="0.31496062992125984" footer="0.31496062992125984"/>
  <pageSetup paperSize="9" scale="70" fitToWidth="0" orientation="landscape" r:id="rId1"/>
  <rowBreaks count="1" manualBreakCount="1">
    <brk id="4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0</xdr:col>
                    <xdr:colOff>76200</xdr:colOff>
                    <xdr:row>35</xdr:row>
                    <xdr:rowOff>19050</xdr:rowOff>
                  </from>
                  <to>
                    <xdr:col>0</xdr:col>
                    <xdr:colOff>371475</xdr:colOff>
                    <xdr:row>37</xdr:row>
                    <xdr:rowOff>180975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7</xdr:col>
                    <xdr:colOff>38100</xdr:colOff>
                    <xdr:row>35</xdr:row>
                    <xdr:rowOff>0</xdr:rowOff>
                  </from>
                  <to>
                    <xdr:col>7</xdr:col>
                    <xdr:colOff>333375</xdr:colOff>
                    <xdr:row>37</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tabSelected="1" workbookViewId="0">
      <selection activeCell="A8" sqref="A8"/>
    </sheetView>
  </sheetViews>
  <sheetFormatPr baseColWidth="10" defaultRowHeight="15" x14ac:dyDescent="0.25"/>
  <sheetData/>
  <sheetProtection password="CC05" sheet="1" objects="1" scenarios="1" formatCells="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2016-02-10T08:26:53Z</cp:lastPrinted>
  <dcterms:created xsi:type="dcterms:W3CDTF">2016-01-27T21:07:25Z</dcterms:created>
  <dcterms:modified xsi:type="dcterms:W3CDTF">2016-02-11T08:43:18Z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