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harts/chart1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1.xml" ContentType="application/vnd.openxmlformats-officedocument.spreadsheetml.table+xml"/>
  <Override PartName="/xl/drawings/drawing1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4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5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16.xml" ContentType="application/vnd.openxmlformats-officedocument.drawing+xml"/>
  <Override PartName="/xl/ctrlProps/ctrlProp10.xml" ContentType="application/vnd.ms-excel.controlproperties+xml"/>
  <Override PartName="/xl/drawings/drawing17.xml" ContentType="application/vnd.openxmlformats-officedocument.drawing+xml"/>
  <Override PartName="/xl/ctrlProps/ctrlProp11.xml" ContentType="application/vnd.ms-excel.controlproperties+xml"/>
  <Override PartName="/xl/drawings/drawing18.xml" ContentType="application/vnd.openxmlformats-officedocument.drawing+xml"/>
  <Override PartName="/xl/ctrlProps/ctrlProp12.xml" ContentType="application/vnd.ms-excel.controlproperties+xml"/>
  <Override PartName="/xl/drawings/drawing19.xml" ContentType="application/vnd.openxmlformats-officedocument.drawing+xml"/>
  <Override PartName="/xl/ctrlProps/ctrlProp13.xml" ContentType="application/vnd.ms-excel.controlproperties+xml"/>
  <Override PartName="/xl/drawings/drawing20.xml" ContentType="application/vnd.openxmlformats-officedocument.drawing+xml"/>
  <Override PartName="/xl/ctrlProps/ctrlProp14.xml" ContentType="application/vnd.ms-excel.controlproperties+xml"/>
  <Override PartName="/xl/drawings/drawing21.xml" ContentType="application/vnd.openxmlformats-officedocument.drawing+xml"/>
  <Override PartName="/xl/ctrlProps/ctrlProp15.xml" ContentType="application/vnd.ms-excel.controlproperties+xml"/>
  <Override PartName="/xl/drawings/drawing22.xml" ContentType="application/vnd.openxmlformats-officedocument.drawing+xml"/>
  <Override PartName="/xl/ctrlProps/ctrlProp16.xml" ContentType="application/vnd.ms-excel.controlproperties+xml"/>
  <Override PartName="/xl/drawings/drawing23.xml" ContentType="application/vnd.openxmlformats-officedocument.drawing+xml"/>
  <Override PartName="/xl/ctrlProps/ctrlProp17.xml" ContentType="application/vnd.ms-excel.controlproperties+xml"/>
  <Override PartName="/xl/drawings/drawing24.xml" ContentType="application/vnd.openxmlformats-officedocument.drawing+xml"/>
  <Override PartName="/xl/ctrlProps/ctrlProp18.xml" ContentType="application/vnd.ms-excel.controlproperties+xml"/>
  <Override PartName="/xl/drawings/drawing25.xml" ContentType="application/vnd.openxmlformats-officedocument.drawing+xml"/>
  <Override PartName="/xl/ctrlProps/ctrlProp19.xml" ContentType="application/vnd.ms-excel.controlproperties+xml"/>
  <Override PartName="/xl/drawings/drawing26.xml" ContentType="application/vnd.openxmlformats-officedocument.drawing+xml"/>
  <Override PartName="/xl/ctrlProps/ctrlProp20.xml" ContentType="application/vnd.ms-excel.controlproperties+xml"/>
  <Override PartName="/xl/drawings/drawing27.xml" ContentType="application/vnd.openxmlformats-officedocument.drawing+xml"/>
  <Override PartName="/xl/ctrlProps/ctrlProp21.xml" ContentType="application/vnd.ms-excel.controlproperties+xml"/>
  <Override PartName="/xl/drawings/drawing28.xml" ContentType="application/vnd.openxmlformats-officedocument.drawing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90" windowHeight="7755" tabRatio="1000"/>
  </bookViews>
  <sheets>
    <sheet name="REG CASA LUNA - PAR MOIS" sheetId="36" r:id="rId1"/>
    <sheet name="REG CASA ZI - PAR JOUR" sheetId="37" r:id="rId2"/>
    <sheet name="RON - MONTANT" sheetId="38" r:id="rId3"/>
    <sheet name="Panou" sheetId="34" r:id="rId4"/>
    <sheet name="Evidenta PFA" sheetId="17" r:id="rId5"/>
    <sheet name="RJIP" sheetId="18" r:id="rId6"/>
    <sheet name="Registrul-Inventar" sheetId="20" r:id="rId7"/>
    <sheet name="Calculator pret traducere" sheetId="33" r:id="rId8"/>
    <sheet name="Export factura" sheetId="1" r:id="rId9"/>
    <sheet name="Export chitanta" sheetId="13" r:id="rId10"/>
    <sheet name="." sheetId="9" state="hidden" r:id="rId11"/>
    <sheet name="Facturi" sheetId="3" r:id="rId12"/>
    <sheet name="Clienti" sheetId="2" r:id="rId13"/>
    <sheet name="Incasat pe luna" sheetId="14" r:id="rId14"/>
    <sheet name="Facturat pe luna" sheetId="15" r:id="rId15"/>
    <sheet name="Incasari pe client" sheetId="16" r:id="rId16"/>
    <sheet name="Ianuarie" sheetId="21" r:id="rId17"/>
    <sheet name="Februarie" sheetId="22" r:id="rId18"/>
    <sheet name="Martie" sheetId="23" r:id="rId19"/>
    <sheet name="Aprilie" sheetId="24" r:id="rId20"/>
    <sheet name="Mai" sheetId="25" r:id="rId21"/>
    <sheet name="Iunie" sheetId="26" r:id="rId22"/>
    <sheet name="Iulie" sheetId="27" r:id="rId23"/>
    <sheet name="August" sheetId="28" r:id="rId24"/>
    <sheet name="Septembrie" sheetId="29" r:id="rId25"/>
    <sheet name="Octombrie" sheetId="30" r:id="rId26"/>
    <sheet name="Noiembrie" sheetId="31" r:id="rId27"/>
    <sheet name="Decembrie" sheetId="32" r:id="rId28"/>
    <sheet name="MONTANT-RON" sheetId="35" r:id="rId29"/>
  </sheets>
  <externalReferences>
    <externalReference r:id="rId30"/>
    <externalReference r:id="rId31"/>
    <externalReference r:id="rId32"/>
  </externalReferences>
  <definedNames>
    <definedName name="_xlnm._FilterDatabase" localSheetId="12" hidden="1">Clienti!$A$1:$F$1</definedName>
    <definedName name="_xlnm._FilterDatabase" localSheetId="4" hidden="1">'Evidenta PFA'!$I$4:$K$4</definedName>
    <definedName name="_xlnm._FilterDatabase" localSheetId="2" hidden="1">'RON - MONTANT'!$A$1:$M$6</definedName>
    <definedName name="an">#REF!</definedName>
    <definedName name="Data">'MONTANT-RON'!$A$2:$A$2</definedName>
    <definedName name="f">#REF!</definedName>
    <definedName name="_xlnm.Print_Titles" localSheetId="2">'RON - MONTANT'!$1:$1</definedName>
    <definedName name="luna">#REF!</definedName>
    <definedName name="NomClient">OFFSET(Clienti!$A$2,,,COUNTA(Clienti!$A:$A)-1)</definedName>
    <definedName name="Nr">OFFSET(Facturi!$A$2,,,COUNTA(Facturi!$A:$A)-1)</definedName>
    <definedName name="nume">#REF!</definedName>
    <definedName name="ob">#REF!</definedName>
    <definedName name="Valuta">[3]Parametri!#REF!</definedName>
    <definedName name="_xlnm.Print_Area" localSheetId="9">'Export chitanta'!$B$6:$L$45</definedName>
    <definedName name="_xlnm.Print_Area" localSheetId="8">'Export factura'!$B$1:$J$33</definedName>
    <definedName name="_xlnm.Print_Area" localSheetId="0">'REG CASA LUNA - PAR MOIS'!$A$1:$O$101</definedName>
    <definedName name="_xlnm.Print_Area" localSheetId="1">'REG CASA ZI - PAR JOUR'!$A$1:$O$42</definedName>
  </definedNames>
  <calcPr calcId="152511"/>
  <pivotCaches>
    <pivotCache cacheId="0" r:id="rId33"/>
  </pivotCaches>
</workbook>
</file>

<file path=xl/calcChain.xml><?xml version="1.0" encoding="utf-8"?>
<calcChain xmlns="http://schemas.openxmlformats.org/spreadsheetml/2006/main">
  <c r="M2" i="38" l="1"/>
  <c r="J3" i="38" s="1"/>
  <c r="M3" i="38" s="1"/>
  <c r="J4" i="38" s="1"/>
  <c r="M4" i="38" s="1"/>
  <c r="J5" i="38" s="1"/>
  <c r="M5" i="38" s="1"/>
  <c r="G2" i="38"/>
  <c r="F2" i="38"/>
  <c r="E2" i="38"/>
  <c r="H39" i="37"/>
  <c r="G39" i="37"/>
  <c r="N39" i="37" s="1"/>
  <c r="B38" i="37"/>
  <c r="B37" i="37"/>
  <c r="B36" i="37"/>
  <c r="B35" i="37"/>
  <c r="B34" i="37"/>
  <c r="B28" i="37"/>
  <c r="B27" i="37"/>
  <c r="B26" i="37"/>
  <c r="B22" i="37"/>
  <c r="B21" i="37"/>
  <c r="B20" i="37"/>
  <c r="B19" i="37"/>
  <c r="B18" i="37"/>
  <c r="B17" i="37"/>
  <c r="B16" i="37"/>
  <c r="B15" i="37"/>
  <c r="B14" i="37"/>
  <c r="B13" i="37"/>
  <c r="B12" i="37"/>
  <c r="B11" i="37"/>
  <c r="B10" i="37"/>
  <c r="B9" i="37"/>
  <c r="B8" i="37"/>
  <c r="H99" i="36"/>
  <c r="G99" i="36"/>
  <c r="N99" i="36" s="1"/>
  <c r="B98" i="36"/>
  <c r="B97" i="36"/>
  <c r="B96" i="36"/>
  <c r="B95" i="36"/>
  <c r="B94" i="36"/>
  <c r="B88" i="36"/>
  <c r="B87" i="36"/>
  <c r="B86" i="36"/>
  <c r="B82" i="36"/>
  <c r="B81" i="36"/>
  <c r="B80" i="36"/>
  <c r="B79" i="36"/>
  <c r="B78" i="36"/>
  <c r="B77" i="36"/>
  <c r="B76" i="36"/>
  <c r="B75" i="36"/>
  <c r="B74" i="36"/>
  <c r="B73" i="36"/>
  <c r="B72" i="36"/>
  <c r="B71" i="36"/>
  <c r="B70" i="36"/>
  <c r="B69" i="36"/>
  <c r="B68" i="36"/>
  <c r="B67" i="36"/>
  <c r="B66" i="36"/>
  <c r="B65" i="36"/>
  <c r="B64" i="36"/>
  <c r="B58" i="36"/>
  <c r="B57" i="36"/>
  <c r="B56" i="36"/>
  <c r="B52" i="36"/>
  <c r="B51" i="36"/>
  <c r="B50" i="36"/>
  <c r="B49" i="36"/>
  <c r="B48" i="36"/>
  <c r="B47" i="36"/>
  <c r="B46" i="36"/>
  <c r="B45" i="36"/>
  <c r="B44" i="36"/>
  <c r="B43" i="36"/>
  <c r="B42" i="36"/>
  <c r="B41" i="36"/>
  <c r="B40" i="36"/>
  <c r="B39" i="36"/>
  <c r="B38" i="36"/>
  <c r="B37" i="36"/>
  <c r="B36" i="36"/>
  <c r="B35" i="36"/>
  <c r="B34" i="36"/>
  <c r="B28" i="36"/>
  <c r="B27" i="36"/>
  <c r="B26" i="36"/>
  <c r="B22" i="36"/>
  <c r="B21" i="36"/>
  <c r="B20" i="36"/>
  <c r="B19" i="36"/>
  <c r="B18" i="36"/>
  <c r="B17" i="36"/>
  <c r="B16" i="36"/>
  <c r="B15" i="36"/>
  <c r="B14" i="36"/>
  <c r="B13" i="36"/>
  <c r="B12" i="36"/>
  <c r="B11" i="36"/>
  <c r="B10" i="36"/>
  <c r="B8" i="36"/>
  <c r="G7" i="1" l="1"/>
  <c r="G8" i="1"/>
  <c r="H59" i="17" l="1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H58" i="32"/>
  <c r="G58" i="32"/>
  <c r="I22" i="32"/>
  <c r="H58" i="31"/>
  <c r="G58" i="31"/>
  <c r="N58" i="31" s="1"/>
  <c r="I22" i="31"/>
  <c r="H58" i="30"/>
  <c r="G58" i="30"/>
  <c r="I22" i="30"/>
  <c r="H58" i="29"/>
  <c r="G58" i="29"/>
  <c r="N58" i="29" s="1"/>
  <c r="I22" i="29"/>
  <c r="H58" i="28"/>
  <c r="G58" i="28"/>
  <c r="I22" i="28"/>
  <c r="H58" i="27"/>
  <c r="G58" i="27"/>
  <c r="N58" i="27" s="1"/>
  <c r="I22" i="27"/>
  <c r="H58" i="26"/>
  <c r="G58" i="26"/>
  <c r="I22" i="26"/>
  <c r="H58" i="25"/>
  <c r="G58" i="25"/>
  <c r="N58" i="25" s="1"/>
  <c r="I22" i="25"/>
  <c r="H58" i="24"/>
  <c r="G58" i="24"/>
  <c r="I22" i="24"/>
  <c r="I22" i="21"/>
  <c r="I22" i="22"/>
  <c r="I22" i="23"/>
  <c r="H58" i="23"/>
  <c r="G58" i="23"/>
  <c r="H58" i="22"/>
  <c r="G58" i="22"/>
  <c r="C6" i="3"/>
  <c r="C7" i="3"/>
  <c r="J6" i="3"/>
  <c r="J7" i="3"/>
  <c r="M6" i="3"/>
  <c r="M7" i="3"/>
  <c r="H58" i="21"/>
  <c r="G58" i="21"/>
  <c r="N7" i="23"/>
  <c r="M7" i="23"/>
  <c r="L7" i="23"/>
  <c r="K7" i="23"/>
  <c r="N7" i="22"/>
  <c r="M7" i="22"/>
  <c r="L7" i="22"/>
  <c r="K7" i="22"/>
  <c r="N7" i="21"/>
  <c r="M7" i="21"/>
  <c r="L7" i="21"/>
  <c r="K7" i="21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H17" i="32"/>
  <c r="O16" i="17" s="1"/>
  <c r="D17" i="32"/>
  <c r="N7" i="32"/>
  <c r="M7" i="32"/>
  <c r="L7" i="32"/>
  <c r="K7" i="32"/>
  <c r="H17" i="31"/>
  <c r="O15" i="17" s="1"/>
  <c r="D17" i="31"/>
  <c r="N7" i="31"/>
  <c r="M7" i="31"/>
  <c r="L7" i="31"/>
  <c r="K7" i="31"/>
  <c r="H17" i="30"/>
  <c r="O14" i="17" s="1"/>
  <c r="D17" i="30"/>
  <c r="N7" i="30"/>
  <c r="M7" i="30"/>
  <c r="L7" i="30"/>
  <c r="K7" i="30"/>
  <c r="H17" i="29"/>
  <c r="O13" i="17" s="1"/>
  <c r="D17" i="29"/>
  <c r="N7" i="29"/>
  <c r="M7" i="29"/>
  <c r="L7" i="29"/>
  <c r="K7" i="29"/>
  <c r="H17" i="28"/>
  <c r="O12" i="17" s="1"/>
  <c r="D17" i="28"/>
  <c r="N7" i="28"/>
  <c r="M7" i="28"/>
  <c r="L7" i="28"/>
  <c r="K7" i="28"/>
  <c r="H17" i="27"/>
  <c r="O11" i="17" s="1"/>
  <c r="D17" i="27"/>
  <c r="N7" i="27"/>
  <c r="M7" i="27"/>
  <c r="L7" i="27"/>
  <c r="K7" i="27"/>
  <c r="H17" i="26"/>
  <c r="O10" i="17" s="1"/>
  <c r="D17" i="26"/>
  <c r="N7" i="26"/>
  <c r="M7" i="26"/>
  <c r="L7" i="26"/>
  <c r="K7" i="26"/>
  <c r="N7" i="25"/>
  <c r="M7" i="25"/>
  <c r="L7" i="25"/>
  <c r="K7" i="25"/>
  <c r="H17" i="25"/>
  <c r="O9" i="17" s="1"/>
  <c r="N7" i="24"/>
  <c r="M7" i="24"/>
  <c r="L7" i="24"/>
  <c r="K7" i="24"/>
  <c r="H15" i="24"/>
  <c r="H17" i="23"/>
  <c r="H17" i="22"/>
  <c r="O6" i="17" s="1"/>
  <c r="H17" i="21"/>
  <c r="O5" i="17" s="1"/>
  <c r="O8" i="17"/>
  <c r="O7" i="17"/>
  <c r="K16" i="17"/>
  <c r="K15" i="17"/>
  <c r="K14" i="17"/>
  <c r="K13" i="17"/>
  <c r="K12" i="17"/>
  <c r="K11" i="17"/>
  <c r="K10" i="17"/>
  <c r="D17" i="25"/>
  <c r="D15" i="24"/>
  <c r="K8" i="17" s="1"/>
  <c r="D17" i="23"/>
  <c r="K7" i="17" s="1"/>
  <c r="D17" i="22"/>
  <c r="K6" i="17" s="1"/>
  <c r="D17" i="21"/>
  <c r="K5" i="17" s="1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N58" i="23" l="1"/>
  <c r="N58" i="24"/>
  <c r="N58" i="26"/>
  <c r="N58" i="28"/>
  <c r="N58" i="30"/>
  <c r="N58" i="32"/>
  <c r="N58" i="22"/>
  <c r="N58" i="21"/>
  <c r="O17" i="17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8" i="1" s="1"/>
  <c r="F18" i="1" l="1"/>
  <c r="H18" i="1"/>
  <c r="C19" i="1"/>
  <c r="C23" i="1"/>
  <c r="C27" i="1"/>
  <c r="C20" i="1"/>
  <c r="C24" i="1"/>
  <c r="C26" i="1"/>
  <c r="C21" i="1"/>
  <c r="C25" i="1"/>
  <c r="C22" i="1"/>
  <c r="G13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<sst xmlns="http://schemas.openxmlformats.org/spreadsheetml/2006/main" count="1491" uniqueCount="315">
  <si>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</si>
  <si>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</si>
  <si>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</si>
  <si>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</si>
  <si>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</si>
  <si>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</si>
  <si>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</si>
  <si>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</si>
  <si>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</si>
  <si>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</si>
  <si>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</si>
  <si>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</si>
  <si>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</si>
  <si>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</si>
  <si>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</si>
  <si>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</si>
  <si>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</si>
  <si>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</si>
  <si>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</si>
  <si>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</si>
  <si>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</si>
  <si>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</si>
  <si>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</si>
  <si>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</si>
  <si>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</si>
  <si>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</si>
  <si>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</si>
  <si>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</si>
  <si>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</si>
  <si>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</si>
  <si>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</si>
  <si>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</si>
  <si>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</si>
  <si>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</si>
  <si>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</si>
  <si>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</si>
  <si>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</si>
  <si>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</si>
  <si>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</si>
  <si>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</si>
  <si>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</si>
  <si>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</si>
  <si>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</si>
  <si>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</si>
  <si>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</si>
  <si>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</si>
  <si>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</si>
  <si>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</si>
  <si>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</si>
  <si>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</si>
  <si>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</si>
  <si>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</si>
  <si>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</si>
  <si>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</si>
  <si>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</si>
  <si>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</si>
  <si>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</si>
  <si>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</si>
  <si>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</si>
  <si>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</si>
  <si>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</si>
  <si>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</si>
  <si>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</si>
  <si>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</si>
  <si>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</si>
  <si>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</si>
  <si>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</si>
  <si>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</si>
  <si>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</si>
  <si>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</si>
  <si>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</si>
  <si>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</si>
  <si>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</si>
  <si>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</si>
  <si>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</si>
  <si>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</si>
  <si>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</si>
  <si>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</si>
  <si>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</si>
  <si>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</si>
  <si>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</si>
  <si>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</si>
  <si>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</si>
  <si>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</si>
  <si>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</si>
  <si>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</si>
  <si>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</si>
  <si>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</si>
  <si>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</si>
  <si>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</si>
  <si>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</si>
  <si>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</si>
  <si>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</si>
  <si>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</si>
  <si>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</si>
  <si>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</si>
  <si>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</si>
  <si>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</si>
  <si>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</si>
  <si>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</si>
  <si>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</si>
  <si>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</si>
  <si>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</si>
  <si>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</si>
  <si>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</si>
  <si>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</si>
  <si>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</si>
  <si>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</si>
  <si>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</si>
  <si>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</si>
  <si>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</si>
  <si>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</si>
  <si>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</si>
  <si>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</si>
  <si>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</si>
  <si>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</si>
  <si>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</si>
  <si>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</si>
  <si>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</si>
  <si>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</si>
  <si>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</si>
  <si>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</si>
  <si>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</si>
  <si>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</si>
  <si>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</si>
  <si>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</si>
  <si>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</si>
  <si>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</si>
  <si>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</si>
  <si>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</si>
  <si>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</si>
  <si>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</si>
  <si>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</si>
  <si>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</si>
  <si>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</si>
  <si>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</si>
  <si>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</si>
  <si>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</si>
  <si>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</si>
  <si>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</si>
  <si>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</si>
  <si>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</si>
  <si>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</si>
  <si>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</si>
  <si>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</si>
  <si>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</si>
  <si>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</si>
  <si>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</si>
  <si>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</si>
  <si>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</si>
  <si>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</si>
  <si>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</si>
  <si>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</si>
  <si>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</si>
  <si>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</si>
  <si>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</si>
  <si>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</si>
  <si>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</si>
  <si>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</si>
  <si>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</si>
  <si>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</si>
  <si>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</si>
  <si>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</si>
  <si>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</si>
  <si>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</si>
  <si>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</si>
  <si>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</si>
  <si>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</si>
  <si>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</si>
  <si>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</si>
  <si>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DIVCO SRL 002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</si>
  <si>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</si>
  <si>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</si>
  <si>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</si>
  <si>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</si>
  <si>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</si>
  <si>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</si>
  <si>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</si>
  <si>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</si>
  <si>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</si>
  <si>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</si>
  <si>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</si>
  <si>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</si>
  <si>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 xml:space="preserve">Ianuarie - Încasări  PFA </t>
  </si>
  <si>
    <t>Data</t>
  </si>
  <si>
    <t>GENERIS 001</t>
  </si>
  <si>
    <t>UTOOLS 003</t>
  </si>
  <si>
    <t xml:space="preserve">Februarie - Încasări  PFA </t>
  </si>
  <si>
    <t xml:space="preserve">Martie - Încasări  PFA </t>
  </si>
  <si>
    <t xml:space="preserve">Aprilie - Încasări  PFA </t>
  </si>
  <si>
    <t xml:space="preserve">Mai - Încasări  PFA </t>
  </si>
  <si>
    <t>Suma cheltuită</t>
  </si>
  <si>
    <t>Casă</t>
  </si>
  <si>
    <t>Bancă</t>
  </si>
  <si>
    <t>Neîncasat</t>
  </si>
  <si>
    <t>Încasat în luna</t>
  </si>
  <si>
    <t>Factura eliberată</t>
  </si>
  <si>
    <t>Chitanța nr.</t>
  </si>
  <si>
    <t>Situația la data</t>
  </si>
  <si>
    <t xml:space="preserve">Iunie - Încasări  PFA </t>
  </si>
  <si>
    <t xml:space="preserve">Iulie - Încasări  PFA </t>
  </si>
  <si>
    <t xml:space="preserve">August - Încasări  PFA </t>
  </si>
  <si>
    <t xml:space="preserve">Septembrie - Încasări  PFA </t>
  </si>
  <si>
    <t xml:space="preserve">Octombrie - Încasări  PFA </t>
  </si>
  <si>
    <t xml:space="preserve">Octombrie - Cheltuieli  PFA </t>
  </si>
  <si>
    <t xml:space="preserve">Noiembrie - Încasări  PFA </t>
  </si>
  <si>
    <t xml:space="preserve">Noiembrie - Cheltuieli  PFA </t>
  </si>
  <si>
    <t xml:space="preserve">Decembrie - Încasări  PFA </t>
  </si>
  <si>
    <t xml:space="preserve">Decembrie - Cheltuieli  PFA 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</si>
  <si>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</si>
  <si>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</si>
  <si>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</si>
  <si>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</si>
  <si>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</si>
  <si>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</si>
  <si>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</si>
  <si>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</si>
  <si>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</si>
  <si>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</si>
  <si>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</si>
  <si>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</si>
  <si>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</si>
  <si>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</si>
  <si>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</si>
  <si>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</si>
  <si>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</si>
  <si>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</si>
  <si>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</si>
  <si>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</si>
  <si>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</si>
  <si>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</si>
  <si>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</si>
  <si>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</si>
  <si>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</si>
  <si>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</si>
  <si>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</si>
  <si>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</si>
  <si>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</si>
  <si>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</si>
  <si>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</si>
  <si>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</si>
  <si>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</si>
  <si>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</si>
  <si>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</si>
  <si>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</si>
  <si>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</si>
  <si>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</si>
  <si>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</si>
  <si>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</si>
  <si>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</si>
  <si>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</si>
  <si>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</si>
  <si>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</si>
  <si>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</si>
  <si>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</si>
  <si>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</si>
  <si>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</si>
  <si>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</si>
  <si>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</si>
  <si>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</si>
  <si>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</si>
  <si>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</si>
  <si>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Nume firmă/client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</si>
  <si>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</si>
  <si>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</si>
  <si>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</si>
  <si>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</si>
  <si>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</si>
  <si>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</si>
  <si>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</si>
  <si>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</si>
  <si>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</si>
  <si>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</si>
  <si>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</si>
  <si>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</si>
  <si>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</si>
  <si>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</si>
  <si>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</si>
  <si>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</si>
  <si>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</si>
  <si>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</si>
  <si>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</si>
  <si>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</si>
  <si>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 xml:space="preserve">Ianuarie - Plăți  PFA </t>
  </si>
  <si>
    <t xml:space="preserve">Februarie - Plăți  PFA </t>
  </si>
  <si>
    <t xml:space="preserve">Martie - Plăți  PFA </t>
  </si>
  <si>
    <t xml:space="preserve">Aprilie - Plăți  PFA </t>
  </si>
  <si>
    <t xml:space="preserve">Mai - Plăți  PFA </t>
  </si>
  <si>
    <t xml:space="preserve">Iunie - Plăți  PFA </t>
  </si>
  <si>
    <t xml:space="preserve">Iulie - Plăți  PFA </t>
  </si>
  <si>
    <t xml:space="preserve">August - Plăți  PFA </t>
  </si>
  <si>
    <t xml:space="preserve">Septembrie -  Plăți  PFA </t>
  </si>
  <si>
    <t>SOLD ZIUA PRECEDENTĂ</t>
  </si>
  <si>
    <t>Încasări</t>
  </si>
  <si>
    <t>EXPLICAȚIA</t>
  </si>
  <si>
    <t>Plăți</t>
  </si>
  <si>
    <t>Nr. act        casă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</si>
  <si>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</si>
  <si>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</si>
  <si>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</si>
  <si>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</si>
  <si>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</si>
  <si>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</si>
  <si>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</si>
  <si>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</si>
  <si>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</si>
  <si>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</si>
  <si>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</si>
  <si>
    <t>ianuarie-2015</t>
  </si>
  <si>
    <t>EXPLICATIA</t>
  </si>
  <si>
    <t>Incasari</t>
  </si>
  <si>
    <t>Plati</t>
  </si>
  <si>
    <t>ICI JE VOUDRAIS DEUX BOUTONS  - LE PREMIER POUR POUVOIR CHOISIR LE MOIS ET LE DEUXIEME POUR IMPRIMER LE REGISTRE.                                                                                                   MERCI BEAUCOUP!!!!!!</t>
  </si>
  <si>
    <t>30-ian-2016</t>
  </si>
  <si>
    <t>NR.
CRT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</si>
</sst>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  <numFmt numFmtId="175" formatCode="mmmm\-yyyy"/>
    <numFmt numFmtId="176" formatCode="_(* #,##0.00_);_(* \(#,##0.00\);_(* &quot;-&quot;??_);_(@_)"/>
  </numFmts>
  <fonts count="51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  <family val="2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color rgb="FF000000"/>
      <name val="Arial"/>
      <family val="2"/>
    </font>
    <font>
      <sz val="16"/>
      <color rgb="FFFF0000"/>
      <name val="Arial"/>
      <family val="2"/>
      <charset val="238"/>
    </font>
    <font>
      <sz val="9"/>
      <color rgb="FF00000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  <xf numFmtId="0" fontId="30" fillId="0" borderId="0"/>
    <xf numFmtId="176" fontId="30" fillId="0" borderId="0" applyFont="0" applyFill="0" applyBorder="0" applyAlignment="0" applyProtection="0"/>
  </cellStyleXfs>
  <cellXfs count="667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4" xfId="0" applyFont="1" applyBorder="1"/>
    <xf numFmtId="0" fontId="9" fillId="0" borderId="2" xfId="0" applyFont="1" applyBorder="1"/>
    <xf numFmtId="166" fontId="11" fillId="11" borderId="4" xfId="0" applyNumberFormat="1" applyFont="1" applyFill="1" applyBorder="1"/>
    <xf numFmtId="0" fontId="9" fillId="0" borderId="2" xfId="0" applyFont="1" applyBorder="1" applyAlignment="1"/>
    <xf numFmtId="0" fontId="9" fillId="12" borderId="38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9" fillId="0" borderId="12" xfId="0" applyFont="1" applyBorder="1"/>
    <xf numFmtId="0" fontId="12" fillId="11" borderId="17" xfId="0" applyFont="1" applyFill="1" applyBorder="1"/>
    <xf numFmtId="166" fontId="12" fillId="14" borderId="17" xfId="0" applyNumberFormat="1" applyFont="1" applyFill="1" applyBorder="1" applyAlignment="1">
      <alignment horizontal="center" vertical="center"/>
    </xf>
    <xf numFmtId="0" fontId="12" fillId="11" borderId="17" xfId="0" applyFont="1" applyFill="1" applyBorder="1" applyAlignment="1">
      <alignment horizontal="center" vertical="center"/>
    </xf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0" fillId="24" borderId="12" xfId="0" applyFont="1" applyFill="1" applyBorder="1" applyAlignment="1"/>
    <xf numFmtId="0" fontId="30" fillId="24" borderId="7" xfId="0" applyFont="1" applyFill="1" applyBorder="1" applyAlignment="1"/>
    <xf numFmtId="0" fontId="31" fillId="24" borderId="62" xfId="0" applyFont="1" applyFill="1" applyBorder="1" applyAlignment="1">
      <alignment horizontal="center"/>
    </xf>
    <xf numFmtId="0" fontId="30" fillId="24" borderId="63" xfId="0" applyFont="1" applyFill="1" applyBorder="1"/>
    <xf numFmtId="0" fontId="30" fillId="24" borderId="64" xfId="0" applyFont="1" applyFill="1" applyBorder="1"/>
    <xf numFmtId="0" fontId="30" fillId="24" borderId="65" xfId="0" applyFont="1" applyFill="1" applyBorder="1"/>
    <xf numFmtId="0" fontId="30" fillId="24" borderId="66" xfId="0" applyFont="1" applyFill="1" applyBorder="1" applyAlignment="1"/>
    <xf numFmtId="0" fontId="30" fillId="24" borderId="67" xfId="0" applyFont="1" applyFill="1" applyBorder="1" applyAlignment="1"/>
    <xf numFmtId="0" fontId="30" fillId="24" borderId="68" xfId="0" applyFont="1" applyFill="1" applyBorder="1" applyAlignment="1"/>
    <xf numFmtId="0" fontId="32" fillId="24" borderId="64" xfId="0" applyFont="1" applyFill="1" applyBorder="1"/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31" fillId="24" borderId="2" xfId="0" applyFont="1" applyFill="1" applyBorder="1" applyAlignment="1">
      <alignment horizont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0" fontId="40" fillId="24" borderId="66" xfId="0" applyFont="1" applyFill="1" applyBorder="1" applyAlignment="1">
      <alignment horizontal="center"/>
    </xf>
    <xf numFmtId="0" fontId="40" fillId="24" borderId="67" xfId="0" applyFont="1" applyFill="1" applyBorder="1" applyAlignment="1">
      <alignment horizontal="center"/>
    </xf>
    <xf numFmtId="0" fontId="32" fillId="24" borderId="39" xfId="0" applyFont="1" applyFill="1" applyBorder="1" applyAlignment="1">
      <alignment horizontal="center"/>
    </xf>
    <xf numFmtId="0" fontId="32" fillId="24" borderId="0" xfId="0" applyFont="1" applyFill="1" applyBorder="1" applyAlignment="1">
      <alignment horizontal="center"/>
    </xf>
    <xf numFmtId="0" fontId="32" fillId="24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Continuous"/>
    </xf>
    <xf numFmtId="0" fontId="31" fillId="24" borderId="1" xfId="0" applyFont="1" applyFill="1" applyBorder="1" applyAlignment="1">
      <alignment horizontal="centerContinuous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45" fillId="24" borderId="39" xfId="0" applyFont="1" applyFill="1" applyBorder="1" applyAlignment="1">
      <alignment horizontal="center" vertical="center" wrapText="1"/>
    </xf>
    <xf numFmtId="0" fontId="46" fillId="24" borderId="40" xfId="0" applyFont="1" applyFill="1" applyBorder="1" applyAlignment="1">
      <alignment horizontal="center" vertical="center" wrapText="1"/>
    </xf>
    <xf numFmtId="0" fontId="46" fillId="24" borderId="49" xfId="0" applyFont="1" applyFill="1" applyBorder="1" applyAlignment="1">
      <alignment horizontal="center" vertical="center" wrapText="1"/>
    </xf>
    <xf numFmtId="0" fontId="46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7" fillId="24" borderId="55" xfId="0" applyFont="1" applyFill="1" applyBorder="1" applyAlignment="1">
      <alignment vertical="center" wrapText="1"/>
    </xf>
    <xf numFmtId="0" fontId="47" fillId="24" borderId="39" xfId="0" applyFont="1" applyFill="1" applyBorder="1" applyAlignment="1">
      <alignment vertical="center" wrapText="1"/>
    </xf>
    <xf numFmtId="0" fontId="47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171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  <xf numFmtId="0" fontId="38" fillId="24" borderId="70" xfId="0" applyFont="1" applyFill="1" applyBorder="1" applyAlignment="1">
      <alignment horizontal="center" vertical="center"/>
    </xf>
    <xf numFmtId="0" fontId="38" fillId="24" borderId="64" xfId="0" applyFont="1" applyFill="1" applyBorder="1" applyAlignment="1">
      <alignment horizontal="center" vertical="center"/>
    </xf>
    <xf numFmtId="0" fontId="40" fillId="24" borderId="70" xfId="0" applyFont="1" applyFill="1" applyBorder="1" applyAlignment="1">
      <alignment horizontal="center" vertical="center"/>
    </xf>
    <xf numFmtId="0" fontId="40" fillId="24" borderId="64" xfId="0" applyFont="1" applyFill="1" applyBorder="1" applyAlignment="1">
      <alignment horizontal="center" vertical="center"/>
    </xf>
    <xf numFmtId="0" fontId="38" fillId="24" borderId="71" xfId="0" applyFont="1" applyFill="1" applyBorder="1" applyAlignment="1">
      <alignment horizontal="center"/>
    </xf>
    <xf numFmtId="0" fontId="38" fillId="24" borderId="70" xfId="0" applyFont="1" applyFill="1" applyBorder="1" applyAlignment="1">
      <alignment horizontal="center"/>
    </xf>
    <xf numFmtId="0" fontId="38" fillId="24" borderId="64" xfId="0" applyFont="1" applyFill="1" applyBorder="1" applyAlignment="1">
      <alignment horizontal="center"/>
    </xf>
    <xf numFmtId="172" fontId="30" fillId="24" borderId="56" xfId="2" applyNumberFormat="1" applyFont="1" applyFill="1" applyBorder="1" applyAlignment="1" applyProtection="1">
      <alignment horizontal="left" vertical="center"/>
      <protection hidden="1"/>
    </xf>
    <xf numFmtId="1" fontId="30" fillId="24" borderId="52" xfId="2" applyNumberFormat="1" applyFont="1" applyFill="1" applyBorder="1" applyAlignment="1" applyProtection="1">
      <alignment horizontal="center"/>
      <protection hidden="1"/>
    </xf>
    <xf numFmtId="1" fontId="30" fillId="24" borderId="56" xfId="2" applyNumberFormat="1" applyFont="1" applyFill="1" applyBorder="1" applyAlignment="1" applyProtection="1">
      <alignment horizontal="center"/>
      <protection hidden="1"/>
    </xf>
    <xf numFmtId="0" fontId="31" fillId="24" borderId="59" xfId="0" applyFont="1" applyFill="1" applyBorder="1" applyAlignment="1">
      <alignment horizontal="center"/>
    </xf>
    <xf numFmtId="0" fontId="31" fillId="24" borderId="3" xfId="0" applyFont="1" applyFill="1" applyBorder="1" applyAlignment="1">
      <alignment horizontal="center"/>
    </xf>
    <xf numFmtId="0" fontId="31" fillId="24" borderId="1" xfId="0" applyFont="1" applyFill="1" applyBorder="1" applyAlignment="1">
      <alignment horizontal="center"/>
    </xf>
    <xf numFmtId="0" fontId="43" fillId="24" borderId="39" xfId="0" applyFont="1" applyFill="1" applyBorder="1" applyAlignment="1">
      <alignment horizontal="center" vertical="center" wrapText="1"/>
    </xf>
    <xf numFmtId="0" fontId="0" fillId="0" borderId="40" xfId="0" applyBorder="1" applyAlignment="1">
      <alignment wrapText="1"/>
    </xf>
    <xf numFmtId="0" fontId="0" fillId="0" borderId="49" xfId="0" applyBorder="1" applyAlignment="1">
      <alignment wrapText="1"/>
    </xf>
    <xf numFmtId="0" fontId="0" fillId="0" borderId="50" xfId="0" applyBorder="1" applyAlignment="1">
      <alignment wrapText="1"/>
    </xf>
    <xf numFmtId="0" fontId="31" fillId="24" borderId="2" xfId="0" applyFont="1" applyFill="1" applyBorder="1" applyAlignment="1">
      <alignment horizontal="center"/>
    </xf>
    <xf numFmtId="0" fontId="31" fillId="24" borderId="60" xfId="0" applyFont="1" applyFill="1" applyBorder="1" applyAlignment="1">
      <alignment horizontal="center"/>
    </xf>
    <xf numFmtId="174" fontId="0" fillId="0" borderId="69" xfId="0" applyNumberFormat="1" applyBorder="1" applyAlignment="1">
      <alignment horizontal="center"/>
    </xf>
    <xf numFmtId="174" fontId="0" fillId="0" borderId="70" xfId="0" applyNumberFormat="1" applyBorder="1" applyAlignment="1">
      <alignment horizontal="center"/>
    </xf>
    <xf numFmtId="174" fontId="0" fillId="0" borderId="64" xfId="0" applyNumberFormat="1" applyBorder="1" applyAlignment="1">
      <alignment horizontal="center"/>
    </xf>
    <xf numFmtId="0" fontId="32" fillId="24" borderId="71" xfId="0" applyFont="1" applyFill="1" applyBorder="1" applyAlignment="1">
      <alignment horizontal="center"/>
    </xf>
    <xf numFmtId="0" fontId="32" fillId="24" borderId="72" xfId="0" applyFont="1" applyFill="1" applyBorder="1" applyAlignment="1">
      <alignment horizontal="center"/>
    </xf>
    <xf numFmtId="0" fontId="45" fillId="24" borderId="54" xfId="0" applyFont="1" applyFill="1" applyBorder="1" applyAlignment="1">
      <alignment horizontal="center" vertical="center" wrapText="1"/>
    </xf>
    <xf numFmtId="0" fontId="48" fillId="0" borderId="55" xfId="0" applyFont="1" applyBorder="1" applyAlignment="1">
      <alignment wrapText="1"/>
    </xf>
    <xf numFmtId="0" fontId="48" fillId="0" borderId="39" xfId="0" applyFont="1" applyBorder="1" applyAlignment="1">
      <alignment wrapText="1"/>
    </xf>
    <xf numFmtId="0" fontId="48" fillId="0" borderId="40" xfId="0" applyFont="1" applyBorder="1" applyAlignment="1">
      <alignment wrapText="1"/>
    </xf>
    <xf numFmtId="0" fontId="29" fillId="24" borderId="53" xfId="0" applyFont="1" applyFill="1" applyBorder="1" applyAlignment="1" applyProtection="1">
      <alignment vertical="center"/>
      <protection hidden="1"/>
    </xf>
    <xf numFmtId="0" fontId="11" fillId="11" borderId="4" xfId="0" applyFont="1" applyFill="1" applyBorder="1" applyAlignment="1">
      <alignment horizontal="center"/>
    </xf>
    <xf numFmtId="0" fontId="46" fillId="24" borderId="55" xfId="0" applyFont="1" applyFill="1" applyBorder="1" applyAlignment="1">
      <alignment vertical="center" wrapText="1"/>
    </xf>
    <xf numFmtId="0" fontId="46" fillId="24" borderId="39" xfId="0" applyFont="1" applyFill="1" applyBorder="1" applyAlignment="1">
      <alignment vertical="center" wrapText="1"/>
    </xf>
    <xf numFmtId="0" fontId="46" fillId="24" borderId="40" xfId="0" applyFont="1" applyFill="1" applyBorder="1" applyAlignment="1">
      <alignment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11" fillId="11" borderId="14" xfId="0" applyFont="1" applyFill="1" applyBorder="1" applyAlignment="1">
      <alignment horizontal="center" vertical="center"/>
    </xf>
    <xf numFmtId="0" fontId="11" fillId="11" borderId="15" xfId="0" applyFont="1" applyFill="1" applyBorder="1" applyAlignment="1">
      <alignment horizontal="center" vertical="center"/>
    </xf>
    <xf numFmtId="0" fontId="11" fillId="11" borderId="16" xfId="0" applyFont="1" applyFill="1" applyBorder="1" applyAlignment="1">
      <alignment horizontal="center" vertical="center"/>
    </xf>
    <xf numFmtId="0" fontId="30" fillId="24" borderId="58" xfId="0" applyFont="1" applyFill="1" applyBorder="1" applyAlignment="1"/>
    <xf numFmtId="0" fontId="30" fillId="24" borderId="5" xfId="0" applyFont="1" applyFill="1" applyBorder="1" applyAlignment="1"/>
    <xf numFmtId="0" fontId="30" fillId="24" borderId="6" xfId="0" applyFont="1" applyFill="1" applyBorder="1" applyAlignment="1"/>
    <xf numFmtId="0" fontId="12" fillId="11" borderId="14" xfId="0" applyFont="1" applyFill="1" applyBorder="1" applyAlignment="1">
      <alignment horizontal="center" vertical="center"/>
    </xf>
    <xf numFmtId="0" fontId="12" fillId="11" borderId="15" xfId="0" applyFont="1" applyFill="1" applyBorder="1" applyAlignment="1">
      <alignment horizontal="center" vertical="center"/>
    </xf>
    <xf numFmtId="0" fontId="12" fillId="11" borderId="16" xfId="0" applyFont="1" applyFill="1" applyBorder="1" applyAlignment="1">
      <alignment horizontal="center" vertical="center"/>
    </xf>
    <xf numFmtId="0" fontId="29" fillId="24" borderId="51" xfId="3" applyFont="1" applyFill="1" applyBorder="1" applyAlignment="1" applyProtection="1">
      <alignment vertical="center"/>
      <protection hidden="1"/>
    </xf>
    <xf numFmtId="0" fontId="29" fillId="24" borderId="52" xfId="3" applyFont="1" applyFill="1" applyBorder="1" applyAlignment="1" applyProtection="1">
      <alignment vertical="center"/>
      <protection hidden="1"/>
    </xf>
    <xf numFmtId="0" fontId="41" fillId="24" borderId="52" xfId="3" applyFont="1" applyFill="1" applyBorder="1" applyAlignment="1">
      <alignment vertical="center"/>
    </xf>
    <xf numFmtId="0" fontId="41" fillId="24" borderId="53" xfId="3" applyFont="1" applyFill="1" applyBorder="1" applyAlignment="1">
      <alignment vertical="center"/>
    </xf>
    <xf numFmtId="0" fontId="14" fillId="24" borderId="54" xfId="3" applyFont="1" applyFill="1" applyBorder="1" applyAlignment="1">
      <alignment horizontal="center" vertical="center" wrapText="1"/>
    </xf>
    <xf numFmtId="0" fontId="30" fillId="24" borderId="55" xfId="3" applyFont="1" applyFill="1" applyBorder="1" applyAlignment="1">
      <alignment vertical="center" wrapText="1"/>
    </xf>
    <xf numFmtId="0" fontId="31" fillId="24" borderId="51" xfId="3" applyFont="1" applyFill="1" applyBorder="1" applyAlignment="1">
      <alignment horizontal="center" vertical="center"/>
    </xf>
    <xf numFmtId="0" fontId="31" fillId="24" borderId="52" xfId="3" applyFont="1" applyFill="1" applyBorder="1" applyAlignment="1">
      <alignment horizontal="center" vertical="center"/>
    </xf>
    <xf numFmtId="0" fontId="31" fillId="24" borderId="56" xfId="3" applyFont="1" applyFill="1" applyBorder="1" applyAlignment="1">
      <alignment horizontal="center" vertical="center"/>
    </xf>
    <xf numFmtId="0" fontId="31" fillId="24" borderId="57" xfId="3" applyFont="1" applyFill="1" applyBorder="1" applyAlignment="1">
      <alignment horizontal="center" vertical="center"/>
    </xf>
    <xf numFmtId="0" fontId="31" fillId="24" borderId="58" xfId="3" applyFont="1" applyFill="1" applyBorder="1" applyAlignment="1">
      <alignment horizontal="center" vertical="center"/>
    </xf>
    <xf numFmtId="0" fontId="31" fillId="24" borderId="55" xfId="3" applyFont="1" applyFill="1" applyBorder="1" applyAlignment="1">
      <alignment horizontal="center" vertical="center"/>
    </xf>
    <xf numFmtId="0" fontId="32" fillId="24" borderId="0" xfId="3" applyFont="1" applyFill="1"/>
    <xf numFmtId="0" fontId="31" fillId="24" borderId="59" xfId="3" applyFont="1" applyFill="1" applyBorder="1" applyAlignment="1">
      <alignment horizontal="center" vertical="center"/>
    </xf>
    <xf numFmtId="0" fontId="31" fillId="24" borderId="3" xfId="3" applyFont="1" applyFill="1" applyBorder="1" applyAlignment="1">
      <alignment horizontal="center" vertical="center"/>
    </xf>
    <xf numFmtId="0" fontId="31" fillId="24" borderId="1" xfId="3" applyFont="1" applyFill="1" applyBorder="1" applyAlignment="1">
      <alignment horizontal="center" vertical="center"/>
    </xf>
    <xf numFmtId="0" fontId="30" fillId="24" borderId="2" xfId="3" applyFont="1" applyFill="1" applyBorder="1" applyAlignment="1"/>
    <xf numFmtId="0" fontId="30" fillId="24" borderId="3" xfId="3" applyFont="1" applyFill="1" applyBorder="1" applyAlignment="1"/>
    <xf numFmtId="0" fontId="30" fillId="24" borderId="60" xfId="3" applyFont="1" applyFill="1" applyBorder="1" applyAlignment="1"/>
    <xf numFmtId="0" fontId="30" fillId="24" borderId="39" xfId="3" applyFont="1" applyFill="1" applyBorder="1" applyAlignment="1">
      <alignment vertical="center" wrapText="1"/>
    </xf>
    <xf numFmtId="0" fontId="30" fillId="24" borderId="40" xfId="3" applyFont="1" applyFill="1" applyBorder="1" applyAlignment="1">
      <alignment vertical="center" wrapText="1"/>
    </xf>
    <xf numFmtId="0" fontId="31" fillId="24" borderId="6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/>
    </xf>
    <xf numFmtId="0" fontId="31" fillId="24" borderId="5" xfId="3" applyFont="1" applyFill="1" applyBorder="1" applyAlignment="1">
      <alignment horizontal="center" vertical="center"/>
    </xf>
    <xf numFmtId="0" fontId="31" fillId="24" borderId="6" xfId="3" applyFont="1" applyFill="1" applyBorder="1" applyAlignment="1">
      <alignment horizontal="center" vertical="center"/>
    </xf>
    <xf numFmtId="0" fontId="31" fillId="24" borderId="9" xfId="3" applyFont="1" applyFill="1" applyBorder="1" applyAlignment="1">
      <alignment vertical="center"/>
    </xf>
    <xf numFmtId="0" fontId="31" fillId="24" borderId="40" xfId="3" applyFont="1" applyFill="1" applyBorder="1" applyAlignment="1">
      <alignment vertical="center"/>
    </xf>
    <xf numFmtId="0" fontId="31" fillId="24" borderId="59" xfId="3" applyFont="1" applyFill="1" applyBorder="1" applyAlignment="1">
      <alignment horizontal="center"/>
    </xf>
    <xf numFmtId="0" fontId="31" fillId="24" borderId="3" xfId="3" applyFont="1" applyFill="1" applyBorder="1" applyAlignment="1">
      <alignment horizontal="center"/>
    </xf>
    <xf numFmtId="0" fontId="31" fillId="24" borderId="1" xfId="3" applyFont="1" applyFill="1" applyBorder="1" applyAlignment="1">
      <alignment horizontal="center"/>
    </xf>
    <xf numFmtId="0" fontId="30" fillId="24" borderId="12" xfId="3" applyFont="1" applyFill="1" applyBorder="1" applyAlignment="1"/>
    <xf numFmtId="0" fontId="30" fillId="24" borderId="7" xfId="3" applyFont="1" applyFill="1" applyBorder="1" applyAlignment="1"/>
    <xf numFmtId="0" fontId="31" fillId="24" borderId="62" xfId="3" applyFont="1" applyFill="1" applyBorder="1" applyAlignment="1">
      <alignment horizontal="center"/>
    </xf>
    <xf numFmtId="0" fontId="14" fillId="24" borderId="39" xfId="3" applyFont="1" applyFill="1" applyBorder="1" applyAlignment="1">
      <alignment horizontal="center" vertical="center" wrapText="1"/>
    </xf>
    <xf numFmtId="0" fontId="30" fillId="24" borderId="40" xfId="3" applyFont="1" applyFill="1" applyBorder="1" applyAlignment="1">
      <alignment horizontal="center" vertical="center" wrapText="1"/>
    </xf>
    <xf numFmtId="0" fontId="31" fillId="24" borderId="2" xfId="3" applyFont="1" applyFill="1" applyBorder="1" applyAlignment="1">
      <alignment horizontal="centerContinuous"/>
    </xf>
    <xf numFmtId="0" fontId="31" fillId="24" borderId="1" xfId="3" applyFont="1" applyFill="1" applyBorder="1" applyAlignment="1">
      <alignment horizontal="centerContinuous"/>
    </xf>
    <xf numFmtId="0" fontId="31" fillId="24" borderId="2" xfId="3" applyFont="1" applyFill="1" applyBorder="1" applyAlignment="1">
      <alignment horizontal="center"/>
    </xf>
    <xf numFmtId="0" fontId="31" fillId="24" borderId="60" xfId="3" applyFont="1" applyFill="1" applyBorder="1" applyAlignment="1">
      <alignment horizontal="center"/>
    </xf>
    <xf numFmtId="0" fontId="30" fillId="24" borderId="63" xfId="3" applyFont="1" applyFill="1" applyBorder="1"/>
    <xf numFmtId="0" fontId="30" fillId="24" borderId="64" xfId="3" applyFont="1" applyFill="1" applyBorder="1"/>
    <xf numFmtId="0" fontId="30" fillId="24" borderId="65" xfId="3" applyFont="1" applyFill="1" applyBorder="1"/>
    <xf numFmtId="0" fontId="30" fillId="24" borderId="66" xfId="3" applyFont="1" applyFill="1" applyBorder="1" applyAlignment="1"/>
    <xf numFmtId="0" fontId="30" fillId="24" borderId="67" xfId="3" applyFont="1" applyFill="1" applyBorder="1" applyAlignment="1"/>
    <xf numFmtId="0" fontId="30" fillId="24" borderId="68" xfId="3" applyFont="1" applyFill="1" applyBorder="1" applyAlignment="1"/>
    <xf numFmtId="0" fontId="30" fillId="24" borderId="49" xfId="3" applyFont="1" applyFill="1" applyBorder="1" applyAlignment="1">
      <alignment horizontal="center" vertical="center" wrapText="1"/>
    </xf>
    <xf numFmtId="0" fontId="30" fillId="24" borderId="50" xfId="3" applyFont="1" applyFill="1" applyBorder="1" applyAlignment="1">
      <alignment horizontal="center" vertical="center" wrapText="1"/>
    </xf>
    <xf numFmtId="175" fontId="30" fillId="0" borderId="69" xfId="3" applyNumberFormat="1" applyBorder="1" applyAlignment="1">
      <alignment horizontal="center"/>
    </xf>
    <xf numFmtId="175" fontId="30" fillId="0" borderId="70" xfId="3" applyNumberFormat="1" applyBorder="1" applyAlignment="1">
      <alignment horizontal="center"/>
    </xf>
    <xf numFmtId="175" fontId="30" fillId="0" borderId="64" xfId="3" applyNumberFormat="1" applyBorder="1" applyAlignment="1">
      <alignment horizontal="center"/>
    </xf>
    <xf numFmtId="0" fontId="32" fillId="24" borderId="64" xfId="3" applyFont="1" applyFill="1" applyBorder="1"/>
    <xf numFmtId="0" fontId="32" fillId="24" borderId="67" xfId="3" applyFont="1" applyFill="1" applyBorder="1"/>
    <xf numFmtId="0" fontId="32" fillId="24" borderId="71" xfId="3" applyFont="1" applyFill="1" applyBorder="1" applyAlignment="1">
      <alignment horizontal="center"/>
    </xf>
    <xf numFmtId="0" fontId="32" fillId="24" borderId="72" xfId="3" applyFont="1" applyFill="1" applyBorder="1" applyAlignment="1">
      <alignment horizontal="center"/>
    </xf>
    <xf numFmtId="0" fontId="31" fillId="24" borderId="73" xfId="3" applyFont="1" applyFill="1" applyBorder="1" applyAlignment="1">
      <alignment horizontal="center" vertical="center" wrapText="1"/>
    </xf>
    <xf numFmtId="0" fontId="31" fillId="24" borderId="6" xfId="3" applyFont="1" applyFill="1" applyBorder="1" applyAlignment="1">
      <alignment horizontal="center" vertical="center" wrapText="1"/>
    </xf>
    <xf numFmtId="0" fontId="31" fillId="24" borderId="18" xfId="3" applyFont="1" applyFill="1" applyBorder="1" applyAlignment="1">
      <alignment horizontal="center" vertical="center" wrapText="1"/>
    </xf>
    <xf numFmtId="0" fontId="33" fillId="24" borderId="57" xfId="3" applyFont="1" applyFill="1" applyBorder="1" applyAlignment="1">
      <alignment horizontal="center" vertical="center" wrapText="1"/>
    </xf>
    <xf numFmtId="0" fontId="30" fillId="24" borderId="58" xfId="3" applyFont="1" applyFill="1" applyBorder="1" applyAlignment="1"/>
    <xf numFmtId="0" fontId="34" fillId="24" borderId="38" xfId="3" applyFont="1" applyFill="1" applyBorder="1" applyAlignment="1">
      <alignment horizontal="center" vertical="center"/>
    </xf>
    <xf numFmtId="0" fontId="34" fillId="24" borderId="52" xfId="3" applyFont="1" applyFill="1" applyBorder="1" applyAlignment="1">
      <alignment horizontal="center" vertical="center"/>
    </xf>
    <xf numFmtId="0" fontId="34" fillId="24" borderId="56" xfId="3" applyFont="1" applyFill="1" applyBorder="1" applyAlignment="1">
      <alignment horizontal="center" vertical="center"/>
    </xf>
    <xf numFmtId="0" fontId="31" fillId="24" borderId="18" xfId="3" applyFont="1" applyFill="1" applyBorder="1"/>
    <xf numFmtId="0" fontId="31" fillId="24" borderId="74" xfId="3" applyFont="1" applyFill="1" applyBorder="1"/>
    <xf numFmtId="0" fontId="31" fillId="24" borderId="1" xfId="3" applyFont="1" applyFill="1" applyBorder="1" applyAlignment="1">
      <alignment horizontal="center"/>
    </xf>
    <xf numFmtId="0" fontId="30" fillId="24" borderId="5" xfId="3" applyFont="1" applyFill="1" applyBorder="1" applyAlignment="1"/>
    <xf numFmtId="0" fontId="30" fillId="24" borderId="6" xfId="3" applyFont="1" applyFill="1" applyBorder="1" applyAlignment="1"/>
    <xf numFmtId="0" fontId="31" fillId="24" borderId="4" xfId="3" applyFont="1" applyFill="1" applyBorder="1" applyAlignment="1">
      <alignment horizontal="center" vertical="center" wrapText="1"/>
    </xf>
    <xf numFmtId="0" fontId="32" fillId="25" borderId="59" xfId="3" applyFont="1" applyFill="1" applyBorder="1"/>
    <xf numFmtId="0" fontId="32" fillId="25" borderId="3" xfId="3" applyFont="1" applyFill="1" applyBorder="1"/>
    <xf numFmtId="3" fontId="35" fillId="25" borderId="3" xfId="3" applyNumberFormat="1" applyFont="1" applyFill="1" applyBorder="1" applyAlignment="1">
      <alignment horizontal="right" vertical="center" wrapText="1"/>
    </xf>
    <xf numFmtId="0" fontId="32" fillId="25" borderId="60" xfId="3" applyFont="1" applyFill="1" applyBorder="1"/>
    <xf numFmtId="0" fontId="30" fillId="0" borderId="0" xfId="3"/>
    <xf numFmtId="0" fontId="36" fillId="24" borderId="75" xfId="3" applyFont="1" applyFill="1" applyBorder="1" applyAlignment="1">
      <alignment horizontal="center"/>
    </xf>
    <xf numFmtId="0" fontId="37" fillId="24" borderId="13" xfId="3" applyFont="1" applyFill="1" applyBorder="1" applyAlignment="1">
      <alignment horizontal="center"/>
    </xf>
    <xf numFmtId="0" fontId="38" fillId="24" borderId="29" xfId="3" applyFont="1" applyFill="1" applyBorder="1" applyAlignment="1">
      <alignment horizontal="center"/>
    </xf>
    <xf numFmtId="0" fontId="30" fillId="24" borderId="29" xfId="3" applyFill="1" applyBorder="1" applyAlignment="1">
      <alignment horizontal="center"/>
    </xf>
    <xf numFmtId="172" fontId="33" fillId="24" borderId="29" xfId="4" applyNumberFormat="1" applyFont="1" applyFill="1" applyBorder="1" applyAlignment="1" applyProtection="1">
      <protection hidden="1"/>
    </xf>
    <xf numFmtId="172" fontId="35" fillId="24" borderId="11" xfId="4" applyNumberFormat="1" applyFont="1" applyFill="1" applyBorder="1" applyAlignment="1">
      <alignment horizontal="right" vertical="center" wrapText="1"/>
    </xf>
    <xf numFmtId="0" fontId="32" fillId="24" borderId="71" xfId="3" applyFont="1" applyFill="1" applyBorder="1" applyAlignment="1"/>
    <xf numFmtId="0" fontId="32" fillId="24" borderId="70" xfId="3" applyFont="1" applyFill="1" applyBorder="1" applyAlignment="1"/>
    <xf numFmtId="0" fontId="32" fillId="24" borderId="64" xfId="3" applyFont="1" applyFill="1" applyBorder="1" applyAlignment="1"/>
    <xf numFmtId="0" fontId="32" fillId="24" borderId="11" xfId="3" applyFont="1" applyFill="1" applyBorder="1"/>
    <xf numFmtId="0" fontId="32" fillId="24" borderId="76" xfId="3" applyFont="1" applyFill="1" applyBorder="1"/>
    <xf numFmtId="0" fontId="30" fillId="24" borderId="77" xfId="3" applyFont="1" applyFill="1" applyBorder="1" applyAlignment="1">
      <alignment horizontal="center"/>
    </xf>
    <xf numFmtId="0" fontId="30" fillId="24" borderId="78" xfId="3" applyFont="1" applyFill="1" applyBorder="1" applyAlignment="1">
      <alignment horizontal="center"/>
    </xf>
    <xf numFmtId="0" fontId="30" fillId="24" borderId="78" xfId="3" applyFont="1" applyFill="1" applyBorder="1" applyProtection="1">
      <protection locked="0"/>
    </xf>
    <xf numFmtId="172" fontId="30" fillId="24" borderId="38" xfId="4" applyNumberFormat="1" applyFont="1" applyFill="1" applyBorder="1" applyAlignment="1" applyProtection="1">
      <alignment horizontal="left" vertical="center"/>
      <protection hidden="1"/>
    </xf>
    <xf numFmtId="0" fontId="30" fillId="24" borderId="56" xfId="3" applyFill="1" applyBorder="1" applyAlignment="1">
      <alignment horizontal="left" vertical="center"/>
    </xf>
    <xf numFmtId="172" fontId="30" fillId="24" borderId="78" xfId="4" applyNumberFormat="1" applyFont="1" applyFill="1" applyBorder="1" applyAlignment="1" applyProtection="1">
      <protection hidden="1"/>
    </xf>
    <xf numFmtId="1" fontId="30" fillId="24" borderId="38" xfId="4" applyNumberFormat="1" applyFont="1" applyFill="1" applyBorder="1" applyAlignment="1" applyProtection="1">
      <alignment horizontal="center"/>
      <protection hidden="1"/>
    </xf>
    <xf numFmtId="1" fontId="30" fillId="24" borderId="52" xfId="3" applyNumberFormat="1" applyFill="1" applyBorder="1" applyAlignment="1">
      <alignment horizontal="center"/>
    </xf>
    <xf numFmtId="1" fontId="30" fillId="24" borderId="56" xfId="3" applyNumberFormat="1" applyFill="1" applyBorder="1" applyAlignment="1">
      <alignment horizontal="center"/>
    </xf>
    <xf numFmtId="0" fontId="30" fillId="24" borderId="78" xfId="3" applyFont="1" applyFill="1" applyBorder="1"/>
    <xf numFmtId="0" fontId="30" fillId="24" borderId="79" xfId="3" applyFont="1" applyFill="1" applyBorder="1"/>
    <xf numFmtId="0" fontId="30" fillId="24" borderId="4" xfId="3" applyFont="1" applyFill="1" applyBorder="1" applyAlignment="1">
      <alignment horizontal="center"/>
    </xf>
    <xf numFmtId="0" fontId="37" fillId="24" borderId="1" xfId="3" applyFont="1" applyFill="1" applyBorder="1" applyAlignment="1">
      <alignment horizontal="center"/>
    </xf>
    <xf numFmtId="0" fontId="30" fillId="24" borderId="4" xfId="3" applyFont="1" applyFill="1" applyBorder="1" applyProtection="1">
      <protection locked="0"/>
    </xf>
    <xf numFmtId="172" fontId="30" fillId="24" borderId="2" xfId="4" applyNumberFormat="1" applyFont="1" applyFill="1" applyBorder="1" applyAlignment="1" applyProtection="1">
      <alignment horizontal="left" vertical="center"/>
      <protection hidden="1"/>
    </xf>
    <xf numFmtId="172" fontId="30" fillId="24" borderId="1" xfId="4" applyNumberFormat="1" applyFont="1" applyFill="1" applyBorder="1" applyAlignment="1" applyProtection="1">
      <alignment horizontal="left" vertical="center"/>
      <protection hidden="1"/>
    </xf>
    <xf numFmtId="172" fontId="30" fillId="24" borderId="4" xfId="4" applyNumberFormat="1" applyFont="1" applyFill="1" applyBorder="1" applyAlignment="1" applyProtection="1">
      <protection hidden="1"/>
    </xf>
    <xf numFmtId="1" fontId="30" fillId="24" borderId="2" xfId="4" applyNumberFormat="1" applyFont="1" applyFill="1" applyBorder="1" applyAlignment="1" applyProtection="1">
      <alignment horizontal="center"/>
      <protection hidden="1"/>
    </xf>
    <xf numFmtId="1" fontId="30" fillId="24" borderId="3" xfId="4" applyNumberFormat="1" applyFont="1" applyFill="1" applyBorder="1" applyAlignment="1" applyProtection="1">
      <alignment horizontal="center"/>
      <protection hidden="1"/>
    </xf>
    <xf numFmtId="1" fontId="30" fillId="24" borderId="1" xfId="4" applyNumberFormat="1" applyFont="1" applyFill="1" applyBorder="1" applyAlignment="1" applyProtection="1">
      <alignment horizontal="center"/>
      <protection hidden="1"/>
    </xf>
    <xf numFmtId="0" fontId="30" fillId="24" borderId="4" xfId="3" applyFont="1" applyFill="1" applyBorder="1"/>
    <xf numFmtId="0" fontId="30" fillId="24" borderId="62" xfId="3" applyFont="1" applyFill="1" applyBorder="1"/>
    <xf numFmtId="172" fontId="39" fillId="24" borderId="4" xfId="4" applyNumberFormat="1" applyFont="1" applyFill="1" applyBorder="1" applyAlignment="1" applyProtection="1">
      <protection hidden="1"/>
    </xf>
    <xf numFmtId="0" fontId="49" fillId="14" borderId="0" xfId="3" applyFont="1" applyFill="1" applyAlignment="1">
      <alignment horizontal="center" vertical="center" wrapText="1"/>
    </xf>
    <xf numFmtId="0" fontId="37" fillId="24" borderId="6" xfId="3" applyFont="1" applyFill="1" applyBorder="1" applyAlignment="1">
      <alignment horizontal="center"/>
    </xf>
    <xf numFmtId="0" fontId="30" fillId="24" borderId="18" xfId="3" applyFont="1" applyFill="1" applyBorder="1" applyProtection="1">
      <protection locked="0"/>
    </xf>
    <xf numFmtId="172" fontId="30" fillId="24" borderId="5" xfId="4" applyNumberFormat="1" applyFont="1" applyFill="1" applyBorder="1" applyAlignment="1" applyProtection="1">
      <alignment horizontal="left" vertical="center"/>
      <protection hidden="1"/>
    </xf>
    <xf numFmtId="0" fontId="30" fillId="24" borderId="6" xfId="3" applyFill="1" applyBorder="1" applyAlignment="1">
      <alignment horizontal="left" vertical="center"/>
    </xf>
    <xf numFmtId="172" fontId="30" fillId="24" borderId="18" xfId="4" applyNumberFormat="1" applyFont="1" applyFill="1" applyBorder="1" applyAlignment="1" applyProtection="1">
      <protection hidden="1"/>
    </xf>
    <xf numFmtId="1" fontId="30" fillId="24" borderId="5" xfId="4" applyNumberFormat="1" applyFont="1" applyFill="1" applyBorder="1" applyAlignment="1" applyProtection="1">
      <alignment horizontal="center"/>
      <protection hidden="1"/>
    </xf>
    <xf numFmtId="1" fontId="30" fillId="24" borderId="8" xfId="3" applyNumberFormat="1" applyFill="1" applyBorder="1" applyAlignment="1">
      <alignment horizontal="center"/>
    </xf>
    <xf numFmtId="1" fontId="30" fillId="24" borderId="6" xfId="3" applyNumberFormat="1" applyFill="1" applyBorder="1" applyAlignment="1">
      <alignment horizontal="center"/>
    </xf>
    <xf numFmtId="0" fontId="30" fillId="24" borderId="18" xfId="3" applyFont="1" applyFill="1" applyBorder="1"/>
    <xf numFmtId="0" fontId="30" fillId="24" borderId="74" xfId="3" applyFont="1" applyFill="1" applyBorder="1"/>
    <xf numFmtId="0" fontId="32" fillId="24" borderId="0" xfId="3" applyFont="1" applyFill="1" applyBorder="1"/>
    <xf numFmtId="0" fontId="30" fillId="24" borderId="0" xfId="3" applyFill="1"/>
    <xf numFmtId="0" fontId="32" fillId="24" borderId="49" xfId="3" applyFont="1" applyFill="1" applyBorder="1" applyAlignment="1">
      <alignment horizontal="center"/>
    </xf>
    <xf numFmtId="0" fontId="32" fillId="24" borderId="67" xfId="3" applyFont="1" applyFill="1" applyBorder="1" applyAlignment="1">
      <alignment horizontal="center"/>
    </xf>
    <xf numFmtId="0" fontId="38" fillId="24" borderId="67" xfId="3" applyFont="1" applyFill="1" applyBorder="1" applyAlignment="1">
      <alignment horizontal="center" vertical="center"/>
    </xf>
    <xf numFmtId="0" fontId="30" fillId="24" borderId="67" xfId="3" applyFill="1" applyBorder="1" applyAlignment="1">
      <alignment vertical="center"/>
    </xf>
    <xf numFmtId="0" fontId="30" fillId="24" borderId="81" xfId="3" applyFill="1" applyBorder="1" applyAlignment="1">
      <alignment vertical="center"/>
    </xf>
    <xf numFmtId="172" fontId="31" fillId="24" borderId="80" xfId="4" applyNumberFormat="1" applyFont="1" applyFill="1" applyBorder="1" applyAlignment="1" applyProtection="1">
      <alignment horizontal="right" vertical="center" wrapText="1"/>
      <protection hidden="1"/>
    </xf>
    <xf numFmtId="0" fontId="40" fillId="24" borderId="66" xfId="3" applyFont="1" applyFill="1" applyBorder="1" applyAlignment="1">
      <alignment horizontal="centerContinuous"/>
    </xf>
    <xf numFmtId="0" fontId="40" fillId="24" borderId="67" xfId="3" applyFont="1" applyFill="1" applyBorder="1" applyAlignment="1">
      <alignment horizontal="centerContinuous"/>
    </xf>
    <xf numFmtId="0" fontId="40" fillId="24" borderId="67" xfId="3" applyFont="1" applyFill="1" applyBorder="1" applyAlignment="1">
      <alignment horizontal="center" vertical="center"/>
    </xf>
    <xf numFmtId="172" fontId="33" fillId="24" borderId="80" xfId="4" applyNumberFormat="1" applyFont="1" applyFill="1" applyBorder="1" applyAlignment="1" applyProtection="1">
      <protection hidden="1"/>
    </xf>
    <xf numFmtId="0" fontId="32" fillId="24" borderId="50" xfId="3" applyFont="1" applyFill="1" applyBorder="1" applyAlignment="1"/>
    <xf numFmtId="0" fontId="32" fillId="24" borderId="39" xfId="3" applyFont="1" applyFill="1" applyBorder="1" applyAlignment="1">
      <alignment horizontal="centerContinuous"/>
    </xf>
    <xf numFmtId="0" fontId="32" fillId="24" borderId="0" xfId="3" applyFont="1" applyFill="1" applyBorder="1" applyAlignment="1">
      <alignment horizontal="centerContinuous"/>
    </xf>
    <xf numFmtId="0" fontId="32" fillId="24" borderId="0" xfId="3" applyFont="1" applyFill="1" applyAlignment="1">
      <alignment horizontal="centerContinuous" vertical="center"/>
    </xf>
    <xf numFmtId="0" fontId="32" fillId="24" borderId="40" xfId="3" applyFont="1" applyFill="1" applyBorder="1"/>
    <xf numFmtId="0" fontId="32" fillId="24" borderId="49" xfId="3" applyFont="1" applyFill="1" applyBorder="1"/>
    <xf numFmtId="0" fontId="32" fillId="24" borderId="67" xfId="3" applyFont="1" applyFill="1" applyBorder="1" applyAlignment="1">
      <alignment horizontal="center" vertical="center" wrapText="1"/>
    </xf>
    <xf numFmtId="0" fontId="32" fillId="24" borderId="50" xfId="3" applyFont="1" applyFill="1" applyBorder="1"/>
    <xf numFmtId="14" fontId="30" fillId="0" borderId="69" xfId="3" applyNumberFormat="1" applyBorder="1" applyAlignment="1">
      <alignment horizontal="center"/>
    </xf>
    <xf numFmtId="14" fontId="30" fillId="0" borderId="70" xfId="3" applyNumberFormat="1" applyBorder="1" applyAlignment="1">
      <alignment horizontal="center"/>
    </xf>
    <xf numFmtId="14" fontId="30" fillId="0" borderId="64" xfId="3" applyNumberFormat="1" applyBorder="1" applyAlignment="1">
      <alignment horizontal="center"/>
    </xf>
    <xf numFmtId="0" fontId="37" fillId="24" borderId="56" xfId="3" applyFont="1" applyFill="1" applyBorder="1" applyAlignment="1">
      <alignment horizontal="center"/>
    </xf>
    <xf numFmtId="0" fontId="30" fillId="24" borderId="65" xfId="3" applyFont="1" applyFill="1" applyBorder="1" applyAlignment="1">
      <alignment horizontal="center"/>
    </xf>
    <xf numFmtId="0" fontId="37" fillId="24" borderId="64" xfId="3" applyFont="1" applyFill="1" applyBorder="1" applyAlignment="1">
      <alignment horizontal="center"/>
    </xf>
    <xf numFmtId="0" fontId="30" fillId="24" borderId="65" xfId="3" applyFont="1" applyFill="1" applyBorder="1" applyProtection="1">
      <protection locked="0"/>
    </xf>
    <xf numFmtId="172" fontId="30" fillId="24" borderId="71" xfId="4" applyNumberFormat="1" applyFont="1" applyFill="1" applyBorder="1" applyAlignment="1" applyProtection="1">
      <alignment horizontal="left" vertical="center"/>
      <protection hidden="1"/>
    </xf>
    <xf numFmtId="172" fontId="30" fillId="24" borderId="64" xfId="4" applyNumberFormat="1" applyFont="1" applyFill="1" applyBorder="1" applyAlignment="1" applyProtection="1">
      <alignment horizontal="left" vertical="center"/>
      <protection hidden="1"/>
    </xf>
    <xf numFmtId="172" fontId="30" fillId="24" borderId="65" xfId="4" applyNumberFormat="1" applyFont="1" applyFill="1" applyBorder="1" applyAlignment="1" applyProtection="1">
      <protection hidden="1"/>
    </xf>
    <xf numFmtId="1" fontId="30" fillId="24" borderId="71" xfId="4" applyNumberFormat="1" applyFont="1" applyFill="1" applyBorder="1" applyAlignment="1" applyProtection="1">
      <alignment horizontal="center"/>
      <protection hidden="1"/>
    </xf>
    <xf numFmtId="1" fontId="30" fillId="24" borderId="70" xfId="4" applyNumberFormat="1" applyFont="1" applyFill="1" applyBorder="1" applyAlignment="1" applyProtection="1">
      <alignment horizontal="center"/>
      <protection hidden="1"/>
    </xf>
    <xf numFmtId="1" fontId="30" fillId="24" borderId="64" xfId="4" applyNumberFormat="1" applyFont="1" applyFill="1" applyBorder="1" applyAlignment="1" applyProtection="1">
      <alignment horizontal="center"/>
      <protection hidden="1"/>
    </xf>
    <xf numFmtId="0" fontId="30" fillId="24" borderId="82" xfId="3" applyFont="1" applyFill="1" applyBorder="1"/>
    <xf numFmtId="14" fontId="34" fillId="25" borderId="20" xfId="3" applyNumberFormat="1" applyFont="1" applyFill="1" applyBorder="1" applyAlignment="1">
      <alignment horizontal="center" vertical="top"/>
    </xf>
    <xf numFmtId="0" fontId="34" fillId="25" borderId="21" xfId="3" applyFont="1" applyFill="1" applyBorder="1" applyAlignment="1">
      <alignment horizontal="center" vertical="top" wrapText="1"/>
    </xf>
    <xf numFmtId="0" fontId="34" fillId="25" borderId="83" xfId="3" applyFont="1" applyFill="1" applyBorder="1" applyAlignment="1">
      <alignment horizontal="center" vertical="top" wrapText="1"/>
    </xf>
    <xf numFmtId="0" fontId="34" fillId="25" borderId="83" xfId="3" applyFont="1" applyFill="1" applyBorder="1" applyAlignment="1">
      <alignment horizontal="center" vertical="top"/>
    </xf>
    <xf numFmtId="0" fontId="34" fillId="25" borderId="21" xfId="3" applyFont="1" applyFill="1" applyBorder="1" applyAlignment="1">
      <alignment horizontal="center" vertical="top"/>
    </xf>
    <xf numFmtId="4" fontId="34" fillId="25" borderId="21" xfId="3" applyNumberFormat="1" applyFont="1" applyFill="1" applyBorder="1" applyAlignment="1">
      <alignment horizontal="center" vertical="top"/>
    </xf>
    <xf numFmtId="4" fontId="34" fillId="25" borderId="21" xfId="3" applyNumberFormat="1" applyFont="1" applyFill="1" applyBorder="1" applyAlignment="1">
      <alignment horizontal="center" vertical="center" wrapText="1"/>
    </xf>
    <xf numFmtId="4" fontId="34" fillId="25" borderId="84" xfId="3" applyNumberFormat="1" applyFont="1" applyFill="1" applyBorder="1" applyAlignment="1">
      <alignment horizontal="center" vertical="top"/>
    </xf>
    <xf numFmtId="0" fontId="42" fillId="0" borderId="0" xfId="3" applyFont="1"/>
    <xf numFmtId="173" fontId="42" fillId="26" borderId="0" xfId="3" applyNumberFormat="1" applyFont="1" applyFill="1" applyBorder="1" applyAlignment="1">
      <alignment horizontal="center"/>
    </xf>
    <xf numFmtId="1" fontId="42" fillId="27" borderId="0" xfId="3" applyNumberFormat="1" applyFont="1" applyFill="1" applyBorder="1" applyAlignment="1">
      <alignment horizontal="center"/>
    </xf>
    <xf numFmtId="0" fontId="42" fillId="27" borderId="0" xfId="3" applyFont="1" applyFill="1" applyBorder="1" applyAlignment="1">
      <alignment horizontal="center"/>
    </xf>
    <xf numFmtId="4" fontId="42" fillId="26" borderId="0" xfId="3" applyNumberFormat="1" applyFont="1" applyFill="1" applyBorder="1"/>
    <xf numFmtId="1" fontId="42" fillId="26" borderId="0" xfId="3" applyNumberFormat="1" applyFont="1" applyFill="1" applyBorder="1" applyAlignment="1">
      <alignment horizontal="center"/>
    </xf>
    <xf numFmtId="4" fontId="42" fillId="27" borderId="0" xfId="3" applyNumberFormat="1" applyFont="1" applyFill="1" applyBorder="1"/>
    <xf numFmtId="4" fontId="34" fillId="27" borderId="0" xfId="3" applyNumberFormat="1" applyFont="1" applyFill="1" applyBorder="1"/>
    <xf numFmtId="14" fontId="42" fillId="0" borderId="0" xfId="3" applyNumberFormat="1" applyFont="1" applyAlignment="1">
      <alignment horizontal="center"/>
    </xf>
    <xf numFmtId="0" fontId="42" fillId="0" borderId="0" xfId="3" applyFont="1" applyAlignment="1">
      <alignment horizontal="center"/>
    </xf>
    <xf numFmtId="4" fontId="42" fillId="0" borderId="0" xfId="3" applyNumberFormat="1" applyFont="1"/>
  </cellXfs>
  <cellStyles count="5">
    <cellStyle name="Lien hypertexte" xfId="1" builtinId="8"/>
    <cellStyle name="Milliers" xfId="2" builtinId="3"/>
    <cellStyle name="Milliers 2" xfId="4"/>
    <cellStyle name="Normal" xfId="0" builtinId="0"/>
    <cellStyle name="Normal 2" xfId="3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pivotCacheDefinition" Target="pivotCache/pivotCacheDefinition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3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94813896"/>
        <c:axId val="294807232"/>
      </c:lineChart>
      <c:catAx>
        <c:axId val="2948138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94807232"/>
        <c:crosses val="autoZero"/>
        <c:auto val="1"/>
        <c:lblAlgn val="ctr"/>
        <c:lblOffset val="100"/>
        <c:noMultiLvlLbl val="0"/>
      </c:catAx>
      <c:valAx>
        <c:axId val="294807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948138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v5.xlsm]Incasat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357312152"/>
        <c:axId val="357312936"/>
      </c:lineChart>
      <c:catAx>
        <c:axId val="357312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12936"/>
        <c:crosses val="autoZero"/>
        <c:auto val="1"/>
        <c:lblAlgn val="ctr"/>
        <c:lblOffset val="100"/>
        <c:noMultiLvlLbl val="0"/>
      </c:catAx>
      <c:valAx>
        <c:axId val="3573129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12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v5.xlsm]Facturat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357313720"/>
        <c:axId val="357317248"/>
      </c:lineChart>
      <c:catAx>
        <c:axId val="357313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17248"/>
        <c:crosses val="autoZero"/>
        <c:auto val="1"/>
        <c:lblAlgn val="ctr"/>
        <c:lblOffset val="100"/>
        <c:noMultiLvlLbl val="0"/>
      </c:catAx>
      <c:valAx>
        <c:axId val="3573172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1372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v5.xlsm]Incasari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114300</xdr:rowOff>
        </xdr:from>
        <xdr:to>
          <xdr:col>19</xdr:col>
          <xdr:colOff>600075</xdr:colOff>
          <xdr:row>4</xdr:row>
          <xdr:rowOff>209550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333375</xdr:colOff>
          <xdr:row>6</xdr:row>
          <xdr:rowOff>38100</xdr:rowOff>
        </xdr:from>
        <xdr:to>
          <xdr:col>19</xdr:col>
          <xdr:colOff>600075</xdr:colOff>
          <xdr:row>8</xdr:row>
          <xdr:rowOff>104775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180975</xdr:colOff>
          <xdr:row>1</xdr:row>
          <xdr:rowOff>28575</xdr:rowOff>
        </xdr:from>
        <xdr:to>
          <xdr:col>19</xdr:col>
          <xdr:colOff>600075</xdr:colOff>
          <xdr:row>3</xdr:row>
          <xdr:rowOff>104775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209550</xdr:colOff>
          <xdr:row>4</xdr:row>
          <xdr:rowOff>295275</xdr:rowOff>
        </xdr:from>
        <xdr:to>
          <xdr:col>19</xdr:col>
          <xdr:colOff>600075</xdr:colOff>
          <xdr:row>8</xdr:row>
          <xdr:rowOff>66675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0</xdr:row>
          <xdr:rowOff>95250</xdr:rowOff>
        </xdr:from>
        <xdr:to>
          <xdr:col>15</xdr:col>
          <xdr:colOff>466725</xdr:colOff>
          <xdr:row>0</xdr:row>
          <xdr:rowOff>371475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INSEREAZA RAND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200025</xdr:colOff>
          <xdr:row>0</xdr:row>
          <xdr:rowOff>85725</xdr:rowOff>
        </xdr:from>
        <xdr:to>
          <xdr:col>20</xdr:col>
          <xdr:colOff>238125</xdr:colOff>
          <xdr:row>0</xdr:row>
          <xdr:rowOff>371475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EVIDENCE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0</xdr:row>
          <xdr:rowOff>85725</xdr:rowOff>
        </xdr:from>
        <xdr:to>
          <xdr:col>17</xdr:col>
          <xdr:colOff>542925</xdr:colOff>
          <xdr:row>0</xdr:row>
          <xdr:rowOff>381000</xdr:rowOff>
        </xdr:to>
        <xdr:sp macro="" textlink="">
          <xdr:nvSpPr>
            <xdr:cNvPr id="40963" name="Button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533400</xdr:colOff>
      <xdr:row>19</xdr:row>
      <xdr:rowOff>104775</xdr:rowOff>
    </xdr:from>
    <xdr:to>
      <xdr:col>11</xdr:col>
      <xdr:colOff>533400</xdr:colOff>
      <xdr:row>21</xdr:row>
      <xdr:rowOff>104775</xdr:rowOff>
    </xdr:to>
    <xdr:sp macro="" textlink="">
      <xdr:nvSpPr>
        <xdr:cNvPr id="23" name="ZoneTexte 22"/>
        <xdr:cNvSpPr txBox="1"/>
      </xdr:nvSpPr>
      <xdr:spPr>
        <a:xfrm>
          <a:off x="6019800" y="31813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82550</xdr:colOff>
      <xdr:row>1</xdr:row>
      <xdr:rowOff>0</xdr:rowOff>
    </xdr:from>
    <xdr:to>
      <xdr:col>19</xdr:col>
      <xdr:colOff>311150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15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171450</xdr:colOff>
          <xdr:row>2</xdr:row>
          <xdr:rowOff>9525</xdr:rowOff>
        </xdr:from>
        <xdr:to>
          <xdr:col>24</xdr:col>
          <xdr:colOff>590550</xdr:colOff>
          <xdr:row>4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425450</xdr:colOff>
      <xdr:row>0</xdr:row>
      <xdr:rowOff>127000</xdr:rowOff>
    </xdr:from>
    <xdr:to>
      <xdr:col>19</xdr:col>
      <xdr:colOff>234950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12058650" y="127000"/>
          <a:ext cx="1028700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209550</xdr:colOff>
          <xdr:row>2</xdr:row>
          <xdr:rowOff>9525</xdr:rowOff>
        </xdr:from>
        <xdr:to>
          <xdr:col>24</xdr:col>
          <xdr:colOff>19050</xdr:colOff>
          <xdr:row>4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18</xdr:col>
      <xdr:colOff>508000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534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85725</xdr:colOff>
          <xdr:row>2</xdr:row>
          <xdr:rowOff>9525</xdr:rowOff>
        </xdr:from>
        <xdr:to>
          <xdr:col>23</xdr:col>
          <xdr:colOff>504825</xdr:colOff>
          <xdr:row>4</xdr:row>
          <xdr:rowOff>152400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12700</xdr:colOff>
      <xdr:row>0</xdr:row>
      <xdr:rowOff>76200</xdr:rowOff>
    </xdr:from>
    <xdr:to>
      <xdr:col>19</xdr:col>
      <xdr:colOff>431800</xdr:colOff>
      <xdr:row>2</xdr:row>
      <xdr:rowOff>66675</xdr:rowOff>
    </xdr:to>
    <xdr:sp macro="[0]!RetourApanou" textlink="">
      <xdr:nvSpPr>
        <xdr:cNvPr id="2" name="ZoneTexte 1"/>
        <xdr:cNvSpPr txBox="1"/>
      </xdr:nvSpPr>
      <xdr:spPr>
        <a:xfrm>
          <a:off x="11858625" y="7620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161925</xdr:colOff>
          <xdr:row>1</xdr:row>
          <xdr:rowOff>9525</xdr:rowOff>
        </xdr:from>
        <xdr:to>
          <xdr:col>23</xdr:col>
          <xdr:colOff>581025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377825</xdr:colOff>
      <xdr:row>0</xdr:row>
      <xdr:rowOff>47625</xdr:rowOff>
    </xdr:from>
    <xdr:to>
      <xdr:col>18</xdr:col>
      <xdr:colOff>47625</xdr:colOff>
      <xdr:row>2</xdr:row>
      <xdr:rowOff>38100</xdr:rowOff>
    </xdr:to>
    <xdr:sp macro="[0]!RetourApanou" textlink="">
      <xdr:nvSpPr>
        <xdr:cNvPr id="2" name="ZoneTexte 1"/>
        <xdr:cNvSpPr txBox="1"/>
      </xdr:nvSpPr>
      <xdr:spPr>
        <a:xfrm>
          <a:off x="10277475" y="476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1</xdr:row>
          <xdr:rowOff>9525</xdr:rowOff>
        </xdr:from>
        <xdr:to>
          <xdr:col>29</xdr:col>
          <xdr:colOff>266700</xdr:colOff>
          <xdr:row>4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546100</xdr:colOff>
      <xdr:row>0</xdr:row>
      <xdr:rowOff>104775</xdr:rowOff>
    </xdr:from>
    <xdr:to>
      <xdr:col>19</xdr:col>
      <xdr:colOff>0</xdr:colOff>
      <xdr:row>2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4584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190500</xdr:colOff>
          <xdr:row>1</xdr:row>
          <xdr:rowOff>9525</xdr:rowOff>
        </xdr:from>
        <xdr:to>
          <xdr:col>30</xdr:col>
          <xdr:colOff>228600</xdr:colOff>
          <xdr:row>4</xdr:row>
          <xdr:rowOff>19050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12700</xdr:colOff>
      <xdr:row>0</xdr:row>
      <xdr:rowOff>0</xdr:rowOff>
    </xdr:from>
    <xdr:to>
      <xdr:col>18</xdr:col>
      <xdr:colOff>165100</xdr:colOff>
      <xdr:row>1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110585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85725</xdr:colOff>
          <xdr:row>1</xdr:row>
          <xdr:rowOff>9525</xdr:rowOff>
        </xdr:from>
        <xdr:to>
          <xdr:col>22</xdr:col>
          <xdr:colOff>504825</xdr:colOff>
          <xdr:row>4</xdr:row>
          <xdr:rowOff>19050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149225</xdr:colOff>
      <xdr:row>1</xdr:row>
      <xdr:rowOff>0</xdr:rowOff>
    </xdr:from>
    <xdr:to>
      <xdr:col>19</xdr:col>
      <xdr:colOff>6350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2204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333375</xdr:colOff>
          <xdr:row>2</xdr:row>
          <xdr:rowOff>9525</xdr:rowOff>
        </xdr:from>
        <xdr:to>
          <xdr:col>26</xdr:col>
          <xdr:colOff>238125</xdr:colOff>
          <xdr:row>5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215900</xdr:colOff>
      <xdr:row>1</xdr:row>
      <xdr:rowOff>0</xdr:rowOff>
    </xdr:from>
    <xdr:to>
      <xdr:col>20</xdr:col>
      <xdr:colOff>177800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8013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28575</xdr:colOff>
          <xdr:row>1</xdr:row>
          <xdr:rowOff>9525</xdr:rowOff>
        </xdr:from>
        <xdr:to>
          <xdr:col>32</xdr:col>
          <xdr:colOff>142875</xdr:colOff>
          <xdr:row>4</xdr:row>
          <xdr:rowOff>28575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21</xdr:col>
      <xdr:colOff>12700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870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190500</xdr:colOff>
          <xdr:row>1</xdr:row>
          <xdr:rowOff>9525</xdr:rowOff>
        </xdr:from>
        <xdr:to>
          <xdr:col>33</xdr:col>
          <xdr:colOff>209550</xdr:colOff>
          <xdr:row>4</xdr:row>
          <xdr:rowOff>28575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38100</xdr:colOff>
      <xdr:row>1</xdr:row>
      <xdr:rowOff>0</xdr:rowOff>
    </xdr:from>
    <xdr:to>
      <xdr:col>19</xdr:col>
      <xdr:colOff>209550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2990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228600</xdr:colOff>
          <xdr:row>2</xdr:row>
          <xdr:rowOff>9525</xdr:rowOff>
        </xdr:from>
        <xdr:to>
          <xdr:col>31</xdr:col>
          <xdr:colOff>190500</xdr:colOff>
          <xdr:row>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101600</xdr:colOff>
      <xdr:row>1</xdr:row>
      <xdr:rowOff>0</xdr:rowOff>
    </xdr:from>
    <xdr:to>
      <xdr:col>18</xdr:col>
      <xdr:colOff>520700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062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2</xdr:row>
          <xdr:rowOff>9525</xdr:rowOff>
        </xdr:from>
        <xdr:to>
          <xdr:col>24</xdr:col>
          <xdr:colOff>457200</xdr:colOff>
          <xdr:row>5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3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Copie%20de%20Registre%20de%20cais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  <definedName name="ALEGEZIU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 - PAR MOIS"/>
      <sheetName val="REG CASA ZI - PAR JOUR"/>
      <sheetName val="RON - MONTANT"/>
      <sheetName val="Feuil1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8" dataDxfId="37">
  <autoFilter ref="A1:M7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3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8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25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26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27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10">
    <pageSetUpPr fitToPage="1"/>
  </sheetPr>
  <dimension ref="A1:AE101"/>
  <sheetViews>
    <sheetView showGridLines="0" tabSelected="1" zoomScale="75" zoomScaleNormal="75" workbookViewId="0">
      <selection activeCell="G16" sqref="G16"/>
    </sheetView>
  </sheetViews>
  <sheetFormatPr baseColWidth="10" defaultColWidth="9.140625" defaultRowHeight="12.75"/>
  <cols>
    <col min="1" max="1" width="5.7109375" style="615" customWidth="1"/>
    <col min="2" max="2" width="5.7109375" style="615" hidden="1" customWidth="1"/>
    <col min="3" max="4" width="9.140625" style="615"/>
    <col min="5" max="5" width="12.7109375" style="615" customWidth="1"/>
    <col min="6" max="6" width="23.7109375" style="615" customWidth="1"/>
    <col min="7" max="8" width="15.7109375" style="615" customWidth="1"/>
    <col min="9" max="9" width="10.140625" style="615" bestFit="1" customWidth="1"/>
    <col min="10" max="11" width="6.7109375" style="615" customWidth="1"/>
    <col min="12" max="13" width="9.140625" style="615"/>
    <col min="14" max="14" width="15.7109375" style="615" customWidth="1"/>
    <col min="15" max="15" width="9.140625" style="615"/>
    <col min="16" max="16" width="7" style="615" customWidth="1"/>
    <col min="17" max="17" width="12.140625" style="615" bestFit="1" customWidth="1"/>
    <col min="18" max="16384" width="9.140625" style="615"/>
  </cols>
  <sheetData>
    <row r="1" spans="1:31" s="508" customFormat="1" ht="24.95" customHeight="1">
      <c r="A1" s="496" t="s">
        <v>263</v>
      </c>
      <c r="B1" s="497"/>
      <c r="C1" s="498"/>
      <c r="D1" s="498"/>
      <c r="E1" s="498"/>
      <c r="F1" s="499"/>
      <c r="G1" s="500" t="s">
        <v>264</v>
      </c>
      <c r="H1" s="501"/>
      <c r="I1" s="502" t="s">
        <v>161</v>
      </c>
      <c r="J1" s="503"/>
      <c r="K1" s="504"/>
      <c r="L1" s="505" t="s">
        <v>265</v>
      </c>
      <c r="M1" s="506"/>
      <c r="N1" s="505" t="s">
        <v>266</v>
      </c>
      <c r="O1" s="507"/>
    </row>
    <row r="2" spans="1:31" s="508" customFormat="1" ht="24.95" customHeight="1">
      <c r="A2" s="509" t="s">
        <v>267</v>
      </c>
      <c r="B2" s="510"/>
      <c r="C2" s="511"/>
      <c r="D2" s="512"/>
      <c r="E2" s="513"/>
      <c r="F2" s="514"/>
      <c r="G2" s="515"/>
      <c r="H2" s="516"/>
      <c r="I2" s="517" t="s">
        <v>268</v>
      </c>
      <c r="J2" s="518" t="s">
        <v>269</v>
      </c>
      <c r="K2" s="518" t="s">
        <v>270</v>
      </c>
      <c r="L2" s="519" t="s">
        <v>271</v>
      </c>
      <c r="M2" s="520"/>
      <c r="N2" s="521"/>
      <c r="O2" s="522"/>
    </row>
    <row r="3" spans="1:31" s="508" customFormat="1" ht="15" customHeight="1">
      <c r="A3" s="523">
        <v>1</v>
      </c>
      <c r="B3" s="524"/>
      <c r="C3" s="525"/>
      <c r="D3" s="526"/>
      <c r="E3" s="527"/>
      <c r="F3" s="528">
        <v>2</v>
      </c>
      <c r="G3" s="529" t="s">
        <v>272</v>
      </c>
      <c r="H3" s="530"/>
      <c r="I3" s="517">
        <v>3</v>
      </c>
      <c r="J3" s="518">
        <v>4</v>
      </c>
      <c r="K3" s="518">
        <v>5</v>
      </c>
      <c r="L3" s="531">
        <v>6</v>
      </c>
      <c r="M3" s="532"/>
      <c r="N3" s="533">
        <v>7</v>
      </c>
      <c r="O3" s="534"/>
    </row>
    <row r="4" spans="1:31" s="508" customFormat="1" ht="13.5" thickBot="1">
      <c r="A4" s="535"/>
      <c r="B4" s="536"/>
      <c r="C4" s="537"/>
      <c r="D4" s="538"/>
      <c r="E4" s="539"/>
      <c r="F4" s="540"/>
      <c r="G4" s="541"/>
      <c r="H4" s="542"/>
      <c r="I4" s="543" t="s">
        <v>308</v>
      </c>
      <c r="J4" s="544"/>
      <c r="K4" s="545"/>
      <c r="L4" s="546"/>
      <c r="M4" s="547"/>
      <c r="N4" s="548"/>
      <c r="O4" s="549"/>
    </row>
    <row r="5" spans="1:31" s="508" customFormat="1" ht="25.5">
      <c r="A5" s="550" t="s">
        <v>3</v>
      </c>
      <c r="B5" s="551"/>
      <c r="C5" s="552" t="s">
        <v>273</v>
      </c>
      <c r="D5" s="552" t="s">
        <v>274</v>
      </c>
      <c r="E5" s="553" t="s">
        <v>309</v>
      </c>
      <c r="F5" s="554"/>
      <c r="G5" s="552" t="s">
        <v>310</v>
      </c>
      <c r="H5" s="552" t="s">
        <v>311</v>
      </c>
      <c r="I5" s="555" t="s">
        <v>275</v>
      </c>
      <c r="J5" s="556"/>
      <c r="K5" s="557"/>
      <c r="L5" s="558"/>
      <c r="M5" s="558"/>
      <c r="N5" s="558"/>
      <c r="O5" s="559"/>
    </row>
    <row r="6" spans="1:31" s="508" customFormat="1">
      <c r="A6" s="517">
        <v>8</v>
      </c>
      <c r="B6" s="560"/>
      <c r="C6" s="518">
        <v>9</v>
      </c>
      <c r="D6" s="518">
        <v>10</v>
      </c>
      <c r="E6" s="561"/>
      <c r="F6" s="562"/>
      <c r="G6" s="563">
        <v>11</v>
      </c>
      <c r="H6" s="563">
        <v>12</v>
      </c>
      <c r="I6" s="518">
        <v>13</v>
      </c>
      <c r="J6" s="518">
        <v>14</v>
      </c>
      <c r="K6" s="518">
        <v>15</v>
      </c>
      <c r="L6" s="518">
        <v>16</v>
      </c>
      <c r="M6" s="518">
        <v>17</v>
      </c>
      <c r="N6" s="518">
        <v>18</v>
      </c>
      <c r="O6" s="528">
        <v>19</v>
      </c>
    </row>
    <row r="7" spans="1:31" s="568" customFormat="1" ht="14.25">
      <c r="A7" s="564"/>
      <c r="B7" s="565"/>
      <c r="C7" s="565"/>
      <c r="D7" s="565"/>
      <c r="E7" s="565"/>
      <c r="F7" s="565"/>
      <c r="G7" s="566"/>
      <c r="H7" s="566"/>
      <c r="I7" s="565"/>
      <c r="J7" s="565"/>
      <c r="K7" s="565"/>
      <c r="L7" s="565"/>
      <c r="M7" s="565"/>
      <c r="N7" s="565"/>
      <c r="O7" s="567"/>
    </row>
    <row r="8" spans="1:31" s="568" customFormat="1" ht="15.75" thickBot="1">
      <c r="A8" s="569">
        <v>1</v>
      </c>
      <c r="B8" s="570" t="e">
        <f>#REF!&amp;$A8</f>
        <v>#REF!</v>
      </c>
      <c r="C8" s="571" t="s">
        <v>276</v>
      </c>
      <c r="D8" s="572"/>
      <c r="E8" s="572"/>
      <c r="F8" s="572"/>
      <c r="G8" s="573">
        <v>100</v>
      </c>
      <c r="H8" s="574"/>
      <c r="I8" s="575"/>
      <c r="J8" s="576"/>
      <c r="K8" s="577"/>
      <c r="L8" s="578"/>
      <c r="M8" s="578"/>
      <c r="N8" s="578"/>
      <c r="O8" s="579"/>
    </row>
    <row r="9" spans="1:31" s="568" customFormat="1" ht="15" customHeight="1">
      <c r="A9" s="580">
        <v>1</v>
      </c>
      <c r="B9" s="581">
        <v>1</v>
      </c>
      <c r="C9" s="582"/>
      <c r="D9" s="582"/>
      <c r="E9" s="583"/>
      <c r="F9" s="584"/>
      <c r="G9" s="585"/>
      <c r="H9" s="585"/>
      <c r="I9" s="586"/>
      <c r="J9" s="587"/>
      <c r="K9" s="588"/>
      <c r="L9" s="589"/>
      <c r="M9" s="589"/>
      <c r="N9" s="589"/>
      <c r="O9" s="590"/>
    </row>
    <row r="10" spans="1:31" s="568" customFormat="1" ht="15" customHeight="1">
      <c r="A10" s="591">
        <v>2</v>
      </c>
      <c r="B10" s="592" t="e">
        <f>#REF!&amp;$A10</f>
        <v>#REF!</v>
      </c>
      <c r="C10" s="593"/>
      <c r="D10" s="593"/>
      <c r="E10" s="594"/>
      <c r="F10" s="595"/>
      <c r="G10" s="596"/>
      <c r="H10" s="596"/>
      <c r="I10" s="597"/>
      <c r="J10" s="598"/>
      <c r="K10" s="599"/>
      <c r="L10" s="600"/>
      <c r="M10" s="600"/>
      <c r="N10" s="600"/>
      <c r="O10" s="601"/>
    </row>
    <row r="11" spans="1:31" s="568" customFormat="1" ht="15" customHeight="1">
      <c r="A11" s="591">
        <v>3</v>
      </c>
      <c r="B11" s="592" t="e">
        <f>#REF!&amp;$A11</f>
        <v>#REF!</v>
      </c>
      <c r="C11" s="593"/>
      <c r="D11" s="593"/>
      <c r="E11" s="594"/>
      <c r="F11" s="595"/>
      <c r="G11" s="596"/>
      <c r="H11" s="596"/>
      <c r="I11" s="597"/>
      <c r="J11" s="598"/>
      <c r="K11" s="599"/>
      <c r="L11" s="600"/>
      <c r="M11" s="600"/>
      <c r="N11" s="600"/>
      <c r="O11" s="601"/>
    </row>
    <row r="12" spans="1:31" s="568" customFormat="1" ht="15" customHeight="1">
      <c r="A12" s="591">
        <v>4</v>
      </c>
      <c r="B12" s="592" t="e">
        <f>#REF!&amp;$A12</f>
        <v>#REF!</v>
      </c>
      <c r="C12" s="593"/>
      <c r="D12" s="593"/>
      <c r="E12" s="594"/>
      <c r="F12" s="595"/>
      <c r="G12" s="596"/>
      <c r="H12" s="602"/>
      <c r="I12" s="597"/>
      <c r="J12" s="598"/>
      <c r="K12" s="599"/>
      <c r="L12" s="600"/>
      <c r="M12" s="600"/>
      <c r="N12" s="600"/>
      <c r="O12" s="601"/>
      <c r="Q12" s="603" t="s">
        <v>312</v>
      </c>
      <c r="R12" s="603"/>
      <c r="S12" s="603"/>
      <c r="T12" s="603"/>
      <c r="U12" s="603"/>
      <c r="V12" s="603"/>
      <c r="W12" s="603"/>
      <c r="X12" s="603"/>
      <c r="Y12" s="603"/>
      <c r="Z12" s="603"/>
      <c r="AA12" s="603"/>
      <c r="AB12" s="603"/>
      <c r="AC12" s="603"/>
      <c r="AD12" s="603"/>
      <c r="AE12" s="603"/>
    </row>
    <row r="13" spans="1:31" s="568" customFormat="1" ht="15" customHeight="1">
      <c r="A13" s="591">
        <v>5</v>
      </c>
      <c r="B13" s="592" t="e">
        <f>#REF!&amp;$A13</f>
        <v>#REF!</v>
      </c>
      <c r="C13" s="593"/>
      <c r="D13" s="593"/>
      <c r="E13" s="594"/>
      <c r="F13" s="595"/>
      <c r="G13" s="596"/>
      <c r="H13" s="596"/>
      <c r="I13" s="597"/>
      <c r="J13" s="598"/>
      <c r="K13" s="599"/>
      <c r="L13" s="600"/>
      <c r="M13" s="600"/>
      <c r="N13" s="600"/>
      <c r="O13" s="601"/>
      <c r="Q13" s="603"/>
      <c r="R13" s="603"/>
      <c r="S13" s="603"/>
      <c r="T13" s="603"/>
      <c r="U13" s="603"/>
      <c r="V13" s="603"/>
      <c r="W13" s="603"/>
      <c r="X13" s="603"/>
      <c r="Y13" s="603"/>
      <c r="Z13" s="603"/>
      <c r="AA13" s="603"/>
      <c r="AB13" s="603"/>
      <c r="AC13" s="603"/>
      <c r="AD13" s="603"/>
      <c r="AE13" s="603"/>
    </row>
    <row r="14" spans="1:31" s="568" customFormat="1" ht="15" customHeight="1">
      <c r="A14" s="591">
        <v>6</v>
      </c>
      <c r="B14" s="592" t="e">
        <f>#REF!&amp;$A14</f>
        <v>#REF!</v>
      </c>
      <c r="C14" s="593"/>
      <c r="D14" s="593"/>
      <c r="E14" s="594"/>
      <c r="F14" s="595"/>
      <c r="G14" s="596"/>
      <c r="H14" s="596"/>
      <c r="I14" s="597"/>
      <c r="J14" s="598"/>
      <c r="K14" s="599"/>
      <c r="L14" s="600"/>
      <c r="M14" s="600"/>
      <c r="N14" s="600"/>
      <c r="O14" s="601"/>
      <c r="Q14" s="603"/>
      <c r="R14" s="603"/>
      <c r="S14" s="603"/>
      <c r="T14" s="603"/>
      <c r="U14" s="603"/>
      <c r="V14" s="603"/>
      <c r="W14" s="603"/>
      <c r="X14" s="603"/>
      <c r="Y14" s="603"/>
      <c r="Z14" s="603"/>
      <c r="AA14" s="603"/>
      <c r="AB14" s="603"/>
      <c r="AC14" s="603"/>
      <c r="AD14" s="603"/>
      <c r="AE14" s="603"/>
    </row>
    <row r="15" spans="1:31" s="568" customFormat="1" ht="15" customHeight="1">
      <c r="A15" s="591">
        <v>7</v>
      </c>
      <c r="B15" s="592" t="e">
        <f>#REF!&amp;$A15</f>
        <v>#REF!</v>
      </c>
      <c r="C15" s="593"/>
      <c r="D15" s="593"/>
      <c r="E15" s="594"/>
      <c r="F15" s="595"/>
      <c r="G15" s="596"/>
      <c r="H15" s="596"/>
      <c r="I15" s="597"/>
      <c r="J15" s="598"/>
      <c r="K15" s="599"/>
      <c r="L15" s="600"/>
      <c r="M15" s="600"/>
      <c r="N15" s="600"/>
      <c r="O15" s="601"/>
      <c r="Q15" s="603"/>
      <c r="R15" s="603"/>
      <c r="S15" s="603"/>
      <c r="T15" s="603"/>
      <c r="U15" s="603"/>
      <c r="V15" s="603"/>
      <c r="W15" s="603"/>
      <c r="X15" s="603"/>
      <c r="Y15" s="603"/>
      <c r="Z15" s="603"/>
      <c r="AA15" s="603"/>
      <c r="AB15" s="603"/>
      <c r="AC15" s="603"/>
      <c r="AD15" s="603"/>
      <c r="AE15" s="603"/>
    </row>
    <row r="16" spans="1:31" s="568" customFormat="1" ht="15" customHeight="1">
      <c r="A16" s="591">
        <v>8</v>
      </c>
      <c r="B16" s="592" t="e">
        <f>#REF!&amp;$A16</f>
        <v>#REF!</v>
      </c>
      <c r="C16" s="593"/>
      <c r="D16" s="593"/>
      <c r="E16" s="594"/>
      <c r="F16" s="595"/>
      <c r="G16" s="596"/>
      <c r="H16" s="596"/>
      <c r="I16" s="597"/>
      <c r="J16" s="598"/>
      <c r="K16" s="599"/>
      <c r="L16" s="600"/>
      <c r="M16" s="600"/>
      <c r="N16" s="600"/>
      <c r="O16" s="601"/>
      <c r="Q16" s="603"/>
      <c r="R16" s="603"/>
      <c r="S16" s="603"/>
      <c r="T16" s="603"/>
      <c r="U16" s="603"/>
      <c r="V16" s="603"/>
      <c r="W16" s="603"/>
      <c r="X16" s="603"/>
      <c r="Y16" s="603"/>
      <c r="Z16" s="603"/>
      <c r="AA16" s="603"/>
      <c r="AB16" s="603"/>
      <c r="AC16" s="603"/>
      <c r="AD16" s="603"/>
      <c r="AE16" s="603"/>
    </row>
    <row r="17" spans="1:31" s="568" customFormat="1" ht="15" customHeight="1">
      <c r="A17" s="591">
        <v>9</v>
      </c>
      <c r="B17" s="592" t="e">
        <f>#REF!&amp;$A17</f>
        <v>#REF!</v>
      </c>
      <c r="C17" s="593"/>
      <c r="D17" s="593"/>
      <c r="E17" s="594"/>
      <c r="F17" s="595"/>
      <c r="G17" s="596"/>
      <c r="H17" s="596"/>
      <c r="I17" s="597"/>
      <c r="J17" s="598"/>
      <c r="K17" s="599"/>
      <c r="L17" s="600"/>
      <c r="M17" s="600"/>
      <c r="N17" s="600"/>
      <c r="O17" s="601"/>
      <c r="Q17" s="603"/>
      <c r="R17" s="603"/>
      <c r="S17" s="603"/>
      <c r="T17" s="603"/>
      <c r="U17" s="603"/>
      <c r="V17" s="603"/>
      <c r="W17" s="603"/>
      <c r="X17" s="603"/>
      <c r="Y17" s="603"/>
      <c r="Z17" s="603"/>
      <c r="AA17" s="603"/>
      <c r="AB17" s="603"/>
      <c r="AC17" s="603"/>
      <c r="AD17" s="603"/>
      <c r="AE17" s="603"/>
    </row>
    <row r="18" spans="1:31" s="568" customFormat="1" ht="15" customHeight="1">
      <c r="A18" s="591">
        <v>10</v>
      </c>
      <c r="B18" s="592" t="e">
        <f>#REF!&amp;$A18</f>
        <v>#REF!</v>
      </c>
      <c r="C18" s="593"/>
      <c r="D18" s="593"/>
      <c r="E18" s="594"/>
      <c r="F18" s="595"/>
      <c r="G18" s="596"/>
      <c r="H18" s="596"/>
      <c r="I18" s="597"/>
      <c r="J18" s="598"/>
      <c r="K18" s="599"/>
      <c r="L18" s="600"/>
      <c r="M18" s="600"/>
      <c r="N18" s="600"/>
      <c r="O18" s="601"/>
    </row>
    <row r="19" spans="1:31" s="568" customFormat="1" ht="15" customHeight="1">
      <c r="A19" s="591">
        <v>11</v>
      </c>
      <c r="B19" s="592" t="e">
        <f>#REF!&amp;$A19</f>
        <v>#REF!</v>
      </c>
      <c r="C19" s="593"/>
      <c r="D19" s="593"/>
      <c r="E19" s="594"/>
      <c r="F19" s="595"/>
      <c r="G19" s="596"/>
      <c r="H19" s="596"/>
      <c r="I19" s="597"/>
      <c r="J19" s="598"/>
      <c r="K19" s="599"/>
      <c r="L19" s="600"/>
      <c r="M19" s="600"/>
      <c r="N19" s="600"/>
      <c r="O19" s="601"/>
    </row>
    <row r="20" spans="1:31" s="568" customFormat="1" ht="15" customHeight="1">
      <c r="A20" s="591">
        <v>12</v>
      </c>
      <c r="B20" s="592" t="e">
        <f>#REF!&amp;$A20</f>
        <v>#REF!</v>
      </c>
      <c r="C20" s="593"/>
      <c r="D20" s="593"/>
      <c r="E20" s="594"/>
      <c r="F20" s="595"/>
      <c r="G20" s="596"/>
      <c r="H20" s="596"/>
      <c r="I20" s="597"/>
      <c r="J20" s="598"/>
      <c r="K20" s="599"/>
      <c r="L20" s="600"/>
      <c r="M20" s="600"/>
      <c r="N20" s="600"/>
      <c r="O20" s="601"/>
    </row>
    <row r="21" spans="1:31" s="568" customFormat="1" ht="15" customHeight="1">
      <c r="A21" s="591">
        <v>13</v>
      </c>
      <c r="B21" s="592" t="e">
        <f>#REF!&amp;$A21</f>
        <v>#REF!</v>
      </c>
      <c r="C21" s="593"/>
      <c r="D21" s="593"/>
      <c r="E21" s="594"/>
      <c r="F21" s="595"/>
      <c r="G21" s="596"/>
      <c r="H21" s="596"/>
      <c r="I21" s="597"/>
      <c r="J21" s="598"/>
      <c r="K21" s="599"/>
      <c r="L21" s="600"/>
      <c r="M21" s="600"/>
      <c r="N21" s="600"/>
      <c r="O21" s="601"/>
    </row>
    <row r="22" spans="1:31" s="568" customFormat="1" ht="15" customHeight="1">
      <c r="A22" s="591">
        <v>14</v>
      </c>
      <c r="B22" s="592" t="e">
        <f>#REF!&amp;$A22</f>
        <v>#REF!</v>
      </c>
      <c r="C22" s="593"/>
      <c r="D22" s="593"/>
      <c r="E22" s="594"/>
      <c r="F22" s="595"/>
      <c r="G22" s="596"/>
      <c r="H22" s="596"/>
      <c r="I22" s="597"/>
      <c r="J22" s="598"/>
      <c r="K22" s="599"/>
      <c r="L22" s="600"/>
      <c r="M22" s="600"/>
      <c r="N22" s="600"/>
      <c r="O22" s="601"/>
    </row>
    <row r="23" spans="1:31" s="568" customFormat="1" ht="15" customHeight="1">
      <c r="A23" s="591">
        <v>15</v>
      </c>
      <c r="B23" s="592"/>
      <c r="C23" s="593"/>
      <c r="D23" s="593"/>
      <c r="E23" s="594"/>
      <c r="F23" s="595"/>
      <c r="G23" s="596"/>
      <c r="H23" s="596"/>
      <c r="I23" s="597"/>
      <c r="J23" s="598"/>
      <c r="K23" s="599"/>
      <c r="L23" s="600"/>
      <c r="M23" s="600"/>
      <c r="N23" s="600"/>
      <c r="O23" s="601"/>
    </row>
    <row r="24" spans="1:31" s="568" customFormat="1" ht="15" customHeight="1">
      <c r="A24" s="591">
        <v>16</v>
      </c>
      <c r="B24" s="592"/>
      <c r="C24" s="593"/>
      <c r="D24" s="593"/>
      <c r="E24" s="594"/>
      <c r="F24" s="595"/>
      <c r="G24" s="596"/>
      <c r="H24" s="596"/>
      <c r="I24" s="597"/>
      <c r="J24" s="598"/>
      <c r="K24" s="599"/>
      <c r="L24" s="600"/>
      <c r="M24" s="600"/>
      <c r="N24" s="600"/>
      <c r="O24" s="601"/>
    </row>
    <row r="25" spans="1:31" s="568" customFormat="1" ht="15" customHeight="1">
      <c r="A25" s="591">
        <v>17</v>
      </c>
      <c r="B25" s="592"/>
      <c r="C25" s="593"/>
      <c r="D25" s="593"/>
      <c r="E25" s="594"/>
      <c r="F25" s="595"/>
      <c r="G25" s="596"/>
      <c r="H25" s="596"/>
      <c r="I25" s="597"/>
      <c r="J25" s="598"/>
      <c r="K25" s="599"/>
      <c r="L25" s="600"/>
      <c r="M25" s="600"/>
      <c r="N25" s="600"/>
      <c r="O25" s="601"/>
    </row>
    <row r="26" spans="1:31" s="568" customFormat="1" ht="15" customHeight="1">
      <c r="A26" s="591">
        <v>18</v>
      </c>
      <c r="B26" s="592" t="e">
        <f>#REF!&amp;$A26</f>
        <v>#REF!</v>
      </c>
      <c r="C26" s="593"/>
      <c r="D26" s="593"/>
      <c r="E26" s="594"/>
      <c r="F26" s="595"/>
      <c r="G26" s="596"/>
      <c r="H26" s="596"/>
      <c r="I26" s="597"/>
      <c r="J26" s="598"/>
      <c r="K26" s="599"/>
      <c r="L26" s="600"/>
      <c r="M26" s="600"/>
      <c r="N26" s="600"/>
      <c r="O26" s="601"/>
    </row>
    <row r="27" spans="1:31" s="568" customFormat="1" ht="15" customHeight="1">
      <c r="A27" s="591">
        <v>19</v>
      </c>
      <c r="B27" s="592" t="e">
        <f>#REF!&amp;$A27</f>
        <v>#REF!</v>
      </c>
      <c r="C27" s="593"/>
      <c r="D27" s="593"/>
      <c r="E27" s="594"/>
      <c r="F27" s="595"/>
      <c r="G27" s="596"/>
      <c r="H27" s="596"/>
      <c r="I27" s="597"/>
      <c r="J27" s="598"/>
      <c r="K27" s="599"/>
      <c r="L27" s="600"/>
      <c r="M27" s="600"/>
      <c r="N27" s="600"/>
      <c r="O27" s="601"/>
    </row>
    <row r="28" spans="1:31" s="568" customFormat="1" ht="15" customHeight="1">
      <c r="A28" s="591">
        <v>20</v>
      </c>
      <c r="B28" s="592" t="e">
        <f>#REF!&amp;$A28</f>
        <v>#REF!</v>
      </c>
      <c r="C28" s="593"/>
      <c r="D28" s="593"/>
      <c r="E28" s="594"/>
      <c r="F28" s="595"/>
      <c r="G28" s="596"/>
      <c r="H28" s="596"/>
      <c r="I28" s="597"/>
      <c r="J28" s="598"/>
      <c r="K28" s="599"/>
      <c r="L28" s="600"/>
      <c r="M28" s="600"/>
      <c r="N28" s="600"/>
      <c r="O28" s="601"/>
    </row>
    <row r="29" spans="1:31" s="568" customFormat="1" ht="15" customHeight="1">
      <c r="A29" s="591">
        <v>21</v>
      </c>
      <c r="B29" s="592"/>
      <c r="C29" s="593"/>
      <c r="D29" s="593"/>
      <c r="E29" s="594"/>
      <c r="F29" s="595"/>
      <c r="G29" s="596"/>
      <c r="H29" s="596"/>
      <c r="I29" s="597"/>
      <c r="J29" s="598"/>
      <c r="K29" s="599"/>
      <c r="L29" s="600"/>
      <c r="M29" s="600"/>
      <c r="N29" s="600"/>
      <c r="O29" s="601"/>
    </row>
    <row r="30" spans="1:31" s="568" customFormat="1" ht="15" customHeight="1">
      <c r="A30" s="591">
        <v>22</v>
      </c>
      <c r="B30" s="592"/>
      <c r="C30" s="593"/>
      <c r="D30" s="593"/>
      <c r="E30" s="594"/>
      <c r="F30" s="595"/>
      <c r="G30" s="596"/>
      <c r="H30" s="596"/>
      <c r="I30" s="597"/>
      <c r="J30" s="598"/>
      <c r="K30" s="599"/>
      <c r="L30" s="600"/>
      <c r="M30" s="600"/>
      <c r="N30" s="600"/>
      <c r="O30" s="601"/>
    </row>
    <row r="31" spans="1:31" s="568" customFormat="1" ht="15" customHeight="1">
      <c r="A31" s="591">
        <v>23</v>
      </c>
      <c r="B31" s="592"/>
      <c r="C31" s="593"/>
      <c r="D31" s="593"/>
      <c r="E31" s="594"/>
      <c r="F31" s="595"/>
      <c r="G31" s="596"/>
      <c r="H31" s="596"/>
      <c r="I31" s="597"/>
      <c r="J31" s="598"/>
      <c r="K31" s="599"/>
      <c r="L31" s="600"/>
      <c r="M31" s="600"/>
      <c r="N31" s="600"/>
      <c r="O31" s="601"/>
    </row>
    <row r="32" spans="1:31" s="568" customFormat="1" ht="15" customHeight="1">
      <c r="A32" s="591">
        <v>24</v>
      </c>
      <c r="B32" s="592"/>
      <c r="C32" s="593"/>
      <c r="D32" s="593"/>
      <c r="E32" s="594"/>
      <c r="F32" s="595"/>
      <c r="G32" s="596"/>
      <c r="H32" s="596"/>
      <c r="I32" s="597"/>
      <c r="J32" s="598"/>
      <c r="K32" s="599"/>
      <c r="L32" s="600"/>
      <c r="M32" s="600"/>
      <c r="N32" s="600"/>
      <c r="O32" s="601"/>
    </row>
    <row r="33" spans="1:15" s="568" customFormat="1" ht="15" customHeight="1">
      <c r="A33" s="591">
        <v>25</v>
      </c>
      <c r="B33" s="592"/>
      <c r="C33" s="593"/>
      <c r="D33" s="593"/>
      <c r="E33" s="594"/>
      <c r="F33" s="595"/>
      <c r="G33" s="596"/>
      <c r="H33" s="596"/>
      <c r="I33" s="597"/>
      <c r="J33" s="598"/>
      <c r="K33" s="599"/>
      <c r="L33" s="600"/>
      <c r="M33" s="600"/>
      <c r="N33" s="600"/>
      <c r="O33" s="601"/>
    </row>
    <row r="34" spans="1:15" s="568" customFormat="1" ht="15" customHeight="1">
      <c r="A34" s="591">
        <v>26</v>
      </c>
      <c r="B34" s="592" t="e">
        <f>#REF!&amp;$A34</f>
        <v>#REF!</v>
      </c>
      <c r="C34" s="593"/>
      <c r="D34" s="593"/>
      <c r="E34" s="594"/>
      <c r="F34" s="595"/>
      <c r="G34" s="596"/>
      <c r="H34" s="596"/>
      <c r="I34" s="597"/>
      <c r="J34" s="598"/>
      <c r="K34" s="599"/>
      <c r="L34" s="600"/>
      <c r="M34" s="600"/>
      <c r="N34" s="600"/>
      <c r="O34" s="601"/>
    </row>
    <row r="35" spans="1:15" s="568" customFormat="1" ht="15" customHeight="1">
      <c r="A35" s="591">
        <v>27</v>
      </c>
      <c r="B35" s="592" t="e">
        <f>#REF!&amp;$A35</f>
        <v>#REF!</v>
      </c>
      <c r="C35" s="593"/>
      <c r="D35" s="593"/>
      <c r="E35" s="594"/>
      <c r="F35" s="595"/>
      <c r="G35" s="596"/>
      <c r="H35" s="596"/>
      <c r="I35" s="597"/>
      <c r="J35" s="598"/>
      <c r="K35" s="599"/>
      <c r="L35" s="600"/>
      <c r="M35" s="600"/>
      <c r="N35" s="600"/>
      <c r="O35" s="601"/>
    </row>
    <row r="36" spans="1:15" s="568" customFormat="1" ht="15" customHeight="1">
      <c r="A36" s="591">
        <v>28</v>
      </c>
      <c r="B36" s="592" t="e">
        <f>#REF!&amp;$A36</f>
        <v>#REF!</v>
      </c>
      <c r="C36" s="593"/>
      <c r="D36" s="593"/>
      <c r="E36" s="594"/>
      <c r="F36" s="595"/>
      <c r="G36" s="596"/>
      <c r="H36" s="596"/>
      <c r="I36" s="597"/>
      <c r="J36" s="598"/>
      <c r="K36" s="599"/>
      <c r="L36" s="600"/>
      <c r="M36" s="600"/>
      <c r="N36" s="600"/>
      <c r="O36" s="601"/>
    </row>
    <row r="37" spans="1:15" s="568" customFormat="1" ht="15" customHeight="1">
      <c r="A37" s="591">
        <v>29</v>
      </c>
      <c r="B37" s="592" t="e">
        <f>#REF!&amp;$A37</f>
        <v>#REF!</v>
      </c>
      <c r="C37" s="593"/>
      <c r="D37" s="593"/>
      <c r="E37" s="594"/>
      <c r="F37" s="595"/>
      <c r="G37" s="596"/>
      <c r="H37" s="596"/>
      <c r="I37" s="597"/>
      <c r="J37" s="598"/>
      <c r="K37" s="599"/>
      <c r="L37" s="600"/>
      <c r="M37" s="600"/>
      <c r="N37" s="600"/>
      <c r="O37" s="601"/>
    </row>
    <row r="38" spans="1:15" s="568" customFormat="1" ht="15" customHeight="1">
      <c r="A38" s="591">
        <v>30</v>
      </c>
      <c r="B38" s="592" t="e">
        <f>#REF!&amp;$A38</f>
        <v>#REF!</v>
      </c>
      <c r="C38" s="593"/>
      <c r="D38" s="593"/>
      <c r="E38" s="594"/>
      <c r="F38" s="595"/>
      <c r="G38" s="596"/>
      <c r="H38" s="596"/>
      <c r="I38" s="597"/>
      <c r="J38" s="598"/>
      <c r="K38" s="599"/>
      <c r="L38" s="600"/>
      <c r="M38" s="600"/>
      <c r="N38" s="600"/>
      <c r="O38" s="601"/>
    </row>
    <row r="39" spans="1:15" s="568" customFormat="1" ht="15" customHeight="1">
      <c r="A39" s="591">
        <v>31</v>
      </c>
      <c r="B39" s="604" t="e">
        <f>#REF!&amp;$A39</f>
        <v>#REF!</v>
      </c>
      <c r="C39" s="605"/>
      <c r="D39" s="605"/>
      <c r="E39" s="606"/>
      <c r="F39" s="607"/>
      <c r="G39" s="608"/>
      <c r="H39" s="608"/>
      <c r="I39" s="609"/>
      <c r="J39" s="610"/>
      <c r="K39" s="611"/>
      <c r="L39" s="612"/>
      <c r="M39" s="612"/>
      <c r="N39" s="612"/>
      <c r="O39" s="613"/>
    </row>
    <row r="40" spans="1:15" s="614" customFormat="1" ht="17.100000000000001" customHeight="1">
      <c r="A40" s="591">
        <v>32</v>
      </c>
      <c r="B40" s="592" t="e">
        <f>#REF!&amp;$A40</f>
        <v>#REF!</v>
      </c>
      <c r="C40" s="593"/>
      <c r="D40" s="593"/>
      <c r="E40" s="594"/>
      <c r="F40" s="595"/>
      <c r="G40" s="596"/>
      <c r="H40" s="596"/>
      <c r="I40" s="597"/>
      <c r="J40" s="598"/>
      <c r="K40" s="599"/>
      <c r="L40" s="600"/>
      <c r="M40" s="600"/>
      <c r="N40" s="600"/>
      <c r="O40" s="601"/>
    </row>
    <row r="41" spans="1:15" s="508" customFormat="1" ht="13.5">
      <c r="A41" s="591">
        <v>33</v>
      </c>
      <c r="B41" s="592" t="e">
        <f>#REF!&amp;$A41</f>
        <v>#REF!</v>
      </c>
      <c r="C41" s="593"/>
      <c r="D41" s="593"/>
      <c r="E41" s="594"/>
      <c r="F41" s="595"/>
      <c r="G41" s="596"/>
      <c r="H41" s="596"/>
      <c r="I41" s="597"/>
      <c r="J41" s="598"/>
      <c r="K41" s="599"/>
      <c r="L41" s="600"/>
      <c r="M41" s="600"/>
      <c r="N41" s="600"/>
      <c r="O41" s="601"/>
    </row>
    <row r="42" spans="1:15" s="508" customFormat="1" ht="13.5">
      <c r="A42" s="591">
        <v>34</v>
      </c>
      <c r="B42" s="592" t="e">
        <f>#REF!&amp;$A42</f>
        <v>#REF!</v>
      </c>
      <c r="C42" s="593"/>
      <c r="D42" s="593"/>
      <c r="E42" s="594"/>
      <c r="F42" s="595"/>
      <c r="G42" s="596"/>
      <c r="H42" s="602"/>
      <c r="I42" s="597"/>
      <c r="J42" s="598"/>
      <c r="K42" s="599"/>
      <c r="L42" s="600"/>
      <c r="M42" s="600"/>
      <c r="N42" s="600"/>
      <c r="O42" s="601"/>
    </row>
    <row r="43" spans="1:15" ht="13.5">
      <c r="A43" s="591">
        <v>35</v>
      </c>
      <c r="B43" s="592" t="e">
        <f>#REF!&amp;$A43</f>
        <v>#REF!</v>
      </c>
      <c r="C43" s="593"/>
      <c r="D43" s="593"/>
      <c r="E43" s="594"/>
      <c r="F43" s="595"/>
      <c r="G43" s="596"/>
      <c r="H43" s="596"/>
      <c r="I43" s="597"/>
      <c r="J43" s="598"/>
      <c r="K43" s="599"/>
      <c r="L43" s="600"/>
      <c r="M43" s="600"/>
      <c r="N43" s="600"/>
      <c r="O43" s="601"/>
    </row>
    <row r="44" spans="1:15" ht="13.5">
      <c r="A44" s="591">
        <v>36</v>
      </c>
      <c r="B44" s="592" t="e">
        <f>#REF!&amp;$A44</f>
        <v>#REF!</v>
      </c>
      <c r="C44" s="593"/>
      <c r="D44" s="593"/>
      <c r="E44" s="594"/>
      <c r="F44" s="595"/>
      <c r="G44" s="596"/>
      <c r="H44" s="596"/>
      <c r="I44" s="597"/>
      <c r="J44" s="598"/>
      <c r="K44" s="599"/>
      <c r="L44" s="600"/>
      <c r="M44" s="600"/>
      <c r="N44" s="600"/>
      <c r="O44" s="601"/>
    </row>
    <row r="45" spans="1:15" ht="13.5">
      <c r="A45" s="591">
        <v>37</v>
      </c>
      <c r="B45" s="592" t="e">
        <f>#REF!&amp;$A45</f>
        <v>#REF!</v>
      </c>
      <c r="C45" s="593"/>
      <c r="D45" s="593"/>
      <c r="E45" s="594"/>
      <c r="F45" s="595"/>
      <c r="G45" s="596"/>
      <c r="H45" s="596"/>
      <c r="I45" s="597"/>
      <c r="J45" s="598"/>
      <c r="K45" s="599"/>
      <c r="L45" s="600"/>
      <c r="M45" s="600"/>
      <c r="N45" s="600"/>
      <c r="O45" s="601"/>
    </row>
    <row r="46" spans="1:15" ht="13.5">
      <c r="A46" s="591">
        <v>38</v>
      </c>
      <c r="B46" s="592" t="e">
        <f>#REF!&amp;$A46</f>
        <v>#REF!</v>
      </c>
      <c r="C46" s="593"/>
      <c r="D46" s="593"/>
      <c r="E46" s="594"/>
      <c r="F46" s="595"/>
      <c r="G46" s="596"/>
      <c r="H46" s="596"/>
      <c r="I46" s="597"/>
      <c r="J46" s="598"/>
      <c r="K46" s="599"/>
      <c r="L46" s="600"/>
      <c r="M46" s="600"/>
      <c r="N46" s="600"/>
      <c r="O46" s="601"/>
    </row>
    <row r="47" spans="1:15" ht="13.5">
      <c r="A47" s="591">
        <v>39</v>
      </c>
      <c r="B47" s="592" t="e">
        <f>#REF!&amp;$A47</f>
        <v>#REF!</v>
      </c>
      <c r="C47" s="593"/>
      <c r="D47" s="593"/>
      <c r="E47" s="594"/>
      <c r="F47" s="595"/>
      <c r="G47" s="596"/>
      <c r="H47" s="596"/>
      <c r="I47" s="597"/>
      <c r="J47" s="598"/>
      <c r="K47" s="599"/>
      <c r="L47" s="600"/>
      <c r="M47" s="600"/>
      <c r="N47" s="600"/>
      <c r="O47" s="601"/>
    </row>
    <row r="48" spans="1:15" ht="13.5">
      <c r="A48" s="591">
        <v>40</v>
      </c>
      <c r="B48" s="592" t="e">
        <f>#REF!&amp;$A48</f>
        <v>#REF!</v>
      </c>
      <c r="C48" s="593"/>
      <c r="D48" s="593"/>
      <c r="E48" s="594"/>
      <c r="F48" s="595"/>
      <c r="G48" s="596"/>
      <c r="H48" s="596"/>
      <c r="I48" s="597"/>
      <c r="J48" s="598"/>
      <c r="K48" s="599"/>
      <c r="L48" s="600"/>
      <c r="M48" s="600"/>
      <c r="N48" s="600"/>
      <c r="O48" s="601"/>
    </row>
    <row r="49" spans="1:15" ht="13.5">
      <c r="A49" s="591">
        <v>41</v>
      </c>
      <c r="B49" s="592" t="e">
        <f>#REF!&amp;$A49</f>
        <v>#REF!</v>
      </c>
      <c r="C49" s="593"/>
      <c r="D49" s="593"/>
      <c r="E49" s="594"/>
      <c r="F49" s="595"/>
      <c r="G49" s="596"/>
      <c r="H49" s="596"/>
      <c r="I49" s="597"/>
      <c r="J49" s="598"/>
      <c r="K49" s="599"/>
      <c r="L49" s="600"/>
      <c r="M49" s="600"/>
      <c r="N49" s="600"/>
      <c r="O49" s="601"/>
    </row>
    <row r="50" spans="1:15" ht="13.5">
      <c r="A50" s="591">
        <v>42</v>
      </c>
      <c r="B50" s="592" t="e">
        <f>#REF!&amp;$A50</f>
        <v>#REF!</v>
      </c>
      <c r="C50" s="593"/>
      <c r="D50" s="593"/>
      <c r="E50" s="594"/>
      <c r="F50" s="595"/>
      <c r="G50" s="596"/>
      <c r="H50" s="596"/>
      <c r="I50" s="597"/>
      <c r="J50" s="598"/>
      <c r="K50" s="599"/>
      <c r="L50" s="600"/>
      <c r="M50" s="600"/>
      <c r="N50" s="600"/>
      <c r="O50" s="601"/>
    </row>
    <row r="51" spans="1:15" ht="13.5">
      <c r="A51" s="591">
        <v>43</v>
      </c>
      <c r="B51" s="592" t="e">
        <f>#REF!&amp;$A51</f>
        <v>#REF!</v>
      </c>
      <c r="C51" s="593"/>
      <c r="D51" s="593"/>
      <c r="E51" s="594"/>
      <c r="F51" s="595"/>
      <c r="G51" s="596"/>
      <c r="H51" s="596"/>
      <c r="I51" s="597"/>
      <c r="J51" s="598"/>
      <c r="K51" s="599"/>
      <c r="L51" s="600"/>
      <c r="M51" s="600"/>
      <c r="N51" s="600"/>
      <c r="O51" s="601"/>
    </row>
    <row r="52" spans="1:15" ht="13.5">
      <c r="A52" s="591">
        <v>44</v>
      </c>
      <c r="B52" s="592" t="e">
        <f>#REF!&amp;$A52</f>
        <v>#REF!</v>
      </c>
      <c r="C52" s="593"/>
      <c r="D52" s="593"/>
      <c r="E52" s="594"/>
      <c r="F52" s="595"/>
      <c r="G52" s="596"/>
      <c r="H52" s="596"/>
      <c r="I52" s="597"/>
      <c r="J52" s="598"/>
      <c r="K52" s="599"/>
      <c r="L52" s="600"/>
      <c r="M52" s="600"/>
      <c r="N52" s="600"/>
      <c r="O52" s="601"/>
    </row>
    <row r="53" spans="1:15" ht="13.5">
      <c r="A53" s="591">
        <v>45</v>
      </c>
      <c r="B53" s="592"/>
      <c r="C53" s="593"/>
      <c r="D53" s="593"/>
      <c r="E53" s="594"/>
      <c r="F53" s="595"/>
      <c r="G53" s="596"/>
      <c r="H53" s="596"/>
      <c r="I53" s="597"/>
      <c r="J53" s="598"/>
      <c r="K53" s="599"/>
      <c r="L53" s="600"/>
      <c r="M53" s="600"/>
      <c r="N53" s="600"/>
      <c r="O53" s="601"/>
    </row>
    <row r="54" spans="1:15" ht="13.5">
      <c r="A54" s="591">
        <v>46</v>
      </c>
      <c r="B54" s="592"/>
      <c r="C54" s="593"/>
      <c r="D54" s="593"/>
      <c r="E54" s="594"/>
      <c r="F54" s="595"/>
      <c r="G54" s="596"/>
      <c r="H54" s="596"/>
      <c r="I54" s="597"/>
      <c r="J54" s="598"/>
      <c r="K54" s="599"/>
      <c r="L54" s="600"/>
      <c r="M54" s="600"/>
      <c r="N54" s="600"/>
      <c r="O54" s="601"/>
    </row>
    <row r="55" spans="1:15" ht="13.5">
      <c r="A55" s="591">
        <v>47</v>
      </c>
      <c r="B55" s="592"/>
      <c r="C55" s="593"/>
      <c r="D55" s="593"/>
      <c r="E55" s="594"/>
      <c r="F55" s="595"/>
      <c r="G55" s="596"/>
      <c r="H55" s="596"/>
      <c r="I55" s="597"/>
      <c r="J55" s="598"/>
      <c r="K55" s="599"/>
      <c r="L55" s="600"/>
      <c r="M55" s="600"/>
      <c r="N55" s="600"/>
      <c r="O55" s="601"/>
    </row>
    <row r="56" spans="1:15" ht="13.5">
      <c r="A56" s="591">
        <v>48</v>
      </c>
      <c r="B56" s="592" t="e">
        <f>#REF!&amp;$A56</f>
        <v>#REF!</v>
      </c>
      <c r="C56" s="593"/>
      <c r="D56" s="593"/>
      <c r="E56" s="594"/>
      <c r="F56" s="595"/>
      <c r="G56" s="596"/>
      <c r="H56" s="596"/>
      <c r="I56" s="597"/>
      <c r="J56" s="598"/>
      <c r="K56" s="599"/>
      <c r="L56" s="600"/>
      <c r="M56" s="600"/>
      <c r="N56" s="600"/>
      <c r="O56" s="601"/>
    </row>
    <row r="57" spans="1:15" ht="13.5">
      <c r="A57" s="591">
        <v>49</v>
      </c>
      <c r="B57" s="592" t="e">
        <f>#REF!&amp;$A57</f>
        <v>#REF!</v>
      </c>
      <c r="C57" s="593"/>
      <c r="D57" s="593"/>
      <c r="E57" s="594"/>
      <c r="F57" s="595"/>
      <c r="G57" s="596"/>
      <c r="H57" s="596"/>
      <c r="I57" s="597"/>
      <c r="J57" s="598"/>
      <c r="K57" s="599"/>
      <c r="L57" s="600"/>
      <c r="M57" s="600"/>
      <c r="N57" s="600"/>
      <c r="O57" s="601"/>
    </row>
    <row r="58" spans="1:15" ht="13.5">
      <c r="A58" s="591">
        <v>50</v>
      </c>
      <c r="B58" s="592" t="e">
        <f>#REF!&amp;$A58</f>
        <v>#REF!</v>
      </c>
      <c r="C58" s="593"/>
      <c r="D58" s="593"/>
      <c r="E58" s="594"/>
      <c r="F58" s="595"/>
      <c r="G58" s="596"/>
      <c r="H58" s="596"/>
      <c r="I58" s="597"/>
      <c r="J58" s="598"/>
      <c r="K58" s="599"/>
      <c r="L58" s="600"/>
      <c r="M58" s="600"/>
      <c r="N58" s="600"/>
      <c r="O58" s="601"/>
    </row>
    <row r="59" spans="1:15" ht="13.5">
      <c r="A59" s="591">
        <v>51</v>
      </c>
      <c r="B59" s="592"/>
      <c r="C59" s="593"/>
      <c r="D59" s="593"/>
      <c r="E59" s="594"/>
      <c r="F59" s="595"/>
      <c r="G59" s="596"/>
      <c r="H59" s="596"/>
      <c r="I59" s="597"/>
      <c r="J59" s="598"/>
      <c r="K59" s="599"/>
      <c r="L59" s="600"/>
      <c r="M59" s="600"/>
      <c r="N59" s="600"/>
      <c r="O59" s="601"/>
    </row>
    <row r="60" spans="1:15" ht="13.5">
      <c r="A60" s="591">
        <v>52</v>
      </c>
      <c r="B60" s="592"/>
      <c r="C60" s="593"/>
      <c r="D60" s="593"/>
      <c r="E60" s="594"/>
      <c r="F60" s="595"/>
      <c r="G60" s="596"/>
      <c r="H60" s="596"/>
      <c r="I60" s="597"/>
      <c r="J60" s="598"/>
      <c r="K60" s="599"/>
      <c r="L60" s="600"/>
      <c r="M60" s="600"/>
      <c r="N60" s="600"/>
      <c r="O60" s="601"/>
    </row>
    <row r="61" spans="1:15" ht="13.5">
      <c r="A61" s="591">
        <v>53</v>
      </c>
      <c r="B61" s="592"/>
      <c r="C61" s="593"/>
      <c r="D61" s="593"/>
      <c r="E61" s="594"/>
      <c r="F61" s="595"/>
      <c r="G61" s="596"/>
      <c r="H61" s="596"/>
      <c r="I61" s="597"/>
      <c r="J61" s="598"/>
      <c r="K61" s="599"/>
      <c r="L61" s="600"/>
      <c r="M61" s="600"/>
      <c r="N61" s="600"/>
      <c r="O61" s="601"/>
    </row>
    <row r="62" spans="1:15" ht="13.5">
      <c r="A62" s="591">
        <v>54</v>
      </c>
      <c r="B62" s="592"/>
      <c r="C62" s="593"/>
      <c r="D62" s="593"/>
      <c r="E62" s="594"/>
      <c r="F62" s="595"/>
      <c r="G62" s="596"/>
      <c r="H62" s="596"/>
      <c r="I62" s="597"/>
      <c r="J62" s="598"/>
      <c r="K62" s="599"/>
      <c r="L62" s="600"/>
      <c r="M62" s="600"/>
      <c r="N62" s="600"/>
      <c r="O62" s="601"/>
    </row>
    <row r="63" spans="1:15" ht="13.5">
      <c r="A63" s="591">
        <v>55</v>
      </c>
      <c r="B63" s="592"/>
      <c r="C63" s="593"/>
      <c r="D63" s="593"/>
      <c r="E63" s="594"/>
      <c r="F63" s="595"/>
      <c r="G63" s="596"/>
      <c r="H63" s="596"/>
      <c r="I63" s="597"/>
      <c r="J63" s="598"/>
      <c r="K63" s="599"/>
      <c r="L63" s="600"/>
      <c r="M63" s="600"/>
      <c r="N63" s="600"/>
      <c r="O63" s="601"/>
    </row>
    <row r="64" spans="1:15" ht="13.5">
      <c r="A64" s="591">
        <v>56</v>
      </c>
      <c r="B64" s="592" t="e">
        <f>#REF!&amp;$A64</f>
        <v>#REF!</v>
      </c>
      <c r="C64" s="593"/>
      <c r="D64" s="593"/>
      <c r="E64" s="594"/>
      <c r="F64" s="595"/>
      <c r="G64" s="596"/>
      <c r="H64" s="596"/>
      <c r="I64" s="597"/>
      <c r="J64" s="598"/>
      <c r="K64" s="599"/>
      <c r="L64" s="600"/>
      <c r="M64" s="600"/>
      <c r="N64" s="600"/>
      <c r="O64" s="601"/>
    </row>
    <row r="65" spans="1:15" ht="13.5">
      <c r="A65" s="591">
        <v>57</v>
      </c>
      <c r="B65" s="592" t="e">
        <f>#REF!&amp;$A65</f>
        <v>#REF!</v>
      </c>
      <c r="C65" s="593"/>
      <c r="D65" s="593"/>
      <c r="E65" s="594"/>
      <c r="F65" s="595"/>
      <c r="G65" s="596"/>
      <c r="H65" s="596"/>
      <c r="I65" s="597"/>
      <c r="J65" s="598"/>
      <c r="K65" s="599"/>
      <c r="L65" s="600"/>
      <c r="M65" s="600"/>
      <c r="N65" s="600"/>
      <c r="O65" s="601"/>
    </row>
    <row r="66" spans="1:15" ht="13.5">
      <c r="A66" s="591">
        <v>58</v>
      </c>
      <c r="B66" s="592" t="e">
        <f>#REF!&amp;$A66</f>
        <v>#REF!</v>
      </c>
      <c r="C66" s="593"/>
      <c r="D66" s="593"/>
      <c r="E66" s="594"/>
      <c r="F66" s="595"/>
      <c r="G66" s="596"/>
      <c r="H66" s="596"/>
      <c r="I66" s="597"/>
      <c r="J66" s="598"/>
      <c r="K66" s="599"/>
      <c r="L66" s="600"/>
      <c r="M66" s="600"/>
      <c r="N66" s="600"/>
      <c r="O66" s="601"/>
    </row>
    <row r="67" spans="1:15" ht="13.5">
      <c r="A67" s="591">
        <v>59</v>
      </c>
      <c r="B67" s="592" t="e">
        <f>#REF!&amp;$A67</f>
        <v>#REF!</v>
      </c>
      <c r="C67" s="593"/>
      <c r="D67" s="593"/>
      <c r="E67" s="594"/>
      <c r="F67" s="595"/>
      <c r="G67" s="596"/>
      <c r="H67" s="596"/>
      <c r="I67" s="597"/>
      <c r="J67" s="598"/>
      <c r="K67" s="599"/>
      <c r="L67" s="600"/>
      <c r="M67" s="600"/>
      <c r="N67" s="600"/>
      <c r="O67" s="601"/>
    </row>
    <row r="68" spans="1:15" ht="13.5">
      <c r="A68" s="591">
        <v>60</v>
      </c>
      <c r="B68" s="592" t="e">
        <f>#REF!&amp;$A68</f>
        <v>#REF!</v>
      </c>
      <c r="C68" s="593"/>
      <c r="D68" s="593"/>
      <c r="E68" s="594"/>
      <c r="F68" s="595"/>
      <c r="G68" s="596"/>
      <c r="H68" s="596"/>
      <c r="I68" s="597"/>
      <c r="J68" s="598"/>
      <c r="K68" s="599"/>
      <c r="L68" s="600"/>
      <c r="M68" s="600"/>
      <c r="N68" s="600"/>
      <c r="O68" s="601"/>
    </row>
    <row r="69" spans="1:15" ht="13.5">
      <c r="A69" s="591">
        <v>61</v>
      </c>
      <c r="B69" s="604" t="e">
        <f>#REF!&amp;$A69</f>
        <v>#REF!</v>
      </c>
      <c r="C69" s="605"/>
      <c r="D69" s="605"/>
      <c r="E69" s="606"/>
      <c r="F69" s="607"/>
      <c r="G69" s="608"/>
      <c r="H69" s="608"/>
      <c r="I69" s="609"/>
      <c r="J69" s="610"/>
      <c r="K69" s="611"/>
      <c r="L69" s="612"/>
      <c r="M69" s="612"/>
      <c r="N69" s="612"/>
      <c r="O69" s="613"/>
    </row>
    <row r="70" spans="1:15" ht="13.5">
      <c r="A70" s="591">
        <v>62</v>
      </c>
      <c r="B70" s="592" t="e">
        <f>#REF!&amp;$A70</f>
        <v>#REF!</v>
      </c>
      <c r="C70" s="593"/>
      <c r="D70" s="593"/>
      <c r="E70" s="594"/>
      <c r="F70" s="595"/>
      <c r="G70" s="596"/>
      <c r="H70" s="596"/>
      <c r="I70" s="597"/>
      <c r="J70" s="598"/>
      <c r="K70" s="599"/>
      <c r="L70" s="600"/>
      <c r="M70" s="600"/>
      <c r="N70" s="600"/>
      <c r="O70" s="601"/>
    </row>
    <row r="71" spans="1:15" ht="13.5">
      <c r="A71" s="591">
        <v>63</v>
      </c>
      <c r="B71" s="592" t="e">
        <f>#REF!&amp;$A71</f>
        <v>#REF!</v>
      </c>
      <c r="C71" s="593"/>
      <c r="D71" s="593"/>
      <c r="E71" s="594"/>
      <c r="F71" s="595"/>
      <c r="G71" s="596"/>
      <c r="H71" s="596"/>
      <c r="I71" s="597"/>
      <c r="J71" s="598"/>
      <c r="K71" s="599"/>
      <c r="L71" s="600"/>
      <c r="M71" s="600"/>
      <c r="N71" s="600"/>
      <c r="O71" s="601"/>
    </row>
    <row r="72" spans="1:15" ht="13.5">
      <c r="A72" s="591">
        <v>64</v>
      </c>
      <c r="B72" s="592" t="e">
        <f>#REF!&amp;$A72</f>
        <v>#REF!</v>
      </c>
      <c r="C72" s="593"/>
      <c r="D72" s="593"/>
      <c r="E72" s="594"/>
      <c r="F72" s="595"/>
      <c r="G72" s="596"/>
      <c r="H72" s="602"/>
      <c r="I72" s="597"/>
      <c r="J72" s="598"/>
      <c r="K72" s="599"/>
      <c r="L72" s="600"/>
      <c r="M72" s="600"/>
      <c r="N72" s="600"/>
      <c r="O72" s="601"/>
    </row>
    <row r="73" spans="1:15" ht="13.5">
      <c r="A73" s="591">
        <v>65</v>
      </c>
      <c r="B73" s="592" t="e">
        <f>#REF!&amp;$A73</f>
        <v>#REF!</v>
      </c>
      <c r="C73" s="593"/>
      <c r="D73" s="593"/>
      <c r="E73" s="594"/>
      <c r="F73" s="595"/>
      <c r="G73" s="596"/>
      <c r="H73" s="596"/>
      <c r="I73" s="597"/>
      <c r="J73" s="598"/>
      <c r="K73" s="599"/>
      <c r="L73" s="600"/>
      <c r="M73" s="600"/>
      <c r="N73" s="600"/>
      <c r="O73" s="601"/>
    </row>
    <row r="74" spans="1:15" ht="13.5">
      <c r="A74" s="591">
        <v>66</v>
      </c>
      <c r="B74" s="592" t="e">
        <f>#REF!&amp;$A74</f>
        <v>#REF!</v>
      </c>
      <c r="C74" s="593"/>
      <c r="D74" s="593"/>
      <c r="E74" s="594"/>
      <c r="F74" s="595"/>
      <c r="G74" s="596"/>
      <c r="H74" s="596"/>
      <c r="I74" s="597"/>
      <c r="J74" s="598"/>
      <c r="K74" s="599"/>
      <c r="L74" s="600"/>
      <c r="M74" s="600"/>
      <c r="N74" s="600"/>
      <c r="O74" s="601"/>
    </row>
    <row r="75" spans="1:15" ht="13.5">
      <c r="A75" s="591">
        <v>67</v>
      </c>
      <c r="B75" s="592" t="e">
        <f>#REF!&amp;$A75</f>
        <v>#REF!</v>
      </c>
      <c r="C75" s="593"/>
      <c r="D75" s="593"/>
      <c r="E75" s="594"/>
      <c r="F75" s="595"/>
      <c r="G75" s="596"/>
      <c r="H75" s="596"/>
      <c r="I75" s="597"/>
      <c r="J75" s="598"/>
      <c r="K75" s="599"/>
      <c r="L75" s="600"/>
      <c r="M75" s="600"/>
      <c r="N75" s="600"/>
      <c r="O75" s="601"/>
    </row>
    <row r="76" spans="1:15" ht="13.5">
      <c r="A76" s="591">
        <v>68</v>
      </c>
      <c r="B76" s="592" t="e">
        <f>#REF!&amp;$A76</f>
        <v>#REF!</v>
      </c>
      <c r="C76" s="593"/>
      <c r="D76" s="593"/>
      <c r="E76" s="594"/>
      <c r="F76" s="595"/>
      <c r="G76" s="596"/>
      <c r="H76" s="596"/>
      <c r="I76" s="597"/>
      <c r="J76" s="598"/>
      <c r="K76" s="599"/>
      <c r="L76" s="600"/>
      <c r="M76" s="600"/>
      <c r="N76" s="600"/>
      <c r="O76" s="601"/>
    </row>
    <row r="77" spans="1:15" ht="13.5">
      <c r="A77" s="591">
        <v>69</v>
      </c>
      <c r="B77" s="592" t="e">
        <f>#REF!&amp;$A77</f>
        <v>#REF!</v>
      </c>
      <c r="C77" s="593"/>
      <c r="D77" s="593"/>
      <c r="E77" s="594"/>
      <c r="F77" s="595"/>
      <c r="G77" s="596"/>
      <c r="H77" s="596"/>
      <c r="I77" s="597"/>
      <c r="J77" s="598"/>
      <c r="K77" s="599"/>
      <c r="L77" s="600"/>
      <c r="M77" s="600"/>
      <c r="N77" s="600"/>
      <c r="O77" s="601"/>
    </row>
    <row r="78" spans="1:15" ht="13.5">
      <c r="A78" s="591">
        <v>70</v>
      </c>
      <c r="B78" s="592" t="e">
        <f>#REF!&amp;$A78</f>
        <v>#REF!</v>
      </c>
      <c r="C78" s="593"/>
      <c r="D78" s="593"/>
      <c r="E78" s="594"/>
      <c r="F78" s="595"/>
      <c r="G78" s="596"/>
      <c r="H78" s="596"/>
      <c r="I78" s="597"/>
      <c r="J78" s="598"/>
      <c r="K78" s="599"/>
      <c r="L78" s="600"/>
      <c r="M78" s="600"/>
      <c r="N78" s="600"/>
      <c r="O78" s="601"/>
    </row>
    <row r="79" spans="1:15" ht="13.5">
      <c r="A79" s="591">
        <v>71</v>
      </c>
      <c r="B79" s="592" t="e">
        <f>#REF!&amp;$A79</f>
        <v>#REF!</v>
      </c>
      <c r="C79" s="593"/>
      <c r="D79" s="593"/>
      <c r="E79" s="594"/>
      <c r="F79" s="595"/>
      <c r="G79" s="596"/>
      <c r="H79" s="596"/>
      <c r="I79" s="597"/>
      <c r="J79" s="598"/>
      <c r="K79" s="599"/>
      <c r="L79" s="600"/>
      <c r="M79" s="600"/>
      <c r="N79" s="600"/>
      <c r="O79" s="601"/>
    </row>
    <row r="80" spans="1:15" ht="13.5">
      <c r="A80" s="591">
        <v>72</v>
      </c>
      <c r="B80" s="592" t="e">
        <f>#REF!&amp;$A80</f>
        <v>#REF!</v>
      </c>
      <c r="C80" s="593"/>
      <c r="D80" s="593"/>
      <c r="E80" s="594"/>
      <c r="F80" s="595"/>
      <c r="G80" s="596"/>
      <c r="H80" s="596"/>
      <c r="I80" s="597"/>
      <c r="J80" s="598"/>
      <c r="K80" s="599"/>
      <c r="L80" s="600"/>
      <c r="M80" s="600"/>
      <c r="N80" s="600"/>
      <c r="O80" s="601"/>
    </row>
    <row r="81" spans="1:15" ht="13.5">
      <c r="A81" s="591">
        <v>73</v>
      </c>
      <c r="B81" s="592" t="e">
        <f>#REF!&amp;$A81</f>
        <v>#REF!</v>
      </c>
      <c r="C81" s="593"/>
      <c r="D81" s="593"/>
      <c r="E81" s="594"/>
      <c r="F81" s="595"/>
      <c r="G81" s="596"/>
      <c r="H81" s="596"/>
      <c r="I81" s="597"/>
      <c r="J81" s="598"/>
      <c r="K81" s="599"/>
      <c r="L81" s="600"/>
      <c r="M81" s="600"/>
      <c r="N81" s="600"/>
      <c r="O81" s="601"/>
    </row>
    <row r="82" spans="1:15" ht="13.5">
      <c r="A82" s="591">
        <v>74</v>
      </c>
      <c r="B82" s="592" t="e">
        <f>#REF!&amp;$A82</f>
        <v>#REF!</v>
      </c>
      <c r="C82" s="593"/>
      <c r="D82" s="593"/>
      <c r="E82" s="594"/>
      <c r="F82" s="595"/>
      <c r="G82" s="596"/>
      <c r="H82" s="596"/>
      <c r="I82" s="597"/>
      <c r="J82" s="598"/>
      <c r="K82" s="599"/>
      <c r="L82" s="600"/>
      <c r="M82" s="600"/>
      <c r="N82" s="600"/>
      <c r="O82" s="601"/>
    </row>
    <row r="83" spans="1:15" ht="13.5">
      <c r="A83" s="591">
        <v>75</v>
      </c>
      <c r="B83" s="592"/>
      <c r="C83" s="593"/>
      <c r="D83" s="593"/>
      <c r="E83" s="594"/>
      <c r="F83" s="595"/>
      <c r="G83" s="596"/>
      <c r="H83" s="596"/>
      <c r="I83" s="597"/>
      <c r="J83" s="598"/>
      <c r="K83" s="599"/>
      <c r="L83" s="600"/>
      <c r="M83" s="600"/>
      <c r="N83" s="600"/>
      <c r="O83" s="601"/>
    </row>
    <row r="84" spans="1:15" ht="13.5">
      <c r="A84" s="591">
        <v>76</v>
      </c>
      <c r="B84" s="592"/>
      <c r="C84" s="593"/>
      <c r="D84" s="593"/>
      <c r="E84" s="594"/>
      <c r="F84" s="595"/>
      <c r="G84" s="596"/>
      <c r="H84" s="596"/>
      <c r="I84" s="597"/>
      <c r="J84" s="598"/>
      <c r="K84" s="599"/>
      <c r="L84" s="600"/>
      <c r="M84" s="600"/>
      <c r="N84" s="600"/>
      <c r="O84" s="601"/>
    </row>
    <row r="85" spans="1:15" ht="13.5">
      <c r="A85" s="591">
        <v>77</v>
      </c>
      <c r="B85" s="592"/>
      <c r="C85" s="593"/>
      <c r="D85" s="593"/>
      <c r="E85" s="594"/>
      <c r="F85" s="595"/>
      <c r="G85" s="596"/>
      <c r="H85" s="596"/>
      <c r="I85" s="597"/>
      <c r="J85" s="598"/>
      <c r="K85" s="599"/>
      <c r="L85" s="600"/>
      <c r="M85" s="600"/>
      <c r="N85" s="600"/>
      <c r="O85" s="601"/>
    </row>
    <row r="86" spans="1:15" ht="13.5">
      <c r="A86" s="591">
        <v>78</v>
      </c>
      <c r="B86" s="592" t="e">
        <f>#REF!&amp;$A86</f>
        <v>#REF!</v>
      </c>
      <c r="C86" s="593"/>
      <c r="D86" s="593"/>
      <c r="E86" s="594"/>
      <c r="F86" s="595"/>
      <c r="G86" s="596"/>
      <c r="H86" s="596"/>
      <c r="I86" s="597"/>
      <c r="J86" s="598"/>
      <c r="K86" s="599"/>
      <c r="L86" s="600"/>
      <c r="M86" s="600"/>
      <c r="N86" s="600"/>
      <c r="O86" s="601"/>
    </row>
    <row r="87" spans="1:15" ht="13.5">
      <c r="A87" s="591">
        <v>79</v>
      </c>
      <c r="B87" s="592" t="e">
        <f>#REF!&amp;$A87</f>
        <v>#REF!</v>
      </c>
      <c r="C87" s="593"/>
      <c r="D87" s="593"/>
      <c r="E87" s="594"/>
      <c r="F87" s="595"/>
      <c r="G87" s="596"/>
      <c r="H87" s="596"/>
      <c r="I87" s="597"/>
      <c r="J87" s="598"/>
      <c r="K87" s="599"/>
      <c r="L87" s="600"/>
      <c r="M87" s="600"/>
      <c r="N87" s="600"/>
      <c r="O87" s="601"/>
    </row>
    <row r="88" spans="1:15" ht="13.5">
      <c r="A88" s="591">
        <v>80</v>
      </c>
      <c r="B88" s="592" t="e">
        <f>#REF!&amp;$A88</f>
        <v>#REF!</v>
      </c>
      <c r="C88" s="593"/>
      <c r="D88" s="593"/>
      <c r="E88" s="594"/>
      <c r="F88" s="595"/>
      <c r="G88" s="596"/>
      <c r="H88" s="596"/>
      <c r="I88" s="597"/>
      <c r="J88" s="598"/>
      <c r="K88" s="599"/>
      <c r="L88" s="600"/>
      <c r="M88" s="600"/>
      <c r="N88" s="600"/>
      <c r="O88" s="601"/>
    </row>
    <row r="89" spans="1:15" ht="13.5">
      <c r="A89" s="591">
        <v>81</v>
      </c>
      <c r="B89" s="592"/>
      <c r="C89" s="593"/>
      <c r="D89" s="593"/>
      <c r="E89" s="594"/>
      <c r="F89" s="595"/>
      <c r="G89" s="596"/>
      <c r="H89" s="596"/>
      <c r="I89" s="597"/>
      <c r="J89" s="598"/>
      <c r="K89" s="599"/>
      <c r="L89" s="600"/>
      <c r="M89" s="600"/>
      <c r="N89" s="600"/>
      <c r="O89" s="601"/>
    </row>
    <row r="90" spans="1:15" ht="13.5">
      <c r="A90" s="591">
        <v>82</v>
      </c>
      <c r="B90" s="592"/>
      <c r="C90" s="593"/>
      <c r="D90" s="593"/>
      <c r="E90" s="594"/>
      <c r="F90" s="595"/>
      <c r="G90" s="596"/>
      <c r="H90" s="596"/>
      <c r="I90" s="597"/>
      <c r="J90" s="598"/>
      <c r="K90" s="599"/>
      <c r="L90" s="600"/>
      <c r="M90" s="600"/>
      <c r="N90" s="600"/>
      <c r="O90" s="601"/>
    </row>
    <row r="91" spans="1:15" ht="13.5">
      <c r="A91" s="591">
        <v>83</v>
      </c>
      <c r="B91" s="592"/>
      <c r="C91" s="593"/>
      <c r="D91" s="593"/>
      <c r="E91" s="594"/>
      <c r="F91" s="595"/>
      <c r="G91" s="596"/>
      <c r="H91" s="596"/>
      <c r="I91" s="597"/>
      <c r="J91" s="598"/>
      <c r="K91" s="599"/>
      <c r="L91" s="600"/>
      <c r="M91" s="600"/>
      <c r="N91" s="600"/>
      <c r="O91" s="601"/>
    </row>
    <row r="92" spans="1:15" ht="13.5">
      <c r="A92" s="591">
        <v>84</v>
      </c>
      <c r="B92" s="592"/>
      <c r="C92" s="593"/>
      <c r="D92" s="593"/>
      <c r="E92" s="594"/>
      <c r="F92" s="595"/>
      <c r="G92" s="596"/>
      <c r="H92" s="596"/>
      <c r="I92" s="597"/>
      <c r="J92" s="598"/>
      <c r="K92" s="599"/>
      <c r="L92" s="600"/>
      <c r="M92" s="600"/>
      <c r="N92" s="600"/>
      <c r="O92" s="601"/>
    </row>
    <row r="93" spans="1:15" ht="13.5">
      <c r="A93" s="591">
        <v>85</v>
      </c>
      <c r="B93" s="592"/>
      <c r="C93" s="593"/>
      <c r="D93" s="593"/>
      <c r="E93" s="594"/>
      <c r="F93" s="595"/>
      <c r="G93" s="596"/>
      <c r="H93" s="596"/>
      <c r="I93" s="597"/>
      <c r="J93" s="598"/>
      <c r="K93" s="599"/>
      <c r="L93" s="600"/>
      <c r="M93" s="600"/>
      <c r="N93" s="600"/>
      <c r="O93" s="601"/>
    </row>
    <row r="94" spans="1:15" ht="13.5">
      <c r="A94" s="591">
        <v>86</v>
      </c>
      <c r="B94" s="592" t="e">
        <f>#REF!&amp;$A94</f>
        <v>#REF!</v>
      </c>
      <c r="C94" s="593"/>
      <c r="D94" s="593"/>
      <c r="E94" s="594"/>
      <c r="F94" s="595"/>
      <c r="G94" s="596"/>
      <c r="H94" s="596"/>
      <c r="I94" s="597"/>
      <c r="J94" s="598"/>
      <c r="K94" s="599"/>
      <c r="L94" s="600"/>
      <c r="M94" s="600"/>
      <c r="N94" s="600"/>
      <c r="O94" s="601"/>
    </row>
    <row r="95" spans="1:15" ht="13.5">
      <c r="A95" s="591">
        <v>87</v>
      </c>
      <c r="B95" s="592" t="e">
        <f>#REF!&amp;$A95</f>
        <v>#REF!</v>
      </c>
      <c r="C95" s="593"/>
      <c r="D95" s="593"/>
      <c r="E95" s="594"/>
      <c r="F95" s="595"/>
      <c r="G95" s="596"/>
      <c r="H95" s="596"/>
      <c r="I95" s="597"/>
      <c r="J95" s="598"/>
      <c r="K95" s="599"/>
      <c r="L95" s="600"/>
      <c r="M95" s="600"/>
      <c r="N95" s="600"/>
      <c r="O95" s="601"/>
    </row>
    <row r="96" spans="1:15" ht="13.5">
      <c r="A96" s="591">
        <v>88</v>
      </c>
      <c r="B96" s="592" t="e">
        <f>#REF!&amp;$A96</f>
        <v>#REF!</v>
      </c>
      <c r="C96" s="593"/>
      <c r="D96" s="593"/>
      <c r="E96" s="594"/>
      <c r="F96" s="595"/>
      <c r="G96" s="596"/>
      <c r="H96" s="596"/>
      <c r="I96" s="597"/>
      <c r="J96" s="598"/>
      <c r="K96" s="599"/>
      <c r="L96" s="600"/>
      <c r="M96" s="600"/>
      <c r="N96" s="600"/>
      <c r="O96" s="601"/>
    </row>
    <row r="97" spans="1:15" ht="13.5">
      <c r="A97" s="591">
        <v>89</v>
      </c>
      <c r="B97" s="592" t="e">
        <f>#REF!&amp;$A97</f>
        <v>#REF!</v>
      </c>
      <c r="C97" s="593"/>
      <c r="D97" s="593"/>
      <c r="E97" s="594"/>
      <c r="F97" s="595"/>
      <c r="G97" s="596"/>
      <c r="H97" s="596"/>
      <c r="I97" s="597"/>
      <c r="J97" s="598"/>
      <c r="K97" s="599"/>
      <c r="L97" s="600"/>
      <c r="M97" s="600"/>
      <c r="N97" s="600"/>
      <c r="O97" s="601"/>
    </row>
    <row r="98" spans="1:15" ht="13.5">
      <c r="A98" s="591">
        <v>90</v>
      </c>
      <c r="B98" s="592" t="e">
        <f>#REF!&amp;$A98</f>
        <v>#REF!</v>
      </c>
      <c r="C98" s="593"/>
      <c r="D98" s="593"/>
      <c r="E98" s="594"/>
      <c r="F98" s="595"/>
      <c r="G98" s="596"/>
      <c r="H98" s="596"/>
      <c r="I98" s="597"/>
      <c r="J98" s="598"/>
      <c r="K98" s="599"/>
      <c r="L98" s="600"/>
      <c r="M98" s="600"/>
      <c r="N98" s="600"/>
      <c r="O98" s="601"/>
    </row>
    <row r="99" spans="1:15" s="614" customFormat="1" ht="17.100000000000001" customHeight="1" thickBot="1">
      <c r="A99" s="616"/>
      <c r="B99" s="617"/>
      <c r="C99" s="618" t="s">
        <v>157</v>
      </c>
      <c r="D99" s="619"/>
      <c r="E99" s="619"/>
      <c r="F99" s="620"/>
      <c r="G99" s="621">
        <f>SUM(G8:G98)</f>
        <v>100</v>
      </c>
      <c r="H99" s="621">
        <f>SUM(H8:H98)</f>
        <v>0</v>
      </c>
      <c r="I99" s="622"/>
      <c r="J99" s="623"/>
      <c r="K99" s="624" t="s">
        <v>277</v>
      </c>
      <c r="L99" s="619"/>
      <c r="M99" s="619"/>
      <c r="N99" s="625">
        <f>G99-H99</f>
        <v>100</v>
      </c>
      <c r="O99" s="626"/>
    </row>
    <row r="100" spans="1:15" s="508" customFormat="1">
      <c r="A100" s="627" t="s">
        <v>278</v>
      </c>
      <c r="B100" s="628"/>
      <c r="C100" s="628"/>
      <c r="G100" s="629" t="s">
        <v>279</v>
      </c>
      <c r="H100" s="629"/>
      <c r="O100" s="630"/>
    </row>
    <row r="101" spans="1:15" s="508" customFormat="1" ht="13.5" thickBot="1">
      <c r="A101" s="631"/>
      <c r="B101" s="547"/>
      <c r="C101" s="547"/>
      <c r="D101" s="547"/>
      <c r="E101" s="547"/>
      <c r="F101" s="547"/>
      <c r="G101" s="632"/>
      <c r="H101" s="632"/>
      <c r="I101" s="547"/>
      <c r="J101" s="547"/>
      <c r="K101" s="547"/>
      <c r="L101" s="547"/>
      <c r="M101" s="547"/>
      <c r="N101" s="547"/>
      <c r="O101" s="633"/>
    </row>
  </sheetData>
  <mergeCells count="199">
    <mergeCell ref="E97:F97"/>
    <mergeCell ref="I97:K97"/>
    <mergeCell ref="E98:F98"/>
    <mergeCell ref="I98:K98"/>
    <mergeCell ref="C99:F99"/>
    <mergeCell ref="K99:M99"/>
    <mergeCell ref="E94:F94"/>
    <mergeCell ref="I94:K94"/>
    <mergeCell ref="E95:F95"/>
    <mergeCell ref="I95:K95"/>
    <mergeCell ref="E96:F96"/>
    <mergeCell ref="I96:K96"/>
    <mergeCell ref="E91:F91"/>
    <mergeCell ref="I91:K91"/>
    <mergeCell ref="E92:F92"/>
    <mergeCell ref="I92:K92"/>
    <mergeCell ref="E93:F93"/>
    <mergeCell ref="I93:K93"/>
    <mergeCell ref="E88:F88"/>
    <mergeCell ref="I88:K88"/>
    <mergeCell ref="E89:F89"/>
    <mergeCell ref="I89:K89"/>
    <mergeCell ref="E90:F90"/>
    <mergeCell ref="I90:K90"/>
    <mergeCell ref="E85:F85"/>
    <mergeCell ref="I85:K85"/>
    <mergeCell ref="E86:F86"/>
    <mergeCell ref="I86:K86"/>
    <mergeCell ref="E87:F87"/>
    <mergeCell ref="I87:K87"/>
    <mergeCell ref="E82:F82"/>
    <mergeCell ref="I82:K82"/>
    <mergeCell ref="E83:F83"/>
    <mergeCell ref="I83:K83"/>
    <mergeCell ref="E84:F84"/>
    <mergeCell ref="I84:K84"/>
    <mergeCell ref="E79:F79"/>
    <mergeCell ref="I79:K79"/>
    <mergeCell ref="E80:F80"/>
    <mergeCell ref="I80:K80"/>
    <mergeCell ref="E81:F81"/>
    <mergeCell ref="I81:K81"/>
    <mergeCell ref="E76:F76"/>
    <mergeCell ref="I76:K76"/>
    <mergeCell ref="E77:F77"/>
    <mergeCell ref="I77:K77"/>
    <mergeCell ref="E78:F78"/>
    <mergeCell ref="I78:K78"/>
    <mergeCell ref="E73:F73"/>
    <mergeCell ref="I73:K73"/>
    <mergeCell ref="E74:F74"/>
    <mergeCell ref="I74:K74"/>
    <mergeCell ref="E75:F75"/>
    <mergeCell ref="I75:K75"/>
    <mergeCell ref="E70:F70"/>
    <mergeCell ref="I70:K70"/>
    <mergeCell ref="E71:F71"/>
    <mergeCell ref="I71:K71"/>
    <mergeCell ref="E72:F72"/>
    <mergeCell ref="I72:K72"/>
    <mergeCell ref="E67:F67"/>
    <mergeCell ref="I67:K67"/>
    <mergeCell ref="E68:F68"/>
    <mergeCell ref="I68:K68"/>
    <mergeCell ref="E69:F69"/>
    <mergeCell ref="I69:K69"/>
    <mergeCell ref="E64:F64"/>
    <mergeCell ref="I64:K64"/>
    <mergeCell ref="E65:F65"/>
    <mergeCell ref="I65:K65"/>
    <mergeCell ref="E66:F66"/>
    <mergeCell ref="I66:K66"/>
    <mergeCell ref="E61:F61"/>
    <mergeCell ref="I61:K61"/>
    <mergeCell ref="E62:F62"/>
    <mergeCell ref="I62:K62"/>
    <mergeCell ref="E63:F63"/>
    <mergeCell ref="I63:K63"/>
    <mergeCell ref="E58:F58"/>
    <mergeCell ref="I58:K58"/>
    <mergeCell ref="E59:F59"/>
    <mergeCell ref="I59:K59"/>
    <mergeCell ref="E60:F60"/>
    <mergeCell ref="I60:K60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5:F25"/>
    <mergeCell ref="I25:K25"/>
    <mergeCell ref="E26:F26"/>
    <mergeCell ref="I26:K26"/>
    <mergeCell ref="E27:F27"/>
    <mergeCell ref="I27:K27"/>
    <mergeCell ref="E22:F22"/>
    <mergeCell ref="I22:K22"/>
    <mergeCell ref="E23:F23"/>
    <mergeCell ref="I23:K23"/>
    <mergeCell ref="E24:F24"/>
    <mergeCell ref="I24:K24"/>
    <mergeCell ref="E19:F19"/>
    <mergeCell ref="I19:K19"/>
    <mergeCell ref="E20:F20"/>
    <mergeCell ref="I20:K20"/>
    <mergeCell ref="E21:F21"/>
    <mergeCell ref="I21:K21"/>
    <mergeCell ref="I15:K15"/>
    <mergeCell ref="E16:F16"/>
    <mergeCell ref="I16:K16"/>
    <mergeCell ref="E17:F17"/>
    <mergeCell ref="I17:K17"/>
    <mergeCell ref="E18:F18"/>
    <mergeCell ref="I18:K18"/>
    <mergeCell ref="E11:F11"/>
    <mergeCell ref="I11:K11"/>
    <mergeCell ref="E12:F12"/>
    <mergeCell ref="I12:K12"/>
    <mergeCell ref="Q12:AE17"/>
    <mergeCell ref="E13:F13"/>
    <mergeCell ref="I13:K13"/>
    <mergeCell ref="E14:F14"/>
    <mergeCell ref="I14:K14"/>
    <mergeCell ref="E15:F15"/>
    <mergeCell ref="C8:F8"/>
    <mergeCell ref="I8:K8"/>
    <mergeCell ref="E9:F9"/>
    <mergeCell ref="I9:K9"/>
    <mergeCell ref="E10:F10"/>
    <mergeCell ref="I10:K10"/>
    <mergeCell ref="A3:C3"/>
    <mergeCell ref="G3:H4"/>
    <mergeCell ref="N3:O3"/>
    <mergeCell ref="I4:K4"/>
    <mergeCell ref="N4:O4"/>
    <mergeCell ref="E5:F6"/>
    <mergeCell ref="I5:K5"/>
    <mergeCell ref="A1:F1"/>
    <mergeCell ref="G1:H2"/>
    <mergeCell ref="I1:K1"/>
    <mergeCell ref="L1:M1"/>
    <mergeCell ref="N1:O1"/>
    <mergeCell ref="A2:C2"/>
    <mergeCell ref="L2:M2"/>
  </mergeCells>
  <printOptions horizontalCentered="1"/>
  <pageMargins left="0" right="0" top="0.78740157480314965" bottom="0.39370078740157483" header="0.51181102362204722" footer="0.51181102362204722"/>
  <pageSetup paperSize="9" scale="52" orientation="portrait" horizontalDpi="120" verticalDpi="7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>
                <anchor moveWithCells="1" sizeWithCells="1">
                  <from>
                    <xdr:col>17</xdr:col>
                    <xdr:colOff>104775</xdr:colOff>
                    <xdr:row>2</xdr:row>
                    <xdr:rowOff>114300</xdr:rowOff>
                  </from>
                  <to>
                    <xdr:col>19</xdr:col>
                    <xdr:colOff>600075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Button8_Click">
                <anchor moveWithCells="1" sizeWithCells="1">
                  <from>
                    <xdr:col>17</xdr:col>
                    <xdr:colOff>333375</xdr:colOff>
                    <xdr:row>6</xdr:row>
                    <xdr:rowOff>38100</xdr:rowOff>
                  </from>
                  <to>
                    <xdr:col>19</xdr:col>
                    <xdr:colOff>600075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8">
    <pageSetUpPr fitToPage="1"/>
  </sheetPr>
  <dimension ref="A1:O41"/>
  <sheetViews>
    <sheetView showGridLines="0" zoomScale="75" workbookViewId="0">
      <selection activeCell="G16" sqref="G16"/>
    </sheetView>
  </sheetViews>
  <sheetFormatPr baseColWidth="10" defaultColWidth="9.140625" defaultRowHeight="12.75"/>
  <cols>
    <col min="1" max="1" width="5.7109375" style="615" customWidth="1"/>
    <col min="2" max="2" width="5.7109375" style="615" hidden="1" customWidth="1"/>
    <col min="3" max="4" width="9.140625" style="615"/>
    <col min="5" max="5" width="12.7109375" style="615" customWidth="1"/>
    <col min="6" max="6" width="23.7109375" style="615" customWidth="1"/>
    <col min="7" max="8" width="15.7109375" style="615" customWidth="1"/>
    <col min="9" max="9" width="10.140625" style="615" bestFit="1" customWidth="1"/>
    <col min="10" max="11" width="6.7109375" style="615" customWidth="1"/>
    <col min="12" max="13" width="9.140625" style="615"/>
    <col min="14" max="14" width="15.7109375" style="615" customWidth="1"/>
    <col min="15" max="16384" width="9.140625" style="615"/>
  </cols>
  <sheetData>
    <row r="1" spans="1:15" s="508" customFormat="1" ht="24.95" customHeight="1">
      <c r="A1" s="496" t="s">
        <v>263</v>
      </c>
      <c r="B1" s="497"/>
      <c r="C1" s="498"/>
      <c r="D1" s="498"/>
      <c r="E1" s="498"/>
      <c r="F1" s="499"/>
      <c r="G1" s="500" t="s">
        <v>264</v>
      </c>
      <c r="H1" s="501"/>
      <c r="I1" s="502" t="s">
        <v>161</v>
      </c>
      <c r="J1" s="503"/>
      <c r="K1" s="504"/>
      <c r="L1" s="505" t="s">
        <v>265</v>
      </c>
      <c r="M1" s="506"/>
      <c r="N1" s="505" t="s">
        <v>266</v>
      </c>
      <c r="O1" s="507"/>
    </row>
    <row r="2" spans="1:15" s="508" customFormat="1" ht="24.95" customHeight="1">
      <c r="A2" s="509" t="s">
        <v>267</v>
      </c>
      <c r="B2" s="510"/>
      <c r="C2" s="511"/>
      <c r="D2" s="512"/>
      <c r="E2" s="513"/>
      <c r="F2" s="514"/>
      <c r="G2" s="515"/>
      <c r="H2" s="516"/>
      <c r="I2" s="517" t="s">
        <v>268</v>
      </c>
      <c r="J2" s="518" t="s">
        <v>269</v>
      </c>
      <c r="K2" s="518" t="s">
        <v>270</v>
      </c>
      <c r="L2" s="519" t="s">
        <v>271</v>
      </c>
      <c r="M2" s="520"/>
      <c r="N2" s="521"/>
      <c r="O2" s="522"/>
    </row>
    <row r="3" spans="1:15" s="508" customFormat="1" ht="15" customHeight="1">
      <c r="A3" s="523">
        <v>1</v>
      </c>
      <c r="B3" s="524"/>
      <c r="C3" s="525"/>
      <c r="D3" s="526"/>
      <c r="E3" s="527"/>
      <c r="F3" s="528">
        <v>2</v>
      </c>
      <c r="G3" s="529" t="s">
        <v>272</v>
      </c>
      <c r="H3" s="530"/>
      <c r="I3" s="517">
        <v>3</v>
      </c>
      <c r="J3" s="518">
        <v>4</v>
      </c>
      <c r="K3" s="518">
        <v>5</v>
      </c>
      <c r="L3" s="531">
        <v>6</v>
      </c>
      <c r="M3" s="532"/>
      <c r="N3" s="533">
        <v>7</v>
      </c>
      <c r="O3" s="534"/>
    </row>
    <row r="4" spans="1:15" s="508" customFormat="1" ht="13.5" thickBot="1">
      <c r="A4" s="535"/>
      <c r="B4" s="536"/>
      <c r="C4" s="537"/>
      <c r="D4" s="538"/>
      <c r="E4" s="539"/>
      <c r="F4" s="540"/>
      <c r="G4" s="541"/>
      <c r="H4" s="542"/>
      <c r="I4" s="634" t="s">
        <v>313</v>
      </c>
      <c r="J4" s="635"/>
      <c r="K4" s="636"/>
      <c r="L4" s="546"/>
      <c r="M4" s="547"/>
      <c r="N4" s="548"/>
      <c r="O4" s="549"/>
    </row>
    <row r="5" spans="1:15" s="508" customFormat="1" ht="25.5">
      <c r="A5" s="550" t="s">
        <v>3</v>
      </c>
      <c r="B5" s="551"/>
      <c r="C5" s="552" t="s">
        <v>273</v>
      </c>
      <c r="D5" s="552" t="s">
        <v>274</v>
      </c>
      <c r="E5" s="553" t="s">
        <v>309</v>
      </c>
      <c r="F5" s="554"/>
      <c r="G5" s="552" t="s">
        <v>310</v>
      </c>
      <c r="H5" s="552" t="s">
        <v>311</v>
      </c>
      <c r="I5" s="555" t="s">
        <v>275</v>
      </c>
      <c r="J5" s="556"/>
      <c r="K5" s="557"/>
      <c r="L5" s="558"/>
      <c r="M5" s="558"/>
      <c r="N5" s="558"/>
      <c r="O5" s="559"/>
    </row>
    <row r="6" spans="1:15" s="508" customFormat="1">
      <c r="A6" s="517">
        <v>8</v>
      </c>
      <c r="B6" s="560"/>
      <c r="C6" s="518">
        <v>9</v>
      </c>
      <c r="D6" s="518">
        <v>10</v>
      </c>
      <c r="E6" s="561"/>
      <c r="F6" s="562"/>
      <c r="G6" s="563">
        <v>11</v>
      </c>
      <c r="H6" s="563">
        <v>12</v>
      </c>
      <c r="I6" s="518">
        <v>13</v>
      </c>
      <c r="J6" s="518">
        <v>14</v>
      </c>
      <c r="K6" s="518">
        <v>15</v>
      </c>
      <c r="L6" s="518">
        <v>16</v>
      </c>
      <c r="M6" s="518">
        <v>17</v>
      </c>
      <c r="N6" s="518">
        <v>18</v>
      </c>
      <c r="O6" s="528">
        <v>19</v>
      </c>
    </row>
    <row r="7" spans="1:15" s="568" customFormat="1" ht="14.25">
      <c r="A7" s="564"/>
      <c r="B7" s="565"/>
      <c r="C7" s="565"/>
      <c r="D7" s="565"/>
      <c r="E7" s="565"/>
      <c r="F7" s="565"/>
      <c r="G7" s="566"/>
      <c r="H7" s="566"/>
      <c r="I7" s="565"/>
      <c r="J7" s="565"/>
      <c r="K7" s="565"/>
      <c r="L7" s="565"/>
      <c r="M7" s="565"/>
      <c r="N7" s="565"/>
      <c r="O7" s="567"/>
    </row>
    <row r="8" spans="1:15" s="568" customFormat="1" ht="15.75" thickBot="1">
      <c r="A8" s="569">
        <v>1</v>
      </c>
      <c r="B8" s="570" t="e">
        <f>#REF!&amp;$A8</f>
        <v>#REF!</v>
      </c>
      <c r="C8" s="571" t="s">
        <v>276</v>
      </c>
      <c r="D8" s="572"/>
      <c r="E8" s="572"/>
      <c r="F8" s="572"/>
      <c r="G8" s="573">
        <v>100</v>
      </c>
      <c r="H8" s="574"/>
      <c r="I8" s="575"/>
      <c r="J8" s="576"/>
      <c r="K8" s="577"/>
      <c r="L8" s="578"/>
      <c r="M8" s="578"/>
      <c r="N8" s="578"/>
      <c r="O8" s="579"/>
    </row>
    <row r="9" spans="1:15" s="568" customFormat="1" ht="15" customHeight="1">
      <c r="A9" s="581">
        <v>1</v>
      </c>
      <c r="B9" s="637" t="e">
        <f>#REF!&amp;$A9</f>
        <v>#REF!</v>
      </c>
      <c r="C9" s="582"/>
      <c r="D9" s="582"/>
      <c r="E9" s="583" t="s">
        <v>305</v>
      </c>
      <c r="F9" s="584"/>
      <c r="G9" s="585">
        <v>200</v>
      </c>
      <c r="H9" s="585">
        <v>0</v>
      </c>
      <c r="I9" s="586"/>
      <c r="J9" s="587"/>
      <c r="K9" s="588"/>
      <c r="L9" s="589"/>
      <c r="M9" s="589"/>
      <c r="N9" s="589"/>
      <c r="O9" s="590"/>
    </row>
    <row r="10" spans="1:15" s="568" customFormat="1" ht="15" customHeight="1">
      <c r="A10" s="591">
        <v>2</v>
      </c>
      <c r="B10" s="592" t="e">
        <f>#REF!&amp;$A10</f>
        <v>#REF!</v>
      </c>
      <c r="C10" s="593"/>
      <c r="D10" s="593"/>
      <c r="E10" s="594" t="s">
        <v>305</v>
      </c>
      <c r="F10" s="595"/>
      <c r="G10" s="596">
        <v>455</v>
      </c>
      <c r="H10" s="596">
        <v>0</v>
      </c>
      <c r="I10" s="597"/>
      <c r="J10" s="598"/>
      <c r="K10" s="599"/>
      <c r="L10" s="600"/>
      <c r="M10" s="600"/>
      <c r="N10" s="600"/>
      <c r="O10" s="601"/>
    </row>
    <row r="11" spans="1:15" s="568" customFormat="1" ht="15" customHeight="1">
      <c r="A11" s="591">
        <v>3</v>
      </c>
      <c r="B11" s="592" t="e">
        <f>#REF!&amp;$A11</f>
        <v>#REF!</v>
      </c>
      <c r="C11" s="593"/>
      <c r="D11" s="593"/>
      <c r="E11" s="594"/>
      <c r="F11" s="595"/>
      <c r="G11" s="596"/>
      <c r="H11" s="596">
        <v>250</v>
      </c>
      <c r="I11" s="597"/>
      <c r="J11" s="598"/>
      <c r="K11" s="599"/>
      <c r="L11" s="600"/>
      <c r="M11" s="600"/>
      <c r="N11" s="600"/>
      <c r="O11" s="601"/>
    </row>
    <row r="12" spans="1:15" s="568" customFormat="1" ht="15" customHeight="1">
      <c r="A12" s="591">
        <v>4</v>
      </c>
      <c r="B12" s="592" t="e">
        <f>#REF!&amp;$A12</f>
        <v>#REF!</v>
      </c>
      <c r="C12" s="593"/>
      <c r="D12" s="593"/>
      <c r="E12" s="594"/>
      <c r="F12" s="595"/>
      <c r="G12" s="596"/>
      <c r="H12" s="602"/>
      <c r="I12" s="597"/>
      <c r="J12" s="598"/>
      <c r="K12" s="599"/>
      <c r="L12" s="600"/>
      <c r="M12" s="600"/>
      <c r="N12" s="600"/>
      <c r="O12" s="601"/>
    </row>
    <row r="13" spans="1:15" s="568" customFormat="1" ht="15" customHeight="1">
      <c r="A13" s="591">
        <v>5</v>
      </c>
      <c r="B13" s="592" t="e">
        <f>#REF!&amp;$A13</f>
        <v>#REF!</v>
      </c>
      <c r="C13" s="593"/>
      <c r="D13" s="593"/>
      <c r="E13" s="594"/>
      <c r="F13" s="595"/>
      <c r="G13" s="596"/>
      <c r="H13" s="596"/>
      <c r="I13" s="597"/>
      <c r="J13" s="598"/>
      <c r="K13" s="599"/>
      <c r="L13" s="600"/>
      <c r="M13" s="600"/>
      <c r="N13" s="600"/>
      <c r="O13" s="601"/>
    </row>
    <row r="14" spans="1:15" s="568" customFormat="1" ht="15" customHeight="1">
      <c r="A14" s="591">
        <v>6</v>
      </c>
      <c r="B14" s="592" t="e">
        <f>#REF!&amp;$A14</f>
        <v>#REF!</v>
      </c>
      <c r="C14" s="593"/>
      <c r="D14" s="593"/>
      <c r="E14" s="594"/>
      <c r="F14" s="595"/>
      <c r="G14" s="596"/>
      <c r="H14" s="596"/>
      <c r="I14" s="597"/>
      <c r="J14" s="598"/>
      <c r="K14" s="599"/>
      <c r="L14" s="600"/>
      <c r="M14" s="600"/>
      <c r="N14" s="600"/>
      <c r="O14" s="601"/>
    </row>
    <row r="15" spans="1:15" s="568" customFormat="1" ht="15" customHeight="1">
      <c r="A15" s="591">
        <v>7</v>
      </c>
      <c r="B15" s="592" t="e">
        <f>#REF!&amp;$A15</f>
        <v>#REF!</v>
      </c>
      <c r="C15" s="593"/>
      <c r="D15" s="593"/>
      <c r="E15" s="594"/>
      <c r="F15" s="595"/>
      <c r="G15" s="596"/>
      <c r="H15" s="596"/>
      <c r="I15" s="597"/>
      <c r="J15" s="598"/>
      <c r="K15" s="599"/>
      <c r="L15" s="600"/>
      <c r="M15" s="600"/>
      <c r="N15" s="600"/>
      <c r="O15" s="601"/>
    </row>
    <row r="16" spans="1:15" s="568" customFormat="1" ht="15" customHeight="1">
      <c r="A16" s="591">
        <v>8</v>
      </c>
      <c r="B16" s="592" t="e">
        <f>#REF!&amp;$A16</f>
        <v>#REF!</v>
      </c>
      <c r="C16" s="593"/>
      <c r="D16" s="593"/>
      <c r="E16" s="594"/>
      <c r="F16" s="595"/>
      <c r="G16" s="596"/>
      <c r="H16" s="596"/>
      <c r="I16" s="597"/>
      <c r="J16" s="598"/>
      <c r="K16" s="599"/>
      <c r="L16" s="600"/>
      <c r="M16" s="600"/>
      <c r="N16" s="600"/>
      <c r="O16" s="601"/>
    </row>
    <row r="17" spans="1:15" s="568" customFormat="1" ht="15" customHeight="1">
      <c r="A17" s="591">
        <v>9</v>
      </c>
      <c r="B17" s="592" t="e">
        <f>#REF!&amp;$A17</f>
        <v>#REF!</v>
      </c>
      <c r="C17" s="593"/>
      <c r="D17" s="593"/>
      <c r="E17" s="594"/>
      <c r="F17" s="595"/>
      <c r="G17" s="596"/>
      <c r="H17" s="596"/>
      <c r="I17" s="597"/>
      <c r="J17" s="598"/>
      <c r="K17" s="599"/>
      <c r="L17" s="600"/>
      <c r="M17" s="600"/>
      <c r="N17" s="600"/>
      <c r="O17" s="601"/>
    </row>
    <row r="18" spans="1:15" s="568" customFormat="1" ht="15" customHeight="1">
      <c r="A18" s="591">
        <v>10</v>
      </c>
      <c r="B18" s="592" t="e">
        <f>#REF!&amp;$A18</f>
        <v>#REF!</v>
      </c>
      <c r="C18" s="593"/>
      <c r="D18" s="593"/>
      <c r="E18" s="594"/>
      <c r="F18" s="595"/>
      <c r="G18" s="596"/>
      <c r="H18" s="596"/>
      <c r="I18" s="597"/>
      <c r="J18" s="598"/>
      <c r="K18" s="599"/>
      <c r="L18" s="600"/>
      <c r="M18" s="600"/>
      <c r="N18" s="600"/>
      <c r="O18" s="601"/>
    </row>
    <row r="19" spans="1:15" s="568" customFormat="1" ht="15" customHeight="1">
      <c r="A19" s="591">
        <v>11</v>
      </c>
      <c r="B19" s="592" t="e">
        <f>#REF!&amp;$A19</f>
        <v>#REF!</v>
      </c>
      <c r="C19" s="593"/>
      <c r="D19" s="593"/>
      <c r="E19" s="594"/>
      <c r="F19" s="595"/>
      <c r="G19" s="596"/>
      <c r="H19" s="596"/>
      <c r="I19" s="597"/>
      <c r="J19" s="598"/>
      <c r="K19" s="599"/>
      <c r="L19" s="600"/>
      <c r="M19" s="600"/>
      <c r="N19" s="600"/>
      <c r="O19" s="601"/>
    </row>
    <row r="20" spans="1:15" s="568" customFormat="1" ht="15" customHeight="1">
      <c r="A20" s="591">
        <v>12</v>
      </c>
      <c r="B20" s="592" t="e">
        <f>#REF!&amp;$A20</f>
        <v>#REF!</v>
      </c>
      <c r="C20" s="593"/>
      <c r="D20" s="593"/>
      <c r="E20" s="594"/>
      <c r="F20" s="595"/>
      <c r="G20" s="596"/>
      <c r="H20" s="596"/>
      <c r="I20" s="597"/>
      <c r="J20" s="598"/>
      <c r="K20" s="599"/>
      <c r="L20" s="600"/>
      <c r="M20" s="600"/>
      <c r="N20" s="600"/>
      <c r="O20" s="601"/>
    </row>
    <row r="21" spans="1:15" s="568" customFormat="1" ht="15" customHeight="1">
      <c r="A21" s="591">
        <v>13</v>
      </c>
      <c r="B21" s="592" t="e">
        <f>#REF!&amp;$A21</f>
        <v>#REF!</v>
      </c>
      <c r="C21" s="593"/>
      <c r="D21" s="593"/>
      <c r="E21" s="594"/>
      <c r="F21" s="595"/>
      <c r="G21" s="596"/>
      <c r="H21" s="596"/>
      <c r="I21" s="597"/>
      <c r="J21" s="598"/>
      <c r="K21" s="599"/>
      <c r="L21" s="600"/>
      <c r="M21" s="600"/>
      <c r="N21" s="600"/>
      <c r="O21" s="601"/>
    </row>
    <row r="22" spans="1:15" s="568" customFormat="1" ht="15" customHeight="1">
      <c r="A22" s="591">
        <v>14</v>
      </c>
      <c r="B22" s="592" t="e">
        <f>#REF!&amp;$A22</f>
        <v>#REF!</v>
      </c>
      <c r="C22" s="593"/>
      <c r="D22" s="593"/>
      <c r="E22" s="594"/>
      <c r="F22" s="595"/>
      <c r="G22" s="596"/>
      <c r="H22" s="596"/>
      <c r="I22" s="597"/>
      <c r="J22" s="598"/>
      <c r="K22" s="599"/>
      <c r="L22" s="600"/>
      <c r="M22" s="600"/>
      <c r="N22" s="600"/>
      <c r="O22" s="601"/>
    </row>
    <row r="23" spans="1:15" s="568" customFormat="1" ht="15" customHeight="1">
      <c r="A23" s="591">
        <v>15</v>
      </c>
      <c r="B23" s="592"/>
      <c r="C23" s="593"/>
      <c r="D23" s="593"/>
      <c r="E23" s="594"/>
      <c r="F23" s="595"/>
      <c r="G23" s="596"/>
      <c r="H23" s="596"/>
      <c r="I23" s="597"/>
      <c r="J23" s="598"/>
      <c r="K23" s="599"/>
      <c r="L23" s="600"/>
      <c r="M23" s="600"/>
      <c r="N23" s="600"/>
      <c r="O23" s="601"/>
    </row>
    <row r="24" spans="1:15" s="568" customFormat="1" ht="15" customHeight="1">
      <c r="A24" s="591">
        <v>16</v>
      </c>
      <c r="B24" s="592"/>
      <c r="C24" s="593"/>
      <c r="D24" s="593"/>
      <c r="E24" s="594"/>
      <c r="F24" s="595"/>
      <c r="G24" s="596"/>
      <c r="H24" s="596"/>
      <c r="I24" s="597"/>
      <c r="J24" s="598"/>
      <c r="K24" s="599"/>
      <c r="L24" s="600"/>
      <c r="M24" s="600"/>
      <c r="N24" s="600"/>
      <c r="O24" s="601"/>
    </row>
    <row r="25" spans="1:15" s="568" customFormat="1" ht="15" customHeight="1">
      <c r="A25" s="591">
        <v>17</v>
      </c>
      <c r="B25" s="592"/>
      <c r="C25" s="593"/>
      <c r="D25" s="593"/>
      <c r="E25" s="594"/>
      <c r="F25" s="595"/>
      <c r="G25" s="596"/>
      <c r="H25" s="596"/>
      <c r="I25" s="597"/>
      <c r="J25" s="598"/>
      <c r="K25" s="599"/>
      <c r="L25" s="600"/>
      <c r="M25" s="600"/>
      <c r="N25" s="600"/>
      <c r="O25" s="601"/>
    </row>
    <row r="26" spans="1:15" s="568" customFormat="1" ht="15" customHeight="1">
      <c r="A26" s="591">
        <v>18</v>
      </c>
      <c r="B26" s="592" t="e">
        <f>#REF!&amp;$A26</f>
        <v>#REF!</v>
      </c>
      <c r="C26" s="593"/>
      <c r="D26" s="593"/>
      <c r="E26" s="594"/>
      <c r="F26" s="595"/>
      <c r="G26" s="596"/>
      <c r="H26" s="596"/>
      <c r="I26" s="597"/>
      <c r="J26" s="598"/>
      <c r="K26" s="599"/>
      <c r="L26" s="600"/>
      <c r="M26" s="600"/>
      <c r="N26" s="600"/>
      <c r="O26" s="601"/>
    </row>
    <row r="27" spans="1:15" s="568" customFormat="1" ht="15" customHeight="1">
      <c r="A27" s="591">
        <v>19</v>
      </c>
      <c r="B27" s="592" t="e">
        <f>#REF!&amp;$A27</f>
        <v>#REF!</v>
      </c>
      <c r="C27" s="593"/>
      <c r="D27" s="593"/>
      <c r="E27" s="594"/>
      <c r="F27" s="595"/>
      <c r="G27" s="596"/>
      <c r="H27" s="596"/>
      <c r="I27" s="597"/>
      <c r="J27" s="598"/>
      <c r="K27" s="599"/>
      <c r="L27" s="600"/>
      <c r="M27" s="600"/>
      <c r="N27" s="600"/>
      <c r="O27" s="601"/>
    </row>
    <row r="28" spans="1:15" s="568" customFormat="1" ht="15" customHeight="1">
      <c r="A28" s="591">
        <v>20</v>
      </c>
      <c r="B28" s="592" t="e">
        <f>#REF!&amp;$A28</f>
        <v>#REF!</v>
      </c>
      <c r="C28" s="593"/>
      <c r="D28" s="593"/>
      <c r="E28" s="594"/>
      <c r="F28" s="595"/>
      <c r="G28" s="596"/>
      <c r="H28" s="596"/>
      <c r="I28" s="597"/>
      <c r="J28" s="598"/>
      <c r="K28" s="599"/>
      <c r="L28" s="600"/>
      <c r="M28" s="600"/>
      <c r="N28" s="600"/>
      <c r="O28" s="601"/>
    </row>
    <row r="29" spans="1:15" s="568" customFormat="1" ht="15" customHeight="1">
      <c r="A29" s="591">
        <v>21</v>
      </c>
      <c r="B29" s="592"/>
      <c r="C29" s="593"/>
      <c r="D29" s="593"/>
      <c r="E29" s="594"/>
      <c r="F29" s="595"/>
      <c r="G29" s="596"/>
      <c r="H29" s="596"/>
      <c r="I29" s="597"/>
      <c r="J29" s="598"/>
      <c r="K29" s="599"/>
      <c r="L29" s="600"/>
      <c r="M29" s="600"/>
      <c r="N29" s="600"/>
      <c r="O29" s="601"/>
    </row>
    <row r="30" spans="1:15" s="568" customFormat="1" ht="15" customHeight="1">
      <c r="A30" s="591">
        <v>22</v>
      </c>
      <c r="B30" s="592"/>
      <c r="C30" s="593"/>
      <c r="D30" s="593"/>
      <c r="E30" s="594"/>
      <c r="F30" s="595"/>
      <c r="G30" s="596"/>
      <c r="H30" s="596"/>
      <c r="I30" s="597"/>
      <c r="J30" s="598"/>
      <c r="K30" s="599"/>
      <c r="L30" s="600"/>
      <c r="M30" s="600"/>
      <c r="N30" s="600"/>
      <c r="O30" s="601"/>
    </row>
    <row r="31" spans="1:15" s="568" customFormat="1" ht="15" customHeight="1">
      <c r="A31" s="591">
        <v>23</v>
      </c>
      <c r="B31" s="592"/>
      <c r="C31" s="593"/>
      <c r="D31" s="593"/>
      <c r="E31" s="594"/>
      <c r="F31" s="595"/>
      <c r="G31" s="596"/>
      <c r="H31" s="596"/>
      <c r="I31" s="597"/>
      <c r="J31" s="598"/>
      <c r="K31" s="599"/>
      <c r="L31" s="600"/>
      <c r="M31" s="600"/>
      <c r="N31" s="600"/>
      <c r="O31" s="601"/>
    </row>
    <row r="32" spans="1:15" s="568" customFormat="1" ht="15" customHeight="1">
      <c r="A32" s="591">
        <v>24</v>
      </c>
      <c r="B32" s="592"/>
      <c r="C32" s="593"/>
      <c r="D32" s="593"/>
      <c r="E32" s="594"/>
      <c r="F32" s="595"/>
      <c r="G32" s="596"/>
      <c r="H32" s="596"/>
      <c r="I32" s="597"/>
      <c r="J32" s="598"/>
      <c r="K32" s="599"/>
      <c r="L32" s="600"/>
      <c r="M32" s="600"/>
      <c r="N32" s="600"/>
      <c r="O32" s="601"/>
    </row>
    <row r="33" spans="1:15" s="568" customFormat="1" ht="15" customHeight="1">
      <c r="A33" s="591">
        <v>25</v>
      </c>
      <c r="B33" s="592"/>
      <c r="C33" s="593"/>
      <c r="D33" s="593"/>
      <c r="E33" s="594"/>
      <c r="F33" s="595"/>
      <c r="G33" s="596"/>
      <c r="H33" s="596"/>
      <c r="I33" s="597"/>
      <c r="J33" s="598"/>
      <c r="K33" s="599"/>
      <c r="L33" s="600"/>
      <c r="M33" s="600"/>
      <c r="N33" s="600"/>
      <c r="O33" s="601"/>
    </row>
    <row r="34" spans="1:15" s="568" customFormat="1" ht="15" customHeight="1">
      <c r="A34" s="591">
        <v>26</v>
      </c>
      <c r="B34" s="592" t="e">
        <f>#REF!&amp;$A34</f>
        <v>#REF!</v>
      </c>
      <c r="C34" s="593"/>
      <c r="D34" s="593"/>
      <c r="E34" s="594"/>
      <c r="F34" s="595"/>
      <c r="G34" s="596"/>
      <c r="H34" s="596"/>
      <c r="I34" s="597"/>
      <c r="J34" s="598"/>
      <c r="K34" s="599"/>
      <c r="L34" s="600"/>
      <c r="M34" s="600"/>
      <c r="N34" s="600"/>
      <c r="O34" s="601"/>
    </row>
    <row r="35" spans="1:15" s="568" customFormat="1" ht="15" customHeight="1">
      <c r="A35" s="591">
        <v>27</v>
      </c>
      <c r="B35" s="592" t="e">
        <f>#REF!&amp;$A35</f>
        <v>#REF!</v>
      </c>
      <c r="C35" s="593"/>
      <c r="D35" s="593"/>
      <c r="E35" s="594"/>
      <c r="F35" s="595"/>
      <c r="G35" s="596"/>
      <c r="H35" s="596"/>
      <c r="I35" s="597"/>
      <c r="J35" s="598"/>
      <c r="K35" s="599"/>
      <c r="L35" s="600"/>
      <c r="M35" s="600"/>
      <c r="N35" s="600"/>
      <c r="O35" s="601"/>
    </row>
    <row r="36" spans="1:15" s="568" customFormat="1" ht="15" customHeight="1">
      <c r="A36" s="591">
        <v>28</v>
      </c>
      <c r="B36" s="592" t="e">
        <f>#REF!&amp;$A36</f>
        <v>#REF!</v>
      </c>
      <c r="C36" s="593"/>
      <c r="D36" s="593"/>
      <c r="E36" s="594"/>
      <c r="F36" s="595"/>
      <c r="G36" s="596"/>
      <c r="H36" s="596"/>
      <c r="I36" s="597"/>
      <c r="J36" s="598"/>
      <c r="K36" s="599"/>
      <c r="L36" s="600"/>
      <c r="M36" s="600"/>
      <c r="N36" s="600"/>
      <c r="O36" s="601"/>
    </row>
    <row r="37" spans="1:15" s="568" customFormat="1" ht="15" customHeight="1">
      <c r="A37" s="591">
        <v>29</v>
      </c>
      <c r="B37" s="592" t="e">
        <f>#REF!&amp;$A37</f>
        <v>#REF!</v>
      </c>
      <c r="C37" s="593"/>
      <c r="D37" s="593"/>
      <c r="E37" s="594"/>
      <c r="F37" s="595"/>
      <c r="G37" s="596"/>
      <c r="H37" s="596"/>
      <c r="I37" s="597"/>
      <c r="J37" s="598"/>
      <c r="K37" s="599"/>
      <c r="L37" s="600"/>
      <c r="M37" s="600"/>
      <c r="N37" s="600"/>
      <c r="O37" s="601"/>
    </row>
    <row r="38" spans="1:15" s="568" customFormat="1" ht="15" customHeight="1" thickBot="1">
      <c r="A38" s="638">
        <v>30</v>
      </c>
      <c r="B38" s="639" t="e">
        <f>#REF!&amp;$A38</f>
        <v>#REF!</v>
      </c>
      <c r="C38" s="640"/>
      <c r="D38" s="640"/>
      <c r="E38" s="641"/>
      <c r="F38" s="642"/>
      <c r="G38" s="643"/>
      <c r="H38" s="643"/>
      <c r="I38" s="644"/>
      <c r="J38" s="645"/>
      <c r="K38" s="646"/>
      <c r="L38" s="537"/>
      <c r="M38" s="537"/>
      <c r="N38" s="537"/>
      <c r="O38" s="647"/>
    </row>
    <row r="39" spans="1:15" s="614" customFormat="1" ht="17.100000000000001" customHeight="1" thickBot="1">
      <c r="A39" s="616"/>
      <c r="B39" s="617"/>
      <c r="C39" s="618" t="s">
        <v>157</v>
      </c>
      <c r="D39" s="619"/>
      <c r="E39" s="619"/>
      <c r="F39" s="620"/>
      <c r="G39" s="621">
        <f>SUM(G8:G38)</f>
        <v>755</v>
      </c>
      <c r="H39" s="621">
        <f>SUM(H8:H38)</f>
        <v>250</v>
      </c>
      <c r="I39" s="622"/>
      <c r="J39" s="623"/>
      <c r="K39" s="624" t="s">
        <v>277</v>
      </c>
      <c r="L39" s="619"/>
      <c r="M39" s="619"/>
      <c r="N39" s="625">
        <f>G39-H39</f>
        <v>505</v>
      </c>
      <c r="O39" s="626"/>
    </row>
    <row r="40" spans="1:15" s="508" customFormat="1">
      <c r="A40" s="627" t="s">
        <v>278</v>
      </c>
      <c r="B40" s="628"/>
      <c r="C40" s="628"/>
      <c r="G40" s="629" t="s">
        <v>279</v>
      </c>
      <c r="H40" s="629"/>
      <c r="O40" s="630"/>
    </row>
    <row r="41" spans="1:15" s="508" customFormat="1" ht="13.5" thickBot="1">
      <c r="A41" s="631"/>
      <c r="B41" s="547"/>
      <c r="C41" s="547"/>
      <c r="D41" s="547"/>
      <c r="E41" s="547"/>
      <c r="F41" s="547"/>
      <c r="G41" s="632"/>
      <c r="H41" s="632"/>
      <c r="I41" s="547"/>
      <c r="J41" s="547"/>
      <c r="K41" s="547"/>
      <c r="L41" s="547"/>
      <c r="M41" s="547"/>
      <c r="N41" s="547"/>
      <c r="O41" s="633"/>
    </row>
  </sheetData>
  <mergeCells count="78">
    <mergeCell ref="E38:F38"/>
    <mergeCell ref="I38:K38"/>
    <mergeCell ref="C39:F39"/>
    <mergeCell ref="K39:M39"/>
    <mergeCell ref="E35:F35"/>
    <mergeCell ref="I35:K35"/>
    <mergeCell ref="E36:F36"/>
    <mergeCell ref="I36:K36"/>
    <mergeCell ref="E37:F37"/>
    <mergeCell ref="I37:K37"/>
    <mergeCell ref="E32:F32"/>
    <mergeCell ref="I32:K32"/>
    <mergeCell ref="E33:F33"/>
    <mergeCell ref="I33:K33"/>
    <mergeCell ref="E34:F34"/>
    <mergeCell ref="I34:K34"/>
    <mergeCell ref="E29:F29"/>
    <mergeCell ref="I29:K29"/>
    <mergeCell ref="E30:F30"/>
    <mergeCell ref="I30:K30"/>
    <mergeCell ref="E31:F31"/>
    <mergeCell ref="I31:K31"/>
    <mergeCell ref="E26:F26"/>
    <mergeCell ref="I26:K26"/>
    <mergeCell ref="E27:F27"/>
    <mergeCell ref="I27:K27"/>
    <mergeCell ref="E28:F28"/>
    <mergeCell ref="I28:K28"/>
    <mergeCell ref="E23:F23"/>
    <mergeCell ref="I23:K23"/>
    <mergeCell ref="E24:F24"/>
    <mergeCell ref="I24:K24"/>
    <mergeCell ref="E25:F25"/>
    <mergeCell ref="I25:K25"/>
    <mergeCell ref="E20:F20"/>
    <mergeCell ref="I20:K20"/>
    <mergeCell ref="E21:F21"/>
    <mergeCell ref="I21:K21"/>
    <mergeCell ref="E22:F22"/>
    <mergeCell ref="I22:K22"/>
    <mergeCell ref="E17:F17"/>
    <mergeCell ref="I17:K17"/>
    <mergeCell ref="E18:F18"/>
    <mergeCell ref="I18:K18"/>
    <mergeCell ref="E19:F19"/>
    <mergeCell ref="I19:K19"/>
    <mergeCell ref="E14:F14"/>
    <mergeCell ref="I14:K14"/>
    <mergeCell ref="E15:F15"/>
    <mergeCell ref="I15:K15"/>
    <mergeCell ref="E16:F16"/>
    <mergeCell ref="I16:K16"/>
    <mergeCell ref="E11:F11"/>
    <mergeCell ref="I11:K11"/>
    <mergeCell ref="E12:F12"/>
    <mergeCell ref="I12:K12"/>
    <mergeCell ref="E13:F13"/>
    <mergeCell ref="I13:K13"/>
    <mergeCell ref="C8:F8"/>
    <mergeCell ref="I8:K8"/>
    <mergeCell ref="E9:F9"/>
    <mergeCell ref="I9:K9"/>
    <mergeCell ref="E10:F10"/>
    <mergeCell ref="I10:K10"/>
    <mergeCell ref="A3:C3"/>
    <mergeCell ref="G3:H4"/>
    <mergeCell ref="N3:O3"/>
    <mergeCell ref="I4:K4"/>
    <mergeCell ref="N4:O4"/>
    <mergeCell ref="E5:F6"/>
    <mergeCell ref="I5:K5"/>
    <mergeCell ref="A1:F1"/>
    <mergeCell ref="G1:H2"/>
    <mergeCell ref="I1:K1"/>
    <mergeCell ref="L1:M1"/>
    <mergeCell ref="N1:O1"/>
    <mergeCell ref="A2:C2"/>
    <mergeCell ref="L2:M2"/>
  </mergeCells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ALEGEZIUA">
                <anchor moveWithCells="1" sizeWithCells="1">
                  <from>
                    <xdr:col>16</xdr:col>
                    <xdr:colOff>180975</xdr:colOff>
                    <xdr:row>1</xdr:row>
                    <xdr:rowOff>28575</xdr:rowOff>
                  </from>
                  <to>
                    <xdr:col>19</xdr:col>
                    <xdr:colOff>600075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PRINTARE_REGCASA_ZI">
                <anchor moveWithCells="1" sizeWithCells="1">
                  <from>
                    <xdr:col>16</xdr:col>
                    <xdr:colOff>209550</xdr:colOff>
                    <xdr:row>4</xdr:row>
                    <xdr:rowOff>295275</xdr:rowOff>
                  </from>
                  <to>
                    <xdr:col>19</xdr:col>
                    <xdr:colOff>600075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9"/>
  <dimension ref="A1:M6"/>
  <sheetViews>
    <sheetView showGridLines="0" zoomScaleNormal="100" workbookViewId="0">
      <pane ySplit="1" topLeftCell="A2" activePane="bottomLeft" state="frozen"/>
      <selection activeCell="G16" sqref="G16"/>
      <selection pane="bottomLeft" activeCell="G16" sqref="G16"/>
    </sheetView>
  </sheetViews>
  <sheetFormatPr baseColWidth="10" defaultColWidth="9.140625" defaultRowHeight="12.75"/>
  <cols>
    <col min="1" max="1" width="10.7109375" style="664" customWidth="1"/>
    <col min="2" max="2" width="0.140625" style="665" customWidth="1"/>
    <col min="3" max="3" width="0.140625" style="665" hidden="1" customWidth="1"/>
    <col min="4" max="4" width="5.7109375" style="665" customWidth="1"/>
    <col min="5" max="5" width="4.7109375" style="665" customWidth="1"/>
    <col min="6" max="6" width="8" style="665" customWidth="1"/>
    <col min="7" max="7" width="4.7109375" style="665" customWidth="1"/>
    <col min="8" max="8" width="29.28515625" style="666" customWidth="1"/>
    <col min="9" max="9" width="11.28515625" style="666" customWidth="1"/>
    <col min="10" max="13" width="11.7109375" style="666" customWidth="1"/>
    <col min="14" max="16384" width="9.140625" style="656"/>
  </cols>
  <sheetData>
    <row r="1" spans="1:13" ht="35.1" customHeight="1" thickTop="1">
      <c r="A1" s="648" t="s">
        <v>161</v>
      </c>
      <c r="B1" s="649" t="s">
        <v>314</v>
      </c>
      <c r="C1" s="650"/>
      <c r="D1" s="651" t="s">
        <v>270</v>
      </c>
      <c r="E1" s="652" t="s">
        <v>269</v>
      </c>
      <c r="F1" s="652" t="s">
        <v>297</v>
      </c>
      <c r="G1" s="652" t="s">
        <v>268</v>
      </c>
      <c r="H1" s="653" t="s">
        <v>298</v>
      </c>
      <c r="I1" s="654" t="s">
        <v>299</v>
      </c>
      <c r="J1" s="653" t="s">
        <v>300</v>
      </c>
      <c r="K1" s="653" t="s">
        <v>301</v>
      </c>
      <c r="L1" s="653" t="s">
        <v>302</v>
      </c>
      <c r="M1" s="655" t="s">
        <v>303</v>
      </c>
    </row>
    <row r="2" spans="1:13">
      <c r="A2" s="657">
        <v>42370</v>
      </c>
      <c r="B2" s="658">
        <v>1</v>
      </c>
      <c r="C2" s="658"/>
      <c r="D2" s="659">
        <v>2016</v>
      </c>
      <c r="E2" s="659">
        <f>MONTH(A2)</f>
        <v>1</v>
      </c>
      <c r="F2" s="658">
        <f>WEEKNUM(Data,2)</f>
        <v>1</v>
      </c>
      <c r="G2" s="659">
        <f>DAY(A2)</f>
        <v>1</v>
      </c>
      <c r="H2" s="660" t="s">
        <v>304</v>
      </c>
      <c r="I2" s="661">
        <v>581</v>
      </c>
      <c r="J2" s="662">
        <v>100</v>
      </c>
      <c r="K2" s="660">
        <v>0</v>
      </c>
      <c r="L2" s="660">
        <v>0</v>
      </c>
      <c r="M2" s="663">
        <f>J2</f>
        <v>100</v>
      </c>
    </row>
    <row r="3" spans="1:13">
      <c r="A3" s="657">
        <v>42399</v>
      </c>
      <c r="B3" s="658"/>
      <c r="C3" s="658"/>
      <c r="D3" s="659">
        <v>2016</v>
      </c>
      <c r="E3" s="659">
        <v>1</v>
      </c>
      <c r="F3" s="658">
        <v>5</v>
      </c>
      <c r="G3" s="659">
        <v>30</v>
      </c>
      <c r="H3" s="660" t="s">
        <v>305</v>
      </c>
      <c r="I3" s="661"/>
      <c r="J3" s="662">
        <f>M2</f>
        <v>100</v>
      </c>
      <c r="K3" s="660">
        <v>200</v>
      </c>
      <c r="L3" s="660">
        <v>0</v>
      </c>
      <c r="M3" s="663">
        <f>J3+K3-L3</f>
        <v>300</v>
      </c>
    </row>
    <row r="4" spans="1:13">
      <c r="A4" s="657">
        <v>42399</v>
      </c>
      <c r="B4" s="658"/>
      <c r="C4" s="658"/>
      <c r="D4" s="659">
        <v>2016</v>
      </c>
      <c r="E4" s="659">
        <v>1</v>
      </c>
      <c r="F4" s="658">
        <v>5</v>
      </c>
      <c r="G4" s="659">
        <v>30</v>
      </c>
      <c r="H4" s="660" t="s">
        <v>305</v>
      </c>
      <c r="I4" s="661"/>
      <c r="J4" s="662">
        <f>M3</f>
        <v>300</v>
      </c>
      <c r="K4" s="660">
        <v>455</v>
      </c>
      <c r="L4" s="660">
        <v>0</v>
      </c>
      <c r="M4" s="663">
        <f>J4+K4-L4</f>
        <v>755</v>
      </c>
    </row>
    <row r="5" spans="1:13">
      <c r="A5" s="657">
        <v>42399</v>
      </c>
      <c r="B5" s="658"/>
      <c r="C5" s="658"/>
      <c r="D5" s="659">
        <v>2016</v>
      </c>
      <c r="E5" s="659">
        <v>1</v>
      </c>
      <c r="F5" s="658">
        <v>5</v>
      </c>
      <c r="G5" s="659">
        <v>30</v>
      </c>
      <c r="H5" s="660"/>
      <c r="I5" s="661"/>
      <c r="J5" s="662">
        <f>M4</f>
        <v>755</v>
      </c>
      <c r="K5" s="660"/>
      <c r="L5" s="660">
        <v>250</v>
      </c>
      <c r="M5" s="663">
        <f>J5+K5-L5</f>
        <v>505</v>
      </c>
    </row>
    <row r="6" spans="1:13">
      <c r="A6" s="664" t="s">
        <v>307</v>
      </c>
    </row>
  </sheetData>
  <autoFilter ref="A1:M6"/>
  <printOptions horizontalCentered="1"/>
  <pageMargins left="0" right="0" top="0.98425196850393704" bottom="0.39370078740157483" header="0.59055118110236227" footer="0.19685039370078741"/>
  <pageSetup paperSize="9" orientation="landscape" r:id="rId1"/>
  <headerFooter alignWithMargins="0">
    <oddHeader>&amp;C&amp;"Arial,Bold"REGISTRU DE CASA
- RON -</oddHeader>
    <oddFooter>&amp;R&amp;"Arial,Bold"&amp;9Pag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INSEREAZA_RAND">
                <anchor moveWithCells="1" sizeWithCells="1">
                  <from>
                    <xdr:col>13</xdr:col>
                    <xdr:colOff>371475</xdr:colOff>
                    <xdr:row>0</xdr:row>
                    <xdr:rowOff>95250</xdr:rowOff>
                  </from>
                  <to>
                    <xdr:col>15</xdr:col>
                    <xdr:colOff>466725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STERGERE_RANDURI">
                <anchor moveWithCells="1" sizeWithCells="1">
                  <from>
                    <xdr:col>18</xdr:col>
                    <xdr:colOff>200025</xdr:colOff>
                    <xdr:row>0</xdr:row>
                    <xdr:rowOff>85725</xdr:rowOff>
                  </from>
                  <to>
                    <xdr:col>20</xdr:col>
                    <xdr:colOff>238125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Button 3">
              <controlPr defaultSize="0" print="0" autoFill="0" autoPict="0" macro="[0]!AJUTOR">
                <anchor moveWithCells="1" sizeWithCells="1">
                  <from>
                    <xdr:col>16</xdr:col>
                    <xdr:colOff>47625</xdr:colOff>
                    <xdr:row>0</xdr:row>
                    <xdr:rowOff>85725</xdr:rowOff>
                  </from>
                  <to>
                    <xdr:col>17</xdr:col>
                    <xdr:colOff>542925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opLeftCell="A4" workbookViewId="0">
      <selection activeCell="P26" sqref="P26"/>
    </sheetView>
  </sheetViews>
  <sheetFormatPr baseColWidth="10" defaultColWidth="9.140625" defaultRowHeight="12.75"/>
  <sheetData>
    <row r="2" spans="9:9">
      <c r="I2" s="144" t="s">
        <v>260</v>
      </c>
    </row>
    <row r="25" spans="8:11">
      <c r="H25" s="167"/>
      <c r="K25" s="167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Q59" sqref="Q59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345" t="s">
        <v>198</v>
      </c>
      <c r="G1" s="346"/>
      <c r="H1" s="346"/>
      <c r="I1" s="346"/>
      <c r="J1" s="138">
        <f ca="1">TODAY()</f>
        <v>42401</v>
      </c>
    </row>
    <row r="2" spans="2:19" ht="13.5" thickBot="1"/>
    <row r="3" spans="2:19" ht="19.5" thickBot="1">
      <c r="B3" s="351" t="s">
        <v>132</v>
      </c>
      <c r="C3" s="354"/>
      <c r="D3" s="354"/>
      <c r="E3" s="354"/>
      <c r="F3" s="355"/>
      <c r="G3" s="89"/>
      <c r="I3" s="351" t="s">
        <v>133</v>
      </c>
      <c r="J3" s="354"/>
      <c r="K3" s="355"/>
      <c r="M3" s="351" t="s">
        <v>282</v>
      </c>
      <c r="N3" s="352"/>
      <c r="O3" s="353"/>
      <c r="S3" s="144" t="s">
        <v>235</v>
      </c>
    </row>
    <row r="4" spans="2:19" ht="15.75" thickBot="1">
      <c r="B4" s="356" t="s">
        <v>134</v>
      </c>
      <c r="C4" s="357"/>
      <c r="D4" s="357"/>
      <c r="E4" s="358"/>
      <c r="F4" s="90">
        <f>K18</f>
        <v>0</v>
      </c>
      <c r="I4" s="91" t="s">
        <v>3</v>
      </c>
      <c r="J4" s="137" t="s">
        <v>135</v>
      </c>
      <c r="K4" s="92" t="s">
        <v>136</v>
      </c>
      <c r="M4" s="91" t="s">
        <v>3</v>
      </c>
      <c r="N4" s="137" t="s">
        <v>135</v>
      </c>
      <c r="O4" s="92" t="s">
        <v>191</v>
      </c>
      <c r="S4" s="144" t="s">
        <v>236</v>
      </c>
    </row>
    <row r="5" spans="2:19" ht="15.75" thickBot="1">
      <c r="B5" s="356" t="s">
        <v>137</v>
      </c>
      <c r="C5" s="357"/>
      <c r="D5" s="357"/>
      <c r="E5" s="358"/>
      <c r="F5" s="90">
        <v>0</v>
      </c>
      <c r="I5" s="93">
        <v>1</v>
      </c>
      <c r="J5" s="134" t="s">
        <v>138</v>
      </c>
      <c r="K5" s="94">
        <f>Ianuarie!D17</f>
        <v>0</v>
      </c>
      <c r="M5" s="93">
        <v>1</v>
      </c>
      <c r="N5" s="134" t="s">
        <v>138</v>
      </c>
      <c r="O5" s="94">
        <f>Ianuarie!H17</f>
        <v>0</v>
      </c>
      <c r="S5" s="144" t="s">
        <v>237</v>
      </c>
    </row>
    <row r="6" spans="2:19" ht="15.75" thickBot="1">
      <c r="B6" s="362" t="s">
        <v>139</v>
      </c>
      <c r="C6" s="363"/>
      <c r="D6" s="363"/>
      <c r="E6" s="364"/>
      <c r="F6" s="90">
        <v>0</v>
      </c>
      <c r="I6" s="93">
        <v>2</v>
      </c>
      <c r="J6" s="134" t="s">
        <v>140</v>
      </c>
      <c r="K6" s="94">
        <f>Februarie!D17</f>
        <v>0</v>
      </c>
      <c r="M6" s="93">
        <v>2</v>
      </c>
      <c r="N6" s="134" t="s">
        <v>140</v>
      </c>
      <c r="O6" s="94">
        <f>Februarie!H17</f>
        <v>0</v>
      </c>
      <c r="Q6" s="144"/>
      <c r="S6" s="144" t="s">
        <v>238</v>
      </c>
    </row>
    <row r="7" spans="2:19" ht="15.75" thickBot="1">
      <c r="B7" s="362" t="s">
        <v>141</v>
      </c>
      <c r="C7" s="363"/>
      <c r="D7" s="363"/>
      <c r="E7" s="364"/>
      <c r="F7" s="90">
        <v>0</v>
      </c>
      <c r="I7" s="93">
        <v>3</v>
      </c>
      <c r="J7" s="134" t="s">
        <v>142</v>
      </c>
      <c r="K7" s="94">
        <f>Martie!D17</f>
        <v>0</v>
      </c>
      <c r="M7" s="93">
        <v>3</v>
      </c>
      <c r="N7" s="134" t="s">
        <v>142</v>
      </c>
      <c r="O7" s="94">
        <f>Martie!I17</f>
        <v>0</v>
      </c>
      <c r="Q7" s="144"/>
      <c r="S7" s="144" t="s">
        <v>239</v>
      </c>
    </row>
    <row r="8" spans="2:19" ht="15.75" thickBot="1">
      <c r="B8" s="362" t="s">
        <v>143</v>
      </c>
      <c r="C8" s="363"/>
      <c r="D8" s="363"/>
      <c r="E8" s="364"/>
      <c r="F8" s="90">
        <v>0</v>
      </c>
      <c r="I8" s="93">
        <v>4</v>
      </c>
      <c r="J8" s="134" t="s">
        <v>144</v>
      </c>
      <c r="K8" s="94">
        <f>Aprilie!D15</f>
        <v>0</v>
      </c>
      <c r="M8" s="93">
        <v>4</v>
      </c>
      <c r="N8" s="134" t="s">
        <v>144</v>
      </c>
      <c r="O8" s="94">
        <f>Aprilie!I15</f>
        <v>0</v>
      </c>
      <c r="Q8" s="144"/>
      <c r="S8" s="144" t="s">
        <v>240</v>
      </c>
    </row>
    <row r="9" spans="2:19" ht="15.75" thickBot="1">
      <c r="B9" s="362" t="s">
        <v>145</v>
      </c>
      <c r="C9" s="363"/>
      <c r="D9" s="363"/>
      <c r="E9" s="364"/>
      <c r="F9" s="90">
        <v>0</v>
      </c>
      <c r="I9" s="93">
        <v>5</v>
      </c>
      <c r="J9" s="134" t="s">
        <v>146</v>
      </c>
      <c r="K9" s="94">
        <v>0</v>
      </c>
      <c r="M9" s="93">
        <v>5</v>
      </c>
      <c r="N9" s="134" t="s">
        <v>146</v>
      </c>
      <c r="O9" s="94">
        <f>Mai!H17</f>
        <v>0</v>
      </c>
      <c r="S9" s="144" t="s">
        <v>241</v>
      </c>
    </row>
    <row r="10" spans="2:19" ht="15.75" thickBot="1">
      <c r="B10" s="356" t="s">
        <v>147</v>
      </c>
      <c r="C10" s="357"/>
      <c r="D10" s="357"/>
      <c r="E10" s="358"/>
      <c r="F10" s="90">
        <v>0</v>
      </c>
      <c r="I10" s="93">
        <v>6</v>
      </c>
      <c r="J10" s="134" t="s">
        <v>148</v>
      </c>
      <c r="K10" s="94">
        <f>Iunie!E17</f>
        <v>0</v>
      </c>
      <c r="M10" s="93">
        <v>6</v>
      </c>
      <c r="N10" s="134" t="s">
        <v>148</v>
      </c>
      <c r="O10" s="94">
        <f>Iunie!H17</f>
        <v>0</v>
      </c>
      <c r="S10" s="144" t="s">
        <v>242</v>
      </c>
    </row>
    <row r="11" spans="2:19" ht="15.75" thickBot="1">
      <c r="B11" s="359" t="s">
        <v>149</v>
      </c>
      <c r="C11" s="360"/>
      <c r="D11" s="360"/>
      <c r="E11" s="361"/>
      <c r="F11" s="90">
        <v>0</v>
      </c>
      <c r="I11" s="93">
        <v>7</v>
      </c>
      <c r="J11" s="134" t="s">
        <v>150</v>
      </c>
      <c r="K11" s="94">
        <f>Iulie!E17</f>
        <v>0</v>
      </c>
      <c r="M11" s="93">
        <v>7</v>
      </c>
      <c r="N11" s="134" t="s">
        <v>150</v>
      </c>
      <c r="O11" s="94">
        <f>Iulie!H17</f>
        <v>0</v>
      </c>
      <c r="S11" s="144" t="s">
        <v>243</v>
      </c>
    </row>
    <row r="12" spans="2:19" ht="15">
      <c r="I12" s="93">
        <v>8</v>
      </c>
      <c r="J12" s="134" t="s">
        <v>151</v>
      </c>
      <c r="K12" s="94">
        <f>August!E17</f>
        <v>0</v>
      </c>
      <c r="M12" s="93">
        <v>8</v>
      </c>
      <c r="N12" s="134" t="s">
        <v>151</v>
      </c>
      <c r="O12" s="94">
        <f>August!H17</f>
        <v>0</v>
      </c>
      <c r="S12" s="144" t="s">
        <v>244</v>
      </c>
    </row>
    <row r="13" spans="2:19" ht="15">
      <c r="I13" s="93">
        <v>9</v>
      </c>
      <c r="J13" s="134" t="s">
        <v>152</v>
      </c>
      <c r="K13" s="94">
        <f>Septembrie!E17</f>
        <v>0</v>
      </c>
      <c r="M13" s="93">
        <v>9</v>
      </c>
      <c r="N13" s="134" t="s">
        <v>152</v>
      </c>
      <c r="O13" s="94">
        <f>Septembrie!H17</f>
        <v>0</v>
      </c>
      <c r="S13" s="144" t="s">
        <v>245</v>
      </c>
    </row>
    <row r="14" spans="2:19" ht="15">
      <c r="I14" s="93">
        <v>10</v>
      </c>
      <c r="J14" s="134" t="s">
        <v>153</v>
      </c>
      <c r="K14" s="94">
        <f>Octombrie!E17</f>
        <v>0</v>
      </c>
      <c r="M14" s="93">
        <v>10</v>
      </c>
      <c r="N14" s="134" t="s">
        <v>153</v>
      </c>
      <c r="O14" s="94">
        <f>Octombrie!H17</f>
        <v>0</v>
      </c>
      <c r="S14" s="144" t="s">
        <v>246</v>
      </c>
    </row>
    <row r="15" spans="2:19" ht="15">
      <c r="E15" s="95"/>
      <c r="I15" s="93">
        <v>11</v>
      </c>
      <c r="J15" s="134" t="s">
        <v>154</v>
      </c>
      <c r="K15" s="94">
        <f>Noiembrie!E17</f>
        <v>0</v>
      </c>
      <c r="M15" s="93">
        <v>11</v>
      </c>
      <c r="N15" s="134" t="s">
        <v>154</v>
      </c>
      <c r="O15" s="94">
        <f>Noiembrie!H17</f>
        <v>0</v>
      </c>
      <c r="S15" s="144" t="s">
        <v>138</v>
      </c>
    </row>
    <row r="16" spans="2:19" ht="15">
      <c r="I16" s="93">
        <v>12</v>
      </c>
      <c r="J16" s="134" t="s">
        <v>155</v>
      </c>
      <c r="K16" s="94">
        <f>Decembrie!E17</f>
        <v>0</v>
      </c>
      <c r="M16" s="93">
        <v>12</v>
      </c>
      <c r="N16" s="134" t="s">
        <v>155</v>
      </c>
      <c r="O16" s="94">
        <f>Decembrie!H17</f>
        <v>0</v>
      </c>
      <c r="S16" s="144" t="s">
        <v>140</v>
      </c>
    </row>
    <row r="17" spans="1:19" ht="15.75">
      <c r="I17" s="349" t="s">
        <v>156</v>
      </c>
      <c r="J17" s="350"/>
      <c r="K17" s="96">
        <f>AVERAGE(K5:K16)</f>
        <v>0</v>
      </c>
      <c r="M17" s="349" t="s">
        <v>156</v>
      </c>
      <c r="N17" s="350"/>
      <c r="O17" s="96">
        <f>AVERAGE(O5:O16)</f>
        <v>0</v>
      </c>
      <c r="S17" s="144" t="s">
        <v>142</v>
      </c>
    </row>
    <row r="18" spans="1:19" ht="15.75">
      <c r="I18" s="347" t="s">
        <v>157</v>
      </c>
      <c r="J18" s="348"/>
      <c r="K18" s="97">
        <f>SUM(K6:K17)</f>
        <v>0</v>
      </c>
      <c r="M18" s="347" t="s">
        <v>157</v>
      </c>
      <c r="N18" s="348"/>
      <c r="O18" s="97">
        <f>SUM(O6:O17)</f>
        <v>0</v>
      </c>
      <c r="S18" s="144" t="s">
        <v>144</v>
      </c>
    </row>
    <row r="19" spans="1:19" ht="13.5" thickBot="1">
      <c r="S19" s="144" t="s">
        <v>146</v>
      </c>
    </row>
    <row r="20" spans="1:19" ht="15.75">
      <c r="A20" s="329" t="s">
        <v>263</v>
      </c>
      <c r="B20" s="330"/>
      <c r="C20" s="331"/>
      <c r="D20" s="331"/>
      <c r="E20" s="331"/>
      <c r="F20" s="332"/>
      <c r="G20" s="333" t="s">
        <v>264</v>
      </c>
      <c r="H20" s="334"/>
      <c r="I20" s="337" t="s">
        <v>161</v>
      </c>
      <c r="J20" s="338"/>
      <c r="K20" s="339"/>
      <c r="L20" s="340" t="s">
        <v>265</v>
      </c>
      <c r="M20" s="341"/>
      <c r="N20" s="340" t="s">
        <v>266</v>
      </c>
      <c r="O20" s="342"/>
      <c r="S20" s="144" t="s">
        <v>148</v>
      </c>
    </row>
    <row r="21" spans="1:19">
      <c r="A21" s="315" t="s">
        <v>267</v>
      </c>
      <c r="B21" s="316"/>
      <c r="C21" s="317"/>
      <c r="D21" s="168"/>
      <c r="E21" s="169"/>
      <c r="F21" s="170"/>
      <c r="G21" s="335"/>
      <c r="H21" s="336"/>
      <c r="I21" s="171" t="s">
        <v>268</v>
      </c>
      <c r="J21" s="172" t="s">
        <v>269</v>
      </c>
      <c r="K21" s="172" t="s">
        <v>270</v>
      </c>
      <c r="L21" s="343" t="s">
        <v>271</v>
      </c>
      <c r="M21" s="344"/>
      <c r="N21" s="173"/>
      <c r="O21" s="174"/>
      <c r="S21" s="144" t="s">
        <v>150</v>
      </c>
    </row>
    <row r="22" spans="1:19">
      <c r="A22" s="315">
        <v>1</v>
      </c>
      <c r="B22" s="316"/>
      <c r="C22" s="317"/>
      <c r="D22" s="269"/>
      <c r="E22" s="270"/>
      <c r="F22" s="271">
        <v>2</v>
      </c>
      <c r="G22" s="318" t="s">
        <v>272</v>
      </c>
      <c r="H22" s="319"/>
      <c r="I22" s="272">
        <v>3</v>
      </c>
      <c r="J22" s="273">
        <v>4</v>
      </c>
      <c r="K22" s="273">
        <v>5</v>
      </c>
      <c r="L22" s="274">
        <v>6</v>
      </c>
      <c r="M22" s="275"/>
      <c r="N22" s="322">
        <v>7</v>
      </c>
      <c r="O22" s="323"/>
      <c r="S22" s="144" t="s">
        <v>151</v>
      </c>
    </row>
    <row r="23" spans="1:19" ht="13.5" thickBot="1">
      <c r="A23" s="276"/>
      <c r="B23" s="277"/>
      <c r="C23" s="278"/>
      <c r="D23" s="279"/>
      <c r="E23" s="280"/>
      <c r="F23" s="281"/>
      <c r="G23" s="320"/>
      <c r="H23" s="321"/>
      <c r="I23" s="324">
        <f ca="1">TODAY()</f>
        <v>42401</v>
      </c>
      <c r="J23" s="325"/>
      <c r="K23" s="326"/>
      <c r="L23" s="282"/>
      <c r="M23" s="283"/>
      <c r="N23" s="327"/>
      <c r="O23" s="328"/>
      <c r="S23" s="144" t="s">
        <v>151</v>
      </c>
    </row>
    <row r="24" spans="1:19" ht="35.25" customHeight="1">
      <c r="A24" s="186" t="s">
        <v>3</v>
      </c>
      <c r="B24" s="187"/>
      <c r="C24" s="188" t="s">
        <v>273</v>
      </c>
      <c r="D24" s="188" t="s">
        <v>274</v>
      </c>
      <c r="E24" s="298" t="s">
        <v>294</v>
      </c>
      <c r="F24" s="299"/>
      <c r="G24" s="188" t="s">
        <v>293</v>
      </c>
      <c r="H24" s="188" t="s">
        <v>295</v>
      </c>
      <c r="I24" s="302" t="s">
        <v>275</v>
      </c>
      <c r="J24" s="303"/>
      <c r="K24" s="304"/>
      <c r="L24" s="189"/>
      <c r="M24" s="189"/>
      <c r="N24" s="189"/>
      <c r="O24" s="190"/>
      <c r="S24" s="144" t="s">
        <v>152</v>
      </c>
    </row>
    <row r="25" spans="1:19">
      <c r="A25" s="171">
        <v>8</v>
      </c>
      <c r="B25" s="239"/>
      <c r="C25" s="172">
        <v>9</v>
      </c>
      <c r="D25" s="172">
        <v>10</v>
      </c>
      <c r="E25" s="300"/>
      <c r="F25" s="301"/>
      <c r="G25" s="192">
        <v>11</v>
      </c>
      <c r="H25" s="192">
        <v>12</v>
      </c>
      <c r="I25" s="172">
        <v>13</v>
      </c>
      <c r="J25" s="172">
        <v>14</v>
      </c>
      <c r="K25" s="172">
        <v>15</v>
      </c>
      <c r="L25" s="172">
        <v>16</v>
      </c>
      <c r="M25" s="172">
        <v>17</v>
      </c>
      <c r="N25" s="172">
        <v>18</v>
      </c>
      <c r="O25" s="177">
        <v>19</v>
      </c>
      <c r="S25" s="144" t="s">
        <v>153</v>
      </c>
    </row>
    <row r="26" spans="1:19" ht="14.25">
      <c r="A26" s="193"/>
      <c r="B26" s="194"/>
      <c r="C26" s="194"/>
      <c r="D26" s="194"/>
      <c r="E26" s="194"/>
      <c r="F26" s="194"/>
      <c r="G26" s="195"/>
      <c r="H26" s="195"/>
      <c r="I26" s="194"/>
      <c r="J26" s="194"/>
      <c r="K26" s="194"/>
      <c r="L26" s="194"/>
      <c r="M26" s="194"/>
      <c r="N26" s="194"/>
      <c r="O26" s="196"/>
      <c r="S26" s="144" t="s">
        <v>154</v>
      </c>
    </row>
    <row r="27" spans="1:19" ht="15.75" thickBot="1">
      <c r="A27" s="197">
        <v>1</v>
      </c>
      <c r="B27" s="198"/>
      <c r="C27" s="305" t="s">
        <v>292</v>
      </c>
      <c r="D27" s="306"/>
      <c r="E27" s="306"/>
      <c r="F27" s="306"/>
      <c r="G27" s="199">
        <v>100</v>
      </c>
      <c r="H27" s="200"/>
      <c r="I27" s="307"/>
      <c r="J27" s="308"/>
      <c r="K27" s="309"/>
      <c r="L27" s="201"/>
      <c r="M27" s="201"/>
      <c r="N27" s="201"/>
      <c r="O27" s="202"/>
      <c r="S27" s="144" t="s">
        <v>155</v>
      </c>
    </row>
    <row r="28" spans="1:19">
      <c r="A28" s="203">
        <v>1</v>
      </c>
      <c r="B28" s="204"/>
      <c r="C28" s="205"/>
      <c r="D28" s="205"/>
      <c r="E28" s="310"/>
      <c r="F28" s="311"/>
      <c r="G28" s="206"/>
      <c r="H28" s="206"/>
      <c r="I28" s="312"/>
      <c r="J28" s="313"/>
      <c r="K28" s="314"/>
      <c r="L28" s="207"/>
      <c r="M28" s="207"/>
      <c r="N28" s="207"/>
      <c r="O28" s="208"/>
      <c r="S28" s="143" t="s">
        <v>209</v>
      </c>
    </row>
    <row r="29" spans="1:19" ht="13.5">
      <c r="A29" s="209">
        <v>2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210</v>
      </c>
    </row>
    <row r="30" spans="1:19" ht="13.5">
      <c r="A30" s="209">
        <v>3</v>
      </c>
      <c r="B30" s="210"/>
      <c r="C30" s="211"/>
      <c r="D30" s="211"/>
      <c r="E30" s="288"/>
      <c r="F30" s="289"/>
      <c r="G30" s="212"/>
      <c r="H30" s="212"/>
      <c r="I30" s="290"/>
      <c r="J30" s="291"/>
      <c r="K30" s="292"/>
      <c r="L30" s="213"/>
      <c r="M30" s="213"/>
      <c r="N30" s="213"/>
      <c r="O30" s="214"/>
    </row>
    <row r="31" spans="1:19" ht="13.5">
      <c r="A31" s="209">
        <v>4</v>
      </c>
      <c r="B31" s="210"/>
      <c r="C31" s="211"/>
      <c r="D31" s="211"/>
      <c r="E31" s="288"/>
      <c r="F31" s="289"/>
      <c r="G31" s="212"/>
      <c r="H31" s="215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5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6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7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8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9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10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11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12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13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14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15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16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17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18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19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20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21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22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23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24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25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26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27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28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29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30</v>
      </c>
      <c r="B57" s="210"/>
      <c r="C57" s="211"/>
      <c r="D57" s="211"/>
      <c r="E57" s="288"/>
      <c r="F57" s="289"/>
      <c r="G57" s="212"/>
      <c r="H57" s="212"/>
      <c r="I57" s="290"/>
      <c r="J57" s="291"/>
      <c r="K57" s="292"/>
      <c r="L57" s="213"/>
      <c r="M57" s="213"/>
      <c r="N57" s="213"/>
      <c r="O57" s="214"/>
    </row>
    <row r="58" spans="1:15" ht="13.5">
      <c r="A58" s="209">
        <v>31</v>
      </c>
      <c r="B58" s="244"/>
      <c r="C58" s="245"/>
      <c r="D58" s="245"/>
      <c r="E58" s="293"/>
      <c r="F58" s="294"/>
      <c r="G58" s="246"/>
      <c r="H58" s="246"/>
      <c r="I58" s="295"/>
      <c r="J58" s="296"/>
      <c r="K58" s="297"/>
      <c r="L58" s="247"/>
      <c r="M58" s="247"/>
      <c r="N58" s="247"/>
      <c r="O58" s="248"/>
    </row>
    <row r="59" spans="1:15" ht="15.75" thickBot="1">
      <c r="A59" s="216"/>
      <c r="B59" s="217"/>
      <c r="C59" s="284" t="s">
        <v>157</v>
      </c>
      <c r="D59" s="285"/>
      <c r="E59" s="285"/>
      <c r="F59" s="286"/>
      <c r="G59" s="218">
        <f>SUM(G27:G58)</f>
        <v>100</v>
      </c>
      <c r="H59" s="218">
        <f>SUM(H27:H58)</f>
        <v>0</v>
      </c>
      <c r="I59" s="249"/>
      <c r="J59" s="250"/>
      <c r="K59" s="287" t="s">
        <v>277</v>
      </c>
      <c r="L59" s="285"/>
      <c r="M59" s="285"/>
      <c r="N59" s="219">
        <f>G59-H59</f>
        <v>100</v>
      </c>
      <c r="O59" s="220"/>
    </row>
    <row r="60" spans="1:15">
      <c r="A60" s="251" t="s">
        <v>278</v>
      </c>
      <c r="B60" s="252"/>
      <c r="C60" s="252"/>
      <c r="D60" s="221"/>
      <c r="E60" s="221"/>
      <c r="F60" s="221"/>
      <c r="G60" s="253" t="s">
        <v>279</v>
      </c>
      <c r="H60" s="253"/>
      <c r="I60" s="221"/>
      <c r="J60" s="221"/>
      <c r="K60" s="221"/>
      <c r="L60" s="221"/>
      <c r="M60" s="221"/>
      <c r="N60" s="221"/>
      <c r="O60" s="222"/>
    </row>
    <row r="61" spans="1:15" ht="13.5" thickBot="1">
      <c r="A61" s="223"/>
      <c r="B61" s="185"/>
      <c r="C61" s="185"/>
      <c r="D61" s="185"/>
      <c r="E61" s="185"/>
      <c r="F61" s="185"/>
      <c r="G61" s="224"/>
      <c r="H61" s="224"/>
      <c r="I61" s="185"/>
      <c r="J61" s="185"/>
      <c r="K61" s="185"/>
      <c r="L61" s="185"/>
      <c r="M61" s="185"/>
      <c r="N61" s="185"/>
      <c r="O61" s="225"/>
    </row>
  </sheetData>
  <mergeCells count="96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  <mergeCell ref="A20:F20"/>
    <mergeCell ref="G20:H21"/>
    <mergeCell ref="I20:K20"/>
    <mergeCell ref="L20:M20"/>
    <mergeCell ref="N20:O20"/>
    <mergeCell ref="A21:C21"/>
    <mergeCell ref="L21:M21"/>
    <mergeCell ref="A22:C22"/>
    <mergeCell ref="G22:H23"/>
    <mergeCell ref="N22:O22"/>
    <mergeCell ref="I23:K23"/>
    <mergeCell ref="N23:O23"/>
    <mergeCell ref="E24:F25"/>
    <mergeCell ref="I24:K24"/>
    <mergeCell ref="C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E55:F55"/>
    <mergeCell ref="I55:K55"/>
    <mergeCell ref="C59:F59"/>
    <mergeCell ref="K59:M59"/>
    <mergeCell ref="E56:F56"/>
    <mergeCell ref="I56:K56"/>
    <mergeCell ref="E57:F57"/>
    <mergeCell ref="I57:K57"/>
    <mergeCell ref="E58:F58"/>
    <mergeCell ref="I58:K58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42401</v>
      </c>
    </row>
    <row r="2" spans="2:13" ht="15">
      <c r="E2" s="99"/>
      <c r="H2" s="100" t="s">
        <v>158</v>
      </c>
    </row>
    <row r="3" spans="2:13" ht="12" customHeight="1">
      <c r="B3" s="368" t="s">
        <v>159</v>
      </c>
      <c r="C3" s="368"/>
      <c r="D3" s="368"/>
      <c r="E3" s="368"/>
      <c r="F3" s="368"/>
      <c r="G3" s="368"/>
      <c r="H3" s="368"/>
      <c r="I3" s="368"/>
      <c r="J3" s="101"/>
      <c r="K3" s="102"/>
      <c r="L3" s="102"/>
      <c r="M3" s="102"/>
    </row>
    <row r="4" spans="2:13" ht="13.5" customHeight="1" thickBot="1">
      <c r="B4" s="369"/>
      <c r="C4" s="369"/>
      <c r="D4" s="369"/>
      <c r="E4" s="369"/>
      <c r="F4" s="369"/>
      <c r="G4" s="369"/>
      <c r="H4" s="369"/>
      <c r="I4" s="369"/>
      <c r="J4" s="101"/>
      <c r="K4" s="102"/>
      <c r="L4" s="102"/>
      <c r="M4" s="102"/>
    </row>
    <row r="5" spans="2:13" ht="30" customHeight="1" thickTop="1">
      <c r="B5" s="370" t="s">
        <v>160</v>
      </c>
      <c r="C5" s="372" t="s">
        <v>161</v>
      </c>
      <c r="D5" s="103" t="s">
        <v>162</v>
      </c>
      <c r="E5" s="103" t="s">
        <v>163</v>
      </c>
      <c r="F5" s="374" t="s">
        <v>164</v>
      </c>
      <c r="G5" s="375"/>
      <c r="H5" s="374" t="s">
        <v>165</v>
      </c>
      <c r="I5" s="376"/>
    </row>
    <row r="6" spans="2:13" ht="18.75" customHeight="1">
      <c r="B6" s="371"/>
      <c r="C6" s="373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44" t="s">
        <v>235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44" t="s">
        <v>236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44" t="s">
        <v>237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44" t="s">
        <v>238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44" t="s">
        <v>239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44" t="s">
        <v>240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44" t="s">
        <v>241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44" t="s">
        <v>242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44" t="s">
        <v>243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44" t="s">
        <v>244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44" t="s">
        <v>245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44" t="s">
        <v>246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44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44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44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44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44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44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44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44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44" t="s">
        <v>151</v>
      </c>
    </row>
    <row r="27" spans="2:12" ht="18.75" thickBot="1">
      <c r="B27" s="365" t="s">
        <v>157</v>
      </c>
      <c r="C27" s="366"/>
      <c r="D27" s="366"/>
      <c r="E27" s="367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44" t="s">
        <v>152</v>
      </c>
    </row>
    <row r="28" spans="2:12" ht="13.5" thickTop="1">
      <c r="L28" s="144" t="s">
        <v>153</v>
      </c>
    </row>
    <row r="29" spans="2:12">
      <c r="L29" s="144" t="s">
        <v>154</v>
      </c>
    </row>
    <row r="30" spans="2:12">
      <c r="L30" s="144" t="s">
        <v>155</v>
      </c>
    </row>
    <row r="31" spans="2:12">
      <c r="L31" s="143" t="s">
        <v>209</v>
      </c>
    </row>
    <row r="32" spans="2:12">
      <c r="L32" s="143" t="s">
        <v>210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I6" sqref="I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381" t="s">
        <v>171</v>
      </c>
      <c r="B1" s="381"/>
      <c r="C1" s="381"/>
      <c r="D1" s="381"/>
    </row>
    <row r="2" spans="1:11">
      <c r="K2" s="88"/>
    </row>
    <row r="3" spans="1:11">
      <c r="K3" s="144" t="s">
        <v>235</v>
      </c>
    </row>
    <row r="4" spans="1:11">
      <c r="K4" s="144" t="s">
        <v>236</v>
      </c>
    </row>
    <row r="5" spans="1:11">
      <c r="K5" s="144" t="s">
        <v>237</v>
      </c>
    </row>
    <row r="6" spans="1:11" ht="14.25">
      <c r="A6" s="382" t="s">
        <v>172</v>
      </c>
      <c r="B6" s="382"/>
      <c r="C6" s="382"/>
      <c r="D6" s="382"/>
      <c r="E6" s="382"/>
      <c r="F6" s="382"/>
      <c r="G6" s="382"/>
      <c r="K6" s="144" t="s">
        <v>238</v>
      </c>
    </row>
    <row r="7" spans="1:11" ht="14.25">
      <c r="A7" s="382" t="s">
        <v>173</v>
      </c>
      <c r="B7" s="382"/>
      <c r="C7" s="382"/>
      <c r="D7" s="382"/>
      <c r="E7" s="382"/>
      <c r="F7" s="382"/>
      <c r="G7" s="382"/>
      <c r="K7" s="144" t="s">
        <v>239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44" t="s">
        <v>240</v>
      </c>
    </row>
    <row r="9" spans="1:11">
      <c r="H9" s="383"/>
      <c r="I9" s="383"/>
      <c r="K9" s="144" t="s">
        <v>241</v>
      </c>
    </row>
    <row r="10" spans="1:11">
      <c r="H10" s="123"/>
      <c r="I10" s="123"/>
      <c r="K10" s="144" t="s">
        <v>242</v>
      </c>
    </row>
    <row r="11" spans="1:11">
      <c r="F11" s="383" t="s">
        <v>174</v>
      </c>
      <c r="G11" s="383"/>
      <c r="H11" s="123"/>
      <c r="I11" s="123"/>
      <c r="K11" s="144" t="s">
        <v>243</v>
      </c>
    </row>
    <row r="12" spans="1:11">
      <c r="H12" s="123"/>
      <c r="I12" s="123"/>
      <c r="K12" s="144" t="s">
        <v>244</v>
      </c>
    </row>
    <row r="13" spans="1:11">
      <c r="B13" s="377" t="s">
        <v>3</v>
      </c>
      <c r="C13" s="377" t="s">
        <v>175</v>
      </c>
      <c r="D13" s="377" t="s">
        <v>176</v>
      </c>
      <c r="E13" s="377" t="s">
        <v>177</v>
      </c>
      <c r="F13" s="379" t="s">
        <v>178</v>
      </c>
      <c r="G13" s="380"/>
      <c r="K13" s="144" t="s">
        <v>245</v>
      </c>
    </row>
    <row r="14" spans="1:11">
      <c r="B14" s="378"/>
      <c r="C14" s="378"/>
      <c r="D14" s="378"/>
      <c r="E14" s="378"/>
      <c r="F14" s="124" t="s">
        <v>7</v>
      </c>
      <c r="G14" s="124" t="s">
        <v>179</v>
      </c>
      <c r="K14" s="144" t="s">
        <v>246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44" t="s">
        <v>138</v>
      </c>
    </row>
    <row r="16" spans="1:11">
      <c r="B16" s="127"/>
      <c r="C16" s="127"/>
      <c r="D16" s="127"/>
      <c r="E16" s="127"/>
      <c r="F16" s="127"/>
      <c r="G16" s="128"/>
      <c r="K16" s="144" t="s">
        <v>140</v>
      </c>
    </row>
    <row r="17" spans="2:11">
      <c r="B17" s="127"/>
      <c r="C17" s="127"/>
      <c r="D17" s="127"/>
      <c r="E17" s="127"/>
      <c r="F17" s="127"/>
      <c r="G17" s="128"/>
      <c r="K17" s="144" t="s">
        <v>142</v>
      </c>
    </row>
    <row r="18" spans="2:11">
      <c r="B18" s="127"/>
      <c r="C18" s="127"/>
      <c r="D18" s="127"/>
      <c r="E18" s="127"/>
      <c r="F18" s="127"/>
      <c r="G18" s="128"/>
      <c r="K18" s="144" t="s">
        <v>144</v>
      </c>
    </row>
    <row r="19" spans="2:11">
      <c r="B19" s="127"/>
      <c r="C19" s="127"/>
      <c r="D19" s="127"/>
      <c r="E19" s="127"/>
      <c r="F19" s="127"/>
      <c r="G19" s="128"/>
      <c r="K19" s="144" t="s">
        <v>146</v>
      </c>
    </row>
    <row r="20" spans="2:11">
      <c r="B20" s="127"/>
      <c r="C20" s="127"/>
      <c r="D20" s="127"/>
      <c r="E20" s="127"/>
      <c r="F20" s="127"/>
      <c r="G20" s="128"/>
      <c r="K20" s="144" t="s">
        <v>148</v>
      </c>
    </row>
    <row r="21" spans="2:11">
      <c r="B21" s="127"/>
      <c r="C21" s="127"/>
      <c r="D21" s="127"/>
      <c r="E21" s="127"/>
      <c r="F21" s="127"/>
      <c r="G21" s="128"/>
      <c r="K21" s="144" t="s">
        <v>150</v>
      </c>
    </row>
    <row r="22" spans="2:11">
      <c r="B22" s="127"/>
      <c r="C22" s="127"/>
      <c r="D22" s="127"/>
      <c r="E22" s="127"/>
      <c r="F22" s="127"/>
      <c r="G22" s="128"/>
      <c r="K22" s="144" t="s">
        <v>151</v>
      </c>
    </row>
    <row r="23" spans="2:11">
      <c r="G23" s="129" t="s">
        <v>180</v>
      </c>
      <c r="K23" s="144" t="s">
        <v>151</v>
      </c>
    </row>
    <row r="24" spans="2:11">
      <c r="K24" s="144" t="s">
        <v>152</v>
      </c>
    </row>
    <row r="25" spans="2:11">
      <c r="K25" s="144" t="s">
        <v>153</v>
      </c>
    </row>
    <row r="26" spans="2:11">
      <c r="C26" s="122" t="s">
        <v>181</v>
      </c>
      <c r="F26" s="122" t="s">
        <v>182</v>
      </c>
      <c r="K26" s="144" t="s">
        <v>154</v>
      </c>
    </row>
    <row r="27" spans="2:11">
      <c r="K27" s="144" t="s">
        <v>155</v>
      </c>
    </row>
    <row r="28" spans="2:11">
      <c r="K28" s="143" t="s">
        <v>209</v>
      </c>
    </row>
    <row r="29" spans="2:11">
      <c r="K29" s="143" t="s">
        <v>210</v>
      </c>
    </row>
  </sheetData>
  <mergeCells count="10">
    <mergeCell ref="A1:D1"/>
    <mergeCell ref="A6:G6"/>
    <mergeCell ref="A7:G7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385"/>
      <c r="B1" s="385"/>
      <c r="C1" s="385"/>
      <c r="D1" s="385"/>
      <c r="E1" s="385"/>
      <c r="F1" s="385"/>
      <c r="G1" s="385"/>
      <c r="H1" s="385"/>
      <c r="I1" s="385"/>
      <c r="J1" s="385"/>
      <c r="K1" s="385"/>
      <c r="L1" s="385"/>
      <c r="M1" s="385"/>
      <c r="N1" s="385"/>
      <c r="O1" s="385"/>
      <c r="P1" s="385"/>
      <c r="Q1" s="385"/>
      <c r="R1" s="385"/>
      <c r="S1" s="385"/>
      <c r="T1" s="385"/>
      <c r="U1" s="385"/>
      <c r="V1" s="385"/>
      <c r="W1" s="385"/>
      <c r="X1" s="385"/>
    </row>
    <row r="2" spans="1:33">
      <c r="A2" s="385"/>
      <c r="B2" s="385"/>
      <c r="C2" s="385"/>
      <c r="D2" s="385"/>
      <c r="E2" s="385"/>
      <c r="F2" s="385"/>
      <c r="G2" s="385"/>
      <c r="H2" s="385"/>
      <c r="I2" s="385"/>
      <c r="J2" s="385"/>
      <c r="K2" s="385"/>
      <c r="L2" s="385"/>
      <c r="M2" s="385"/>
      <c r="N2" s="385"/>
      <c r="O2" s="385"/>
      <c r="P2" s="385"/>
      <c r="Q2" s="385"/>
      <c r="R2" s="385"/>
      <c r="S2" s="385"/>
      <c r="T2" s="385"/>
      <c r="U2" s="385"/>
      <c r="V2" s="385"/>
      <c r="W2" s="385"/>
      <c r="X2" s="385"/>
    </row>
    <row r="3" spans="1:33" ht="15" customHeight="1">
      <c r="A3" s="385"/>
      <c r="B3" s="385"/>
      <c r="C3" s="385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</row>
    <row r="4" spans="1:33" ht="19.5" thickBot="1">
      <c r="A4" s="385"/>
      <c r="B4" s="385"/>
      <c r="C4" s="385"/>
      <c r="D4" s="386" t="s">
        <v>211</v>
      </c>
      <c r="E4" s="387"/>
      <c r="F4" s="387"/>
      <c r="G4" s="388"/>
      <c r="H4" s="145"/>
      <c r="P4" s="385"/>
      <c r="Q4" s="385"/>
      <c r="R4" s="385"/>
      <c r="S4" s="385"/>
      <c r="T4" s="385"/>
      <c r="U4" s="385"/>
      <c r="V4" s="385"/>
      <c r="W4" s="385"/>
      <c r="X4" s="385"/>
      <c r="Y4" s="385"/>
      <c r="Z4" s="385"/>
      <c r="AG4" s="144"/>
    </row>
    <row r="5" spans="1:33" ht="15.75" customHeight="1" thickBot="1">
      <c r="A5" s="385"/>
      <c r="B5" s="385"/>
      <c r="C5" s="385"/>
      <c r="D5" s="389"/>
      <c r="E5" s="146" t="s">
        <v>213</v>
      </c>
      <c r="F5" s="147" t="s">
        <v>212</v>
      </c>
      <c r="G5" s="391"/>
      <c r="H5" s="130"/>
      <c r="P5" s="385"/>
      <c r="Q5" s="385"/>
      <c r="R5" s="385"/>
      <c r="S5" s="385"/>
      <c r="T5" s="385"/>
      <c r="U5" s="385"/>
      <c r="V5" s="385"/>
      <c r="W5" s="385"/>
      <c r="X5" s="385"/>
      <c r="Y5" s="385"/>
      <c r="Z5" s="385"/>
      <c r="AG5" s="144"/>
    </row>
    <row r="6" spans="1:33" ht="15.75" customHeight="1" thickBot="1">
      <c r="A6" s="385"/>
      <c r="B6" s="385"/>
      <c r="C6" s="385"/>
      <c r="D6" s="390"/>
      <c r="E6" s="394"/>
      <c r="F6" s="394"/>
      <c r="G6" s="392"/>
      <c r="H6" s="130"/>
      <c r="P6" s="385"/>
      <c r="Q6" s="385"/>
      <c r="R6" s="385"/>
      <c r="S6" s="385"/>
      <c r="T6" s="385"/>
      <c r="U6" s="385"/>
      <c r="V6" s="385"/>
      <c r="W6" s="385"/>
      <c r="X6" s="385"/>
      <c r="Y6" s="385"/>
      <c r="Z6" s="385"/>
      <c r="AG6" s="144"/>
    </row>
    <row r="7" spans="1:33" ht="15.75" customHeight="1" thickBot="1">
      <c r="A7" s="385"/>
      <c r="B7" s="385"/>
      <c r="C7" s="385"/>
      <c r="D7" s="390"/>
      <c r="E7" s="148" t="s">
        <v>214</v>
      </c>
      <c r="F7" s="149">
        <v>100</v>
      </c>
      <c r="G7" s="392"/>
      <c r="H7" s="130"/>
      <c r="I7" s="150" t="s">
        <v>215</v>
      </c>
      <c r="J7" s="151" t="s">
        <v>212</v>
      </c>
      <c r="K7" s="152" t="s">
        <v>213</v>
      </c>
      <c r="L7" s="151" t="s">
        <v>216</v>
      </c>
      <c r="N7" s="150" t="s">
        <v>217</v>
      </c>
      <c r="P7" s="385"/>
      <c r="Q7" s="385"/>
      <c r="R7" s="385"/>
      <c r="S7" s="385"/>
      <c r="T7" s="385"/>
      <c r="U7" s="385"/>
      <c r="V7" s="385"/>
      <c r="W7" s="385"/>
      <c r="X7" s="385"/>
      <c r="Y7" s="385"/>
      <c r="Z7" s="385"/>
      <c r="AG7" s="144"/>
    </row>
    <row r="8" spans="1:33" ht="15.75" customHeight="1" thickBot="1">
      <c r="A8" s="385"/>
      <c r="B8" s="385"/>
      <c r="C8" s="385"/>
      <c r="D8" s="390"/>
      <c r="E8" s="395"/>
      <c r="F8" s="395"/>
      <c r="G8" s="392"/>
      <c r="H8" s="130"/>
      <c r="I8" s="153" t="s">
        <v>212</v>
      </c>
      <c r="J8" s="154"/>
      <c r="K8" s="155">
        <v>25</v>
      </c>
      <c r="L8" s="155">
        <v>40</v>
      </c>
      <c r="N8" s="153" t="s">
        <v>218</v>
      </c>
      <c r="O8" s="88">
        <f t="shared" ref="O8:O18" si="0">VALUE(MID(N8,3,LEN(N8)-3))</f>
        <v>0</v>
      </c>
      <c r="P8" s="385"/>
      <c r="Q8" s="385"/>
      <c r="R8" s="385"/>
      <c r="S8" s="385"/>
      <c r="T8" s="385"/>
      <c r="U8" s="385"/>
      <c r="V8" s="385"/>
      <c r="W8" s="385"/>
      <c r="X8" s="385"/>
      <c r="Y8" s="385"/>
      <c r="Z8" s="385"/>
      <c r="AG8" s="144"/>
    </row>
    <row r="9" spans="1:33" ht="15.75" customHeight="1" thickBot="1">
      <c r="A9" s="385"/>
      <c r="B9" s="385"/>
      <c r="C9" s="385"/>
      <c r="D9" s="390"/>
      <c r="E9" s="156" t="s">
        <v>219</v>
      </c>
      <c r="F9" s="157" t="s">
        <v>220</v>
      </c>
      <c r="G9" s="392"/>
      <c r="H9" s="158"/>
      <c r="I9" s="159" t="s">
        <v>213</v>
      </c>
      <c r="J9" s="160">
        <v>30</v>
      </c>
      <c r="K9" s="161">
        <v>0</v>
      </c>
      <c r="L9" s="160">
        <v>20</v>
      </c>
      <c r="N9" s="159" t="s">
        <v>221</v>
      </c>
      <c r="O9" s="88">
        <f t="shared" si="0"/>
        <v>0.01</v>
      </c>
      <c r="P9" s="385"/>
      <c r="Q9" s="385"/>
      <c r="R9" s="385"/>
      <c r="S9" s="385"/>
      <c r="T9" s="385"/>
      <c r="U9" s="385"/>
      <c r="V9" s="385"/>
      <c r="W9" s="385"/>
      <c r="X9" s="385"/>
      <c r="Y9" s="385"/>
      <c r="Z9" s="385"/>
      <c r="AG9" s="144"/>
    </row>
    <row r="10" spans="1:33" ht="15" customHeight="1">
      <c r="A10" s="385"/>
      <c r="B10" s="385"/>
      <c r="C10" s="385"/>
      <c r="D10" s="390"/>
      <c r="E10" s="395"/>
      <c r="F10" s="395"/>
      <c r="G10" s="392"/>
      <c r="H10" s="130"/>
      <c r="I10" s="159" t="s">
        <v>222</v>
      </c>
      <c r="J10" s="160">
        <v>40</v>
      </c>
      <c r="K10" s="160">
        <v>20</v>
      </c>
      <c r="L10" s="162"/>
      <c r="N10" s="159" t="s">
        <v>223</v>
      </c>
      <c r="O10" s="88">
        <f t="shared" si="0"/>
        <v>0.02</v>
      </c>
      <c r="P10" s="385"/>
      <c r="Q10" s="385"/>
      <c r="R10" s="385"/>
      <c r="S10" s="385"/>
      <c r="T10" s="385"/>
      <c r="U10" s="385"/>
      <c r="V10" s="385"/>
      <c r="W10" s="385"/>
      <c r="X10" s="385"/>
      <c r="Y10" s="385"/>
      <c r="Z10" s="385"/>
      <c r="AG10" s="144"/>
    </row>
    <row r="11" spans="1:33" ht="15" customHeight="1">
      <c r="A11" s="385"/>
      <c r="B11" s="385"/>
      <c r="C11" s="385"/>
      <c r="D11" s="390"/>
      <c r="E11" s="395"/>
      <c r="F11" s="395"/>
      <c r="G11" s="392"/>
      <c r="H11" s="145"/>
      <c r="N11" s="159" t="s">
        <v>224</v>
      </c>
      <c r="O11" s="88">
        <f t="shared" si="0"/>
        <v>0.03</v>
      </c>
      <c r="P11" s="385"/>
      <c r="Q11" s="385"/>
      <c r="R11" s="385"/>
      <c r="S11" s="385"/>
      <c r="T11" s="385"/>
      <c r="U11" s="385"/>
      <c r="V11" s="385"/>
      <c r="W11" s="385"/>
      <c r="X11" s="385"/>
      <c r="Y11" s="385"/>
      <c r="Z11" s="385"/>
      <c r="AG11" s="144"/>
    </row>
    <row r="12" spans="1:33" ht="15.75" customHeight="1" thickBot="1">
      <c r="A12" s="385"/>
      <c r="B12" s="385"/>
      <c r="C12" s="385"/>
      <c r="D12" s="390"/>
      <c r="E12" s="395"/>
      <c r="F12" s="395"/>
      <c r="G12" s="392"/>
      <c r="H12" s="130"/>
      <c r="N12" s="159" t="s">
        <v>225</v>
      </c>
      <c r="O12" s="88">
        <f t="shared" si="0"/>
        <v>0.04</v>
      </c>
      <c r="P12" s="385"/>
      <c r="Q12" s="385"/>
      <c r="R12" s="385"/>
      <c r="S12" s="385"/>
      <c r="T12" s="385"/>
      <c r="U12" s="385"/>
      <c r="V12" s="385"/>
      <c r="W12" s="385"/>
      <c r="X12" s="385"/>
      <c r="Y12" s="385"/>
      <c r="Z12" s="385"/>
      <c r="AG12" s="144"/>
    </row>
    <row r="13" spans="1:33" ht="15.75" customHeight="1" thickBot="1">
      <c r="A13" s="385"/>
      <c r="B13" s="385"/>
      <c r="C13" s="385"/>
      <c r="D13" s="390"/>
      <c r="E13" s="163" t="s">
        <v>217</v>
      </c>
      <c r="F13" s="157">
        <v>0</v>
      </c>
      <c r="G13" s="392"/>
      <c r="H13" s="130"/>
      <c r="I13" s="150" t="s">
        <v>219</v>
      </c>
      <c r="N13" s="159" t="s">
        <v>226</v>
      </c>
      <c r="O13" s="88">
        <f t="shared" si="0"/>
        <v>0.05</v>
      </c>
      <c r="P13" s="385"/>
      <c r="Q13" s="385"/>
      <c r="R13" s="385"/>
      <c r="S13" s="385"/>
      <c r="T13" s="385"/>
      <c r="U13" s="385"/>
      <c r="V13" s="385"/>
      <c r="W13" s="385"/>
      <c r="X13" s="385"/>
      <c r="Y13" s="385"/>
      <c r="Z13" s="385"/>
      <c r="AG13" s="144"/>
    </row>
    <row r="14" spans="1:33" ht="15" customHeight="1">
      <c r="A14" s="385"/>
      <c r="B14" s="385"/>
      <c r="C14" s="385"/>
      <c r="D14" s="390"/>
      <c r="E14" s="395"/>
      <c r="F14" s="395"/>
      <c r="G14" s="392"/>
      <c r="H14" s="130"/>
      <c r="I14" s="153" t="s">
        <v>220</v>
      </c>
      <c r="N14" s="159" t="s">
        <v>227</v>
      </c>
      <c r="O14" s="88">
        <f t="shared" si="0"/>
        <v>0.06</v>
      </c>
      <c r="P14" s="385"/>
      <c r="Q14" s="385"/>
      <c r="R14" s="385"/>
      <c r="S14" s="385"/>
      <c r="T14" s="385"/>
      <c r="U14" s="385"/>
      <c r="V14" s="385"/>
      <c r="W14" s="385"/>
      <c r="X14" s="385"/>
      <c r="Y14" s="385"/>
      <c r="Z14" s="385"/>
      <c r="AG14" s="144"/>
    </row>
    <row r="15" spans="1:33" ht="15" customHeight="1">
      <c r="A15" s="385"/>
      <c r="B15" s="385"/>
      <c r="C15" s="385"/>
      <c r="D15" s="390"/>
      <c r="E15" s="395"/>
      <c r="F15" s="395"/>
      <c r="G15" s="392"/>
      <c r="H15" s="130"/>
      <c r="I15" s="159" t="s">
        <v>228</v>
      </c>
      <c r="N15" s="159" t="s">
        <v>229</v>
      </c>
      <c r="O15" s="88">
        <f t="shared" si="0"/>
        <v>7.0000000000000007E-2</v>
      </c>
      <c r="P15" s="385"/>
      <c r="Q15" s="385"/>
      <c r="R15" s="385"/>
      <c r="S15" s="385"/>
      <c r="T15" s="385"/>
      <c r="U15" s="385"/>
      <c r="V15" s="385"/>
      <c r="W15" s="385"/>
      <c r="X15" s="385"/>
      <c r="Y15" s="385"/>
      <c r="Z15" s="385"/>
      <c r="AG15" s="144"/>
    </row>
    <row r="16" spans="1:33" ht="15" customHeight="1">
      <c r="A16" s="385"/>
      <c r="B16" s="385"/>
      <c r="C16" s="385"/>
      <c r="D16" s="390"/>
      <c r="E16" s="395"/>
      <c r="F16" s="395"/>
      <c r="G16" s="392"/>
      <c r="H16" s="130"/>
      <c r="N16" s="159" t="s">
        <v>230</v>
      </c>
      <c r="O16" s="88">
        <f t="shared" si="0"/>
        <v>0.08</v>
      </c>
      <c r="P16" s="385"/>
      <c r="Q16" s="385"/>
      <c r="R16" s="385"/>
      <c r="S16" s="385"/>
      <c r="T16" s="385"/>
      <c r="U16" s="385"/>
      <c r="V16" s="385"/>
      <c r="W16" s="385"/>
      <c r="X16" s="385"/>
      <c r="Y16" s="385"/>
      <c r="Z16" s="385"/>
      <c r="AG16" s="144"/>
    </row>
    <row r="17" spans="1:33" ht="15.75" customHeight="1" thickBot="1">
      <c r="A17" s="385"/>
      <c r="B17" s="385"/>
      <c r="C17" s="385"/>
      <c r="D17" s="390"/>
      <c r="E17" s="395"/>
      <c r="F17" s="395"/>
      <c r="G17" s="392"/>
      <c r="H17" s="130"/>
      <c r="N17" s="159" t="s">
        <v>231</v>
      </c>
      <c r="O17" s="88">
        <f t="shared" si="0"/>
        <v>0.09</v>
      </c>
      <c r="P17" s="385"/>
      <c r="Q17" s="385"/>
      <c r="R17" s="385"/>
      <c r="S17" s="385"/>
      <c r="T17" s="385"/>
      <c r="U17" s="385"/>
      <c r="V17" s="385"/>
      <c r="W17" s="385"/>
      <c r="X17" s="385"/>
      <c r="Y17" s="385"/>
      <c r="Z17" s="385"/>
      <c r="AG17" s="144"/>
    </row>
    <row r="18" spans="1:33" ht="19.5" thickBot="1">
      <c r="A18" s="385"/>
      <c r="B18" s="385"/>
      <c r="C18" s="385"/>
      <c r="D18" s="390"/>
      <c r="E18" s="164" t="s">
        <v>232</v>
      </c>
      <c r="F18" s="165">
        <f>F7*(INDEX($J$8:$L$10,MATCH($E$5,$I$8:$I$10,0),MATCH($F$5,$J$7:$L$7,0))*(1-F13)*IF($F$9="dʼurgence (+ 50 %)",1.5,1))</f>
        <v>3000</v>
      </c>
      <c r="G18" s="392"/>
      <c r="H18" s="130"/>
      <c r="N18" s="159" t="s">
        <v>233</v>
      </c>
      <c r="O18" s="88">
        <f t="shared" si="0"/>
        <v>0.1</v>
      </c>
      <c r="P18" s="385"/>
      <c r="Q18" s="385"/>
      <c r="R18" s="385"/>
      <c r="S18" s="385"/>
      <c r="T18" s="385"/>
      <c r="U18" s="385"/>
      <c r="V18" s="385"/>
      <c r="W18" s="385"/>
      <c r="X18" s="385"/>
      <c r="Y18" s="385"/>
      <c r="Z18" s="385"/>
      <c r="AG18" s="144"/>
    </row>
    <row r="19" spans="1:33" ht="15.75" customHeight="1" thickBot="1">
      <c r="A19" s="385"/>
      <c r="B19" s="385"/>
      <c r="C19" s="385"/>
      <c r="D19" s="396"/>
      <c r="E19" s="397"/>
      <c r="F19" s="397"/>
      <c r="G19" s="393"/>
      <c r="H19" s="130"/>
      <c r="P19" s="385"/>
      <c r="Q19" s="385"/>
      <c r="R19" s="385"/>
      <c r="S19" s="385"/>
      <c r="T19" s="385"/>
      <c r="U19" s="385"/>
      <c r="V19" s="385"/>
      <c r="W19" s="385"/>
      <c r="X19" s="385"/>
      <c r="Y19" s="385"/>
      <c r="Z19" s="385"/>
      <c r="AG19" s="144"/>
    </row>
    <row r="20" spans="1:33" ht="15" hidden="1" customHeight="1">
      <c r="A20" s="385"/>
      <c r="B20" s="385"/>
      <c r="C20" s="385"/>
      <c r="D20" s="102" t="s">
        <v>234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44"/>
    </row>
    <row r="21" spans="1:33" ht="15" hidden="1" customHeight="1">
      <c r="A21" s="385"/>
      <c r="B21" s="385"/>
      <c r="C21" s="385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44"/>
    </row>
    <row r="22" spans="1:33">
      <c r="A22" s="385"/>
      <c r="B22" s="385"/>
      <c r="C22" s="385"/>
      <c r="D22" s="384"/>
      <c r="E22" s="384"/>
      <c r="F22" s="384"/>
      <c r="G22" s="384"/>
      <c r="H22" s="384"/>
      <c r="I22" s="384"/>
      <c r="J22" s="384"/>
      <c r="K22" s="384"/>
      <c r="L22" s="384"/>
      <c r="M22" s="384"/>
      <c r="N22" s="384"/>
      <c r="O22" s="384"/>
      <c r="P22" s="384"/>
      <c r="Q22" s="384"/>
      <c r="R22" s="384"/>
      <c r="S22" s="384"/>
      <c r="T22" s="384"/>
      <c r="U22" s="384"/>
      <c r="V22" s="384"/>
      <c r="W22" s="384"/>
      <c r="X22" s="384"/>
      <c r="Y22" s="384"/>
      <c r="Z22" s="384"/>
      <c r="AG22" s="144"/>
    </row>
    <row r="23" spans="1:33">
      <c r="A23" s="385"/>
      <c r="B23" s="385"/>
      <c r="C23" s="385"/>
      <c r="D23" s="384"/>
      <c r="E23" s="384"/>
      <c r="F23" s="384"/>
      <c r="G23" s="384"/>
      <c r="H23" s="384"/>
      <c r="I23" s="384"/>
      <c r="J23" s="384"/>
      <c r="K23" s="384"/>
      <c r="L23" s="384"/>
      <c r="M23" s="384"/>
      <c r="N23" s="384"/>
      <c r="O23" s="384"/>
      <c r="P23" s="384"/>
      <c r="Q23" s="384"/>
      <c r="R23" s="384"/>
      <c r="S23" s="384"/>
      <c r="T23" s="384"/>
      <c r="U23" s="384"/>
      <c r="V23" s="384"/>
      <c r="W23" s="384"/>
      <c r="X23" s="384"/>
      <c r="Y23" s="384"/>
      <c r="Z23" s="384"/>
      <c r="AG23" s="144"/>
    </row>
    <row r="24" spans="1:33">
      <c r="A24" s="385"/>
      <c r="B24" s="385"/>
      <c r="C24" s="385"/>
      <c r="D24" s="384"/>
      <c r="E24" s="384"/>
      <c r="F24" s="384"/>
      <c r="G24" s="384"/>
      <c r="H24" s="384"/>
      <c r="I24" s="384"/>
      <c r="J24" s="384"/>
      <c r="K24" s="384"/>
      <c r="L24" s="384"/>
      <c r="M24" s="384"/>
      <c r="N24" s="384"/>
      <c r="O24" s="384"/>
      <c r="P24" s="384"/>
      <c r="Q24" s="384"/>
      <c r="R24" s="384"/>
      <c r="S24" s="384"/>
      <c r="T24" s="384"/>
      <c r="U24" s="384"/>
      <c r="V24" s="384"/>
      <c r="W24" s="384"/>
      <c r="X24" s="384"/>
      <c r="Y24" s="384"/>
      <c r="Z24" s="384"/>
      <c r="AG24" s="144"/>
    </row>
    <row r="25" spans="1:33">
      <c r="A25" s="384"/>
      <c r="B25" s="384"/>
      <c r="C25" s="384"/>
      <c r="D25" s="384"/>
      <c r="E25" s="384"/>
      <c r="F25" s="384"/>
      <c r="G25" s="384"/>
      <c r="H25" s="384"/>
      <c r="I25" s="384"/>
      <c r="J25" s="384"/>
      <c r="K25" s="384"/>
      <c r="L25" s="384"/>
      <c r="M25" s="384"/>
      <c r="N25" s="384"/>
      <c r="O25" s="384"/>
      <c r="P25" s="384"/>
      <c r="Q25" s="384"/>
      <c r="R25" s="384"/>
      <c r="S25" s="384"/>
      <c r="T25" s="384"/>
      <c r="U25" s="384"/>
      <c r="V25" s="384"/>
      <c r="W25" s="384"/>
      <c r="X25" s="384"/>
      <c r="Y25" s="384"/>
      <c r="Z25" s="384"/>
      <c r="AG25" s="144"/>
    </row>
    <row r="26" spans="1:33">
      <c r="A26" s="384"/>
      <c r="B26" s="384"/>
      <c r="C26" s="384"/>
      <c r="D26" s="384"/>
      <c r="E26" s="384"/>
      <c r="F26" s="384"/>
      <c r="G26" s="384"/>
      <c r="H26" s="384"/>
      <c r="I26" s="384"/>
      <c r="J26" s="384"/>
      <c r="K26" s="384"/>
      <c r="L26" s="384"/>
      <c r="M26" s="384"/>
      <c r="N26" s="384"/>
      <c r="O26" s="384"/>
      <c r="P26" s="384"/>
      <c r="Q26" s="384"/>
      <c r="R26" s="384"/>
      <c r="S26" s="384"/>
      <c r="T26" s="384"/>
      <c r="U26" s="384"/>
      <c r="V26" s="384"/>
      <c r="W26" s="384"/>
      <c r="X26" s="384"/>
      <c r="Y26" s="384"/>
      <c r="Z26" s="384"/>
      <c r="AG26" s="144"/>
    </row>
    <row r="27" spans="1:33">
      <c r="A27" s="384"/>
      <c r="B27" s="384"/>
      <c r="C27" s="384"/>
      <c r="D27" s="384"/>
      <c r="E27" s="384"/>
      <c r="F27" s="384"/>
      <c r="G27" s="384"/>
      <c r="H27" s="384"/>
      <c r="I27" s="384"/>
      <c r="J27" s="384"/>
      <c r="K27" s="384"/>
      <c r="L27" s="384"/>
      <c r="M27" s="384"/>
      <c r="N27" s="384"/>
      <c r="O27" s="384"/>
      <c r="P27" s="384"/>
      <c r="Q27" s="384"/>
      <c r="R27" s="384"/>
      <c r="S27" s="384"/>
      <c r="T27" s="384"/>
      <c r="U27" s="384"/>
      <c r="V27" s="384"/>
      <c r="W27" s="384"/>
      <c r="X27" s="384"/>
      <c r="Y27" s="384"/>
      <c r="Z27" s="384"/>
      <c r="AG27" s="144"/>
    </row>
    <row r="28" spans="1:33">
      <c r="A28" s="384"/>
      <c r="B28" s="384"/>
      <c r="C28" s="384"/>
      <c r="D28" s="384"/>
      <c r="E28" s="384"/>
      <c r="F28" s="384"/>
      <c r="G28" s="384"/>
      <c r="H28" s="384"/>
      <c r="I28" s="384"/>
      <c r="J28" s="384"/>
      <c r="K28" s="384"/>
      <c r="L28" s="384"/>
      <c r="M28" s="384"/>
      <c r="N28" s="384"/>
      <c r="O28" s="384"/>
      <c r="P28" s="384"/>
      <c r="Q28" s="384"/>
      <c r="R28" s="384"/>
      <c r="S28" s="384"/>
      <c r="T28" s="384"/>
      <c r="U28" s="384"/>
      <c r="V28" s="384"/>
      <c r="W28" s="384"/>
      <c r="X28" s="384"/>
      <c r="Y28" s="384"/>
      <c r="Z28" s="384"/>
      <c r="AG28" s="144"/>
    </row>
    <row r="29" spans="1:33">
      <c r="A29" s="384"/>
      <c r="B29" s="384"/>
      <c r="C29" s="384"/>
      <c r="D29" s="384"/>
      <c r="E29" s="384"/>
      <c r="F29" s="384"/>
      <c r="G29" s="384"/>
      <c r="H29" s="384"/>
      <c r="I29" s="384"/>
      <c r="J29" s="384"/>
      <c r="K29" s="384"/>
      <c r="L29" s="384"/>
      <c r="M29" s="384"/>
      <c r="N29" s="384"/>
      <c r="O29" s="384"/>
      <c r="P29" s="384"/>
      <c r="Q29" s="384"/>
      <c r="R29" s="384"/>
      <c r="S29" s="384"/>
      <c r="T29" s="384"/>
      <c r="U29" s="384"/>
      <c r="V29" s="384"/>
      <c r="W29" s="384"/>
      <c r="X29" s="384"/>
      <c r="Y29" s="384"/>
      <c r="Z29" s="384"/>
      <c r="AG29" s="143"/>
    </row>
    <row r="30" spans="1:33">
      <c r="A30" s="384"/>
      <c r="B30" s="384"/>
      <c r="C30" s="384"/>
      <c r="D30" s="384"/>
      <c r="E30" s="384"/>
      <c r="F30" s="384"/>
      <c r="G30" s="384"/>
      <c r="H30" s="384"/>
      <c r="I30" s="384"/>
      <c r="J30" s="384"/>
      <c r="K30" s="384"/>
      <c r="L30" s="384"/>
      <c r="M30" s="384"/>
      <c r="N30" s="384"/>
      <c r="O30" s="384"/>
      <c r="P30" s="384"/>
      <c r="Q30" s="384"/>
      <c r="R30" s="384"/>
      <c r="S30" s="384"/>
      <c r="T30" s="384"/>
      <c r="U30" s="384"/>
      <c r="V30" s="384"/>
      <c r="W30" s="384"/>
      <c r="X30" s="384"/>
      <c r="Y30" s="384"/>
      <c r="Z30" s="384"/>
      <c r="AG30" s="143"/>
    </row>
    <row r="31" spans="1:33">
      <c r="A31" s="384"/>
      <c r="B31" s="384"/>
      <c r="C31" s="384"/>
      <c r="D31" s="384"/>
      <c r="E31" s="384"/>
      <c r="F31" s="384"/>
      <c r="G31" s="384"/>
      <c r="H31" s="384"/>
      <c r="I31" s="384"/>
      <c r="J31" s="384"/>
      <c r="K31" s="384"/>
      <c r="L31" s="384"/>
      <c r="M31" s="384"/>
      <c r="N31" s="384"/>
      <c r="O31" s="384"/>
      <c r="P31" s="384"/>
      <c r="Q31" s="384"/>
      <c r="R31" s="384"/>
      <c r="S31" s="384"/>
      <c r="T31" s="384"/>
      <c r="U31" s="384"/>
      <c r="V31" s="384"/>
      <c r="W31" s="384"/>
      <c r="X31" s="384"/>
      <c r="Y31" s="384"/>
      <c r="Z31" s="384"/>
    </row>
    <row r="32" spans="1:33">
      <c r="A32" s="384"/>
      <c r="B32" s="384"/>
      <c r="C32" s="384"/>
      <c r="D32" s="384"/>
      <c r="E32" s="384"/>
      <c r="F32" s="384"/>
      <c r="G32" s="384"/>
      <c r="H32" s="384"/>
      <c r="I32" s="384"/>
      <c r="J32" s="384"/>
      <c r="K32" s="384"/>
      <c r="L32" s="384"/>
      <c r="M32" s="384"/>
      <c r="N32" s="384"/>
      <c r="O32" s="384"/>
      <c r="P32" s="384"/>
      <c r="Q32" s="384"/>
      <c r="R32" s="384"/>
      <c r="S32" s="384"/>
      <c r="T32" s="384"/>
      <c r="U32" s="384"/>
      <c r="V32" s="384"/>
      <c r="W32" s="384"/>
      <c r="X32" s="384"/>
      <c r="Y32" s="384"/>
      <c r="Z32" s="384"/>
    </row>
    <row r="33" spans="1:26">
      <c r="A33" s="384"/>
      <c r="B33" s="384"/>
      <c r="C33" s="384"/>
      <c r="D33" s="384"/>
      <c r="E33" s="384"/>
      <c r="F33" s="384"/>
      <c r="G33" s="384"/>
      <c r="H33" s="384"/>
      <c r="I33" s="384"/>
      <c r="J33" s="384"/>
      <c r="K33" s="384"/>
      <c r="L33" s="384"/>
      <c r="M33" s="384"/>
      <c r="N33" s="384"/>
      <c r="O33" s="384"/>
      <c r="P33" s="384"/>
      <c r="Q33" s="384"/>
      <c r="R33" s="384"/>
      <c r="S33" s="384"/>
      <c r="T33" s="384"/>
      <c r="U33" s="384"/>
      <c r="V33" s="384"/>
      <c r="W33" s="384"/>
      <c r="X33" s="384"/>
      <c r="Y33" s="384"/>
      <c r="Z33" s="384"/>
    </row>
    <row r="34" spans="1:26">
      <c r="A34" s="384"/>
      <c r="B34" s="384"/>
      <c r="C34" s="384"/>
      <c r="D34" s="384"/>
      <c r="E34" s="384"/>
      <c r="F34" s="384"/>
      <c r="G34" s="384"/>
      <c r="H34" s="384"/>
      <c r="I34" s="384"/>
      <c r="J34" s="384"/>
      <c r="K34" s="384"/>
      <c r="L34" s="384"/>
      <c r="M34" s="384"/>
      <c r="N34" s="384"/>
      <c r="O34" s="384"/>
      <c r="P34" s="384"/>
      <c r="Q34" s="384"/>
      <c r="R34" s="384"/>
      <c r="S34" s="384"/>
      <c r="T34" s="384"/>
      <c r="U34" s="384"/>
      <c r="V34" s="384"/>
      <c r="W34" s="384"/>
      <c r="X34" s="384"/>
      <c r="Y34" s="384"/>
      <c r="Z34" s="384"/>
    </row>
    <row r="35" spans="1:26">
      <c r="A35" s="384"/>
      <c r="B35" s="384"/>
      <c r="C35" s="384"/>
      <c r="D35" s="384"/>
      <c r="E35" s="384"/>
      <c r="F35" s="384"/>
      <c r="G35" s="384"/>
      <c r="H35" s="384"/>
      <c r="I35" s="384"/>
      <c r="J35" s="384"/>
      <c r="K35" s="384"/>
      <c r="L35" s="384"/>
      <c r="M35" s="384"/>
      <c r="N35" s="384"/>
      <c r="O35" s="384"/>
      <c r="P35" s="384"/>
      <c r="Q35" s="384"/>
      <c r="R35" s="384"/>
      <c r="S35" s="384"/>
      <c r="T35" s="384"/>
      <c r="U35" s="384"/>
      <c r="V35" s="384"/>
      <c r="W35" s="384"/>
      <c r="X35" s="384"/>
      <c r="Y35" s="384"/>
      <c r="Z35" s="384"/>
    </row>
    <row r="36" spans="1:26">
      <c r="A36" s="384"/>
      <c r="B36" s="384"/>
      <c r="C36" s="384"/>
      <c r="D36" s="384"/>
      <c r="E36" s="384"/>
      <c r="F36" s="384"/>
      <c r="G36" s="384"/>
      <c r="H36" s="384"/>
      <c r="I36" s="384"/>
      <c r="J36" s="384"/>
      <c r="K36" s="384"/>
      <c r="L36" s="384"/>
      <c r="M36" s="384"/>
      <c r="N36" s="384"/>
      <c r="O36" s="384"/>
      <c r="P36" s="384"/>
      <c r="Q36" s="384"/>
      <c r="R36" s="384"/>
      <c r="S36" s="384"/>
      <c r="T36" s="384"/>
      <c r="U36" s="384"/>
      <c r="V36" s="384"/>
      <c r="W36" s="384"/>
      <c r="X36" s="384"/>
      <c r="Y36" s="384"/>
      <c r="Z36" s="384"/>
    </row>
    <row r="37" spans="1:26">
      <c r="A37" s="384"/>
      <c r="B37" s="384"/>
      <c r="C37" s="384"/>
      <c r="D37" s="384"/>
      <c r="E37" s="384"/>
      <c r="F37" s="384"/>
      <c r="G37" s="384"/>
      <c r="H37" s="384"/>
      <c r="I37" s="384"/>
      <c r="J37" s="384"/>
      <c r="K37" s="384"/>
      <c r="L37" s="384"/>
      <c r="M37" s="384"/>
      <c r="N37" s="384"/>
      <c r="O37" s="384"/>
      <c r="P37" s="384"/>
      <c r="Q37" s="384"/>
      <c r="R37" s="384"/>
      <c r="S37" s="384"/>
      <c r="T37" s="384"/>
      <c r="U37" s="384"/>
      <c r="V37" s="384"/>
      <c r="W37" s="384"/>
      <c r="X37" s="384"/>
      <c r="Y37" s="384"/>
      <c r="Z37" s="384"/>
    </row>
    <row r="38" spans="1:26">
      <c r="A38" s="384"/>
      <c r="B38" s="384"/>
      <c r="C38" s="384"/>
      <c r="D38" s="384"/>
      <c r="E38" s="384"/>
      <c r="F38" s="384"/>
      <c r="G38" s="384"/>
      <c r="H38" s="384"/>
      <c r="I38" s="384"/>
      <c r="J38" s="384"/>
      <c r="K38" s="384"/>
      <c r="L38" s="384"/>
      <c r="M38" s="384"/>
      <c r="N38" s="384"/>
      <c r="O38" s="384"/>
      <c r="P38" s="384"/>
      <c r="Q38" s="384"/>
      <c r="R38" s="384"/>
      <c r="S38" s="384"/>
      <c r="T38" s="384"/>
      <c r="U38" s="384"/>
      <c r="V38" s="384"/>
      <c r="W38" s="384"/>
      <c r="X38" s="384"/>
      <c r="Y38" s="384"/>
      <c r="Z38" s="384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M3" sqref="M3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415" t="s">
        <v>261</v>
      </c>
      <c r="I2" s="415"/>
    </row>
    <row r="3" spans="1:15">
      <c r="C3" s="43"/>
      <c r="D3" s="43"/>
      <c r="E3" s="43"/>
      <c r="F3" s="42"/>
      <c r="G3" s="419" t="str">
        <f>CONCATENATE("Seria ",M4," Numarul ",M3)</f>
        <v>Seria BV Numarul 0001</v>
      </c>
      <c r="H3" s="419"/>
      <c r="I3" s="419"/>
      <c r="L3" s="35" t="s">
        <v>0</v>
      </c>
      <c r="M3" s="49" t="s">
        <v>1</v>
      </c>
      <c r="O3" s="88"/>
    </row>
    <row r="4" spans="1:15">
      <c r="C4" s="45"/>
      <c r="D4" s="45"/>
      <c r="E4" s="45"/>
      <c r="F4" s="44"/>
      <c r="G4" s="420" t="str">
        <f>CONCATENATE("Data (AAAA-LL-ZZ) ",TEXT(VLOOKUP(M3,Facturi!A:D,4,0),"YYYY-MM-DD"))</f>
        <v>Data (AAAA-LL-ZZ) YYYY-01-DD</v>
      </c>
      <c r="H4" s="420"/>
      <c r="I4" s="420"/>
      <c r="L4" s="41" t="s">
        <v>37</v>
      </c>
      <c r="M4" s="50" t="s">
        <v>100</v>
      </c>
      <c r="O4" s="144"/>
    </row>
    <row r="5" spans="1:15" s="12" customFormat="1">
      <c r="A5" s="48"/>
      <c r="C5" s="402"/>
      <c r="D5" s="402"/>
      <c r="E5" s="402"/>
      <c r="F5" s="402"/>
      <c r="G5" s="402"/>
      <c r="H5" s="402"/>
      <c r="I5" s="402"/>
      <c r="K5" s="48"/>
      <c r="L5" s="48"/>
      <c r="M5" s="48"/>
      <c r="N5" s="48"/>
      <c r="O5" s="144"/>
    </row>
    <row r="6" spans="1:15" ht="12.75" customHeight="1">
      <c r="C6" s="416" t="s">
        <v>2</v>
      </c>
      <c r="D6" s="417"/>
      <c r="E6" s="418"/>
      <c r="F6" s="46"/>
      <c r="G6" s="421" t="s">
        <v>247</v>
      </c>
      <c r="H6" s="422"/>
      <c r="I6" s="423"/>
      <c r="O6" s="144"/>
    </row>
    <row r="7" spans="1:15" ht="12.75" customHeight="1">
      <c r="C7" s="401" t="s">
        <v>252</v>
      </c>
      <c r="D7" s="401"/>
      <c r="E7" s="401"/>
      <c r="F7" s="46"/>
      <c r="G7" s="401" t="str">
        <f>VLOOKUP(M3,Facturi!A:F,6,0)</f>
        <v>ABC</v>
      </c>
      <c r="H7" s="401"/>
      <c r="I7" s="401"/>
      <c r="O7" s="144"/>
    </row>
    <row r="8" spans="1:15" ht="12.75" customHeight="1">
      <c r="C8" s="401" t="s">
        <v>90</v>
      </c>
      <c r="D8" s="401"/>
      <c r="E8" s="401"/>
      <c r="F8" s="46"/>
      <c r="G8" s="401" t="str">
        <f>CONCATENATE("Reg. Com.: ",VLOOKUP(G7,Clienti!A:C,3,0))</f>
        <v>Reg. Com.: J05/XXX/XXXX</v>
      </c>
      <c r="H8" s="401"/>
      <c r="I8" s="401"/>
      <c r="O8" s="144"/>
    </row>
    <row r="9" spans="1:15" ht="12.75" customHeight="1">
      <c r="C9" s="401" t="s">
        <v>91</v>
      </c>
      <c r="D9" s="401"/>
      <c r="E9" s="401"/>
      <c r="F9" s="46"/>
      <c r="G9" s="401" t="str">
        <f>CONCATENATE("CIF: ",VLOOKUP(G7,Clienti!A:F,2,0))</f>
        <v>CIF: RO XXXXXXXX</v>
      </c>
      <c r="H9" s="401"/>
      <c r="I9" s="401"/>
      <c r="O9" s="144"/>
    </row>
    <row r="10" spans="1:15" ht="12.75" customHeight="1">
      <c r="C10" s="400" t="s">
        <v>253</v>
      </c>
      <c r="D10" s="400"/>
      <c r="E10" s="400"/>
      <c r="F10" s="46"/>
      <c r="G10" s="403" t="str">
        <f>CONCATENATE("Adresa: ",VLOOKUP(G7,Clienti!A:F,4,0))</f>
        <v>Adresa: Ploiești</v>
      </c>
      <c r="H10" s="403"/>
      <c r="I10" s="403"/>
      <c r="O10" s="144"/>
    </row>
    <row r="11" spans="1:15" ht="12.75" customHeight="1">
      <c r="C11" s="400"/>
      <c r="D11" s="400"/>
      <c r="E11" s="400"/>
      <c r="F11" s="46"/>
      <c r="G11" s="403"/>
      <c r="H11" s="403"/>
      <c r="I11" s="403"/>
      <c r="O11" s="144"/>
    </row>
    <row r="12" spans="1:15" ht="12.75" customHeight="1">
      <c r="C12" s="401" t="s">
        <v>92</v>
      </c>
      <c r="D12" s="401"/>
      <c r="E12" s="401"/>
      <c r="F12" s="46"/>
      <c r="G12" s="401" t="str">
        <f>VLOOKUP(G7,Clienti!A:F,5,0)</f>
        <v>XXXX XXXX XXXX XXXX XXXX XXXX</v>
      </c>
      <c r="H12" s="401"/>
      <c r="I12" s="401"/>
      <c r="O12" s="144"/>
    </row>
    <row r="13" spans="1:15" ht="12.75" customHeight="1">
      <c r="C13" s="401" t="s">
        <v>122</v>
      </c>
      <c r="D13" s="401"/>
      <c r="E13" s="401"/>
      <c r="F13" s="46"/>
      <c r="G13" s="402" t="str">
        <f>VLOOKUP(G7,Clienti!A:F,6,0)</f>
        <v>Banca Transilvania</v>
      </c>
      <c r="H13" s="402"/>
      <c r="I13" s="402"/>
      <c r="O13" s="144"/>
    </row>
    <row r="14" spans="1:15" s="12" customFormat="1">
      <c r="A14" s="48"/>
      <c r="C14" s="406"/>
      <c r="D14" s="406"/>
      <c r="E14" s="406"/>
      <c r="F14" s="406"/>
      <c r="G14" s="406"/>
      <c r="H14" s="406"/>
      <c r="I14" s="406"/>
      <c r="K14" s="48"/>
      <c r="L14" s="47"/>
      <c r="M14" s="48"/>
      <c r="N14" s="48"/>
      <c r="O14" s="144"/>
    </row>
    <row r="15" spans="1:15" ht="12.75" customHeight="1">
      <c r="C15" s="404" t="s">
        <v>3</v>
      </c>
      <c r="D15" s="404" t="s">
        <v>116</v>
      </c>
      <c r="E15" s="404"/>
      <c r="F15" s="405" t="s">
        <v>4</v>
      </c>
      <c r="G15" s="404" t="s">
        <v>5</v>
      </c>
      <c r="H15" s="60" t="s">
        <v>6</v>
      </c>
      <c r="I15" s="60" t="s">
        <v>7</v>
      </c>
      <c r="O15" s="144"/>
    </row>
    <row r="16" spans="1:15">
      <c r="C16" s="404"/>
      <c r="D16" s="404"/>
      <c r="E16" s="404"/>
      <c r="F16" s="405"/>
      <c r="G16" s="404"/>
      <c r="H16" s="60" t="s">
        <v>8</v>
      </c>
      <c r="I16" s="60" t="s">
        <v>8</v>
      </c>
      <c r="O16" s="144"/>
    </row>
    <row r="17" spans="1:15">
      <c r="C17" s="57">
        <v>0</v>
      </c>
      <c r="D17" s="436">
        <v>1</v>
      </c>
      <c r="E17" s="436"/>
      <c r="F17" s="58">
        <v>2</v>
      </c>
      <c r="G17" s="59">
        <v>3</v>
      </c>
      <c r="H17" s="58">
        <v>4</v>
      </c>
      <c r="I17" s="59" t="s">
        <v>9</v>
      </c>
      <c r="O17" s="144"/>
    </row>
    <row r="18" spans="1:15" ht="15.75" customHeight="1">
      <c r="C18" s="237">
        <f>IFERROR(IF(VLOOKUP(CONCATENATE(M3,"-","1"),Facturi!C:E,1,0)&lt;&gt;0,1)," ")</f>
        <v>1</v>
      </c>
      <c r="D18" s="437" t="str">
        <f>IFERROR(VLOOKUP(CONCATENATE($M$3,"-",$C18),Facturi!$C:$L,3,0)," ")</f>
        <v xml:space="preserve">Traduceri bulgară cf. contract. </v>
      </c>
      <c r="E18" s="438"/>
      <c r="F18" s="238" t="str">
        <f>IFERROR(VLOOKUP(CONCATENATE($M$3,"-",$C18),Facturi!$C:$L,5,0)," ")</f>
        <v>pag</v>
      </c>
      <c r="G18" s="241">
        <f>IFERROR(VLOOKUP(CONCATENATE($M$3,"-",$C18),Facturi!$C:$L,6,0)," ")</f>
        <v>300</v>
      </c>
      <c r="H18" s="238">
        <f>IFERROR(VLOOKUP(CONCATENATE($M$3,"-",$C18),Facturi!$C:$L,7,0)," ")</f>
        <v>25</v>
      </c>
      <c r="I18" s="241">
        <f>IFERROR(VLOOKUP(CONCATENATE($M$3,"-",$C18),Facturi!$C:$L,8,0)," ")</f>
        <v>7500</v>
      </c>
      <c r="O18" s="144"/>
    </row>
    <row r="19" spans="1:15" ht="25.5" customHeight="1">
      <c r="C19" s="61" t="str">
        <f>IFERROR(IF(VLOOKUP(CONCATENATE(M3,"-","2"),Facturi!C:E,1,0)&lt;&gt;0,2)," ")</f>
        <v xml:space="preserve"> </v>
      </c>
      <c r="D19" s="437" t="str">
        <f>IFERROR(VLOOKUP(CONCATENATE($M$3,"-",$C19),Facturi!$C:$L,3,0)," ")</f>
        <v xml:space="preserve"> </v>
      </c>
      <c r="E19" s="438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44"/>
    </row>
    <row r="20" spans="1:15" ht="25.5" customHeight="1">
      <c r="C20" s="16" t="str">
        <f>IFERROR(IF(VLOOKUP(CONCATENATE(M3,"-","3"),Facturi!C:E,1,0)&lt;&gt;0,3," ")," ")</f>
        <v xml:space="preserve"> </v>
      </c>
      <c r="D20" s="424" t="str">
        <f>IFERROR(VLOOKUP(CONCATENATE($M$3,"-",$C20),Facturi!$C:$L,3,0)," ")</f>
        <v xml:space="preserve"> </v>
      </c>
      <c r="E20" s="425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44"/>
    </row>
    <row r="21" spans="1:15" ht="25.5" customHeight="1">
      <c r="C21" s="16" t="str">
        <f>IFERROR(IF(VLOOKUP(CONCATENATE(M3,"-","4"),Facturi!C:E,1,0)&lt;&gt;0,4," ")," ")</f>
        <v xml:space="preserve"> </v>
      </c>
      <c r="D21" s="424" t="str">
        <f>IFERROR(VLOOKUP(CONCATENATE($M$3,"-",$C21),Facturi!$C:$L,3,0)," ")</f>
        <v xml:space="preserve"> </v>
      </c>
      <c r="E21" s="425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44"/>
    </row>
    <row r="22" spans="1:15" ht="25.5" customHeight="1">
      <c r="C22" s="16" t="str">
        <f>IFERROR(IF(VLOOKUP(CONCATENATE(M3,"-","5"),Facturi!C:E,1,0)&lt;&gt;0,5," ")," ")</f>
        <v xml:space="preserve"> </v>
      </c>
      <c r="D22" s="424" t="str">
        <f>IFERROR(VLOOKUP(CONCATENATE($M$3,"-",$C22),Facturi!$C:$L,3,0)," ")</f>
        <v xml:space="preserve"> </v>
      </c>
      <c r="E22" s="425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44"/>
    </row>
    <row r="23" spans="1:15" ht="25.5" customHeight="1">
      <c r="C23" s="16" t="str">
        <f>IFERROR(IF(VLOOKUP(CONCATENATE(M3,"-","6"),Facturi!C:E,1,0)&lt;&gt;0,6," ")," ")</f>
        <v xml:space="preserve"> </v>
      </c>
      <c r="D23" s="424" t="str">
        <f>IFERROR(VLOOKUP(CONCATENATE($M$3,"-",$C23),Facturi!$C:$L,3,0)," ")</f>
        <v xml:space="preserve"> </v>
      </c>
      <c r="E23" s="425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44"/>
    </row>
    <row r="24" spans="1:15" ht="25.5" customHeight="1">
      <c r="C24" s="16" t="str">
        <f>IFERROR(IF(VLOOKUP(CONCATENATE(M3,"-","7"),Facturi!C:E,1,0)&lt;&gt;0,7," ")," ")</f>
        <v xml:space="preserve"> </v>
      </c>
      <c r="D24" s="424" t="str">
        <f>IFERROR(VLOOKUP(CONCATENATE($M$3,"-",$C24),Facturi!$C:$L,3,0)," ")</f>
        <v xml:space="preserve"> </v>
      </c>
      <c r="E24" s="425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44"/>
    </row>
    <row r="25" spans="1:15" ht="25.5" customHeight="1">
      <c r="C25" s="16" t="str">
        <f>IFERROR(IF(VLOOKUP(CONCATENATE(M3,"-","8"),Facturi!C:E,1,0)&lt;&gt;0,8," ")," ")</f>
        <v xml:space="preserve"> </v>
      </c>
      <c r="D25" s="424" t="str">
        <f>IFERROR(VLOOKUP(CONCATENATE($M$3,"-",$C25),Facturi!$C:$L,3,0)," ")</f>
        <v xml:space="preserve"> </v>
      </c>
      <c r="E25" s="425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44"/>
    </row>
    <row r="26" spans="1:15" ht="25.5" customHeight="1">
      <c r="C26" s="16" t="str">
        <f>IFERROR(IF(VLOOKUP(CONCATENATE(M3,"-","9"),Facturi!C:E,1,0)&lt;&gt;0,9," ")," ")</f>
        <v xml:space="preserve"> </v>
      </c>
      <c r="D26" s="424" t="str">
        <f>IFERROR(VLOOKUP(CONCATENATE($M$3,"-",$C26),Facturi!$C:$L,3,0)," ")</f>
        <v xml:space="preserve"> </v>
      </c>
      <c r="E26" s="425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44"/>
    </row>
    <row r="27" spans="1:15" ht="25.5" customHeight="1">
      <c r="C27" s="39" t="str">
        <f>IFERROR(IF(VLOOKUP(CONCATENATE(M3,"-","10"),Facturi!C:E,1,0)&lt;&gt;0,10," ")," ")</f>
        <v xml:space="preserve"> </v>
      </c>
      <c r="D27" s="426" t="str">
        <f>IFERROR(VLOOKUP(CONCATENATE($M$3,"-",$C27),Facturi!$C:$L,3,0)," ")</f>
        <v xml:space="preserve"> </v>
      </c>
      <c r="E27" s="427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44"/>
    </row>
    <row r="28" spans="1:15" ht="12.75" customHeight="1">
      <c r="C28" s="413" t="s">
        <v>65</v>
      </c>
      <c r="D28" s="414"/>
      <c r="E28" s="414"/>
      <c r="F28" s="414"/>
      <c r="G28" s="414"/>
      <c r="H28" s="414"/>
      <c r="I28" s="53">
        <f>IF(VLOOKUP(M3,Facturi!A:K,11,0)=0," ",VLOOKUP(M3,Facturi!A:K,11,0))</f>
        <v>42394</v>
      </c>
      <c r="O28" s="144"/>
    </row>
    <row r="29" spans="1:15" s="52" customFormat="1" ht="39.950000000000003" customHeight="1">
      <c r="A29" s="51"/>
      <c r="C29" s="407" t="s">
        <v>83</v>
      </c>
      <c r="D29" s="408"/>
      <c r="E29" s="408"/>
      <c r="F29" s="409"/>
      <c r="G29" s="40" t="s">
        <v>95</v>
      </c>
      <c r="H29" s="434">
        <f>SUM(I18:I27)</f>
        <v>7500</v>
      </c>
      <c r="I29" s="435"/>
      <c r="K29" s="51"/>
      <c r="L29" s="51"/>
      <c r="M29" s="51"/>
      <c r="N29" s="51"/>
      <c r="O29" s="143"/>
    </row>
    <row r="30" spans="1:15" s="52" customFormat="1" ht="39.950000000000003" customHeight="1">
      <c r="A30" s="51"/>
      <c r="C30" s="407" t="s">
        <v>84</v>
      </c>
      <c r="D30" s="408"/>
      <c r="E30" s="408"/>
      <c r="F30" s="409"/>
      <c r="G30" s="428" t="s">
        <v>64</v>
      </c>
      <c r="H30" s="429"/>
      <c r="I30" s="430"/>
      <c r="K30" s="51"/>
      <c r="L30" s="51"/>
      <c r="M30" s="51"/>
      <c r="N30" s="51"/>
      <c r="O30" s="143"/>
    </row>
    <row r="31" spans="1:15" ht="31.5" customHeight="1">
      <c r="C31" s="410" t="s">
        <v>66</v>
      </c>
      <c r="D31" s="411"/>
      <c r="E31" s="411"/>
      <c r="F31" s="412"/>
      <c r="G31" s="431"/>
      <c r="H31" s="432"/>
      <c r="I31" s="433"/>
    </row>
    <row r="32" spans="1:15" ht="12.75" customHeight="1">
      <c r="C32" s="398" t="str">
        <f>C7</f>
        <v>PFA BV</v>
      </c>
      <c r="D32" s="398"/>
      <c r="E32" s="398"/>
      <c r="F32" s="398"/>
      <c r="G32" s="399"/>
      <c r="H32" s="399"/>
      <c r="I32" s="399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</mergeCells>
  <dataValidations count="1"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443" t="s">
        <v>38</v>
      </c>
      <c r="C2" s="443"/>
      <c r="D2" s="445" t="s">
        <v>20</v>
      </c>
      <c r="E2" s="445"/>
      <c r="F2" s="445"/>
      <c r="G2" s="445"/>
      <c r="H2" s="445"/>
      <c r="I2" s="445"/>
      <c r="J2" s="445"/>
      <c r="K2" s="445"/>
      <c r="L2" s="445"/>
    </row>
    <row r="3" spans="2:19">
      <c r="B3" s="443" t="s">
        <v>56</v>
      </c>
      <c r="C3" s="443"/>
      <c r="D3" s="444">
        <v>15000</v>
      </c>
      <c r="E3" s="444">
        <v>3100</v>
      </c>
      <c r="F3" s="444">
        <v>3100</v>
      </c>
      <c r="G3" s="444">
        <v>3100</v>
      </c>
      <c r="H3" s="444">
        <v>3100</v>
      </c>
      <c r="I3" s="444">
        <v>3100</v>
      </c>
      <c r="J3" s="444">
        <v>3100</v>
      </c>
      <c r="K3" s="444">
        <v>3100</v>
      </c>
      <c r="L3" s="444">
        <v>3100</v>
      </c>
      <c r="S3" s="88"/>
    </row>
    <row r="4" spans="2:19">
      <c r="B4" s="443" t="s">
        <v>57</v>
      </c>
      <c r="C4" s="443"/>
      <c r="D4" s="445" t="s">
        <v>124</v>
      </c>
      <c r="E4" s="445"/>
      <c r="F4" s="445"/>
      <c r="G4" s="445"/>
      <c r="H4" s="445"/>
      <c r="I4" s="445"/>
      <c r="J4" s="445"/>
      <c r="K4" s="445"/>
      <c r="L4" s="445"/>
      <c r="S4" s="144" t="s">
        <v>235</v>
      </c>
    </row>
    <row r="5" spans="2:19">
      <c r="S5" s="144" t="s">
        <v>236</v>
      </c>
    </row>
    <row r="6" spans="2:19">
      <c r="B6" s="19" t="s">
        <v>51</v>
      </c>
      <c r="C6" s="20" t="s">
        <v>100</v>
      </c>
      <c r="D6" s="20" t="s">
        <v>32</v>
      </c>
      <c r="E6" s="449" t="str">
        <f>D2</f>
        <v>0004</v>
      </c>
      <c r="F6" s="449"/>
      <c r="G6" s="20"/>
      <c r="H6" s="20"/>
      <c r="I6" s="20"/>
      <c r="J6" s="20"/>
      <c r="K6" s="20"/>
      <c r="L6" s="21"/>
      <c r="S6" s="144" t="s">
        <v>237</v>
      </c>
    </row>
    <row r="7" spans="2:19">
      <c r="B7" s="22" t="s">
        <v>39</v>
      </c>
      <c r="C7" s="440" t="s">
        <v>252</v>
      </c>
      <c r="D7" s="440"/>
      <c r="E7" s="440"/>
      <c r="F7" s="440"/>
      <c r="G7" s="23"/>
      <c r="H7" s="448" t="s">
        <v>101</v>
      </c>
      <c r="I7" s="448"/>
      <c r="J7" s="448"/>
      <c r="K7" s="448"/>
      <c r="L7" s="24"/>
      <c r="S7" s="144" t="s">
        <v>238</v>
      </c>
    </row>
    <row r="8" spans="2:19">
      <c r="B8" s="22" t="s">
        <v>40</v>
      </c>
      <c r="C8" s="440" t="s">
        <v>41</v>
      </c>
      <c r="D8" s="440"/>
      <c r="E8" s="440"/>
      <c r="F8" s="440"/>
      <c r="G8" s="23"/>
      <c r="H8" s="448"/>
      <c r="I8" s="448"/>
      <c r="J8" s="448"/>
      <c r="K8" s="448"/>
      <c r="L8" s="24"/>
      <c r="S8" s="144" t="s">
        <v>239</v>
      </c>
    </row>
    <row r="9" spans="2:19">
      <c r="B9" s="22" t="s">
        <v>42</v>
      </c>
      <c r="C9" s="440" t="s">
        <v>43</v>
      </c>
      <c r="D9" s="440"/>
      <c r="E9" s="440"/>
      <c r="F9" s="440"/>
      <c r="G9" s="23"/>
      <c r="H9" s="448"/>
      <c r="I9" s="448"/>
      <c r="J9" s="448"/>
      <c r="K9" s="448"/>
      <c r="L9" s="24"/>
      <c r="S9" s="144" t="s">
        <v>240</v>
      </c>
    </row>
    <row r="10" spans="2:19" ht="12.75" customHeight="1">
      <c r="B10" s="22" t="s">
        <v>44</v>
      </c>
      <c r="C10" s="440" t="s">
        <v>255</v>
      </c>
      <c r="D10" s="440"/>
      <c r="E10" s="440"/>
      <c r="F10" s="440"/>
      <c r="G10" s="23"/>
      <c r="H10" s="448"/>
      <c r="I10" s="448"/>
      <c r="J10" s="448"/>
      <c r="K10" s="448"/>
      <c r="L10" s="24"/>
      <c r="S10" s="144" t="s">
        <v>241</v>
      </c>
    </row>
    <row r="11" spans="2:19">
      <c r="B11" s="22" t="s">
        <v>45</v>
      </c>
      <c r="C11" s="440" t="s">
        <v>98</v>
      </c>
      <c r="D11" s="440"/>
      <c r="E11" s="440"/>
      <c r="F11" s="440"/>
      <c r="G11" s="23"/>
      <c r="H11" s="446" t="s">
        <v>37</v>
      </c>
      <c r="I11" s="446"/>
      <c r="J11" s="78" t="s">
        <v>123</v>
      </c>
      <c r="K11" s="32" t="str">
        <f>D2</f>
        <v>0004</v>
      </c>
      <c r="L11" s="24"/>
      <c r="S11" s="144" t="s">
        <v>242</v>
      </c>
    </row>
    <row r="12" spans="2:19">
      <c r="B12" s="22" t="s">
        <v>46</v>
      </c>
      <c r="C12" s="440" t="s">
        <v>254</v>
      </c>
      <c r="D12" s="440"/>
      <c r="E12" s="440"/>
      <c r="F12" s="440"/>
      <c r="G12" s="440"/>
      <c r="H12" s="446" t="s">
        <v>54</v>
      </c>
      <c r="I12" s="446"/>
      <c r="J12" s="446"/>
      <c r="K12" s="33">
        <f>VLOOKUP(D2,Facturi!A:D,4,0)</f>
        <v>42396</v>
      </c>
      <c r="L12" s="24"/>
      <c r="S12" s="144" t="s">
        <v>243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44" t="s">
        <v>244</v>
      </c>
    </row>
    <row r="14" spans="2:19">
      <c r="B14" s="447" t="s">
        <v>47</v>
      </c>
      <c r="C14" s="440"/>
      <c r="D14" s="440" t="str">
        <f>VLOOKUP(D2,Facturi!A:F,6,0)</f>
        <v>Translations</v>
      </c>
      <c r="E14" s="440"/>
      <c r="F14" s="440"/>
      <c r="G14" s="23" t="s">
        <v>42</v>
      </c>
      <c r="H14" s="440" t="str">
        <f>VLOOKUP(D14,Clienti!A:B,2,0)</f>
        <v>RO XXXXXXXX</v>
      </c>
      <c r="I14" s="440"/>
      <c r="J14" s="23" t="s">
        <v>40</v>
      </c>
      <c r="K14" s="23" t="str">
        <f>VLOOKUP(D14,Clienti!A:C,3,0)</f>
        <v>J05/XXX/XXXX</v>
      </c>
      <c r="L14" s="24"/>
      <c r="S14" s="144" t="s">
        <v>245</v>
      </c>
    </row>
    <row r="15" spans="2:19">
      <c r="B15" s="22" t="s">
        <v>12</v>
      </c>
      <c r="C15" s="440" t="str">
        <f>VLOOKUP(D14,Clienti!A:D,4,0)</f>
        <v>Craiova</v>
      </c>
      <c r="D15" s="440"/>
      <c r="E15" s="440"/>
      <c r="F15" s="440"/>
      <c r="G15" s="440"/>
      <c r="H15" s="440"/>
      <c r="I15" s="440"/>
      <c r="J15" s="440"/>
      <c r="K15" s="440"/>
      <c r="L15" s="24"/>
      <c r="S15" s="144" t="s">
        <v>246</v>
      </c>
    </row>
    <row r="16" spans="2:19">
      <c r="B16" s="22" t="s">
        <v>48</v>
      </c>
      <c r="C16" s="28">
        <f>D3</f>
        <v>15000</v>
      </c>
      <c r="D16" s="23" t="s">
        <v>53</v>
      </c>
      <c r="E16" s="439" t="str">
        <f>D4</f>
        <v>cincisprezece mii lei</v>
      </c>
      <c r="F16" s="440"/>
      <c r="G16" s="440"/>
      <c r="H16" s="440"/>
      <c r="I16" s="440"/>
      <c r="J16" s="440"/>
      <c r="K16" s="440"/>
      <c r="L16" s="24"/>
      <c r="S16" s="144" t="s">
        <v>138</v>
      </c>
    </row>
    <row r="17" spans="2:19">
      <c r="B17" s="441" t="s">
        <v>256</v>
      </c>
      <c r="C17" s="442"/>
      <c r="D17" s="442"/>
      <c r="E17" s="442"/>
      <c r="F17" s="442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44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44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44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44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44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44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44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44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44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44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44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44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43" t="s">
        <v>209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43" t="s">
        <v>210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449" t="str">
        <f>D2</f>
        <v>0004</v>
      </c>
      <c r="F34" s="450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440"/>
      <c r="D35" s="440"/>
      <c r="E35" s="440"/>
      <c r="F35" s="440"/>
      <c r="G35" s="23"/>
      <c r="H35" s="448" t="s">
        <v>101</v>
      </c>
      <c r="I35" s="448"/>
      <c r="J35" s="448"/>
      <c r="K35" s="448"/>
      <c r="L35" s="24"/>
    </row>
    <row r="36" spans="2:12" ht="12.75" customHeight="1">
      <c r="B36" s="22" t="s">
        <v>40</v>
      </c>
      <c r="C36" s="440" t="s">
        <v>259</v>
      </c>
      <c r="D36" s="440"/>
      <c r="E36" s="440"/>
      <c r="F36" s="440"/>
      <c r="G36" s="23"/>
      <c r="H36" s="448"/>
      <c r="I36" s="448"/>
      <c r="J36" s="448"/>
      <c r="K36" s="448"/>
      <c r="L36" s="24"/>
    </row>
    <row r="37" spans="2:12" ht="12.75" customHeight="1">
      <c r="B37" s="22" t="s">
        <v>42</v>
      </c>
      <c r="C37" s="440" t="s">
        <v>43</v>
      </c>
      <c r="D37" s="440"/>
      <c r="E37" s="440"/>
      <c r="F37" s="440"/>
      <c r="G37" s="23"/>
      <c r="H37" s="448"/>
      <c r="I37" s="448"/>
      <c r="J37" s="448"/>
      <c r="K37" s="448"/>
      <c r="L37" s="24"/>
    </row>
    <row r="38" spans="2:12" ht="12.75" customHeight="1">
      <c r="B38" s="22" t="s">
        <v>44</v>
      </c>
      <c r="C38" s="440" t="s">
        <v>255</v>
      </c>
      <c r="D38" s="440"/>
      <c r="E38" s="440"/>
      <c r="F38" s="440"/>
      <c r="G38" s="23"/>
      <c r="H38" s="448"/>
      <c r="I38" s="448"/>
      <c r="J38" s="448"/>
      <c r="K38" s="448"/>
      <c r="L38" s="24"/>
    </row>
    <row r="39" spans="2:12">
      <c r="B39" s="22" t="s">
        <v>45</v>
      </c>
      <c r="C39" s="440" t="s">
        <v>33</v>
      </c>
      <c r="D39" s="440"/>
      <c r="E39" s="440"/>
      <c r="F39" s="440"/>
      <c r="G39" s="23"/>
      <c r="H39" s="446" t="s">
        <v>37</v>
      </c>
      <c r="I39" s="446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440" t="s">
        <v>258</v>
      </c>
      <c r="D40" s="440"/>
      <c r="E40" s="440"/>
      <c r="F40" s="440"/>
      <c r="G40" s="23"/>
      <c r="H40" s="446" t="s">
        <v>54</v>
      </c>
      <c r="I40" s="446"/>
      <c r="J40" s="446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447" t="s">
        <v>47</v>
      </c>
      <c r="C42" s="440"/>
      <c r="D42" s="440" t="str">
        <f>VLOOKUP(D2,Facturi!A:F,6,0)</f>
        <v>Translations</v>
      </c>
      <c r="E42" s="440"/>
      <c r="F42" s="440"/>
      <c r="G42" s="23" t="s">
        <v>42</v>
      </c>
      <c r="H42" s="440" t="str">
        <f>VLOOKUP(D42,Clienti!A:B,2,0)</f>
        <v>RO XXXXXXXX</v>
      </c>
      <c r="I42" s="440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440" t="str">
        <f>VLOOKUP(D42,Clienti!A:D,4,0)</f>
        <v>Craiova</v>
      </c>
      <c r="D43" s="440"/>
      <c r="E43" s="440"/>
      <c r="F43" s="440"/>
      <c r="G43" s="440"/>
      <c r="H43" s="440"/>
      <c r="I43" s="440"/>
      <c r="J43" s="440"/>
      <c r="K43" s="440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439" t="str">
        <f>D4</f>
        <v>cincisprezece mii lei</v>
      </c>
      <c r="F44" s="440"/>
      <c r="G44" s="440"/>
      <c r="H44" s="440"/>
      <c r="I44" s="440"/>
      <c r="J44" s="440"/>
      <c r="K44" s="440"/>
      <c r="L44" s="24"/>
    </row>
    <row r="45" spans="2:12">
      <c r="B45" s="441" t="s">
        <v>257</v>
      </c>
      <c r="C45" s="442"/>
      <c r="D45" s="442"/>
      <c r="E45" s="442"/>
      <c r="F45" s="442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  <mergeCell ref="C37:F37"/>
    <mergeCell ref="C38:F38"/>
    <mergeCell ref="C39:F39"/>
    <mergeCell ref="H39:I39"/>
    <mergeCell ref="E6:F6"/>
    <mergeCell ref="B17:F17"/>
    <mergeCell ref="H14:I14"/>
    <mergeCell ref="E16:K16"/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251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44" t="s">
        <v>235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44" t="s">
        <v>236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44" t="s">
        <v>237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248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44" t="s">
        <v>238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40" t="s">
        <v>251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44" t="s">
        <v>239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40" t="s">
        <v>251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44" t="s">
        <v>240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44" t="s">
        <v>241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44" t="s">
        <v>242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44" t="s">
        <v>243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44" t="s">
        <v>244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44" t="s">
        <v>245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44" t="s">
        <v>246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44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44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44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44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44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44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44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44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44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44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44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44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44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43" t="s">
        <v>209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43" t="s">
        <v>210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251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43" t="s">
        <v>280</v>
      </c>
    </row>
    <row r="4" spans="1:8">
      <c r="A4" s="166" t="s">
        <v>248</v>
      </c>
      <c r="B4" s="4" t="s">
        <v>80</v>
      </c>
      <c r="C4" s="4" t="s">
        <v>81</v>
      </c>
      <c r="D4" s="166" t="s">
        <v>249</v>
      </c>
      <c r="E4" s="4" t="s">
        <v>82</v>
      </c>
      <c r="F4" s="166" t="s">
        <v>250</v>
      </c>
      <c r="H4" s="144" t="s">
        <v>281</v>
      </c>
    </row>
    <row r="5" spans="1:8">
      <c r="H5" s="144"/>
    </row>
    <row r="6" spans="1:8">
      <c r="H6" s="144"/>
    </row>
    <row r="7" spans="1:8">
      <c r="H7" s="144"/>
    </row>
    <row r="8" spans="1:8">
      <c r="H8" s="144"/>
    </row>
    <row r="9" spans="1:8">
      <c r="H9" s="144"/>
    </row>
    <row r="10" spans="1:8">
      <c r="H10" s="144"/>
    </row>
    <row r="11" spans="1:8">
      <c r="H11" s="144"/>
    </row>
    <row r="12" spans="1:8">
      <c r="H12" s="144"/>
    </row>
    <row r="13" spans="1:8">
      <c r="H13" s="144"/>
    </row>
    <row r="14" spans="1:8">
      <c r="H14" s="144"/>
    </row>
    <row r="15" spans="1:8">
      <c r="H15" s="144"/>
    </row>
    <row r="16" spans="1:8">
      <c r="H16" s="144"/>
    </row>
    <row r="17" spans="8:8">
      <c r="H17" s="144"/>
    </row>
    <row r="18" spans="8:8">
      <c r="H18" s="144"/>
    </row>
    <row r="19" spans="8:8">
      <c r="H19" s="144"/>
    </row>
    <row r="20" spans="8:8">
      <c r="H20" s="144"/>
    </row>
    <row r="21" spans="8:8">
      <c r="H21" s="144"/>
    </row>
    <row r="22" spans="8:8">
      <c r="H22" s="144"/>
    </row>
    <row r="23" spans="8:8">
      <c r="H23" s="144"/>
    </row>
    <row r="24" spans="8:8">
      <c r="H24" s="144"/>
    </row>
    <row r="25" spans="8:8">
      <c r="H25" s="144"/>
    </row>
    <row r="26" spans="8:8">
      <c r="H26" s="144"/>
    </row>
    <row r="27" spans="8:8">
      <c r="H27" s="144"/>
    </row>
    <row r="28" spans="8:8">
      <c r="H28" s="143"/>
    </row>
    <row r="29" spans="8:8">
      <c r="H29" s="143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44"/>
    </row>
    <row r="5" spans="1:18">
      <c r="A5" s="83" t="s">
        <v>85</v>
      </c>
      <c r="B5" s="82"/>
      <c r="R5" s="144"/>
    </row>
    <row r="6" spans="1:18">
      <c r="A6" s="83" t="s">
        <v>62</v>
      </c>
      <c r="B6" s="82">
        <v>6000</v>
      </c>
      <c r="R6" s="144"/>
    </row>
    <row r="7" spans="1:18">
      <c r="A7" s="83" t="s">
        <v>63</v>
      </c>
      <c r="B7" s="82">
        <v>25363</v>
      </c>
      <c r="R7" s="144"/>
    </row>
    <row r="8" spans="1:18">
      <c r="A8" s="81" t="s">
        <v>58</v>
      </c>
      <c r="B8" s="82">
        <v>580</v>
      </c>
      <c r="R8" s="144"/>
    </row>
    <row r="9" spans="1:18">
      <c r="A9" s="81" t="s">
        <v>59</v>
      </c>
      <c r="B9" s="82">
        <v>1292</v>
      </c>
      <c r="R9" s="144"/>
    </row>
    <row r="10" spans="1:18">
      <c r="A10" s="81" t="s">
        <v>60</v>
      </c>
      <c r="B10" s="82">
        <v>2450</v>
      </c>
      <c r="R10" s="144"/>
    </row>
    <row r="11" spans="1:18">
      <c r="A11" s="81" t="s">
        <v>61</v>
      </c>
      <c r="B11" s="82">
        <v>4155</v>
      </c>
      <c r="R11" s="144"/>
    </row>
    <row r="12" spans="1:18">
      <c r="A12" s="81" t="s">
        <v>62</v>
      </c>
      <c r="B12" s="82">
        <v>5000</v>
      </c>
      <c r="R12" s="144"/>
    </row>
    <row r="13" spans="1:18">
      <c r="A13" s="81" t="s">
        <v>28</v>
      </c>
      <c r="B13" s="82">
        <v>44840</v>
      </c>
      <c r="R13" s="144"/>
    </row>
    <row r="14" spans="1:18">
      <c r="A14"/>
      <c r="B14"/>
      <c r="R14" s="144"/>
    </row>
    <row r="15" spans="1:18">
      <c r="A15"/>
      <c r="B15"/>
      <c r="R15" s="144"/>
    </row>
    <row r="16" spans="1:18">
      <c r="A16"/>
      <c r="B16"/>
      <c r="R16" s="144"/>
    </row>
    <row r="17" spans="1:18">
      <c r="A17"/>
      <c r="B17"/>
      <c r="R17" s="144"/>
    </row>
    <row r="18" spans="1:18">
      <c r="A18"/>
      <c r="B18"/>
      <c r="R18" s="144"/>
    </row>
    <row r="19" spans="1:18">
      <c r="A19"/>
      <c r="B19"/>
      <c r="R19" s="144"/>
    </row>
    <row r="20" spans="1:18">
      <c r="A20"/>
      <c r="B20"/>
      <c r="R20" s="144"/>
    </row>
    <row r="21" spans="1:18">
      <c r="A21"/>
      <c r="B21"/>
      <c r="R21" s="144"/>
    </row>
    <row r="22" spans="1:18">
      <c r="A22"/>
      <c r="B22"/>
      <c r="R22" s="144"/>
    </row>
    <row r="23" spans="1:18">
      <c r="A23"/>
      <c r="B23"/>
      <c r="R23" s="144"/>
    </row>
    <row r="24" spans="1:18">
      <c r="A24"/>
      <c r="B24"/>
      <c r="R24" s="144"/>
    </row>
    <row r="25" spans="1:18">
      <c r="A25"/>
      <c r="B25"/>
      <c r="R25" s="144"/>
    </row>
    <row r="26" spans="1:18">
      <c r="A26"/>
      <c r="B26"/>
      <c r="R26" s="144"/>
    </row>
    <row r="27" spans="1:18">
      <c r="A27"/>
      <c r="B27"/>
      <c r="R27" s="144"/>
    </row>
    <row r="28" spans="1:18">
      <c r="A28"/>
      <c r="B28"/>
      <c r="R28" s="144"/>
    </row>
    <row r="29" spans="1:18">
      <c r="A29"/>
      <c r="B29"/>
      <c r="R29" s="143"/>
    </row>
    <row r="30" spans="1:18">
      <c r="A30"/>
      <c r="B30"/>
      <c r="R30" s="143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44" t="s">
        <v>235</v>
      </c>
    </row>
    <row r="4" spans="1:17">
      <c r="A4" s="81" t="s">
        <v>129</v>
      </c>
      <c r="B4" s="82">
        <v>1265</v>
      </c>
      <c r="Q4" s="144" t="s">
        <v>236</v>
      </c>
    </row>
    <row r="5" spans="1:17">
      <c r="A5" s="81" t="s">
        <v>130</v>
      </c>
      <c r="B5" s="82">
        <v>2607</v>
      </c>
      <c r="Q5" s="144" t="s">
        <v>237</v>
      </c>
    </row>
    <row r="6" spans="1:17">
      <c r="A6" s="83" t="s">
        <v>131</v>
      </c>
      <c r="B6" s="82">
        <v>2607</v>
      </c>
      <c r="Q6" s="144" t="s">
        <v>238</v>
      </c>
    </row>
    <row r="7" spans="1:17">
      <c r="A7" s="81" t="s">
        <v>60</v>
      </c>
      <c r="B7" s="82">
        <v>2030</v>
      </c>
      <c r="Q7" s="144" t="s">
        <v>239</v>
      </c>
    </row>
    <row r="8" spans="1:17">
      <c r="A8" s="83" t="s">
        <v>131</v>
      </c>
      <c r="B8" s="82">
        <v>2030</v>
      </c>
      <c r="Q8" s="144" t="s">
        <v>240</v>
      </c>
    </row>
    <row r="9" spans="1:17">
      <c r="A9" s="81" t="s">
        <v>61</v>
      </c>
      <c r="B9" s="82">
        <v>2575</v>
      </c>
      <c r="Q9" s="144" t="s">
        <v>241</v>
      </c>
    </row>
    <row r="10" spans="1:17">
      <c r="A10" s="83" t="s">
        <v>131</v>
      </c>
      <c r="B10" s="82">
        <v>2575</v>
      </c>
      <c r="Q10" s="144" t="s">
        <v>242</v>
      </c>
    </row>
    <row r="11" spans="1:17">
      <c r="A11" s="81" t="s">
        <v>62</v>
      </c>
      <c r="B11" s="82">
        <v>11000</v>
      </c>
      <c r="Q11" s="144" t="s">
        <v>243</v>
      </c>
    </row>
    <row r="12" spans="1:17">
      <c r="A12" s="81" t="s">
        <v>63</v>
      </c>
      <c r="B12" s="82">
        <v>25363</v>
      </c>
      <c r="Q12" s="144" t="s">
        <v>244</v>
      </c>
    </row>
    <row r="13" spans="1:17">
      <c r="A13" s="81" t="s">
        <v>28</v>
      </c>
      <c r="B13" s="82">
        <v>44840</v>
      </c>
      <c r="Q13" s="144" t="s">
        <v>245</v>
      </c>
    </row>
    <row r="14" spans="1:17">
      <c r="A14"/>
      <c r="B14"/>
      <c r="Q14" s="144" t="s">
        <v>246</v>
      </c>
    </row>
    <row r="15" spans="1:17">
      <c r="A15"/>
      <c r="B15"/>
      <c r="Q15" s="144" t="s">
        <v>138</v>
      </c>
    </row>
    <row r="16" spans="1:17">
      <c r="A16"/>
      <c r="B16"/>
      <c r="Q16" s="144" t="s">
        <v>140</v>
      </c>
    </row>
    <row r="17" spans="1:17">
      <c r="A17"/>
      <c r="B17"/>
      <c r="Q17" s="144" t="s">
        <v>142</v>
      </c>
    </row>
    <row r="18" spans="1:17">
      <c r="A18"/>
      <c r="B18"/>
      <c r="Q18" s="144" t="s">
        <v>144</v>
      </c>
    </row>
    <row r="19" spans="1:17">
      <c r="Q19" s="144" t="s">
        <v>146</v>
      </c>
    </row>
    <row r="20" spans="1:17">
      <c r="Q20" s="144" t="s">
        <v>148</v>
      </c>
    </row>
    <row r="21" spans="1:17">
      <c r="Q21" s="144" t="s">
        <v>150</v>
      </c>
    </row>
    <row r="22" spans="1:17">
      <c r="Q22" s="144" t="s">
        <v>151</v>
      </c>
    </row>
    <row r="23" spans="1:17">
      <c r="Q23" s="144" t="s">
        <v>151</v>
      </c>
    </row>
    <row r="24" spans="1:17">
      <c r="Q24" s="144" t="s">
        <v>152</v>
      </c>
    </row>
    <row r="25" spans="1:17">
      <c r="Q25" s="144" t="s">
        <v>153</v>
      </c>
    </row>
    <row r="26" spans="1:17">
      <c r="Q26" s="144" t="s">
        <v>154</v>
      </c>
    </row>
    <row r="27" spans="1:17">
      <c r="Q27" s="144" t="s">
        <v>155</v>
      </c>
    </row>
    <row r="28" spans="1:17">
      <c r="Q28" s="143" t="s">
        <v>209</v>
      </c>
    </row>
    <row r="29" spans="1:17">
      <c r="Q29" s="143" t="s">
        <v>210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44" t="s">
        <v>235</v>
      </c>
    </row>
    <row r="4" spans="1:18">
      <c r="A4" s="84" t="s">
        <v>23</v>
      </c>
      <c r="B4" s="82">
        <v>450</v>
      </c>
      <c r="R4" s="144" t="s">
        <v>236</v>
      </c>
    </row>
    <row r="5" spans="1:18">
      <c r="A5" s="85" t="s">
        <v>102</v>
      </c>
      <c r="B5" s="82">
        <v>450</v>
      </c>
      <c r="R5" s="144" t="s">
        <v>237</v>
      </c>
    </row>
    <row r="6" spans="1:18">
      <c r="A6" s="86" t="s">
        <v>60</v>
      </c>
      <c r="B6" s="82">
        <v>450</v>
      </c>
      <c r="R6" s="144" t="s">
        <v>238</v>
      </c>
    </row>
    <row r="7" spans="1:18">
      <c r="A7" s="87">
        <v>450</v>
      </c>
      <c r="B7" s="82">
        <v>450</v>
      </c>
      <c r="R7" s="144" t="s">
        <v>239</v>
      </c>
    </row>
    <row r="8" spans="1:18">
      <c r="A8" s="84" t="s">
        <v>94</v>
      </c>
      <c r="B8" s="82">
        <v>20000</v>
      </c>
      <c r="R8" s="144" t="s">
        <v>240</v>
      </c>
    </row>
    <row r="9" spans="1:18">
      <c r="A9" s="83">
        <v>2</v>
      </c>
      <c r="B9" s="82">
        <v>3000</v>
      </c>
      <c r="R9" s="144" t="s">
        <v>241</v>
      </c>
    </row>
    <row r="10" spans="1:18">
      <c r="A10" s="84" t="s">
        <v>94</v>
      </c>
      <c r="B10" s="82">
        <v>3000</v>
      </c>
      <c r="R10" s="144" t="s">
        <v>242</v>
      </c>
    </row>
    <row r="11" spans="1:18">
      <c r="A11" s="81" t="s">
        <v>78</v>
      </c>
      <c r="B11" s="82">
        <v>6000</v>
      </c>
      <c r="R11" s="144" t="s">
        <v>243</v>
      </c>
    </row>
    <row r="12" spans="1:18">
      <c r="A12" s="83">
        <v>1</v>
      </c>
      <c r="B12" s="82">
        <v>6000</v>
      </c>
      <c r="R12" s="144" t="s">
        <v>244</v>
      </c>
    </row>
    <row r="13" spans="1:18">
      <c r="A13" s="84" t="s">
        <v>34</v>
      </c>
      <c r="B13" s="82">
        <v>6000</v>
      </c>
      <c r="R13" s="144" t="s">
        <v>245</v>
      </c>
    </row>
    <row r="14" spans="1:18">
      <c r="A14" s="85" t="s">
        <v>103</v>
      </c>
      <c r="B14" s="82">
        <v>6000</v>
      </c>
      <c r="R14" s="144" t="s">
        <v>246</v>
      </c>
    </row>
    <row r="15" spans="1:18">
      <c r="A15" s="86" t="s">
        <v>62</v>
      </c>
      <c r="B15" s="82">
        <v>6000</v>
      </c>
      <c r="R15" s="144" t="s">
        <v>138</v>
      </c>
    </row>
    <row r="16" spans="1:18">
      <c r="A16" s="87">
        <v>6000</v>
      </c>
      <c r="B16" s="82">
        <v>6000</v>
      </c>
      <c r="R16" s="144" t="s">
        <v>140</v>
      </c>
    </row>
    <row r="17" spans="1:18">
      <c r="A17" s="81" t="s">
        <v>77</v>
      </c>
      <c r="B17" s="82">
        <v>5000</v>
      </c>
      <c r="R17" s="144" t="s">
        <v>142</v>
      </c>
    </row>
    <row r="18" spans="1:18">
      <c r="A18" s="83">
        <v>1</v>
      </c>
      <c r="B18" s="82">
        <v>5000</v>
      </c>
      <c r="R18" s="144" t="s">
        <v>144</v>
      </c>
    </row>
    <row r="19" spans="1:18">
      <c r="A19" s="84" t="s">
        <v>31</v>
      </c>
      <c r="B19" s="82">
        <v>5000</v>
      </c>
      <c r="R19" s="144" t="s">
        <v>146</v>
      </c>
    </row>
    <row r="20" spans="1:18">
      <c r="A20" s="85" t="s">
        <v>104</v>
      </c>
      <c r="B20" s="82">
        <v>5000</v>
      </c>
      <c r="R20" s="144" t="s">
        <v>148</v>
      </c>
    </row>
    <row r="21" spans="1:18">
      <c r="A21" s="86" t="s">
        <v>62</v>
      </c>
      <c r="B21" s="82">
        <v>5000</v>
      </c>
      <c r="R21" s="144" t="s">
        <v>150</v>
      </c>
    </row>
    <row r="22" spans="1:18">
      <c r="A22" s="87">
        <v>5000</v>
      </c>
      <c r="B22" s="82">
        <v>5000</v>
      </c>
      <c r="R22" s="144" t="s">
        <v>151</v>
      </c>
    </row>
    <row r="23" spans="1:18">
      <c r="A23" s="81" t="s">
        <v>73</v>
      </c>
      <c r="B23" s="82">
        <v>2888</v>
      </c>
      <c r="R23" s="144" t="s">
        <v>151</v>
      </c>
    </row>
    <row r="24" spans="1:18">
      <c r="A24" s="83">
        <v>1</v>
      </c>
      <c r="B24" s="82">
        <v>2888</v>
      </c>
      <c r="R24" s="144" t="s">
        <v>152</v>
      </c>
    </row>
    <row r="25" spans="1:18">
      <c r="A25" s="84" t="s">
        <v>21</v>
      </c>
      <c r="B25" s="82">
        <v>2000</v>
      </c>
      <c r="R25" s="144" t="s">
        <v>153</v>
      </c>
    </row>
    <row r="26" spans="1:18">
      <c r="A26" s="85" t="s">
        <v>105</v>
      </c>
      <c r="B26" s="82">
        <v>2000</v>
      </c>
      <c r="R26" s="144" t="s">
        <v>154</v>
      </c>
    </row>
    <row r="27" spans="1:18">
      <c r="A27" s="86" t="s">
        <v>59</v>
      </c>
      <c r="B27" s="82">
        <v>2000</v>
      </c>
      <c r="R27" s="144" t="s">
        <v>155</v>
      </c>
    </row>
    <row r="28" spans="1:18">
      <c r="A28" s="87">
        <v>2000</v>
      </c>
      <c r="B28" s="82">
        <v>2000</v>
      </c>
      <c r="R28" s="143" t="s">
        <v>209</v>
      </c>
    </row>
    <row r="29" spans="1:18">
      <c r="A29" s="84" t="s">
        <v>93</v>
      </c>
      <c r="B29" s="82">
        <v>888</v>
      </c>
      <c r="R29" s="143" t="s">
        <v>210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2:T60"/>
  <sheetViews>
    <sheetView topLeftCell="A31" zoomScale="75" zoomScaleNormal="75" workbookViewId="0">
      <selection activeCell="B49" sqref="B49:B57"/>
    </sheetView>
  </sheetViews>
  <sheetFormatPr baseColWidth="10" defaultColWidth="9.140625" defaultRowHeight="12.75"/>
  <cols>
    <col min="1" max="1" width="4.140625" style="88" customWidth="1"/>
    <col min="2" max="2" width="8.5703125" style="88" customWidth="1"/>
    <col min="3" max="3" width="9.28515625" style="88" bestFit="1" customWidth="1"/>
    <col min="4" max="4" width="13.7109375" style="88" bestFit="1" customWidth="1"/>
    <col min="5" max="5" width="2.7109375" style="88" customWidth="1"/>
    <col min="6" max="6" width="7.140625" style="88" bestFit="1" customWidth="1"/>
    <col min="7" max="7" width="9.28515625" style="88" bestFit="1" customWidth="1"/>
    <col min="8" max="8" width="13.7109375" style="88" bestFit="1" customWidth="1"/>
    <col min="9" max="9" width="3.5703125" style="88" bestFit="1" customWidth="1"/>
    <col min="10" max="10" width="17.85546875" style="88" bestFit="1" customWidth="1"/>
    <col min="11" max="13" width="11.42578125" style="88" bestFit="1" customWidth="1"/>
    <col min="14" max="15" width="16.140625" style="88" bestFit="1" customWidth="1"/>
    <col min="16" max="16" width="11.28515625" style="88" bestFit="1" customWidth="1"/>
    <col min="17" max="17" width="9.140625" style="88"/>
    <col min="18" max="18" width="2.85546875" style="88" customWidth="1"/>
    <col min="19" max="16384" width="9.140625" style="88"/>
  </cols>
  <sheetData>
    <row r="2" spans="2:20" ht="13.5" thickBot="1"/>
    <row r="3" spans="2:20" ht="19.5" thickBot="1">
      <c r="B3" s="351" t="s">
        <v>183</v>
      </c>
      <c r="C3" s="354"/>
      <c r="D3" s="355"/>
      <c r="F3" s="351" t="s">
        <v>283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20" ht="15">
      <c r="B4" s="92" t="s">
        <v>3</v>
      </c>
      <c r="C4" s="135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 customHeight="1">
      <c r="A19" s="329" t="s">
        <v>263</v>
      </c>
      <c r="B19" s="330"/>
      <c r="C19" s="330"/>
      <c r="D19" s="330"/>
      <c r="E19" s="330"/>
      <c r="F19" s="479"/>
      <c r="G19" s="475" t="s">
        <v>264</v>
      </c>
      <c r="H19" s="476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 ht="12.75" customHeight="1">
      <c r="A20" s="315" t="s">
        <v>267</v>
      </c>
      <c r="B20" s="316"/>
      <c r="C20" s="317"/>
      <c r="D20" s="168"/>
      <c r="E20" s="169"/>
      <c r="F20" s="170"/>
      <c r="G20" s="477"/>
      <c r="H20" s="478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 ht="12.75" customHeight="1">
      <c r="A21" s="461">
        <v>1</v>
      </c>
      <c r="B21" s="462"/>
      <c r="C21" s="463"/>
      <c r="D21" s="175"/>
      <c r="E21" s="176"/>
      <c r="F21" s="177">
        <v>2</v>
      </c>
      <c r="G21" s="464" t="s">
        <v>272</v>
      </c>
      <c r="H21" s="465"/>
      <c r="I21" s="171">
        <v>3</v>
      </c>
      <c r="J21" s="172">
        <v>4</v>
      </c>
      <c r="K21" s="172">
        <v>5</v>
      </c>
      <c r="L21" s="226">
        <v>6</v>
      </c>
      <c r="M21" s="191"/>
      <c r="N21" s="468">
        <v>7</v>
      </c>
      <c r="O21" s="469"/>
      <c r="T21" s="144" t="s">
        <v>148</v>
      </c>
    </row>
    <row r="22" spans="1:20" ht="13.5" customHeight="1" thickBot="1">
      <c r="A22" s="178"/>
      <c r="B22" s="179"/>
      <c r="C22" s="180"/>
      <c r="D22" s="181"/>
      <c r="E22" s="182"/>
      <c r="F22" s="183"/>
      <c r="G22" s="466"/>
      <c r="H22" s="467"/>
      <c r="I22" s="470">
        <f ca="1">TODAY()</f>
        <v>42401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41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191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455" t="s">
        <v>276</v>
      </c>
      <c r="D26" s="456"/>
      <c r="E26" s="456"/>
      <c r="F26" s="457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458"/>
      <c r="G27" s="206"/>
      <c r="H27" s="206"/>
      <c r="I27" s="312"/>
      <c r="J27" s="459"/>
      <c r="K27" s="460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27"/>
      <c r="F48" s="228"/>
      <c r="G48" s="212"/>
      <c r="H48" s="212"/>
      <c r="I48" s="229"/>
      <c r="J48" s="230"/>
      <c r="K48" s="231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27"/>
      <c r="F49" s="228"/>
      <c r="G49" s="212"/>
      <c r="H49" s="212"/>
      <c r="I49" s="229"/>
      <c r="J49" s="230"/>
      <c r="K49" s="231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27"/>
      <c r="F53" s="228"/>
      <c r="G53" s="212"/>
      <c r="H53" s="212"/>
      <c r="I53" s="229"/>
      <c r="J53" s="230"/>
      <c r="K53" s="231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27"/>
      <c r="F54" s="228"/>
      <c r="G54" s="212"/>
      <c r="H54" s="212"/>
      <c r="I54" s="229"/>
      <c r="J54" s="230"/>
      <c r="K54" s="231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27"/>
      <c r="F55" s="228"/>
      <c r="G55" s="212"/>
      <c r="H55" s="212"/>
      <c r="I55" s="229"/>
      <c r="J55" s="230"/>
      <c r="K55" s="231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27"/>
      <c r="F56" s="228"/>
      <c r="G56" s="212"/>
      <c r="H56" s="212"/>
      <c r="I56" s="229"/>
      <c r="J56" s="230"/>
      <c r="K56" s="231"/>
      <c r="L56" s="213"/>
      <c r="M56" s="213"/>
      <c r="N56" s="213"/>
      <c r="O56" s="214"/>
    </row>
    <row r="57" spans="1:15" ht="13.5">
      <c r="A57" s="209">
        <v>31</v>
      </c>
      <c r="B57" s="210"/>
      <c r="C57" s="211"/>
      <c r="D57" s="211"/>
      <c r="E57" s="288"/>
      <c r="F57" s="289"/>
      <c r="G57" s="212"/>
      <c r="H57" s="212"/>
      <c r="I57" s="290"/>
      <c r="J57" s="291"/>
      <c r="K57" s="292"/>
      <c r="L57" s="213"/>
      <c r="M57" s="213"/>
      <c r="N57" s="213"/>
      <c r="O57" s="214"/>
    </row>
    <row r="58" spans="1:15" ht="15.75" thickBot="1">
      <c r="A58" s="216"/>
      <c r="B58" s="217"/>
      <c r="C58" s="451" t="s">
        <v>157</v>
      </c>
      <c r="D58" s="451"/>
      <c r="E58" s="451"/>
      <c r="F58" s="452"/>
      <c r="G58" s="218">
        <f>SUM(G26:G57)</f>
        <v>100</v>
      </c>
      <c r="H58" s="218">
        <f>SUM(H26:H57)</f>
        <v>0</v>
      </c>
      <c r="I58" s="232"/>
      <c r="J58" s="233"/>
      <c r="K58" s="453" t="s">
        <v>277</v>
      </c>
      <c r="L58" s="453"/>
      <c r="M58" s="454"/>
      <c r="N58" s="219">
        <f>G58-H58</f>
        <v>100</v>
      </c>
      <c r="O58" s="220"/>
    </row>
    <row r="59" spans="1:15">
      <c r="A59" s="234" t="s">
        <v>278</v>
      </c>
      <c r="B59" s="235"/>
      <c r="C59" s="235"/>
      <c r="D59" s="221"/>
      <c r="E59" s="221"/>
      <c r="F59" s="221"/>
      <c r="G59" s="236" t="s">
        <v>279</v>
      </c>
      <c r="H59" s="236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72">
    <mergeCell ref="F17:G17"/>
    <mergeCell ref="B17:C17"/>
    <mergeCell ref="F3:H3"/>
    <mergeCell ref="B3:D3"/>
    <mergeCell ref="I19:K19"/>
    <mergeCell ref="L19:M19"/>
    <mergeCell ref="N19:O19"/>
    <mergeCell ref="A20:C20"/>
    <mergeCell ref="L20:M20"/>
    <mergeCell ref="G19:H20"/>
    <mergeCell ref="A19:F19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51:F51"/>
    <mergeCell ref="I51:K51"/>
    <mergeCell ref="E46:F46"/>
    <mergeCell ref="I46:K46"/>
    <mergeCell ref="E47:F47"/>
    <mergeCell ref="I47:K47"/>
    <mergeCell ref="E50:F50"/>
    <mergeCell ref="I50:K50"/>
    <mergeCell ref="E52:F52"/>
    <mergeCell ref="I52:K52"/>
    <mergeCell ref="E57:F57"/>
    <mergeCell ref="I57:K57"/>
    <mergeCell ref="C58:F58"/>
    <mergeCell ref="K58:M58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ALEGEZIUA">
                <anchor moveWithCells="1" sizeWithCells="1">
                  <from>
                    <xdr:col>21</xdr:col>
                    <xdr:colOff>171450</xdr:colOff>
                    <xdr:row>2</xdr:row>
                    <xdr:rowOff>9525</xdr:rowOff>
                  </from>
                  <to>
                    <xdr:col>24</xdr:col>
                    <xdr:colOff>590550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2:S60"/>
  <sheetViews>
    <sheetView topLeftCell="A18" zoomScale="75" zoomScaleNormal="75" workbookViewId="0">
      <selection activeCell="G21" sqref="G21:H22"/>
    </sheetView>
  </sheetViews>
  <sheetFormatPr baseColWidth="10" defaultColWidth="9.140625" defaultRowHeight="12.75"/>
  <cols>
    <col min="1" max="1" width="3.710937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5703125" style="88" customWidth="1"/>
    <col min="6" max="6" width="7.140625" style="88" bestFit="1" customWidth="1"/>
    <col min="7" max="7" width="9.140625" style="88"/>
    <col min="8" max="8" width="14.42578125" style="88" bestFit="1" customWidth="1"/>
    <col min="9" max="9" width="3.5703125" style="88" bestFit="1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6384" width="9.140625" style="88"/>
  </cols>
  <sheetData>
    <row r="2" spans="2:19" ht="13.5" thickBot="1"/>
    <row r="3" spans="2:19" ht="19.5" thickBot="1">
      <c r="B3" s="351" t="s">
        <v>187</v>
      </c>
      <c r="C3" s="352"/>
      <c r="D3" s="353"/>
      <c r="F3" s="351" t="s">
        <v>284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209550</xdr:colOff>
                    <xdr:row>2</xdr:row>
                    <xdr:rowOff>9525</xdr:rowOff>
                  </from>
                  <to>
                    <xdr:col>24</xdr:col>
                    <xdr:colOff>19050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00FF"/>
  </sheetPr>
  <dimension ref="A2:S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4.7109375" style="88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8" width="4.5703125" style="88" customWidth="1"/>
    <col min="19" max="16384" width="9.140625" style="88"/>
  </cols>
  <sheetData>
    <row r="2" spans="2:19" ht="13.5" thickBot="1"/>
    <row r="3" spans="2:19" ht="19.5" thickBot="1">
      <c r="B3" s="351" t="s">
        <v>188</v>
      </c>
      <c r="C3" s="352"/>
      <c r="D3" s="353"/>
      <c r="F3" s="351" t="s">
        <v>285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42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464" t="s">
        <v>272</v>
      </c>
      <c r="H21" s="484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485"/>
      <c r="H22" s="486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85725</xdr:colOff>
                    <xdr:row>2</xdr:row>
                    <xdr:rowOff>9525</xdr:rowOff>
                  </from>
                  <to>
                    <xdr:col>23</xdr:col>
                    <xdr:colOff>504825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0000"/>
  </sheetPr>
  <dimension ref="A2:R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1406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>
      <c r="R2" s="144" t="s">
        <v>235</v>
      </c>
    </row>
    <row r="3" spans="2:18" ht="16.5" thickBot="1">
      <c r="B3" s="487" t="s">
        <v>189</v>
      </c>
      <c r="C3" s="488"/>
      <c r="D3" s="489"/>
      <c r="F3" s="487" t="s">
        <v>286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R3" s="144" t="s">
        <v>236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237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238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239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240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241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242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243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244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245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246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138</v>
      </c>
    </row>
    <row r="15" spans="2:18" ht="15.75">
      <c r="B15" s="480" t="s">
        <v>157</v>
      </c>
      <c r="C15" s="480"/>
      <c r="D15" s="133">
        <f>SUM(D5:D14)</f>
        <v>0</v>
      </c>
      <c r="F15" s="480" t="s">
        <v>157</v>
      </c>
      <c r="G15" s="480"/>
      <c r="H15" s="133">
        <f>SUM(H5:H14)</f>
        <v>0</v>
      </c>
      <c r="R15" s="144" t="s">
        <v>140</v>
      </c>
    </row>
    <row r="16" spans="2:18">
      <c r="R16" s="144" t="s">
        <v>142</v>
      </c>
    </row>
    <row r="17" spans="1:18">
      <c r="R17" s="144" t="s">
        <v>144</v>
      </c>
    </row>
    <row r="18" spans="1:18" ht="13.5" thickBot="1">
      <c r="R18" s="144" t="s">
        <v>146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148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150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151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R22" s="144" t="s">
        <v>151</v>
      </c>
    </row>
    <row r="23" spans="1:18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152</v>
      </c>
    </row>
    <row r="24" spans="1:18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153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154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155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3" t="s">
        <v>209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3" t="s">
        <v>210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5:C15"/>
    <mergeCell ref="F3:H3"/>
    <mergeCell ref="F15:G15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2" location="'Evidenta PFA'!A1" display="Evidenta PFA"/>
    <hyperlink ref="R3" location="RJIP!A1" display="RJIP"/>
    <hyperlink ref="R4" location="'Model RJIP'!A1" display="Model RJIP"/>
    <hyperlink ref="R5" location="'Registrul-Inventar'!A1" display="Registrul-Inventar"/>
    <hyperlink ref="R6" location="'Export factura'!A1" display="Export factura"/>
    <hyperlink ref="R7" location="'Export chitanta'!A1" display="Export chitanta"/>
    <hyperlink ref="R8" location="Facturi!A1" display="Facturi"/>
    <hyperlink ref="R9" location="Clienti!A1" display="Clienti"/>
    <hyperlink ref="R10" location="'Incasat pe luna'!A1" display="Incasat pe luna"/>
    <hyperlink ref="R11" location="'Facturat pe luna'!A1" display="Facturat pe luna"/>
    <hyperlink ref="R12" location="'Incasari pe client'!A1" display="Incasari pe client"/>
    <hyperlink ref="R13" location="'Calculator pret traducere'!A1" display="Calculator pret traducere"/>
    <hyperlink ref="R14" location="Ianuarie!A1" display="Ianuarie"/>
    <hyperlink ref="R15" location="Februarie!A1" display="Februarie"/>
    <hyperlink ref="R16" location="Martie!A1" display="Martie"/>
    <hyperlink ref="R17" location="Aprilie!A1" display="Aprilie"/>
    <hyperlink ref="R18" location="Mai!A1" display="Mai"/>
    <hyperlink ref="R19" location="Iunie!A1" display="Iunie"/>
    <hyperlink ref="R20" location="Iulie!A1" display="Iulie"/>
    <hyperlink ref="R21" location="August!A1" display="August"/>
    <hyperlink ref="R22" location="August!A1" display="August"/>
    <hyperlink ref="R23" location="Septembrie!A1" display="Septembrie"/>
    <hyperlink ref="R24" location="Octombrie!A1" display="Octombrie"/>
    <hyperlink ref="R25" location="Noiembrie!A1" display="Noiembrie"/>
    <hyperlink ref="R26" location="Decembrie!A1" display="Decembrie"/>
    <hyperlink ref="R27" location="'Export chitanta'!Print_Area" display="'Export chitanta'!Print_Area"/>
    <hyperlink ref="R28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161925</xdr:colOff>
                    <xdr:row>1</xdr:row>
                    <xdr:rowOff>9525</xdr:rowOff>
                  </from>
                  <to>
                    <xdr:col>23</xdr:col>
                    <xdr:colOff>581025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2:R60"/>
  <sheetViews>
    <sheetView zoomScale="75" zoomScaleNormal="75" workbookViewId="0">
      <selection activeCell="G21" sqref="G21:H22"/>
    </sheetView>
  </sheetViews>
  <sheetFormatPr baseColWidth="10" defaultColWidth="4.5703125" defaultRowHeight="12.75"/>
  <cols>
    <col min="1" max="1" width="4.57031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57031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57031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5703125" style="88"/>
  </cols>
  <sheetData>
    <row r="2" spans="2:18" ht="13.5" thickBot="1"/>
    <row r="3" spans="2:18" ht="16.5" thickBot="1">
      <c r="B3" s="487" t="s">
        <v>190</v>
      </c>
      <c r="C3" s="488"/>
      <c r="D3" s="489"/>
      <c r="F3" s="487" t="s">
        <v>287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144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146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R22" s="144" t="s">
        <v>150</v>
      </c>
    </row>
    <row r="23" spans="1:18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152400</xdr:colOff>
                    <xdr:row>1</xdr:row>
                    <xdr:rowOff>9525</xdr:rowOff>
                  </from>
                  <to>
                    <xdr:col>29</xdr:col>
                    <xdr:colOff>266700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00FF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4.140625" defaultRowHeight="12.75"/>
  <cols>
    <col min="1" max="1" width="4.140625" style="88"/>
    <col min="2" max="2" width="7.140625" style="88" bestFit="1" customWidth="1"/>
    <col min="3" max="3" width="7.42578125" style="88" bestFit="1" customWidth="1"/>
    <col min="4" max="4" width="13.7109375" style="88" bestFit="1" customWidth="1"/>
    <col min="5" max="5" width="4.1406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140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140625" style="88"/>
  </cols>
  <sheetData>
    <row r="2" spans="2:19" ht="13.5" thickBot="1"/>
    <row r="3" spans="2:19" ht="16.5" thickBot="1">
      <c r="B3" s="487" t="s">
        <v>199</v>
      </c>
      <c r="C3" s="488"/>
      <c r="D3" s="489"/>
      <c r="F3" s="487" t="s">
        <v>288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190500</xdr:colOff>
                    <xdr:row>1</xdr:row>
                    <xdr:rowOff>9525</xdr:rowOff>
                  </from>
                  <to>
                    <xdr:col>30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0000"/>
  </sheetPr>
  <dimension ref="A2:R60"/>
  <sheetViews>
    <sheetView topLeftCell="A10" zoomScale="75" zoomScaleNormal="75" workbookViewId="0">
      <selection activeCell="G21" sqref="G21:H22"/>
    </sheetView>
  </sheetViews>
  <sheetFormatPr baseColWidth="10" defaultColWidth="9.140625" defaultRowHeight="12.75"/>
  <cols>
    <col min="1" max="1" width="3.285156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4.57031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/>
    <row r="3" spans="2:18" ht="16.5" thickBot="1">
      <c r="B3" s="487" t="s">
        <v>200</v>
      </c>
      <c r="C3" s="488"/>
      <c r="D3" s="489"/>
      <c r="F3" s="487" t="s">
        <v>289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144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146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R22" s="144" t="s">
        <v>150</v>
      </c>
    </row>
    <row r="23" spans="1:18" ht="51">
      <c r="A23" s="186" t="s">
        <v>3</v>
      </c>
      <c r="B23" s="187"/>
      <c r="C23" s="188" t="s">
        <v>296</v>
      </c>
      <c r="D23" s="188" t="s">
        <v>274</v>
      </c>
      <c r="E23" s="298" t="s">
        <v>294</v>
      </c>
      <c r="F23" s="490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1]!ALEGEZIUA">
                <anchor moveWithCells="1" sizeWithCells="1">
                  <from>
                    <xdr:col>19</xdr:col>
                    <xdr:colOff>85725</xdr:colOff>
                    <xdr:row>1</xdr:row>
                    <xdr:rowOff>9525</xdr:rowOff>
                  </from>
                  <to>
                    <xdr:col>22</xdr:col>
                    <xdr:colOff>504825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5.85546875" defaultRowHeight="12.75"/>
  <cols>
    <col min="1" max="1" width="5.855468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5.85546875" style="88"/>
    <col min="6" max="6" width="7.140625" style="88" bestFit="1" customWidth="1"/>
    <col min="7" max="7" width="8.140625" style="88" bestFit="1" customWidth="1"/>
    <col min="8" max="8" width="16.28515625" style="88" customWidth="1"/>
    <col min="9" max="9" width="5.855468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5.85546875" style="88"/>
  </cols>
  <sheetData>
    <row r="2" spans="2:19" ht="13.5" thickBot="1"/>
    <row r="3" spans="2:19" ht="16.5" thickBot="1">
      <c r="B3" s="487" t="s">
        <v>201</v>
      </c>
      <c r="C3" s="488"/>
      <c r="D3" s="489"/>
      <c r="F3" s="487" t="s">
        <v>290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>
      <c r="A23" s="186" t="s">
        <v>3</v>
      </c>
      <c r="B23" s="187"/>
      <c r="C23" s="188" t="s">
        <v>296</v>
      </c>
      <c r="D23" s="188" t="s">
        <v>274</v>
      </c>
      <c r="E23" s="298" t="s">
        <v>294</v>
      </c>
      <c r="F23" s="490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333375</xdr:colOff>
                    <xdr:row>2</xdr:row>
                    <xdr:rowOff>9525</xdr:rowOff>
                  </from>
                  <to>
                    <xdr:col>26</xdr:col>
                    <xdr:colOff>238125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0000FF"/>
  </sheetPr>
  <dimension ref="A2:T60"/>
  <sheetViews>
    <sheetView topLeftCell="A10" zoomScale="75" zoomScaleNormal="75" workbookViewId="0">
      <selection activeCell="G21" sqref="G21:H22"/>
    </sheetView>
  </sheetViews>
  <sheetFormatPr baseColWidth="10" defaultColWidth="4" defaultRowHeight="12.75"/>
  <cols>
    <col min="1" max="1" width="4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" style="88"/>
    <col min="6" max="6" width="7.140625" style="88" bestFit="1" customWidth="1"/>
    <col min="7" max="7" width="8.85546875" style="88" bestFit="1" customWidth="1"/>
    <col min="8" max="8" width="13.7109375" style="88" bestFit="1" customWidth="1"/>
    <col min="9" max="9" width="4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" style="88"/>
  </cols>
  <sheetData>
    <row r="2" spans="2:20" ht="13.5" thickBot="1"/>
    <row r="3" spans="2:20" ht="15.75" thickBot="1">
      <c r="B3" s="493" t="s">
        <v>202</v>
      </c>
      <c r="C3" s="494"/>
      <c r="D3" s="495"/>
      <c r="F3" s="493" t="s">
        <v>291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1]!ALEGEZIUA">
                <anchor moveWithCells="1" sizeWithCells="1">
                  <from>
                    <xdr:col>24</xdr:col>
                    <xdr:colOff>28575</xdr:colOff>
                    <xdr:row>1</xdr:row>
                    <xdr:rowOff>9525</xdr:rowOff>
                  </from>
                  <to>
                    <xdr:col>32</xdr:col>
                    <xdr:colOff>142875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0000"/>
  </sheetPr>
  <dimension ref="A2:T60"/>
  <sheetViews>
    <sheetView zoomScale="75" zoomScaleNormal="75" workbookViewId="0">
      <selection activeCell="G21" sqref="G21:H22"/>
    </sheetView>
  </sheetViews>
  <sheetFormatPr baseColWidth="10" defaultColWidth="3.7109375" defaultRowHeight="12.75"/>
  <cols>
    <col min="1" max="1" width="3.71093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3.710937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3.71093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3.7109375" style="88"/>
  </cols>
  <sheetData>
    <row r="2" spans="2:20" ht="13.5" thickBot="1"/>
    <row r="3" spans="2:20" ht="15.75" thickBot="1">
      <c r="B3" s="493" t="s">
        <v>203</v>
      </c>
      <c r="C3" s="494"/>
      <c r="D3" s="495"/>
      <c r="F3" s="493" t="s">
        <v>204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1]!ALEGEZIUA">
                <anchor moveWithCells="1" sizeWithCells="1">
                  <from>
                    <xdr:col>24</xdr:col>
                    <xdr:colOff>190500</xdr:colOff>
                    <xdr:row>1</xdr:row>
                    <xdr:rowOff>9525</xdr:rowOff>
                  </from>
                  <to>
                    <xdr:col>33</xdr:col>
                    <xdr:colOff>209550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2:S60"/>
  <sheetViews>
    <sheetView zoomScale="75" zoomScaleNormal="75" workbookViewId="0">
      <selection activeCell="G21" sqref="G21:H22"/>
    </sheetView>
  </sheetViews>
  <sheetFormatPr baseColWidth="10" defaultColWidth="4.28515625" defaultRowHeight="12.75"/>
  <cols>
    <col min="1" max="1" width="4.285156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28515625" style="88"/>
    <col min="6" max="6" width="7.42578125" style="88" bestFit="1" customWidth="1"/>
    <col min="7" max="7" width="8.140625" style="88" bestFit="1" customWidth="1"/>
    <col min="8" max="8" width="13.7109375" style="88" bestFit="1" customWidth="1"/>
    <col min="9" max="9" width="4.28515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28515625" style="88"/>
  </cols>
  <sheetData>
    <row r="2" spans="2:19" ht="13.5" thickBot="1"/>
    <row r="3" spans="2:19" ht="15.75" thickBot="1">
      <c r="B3" s="493" t="s">
        <v>205</v>
      </c>
      <c r="C3" s="494"/>
      <c r="D3" s="495"/>
      <c r="F3" s="493" t="s">
        <v>206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1]!ALEGEZIUA">
                <anchor moveWithCells="1" sizeWithCells="1">
                  <from>
                    <xdr:col>23</xdr:col>
                    <xdr:colOff>228600</xdr:colOff>
                    <xdr:row>2</xdr:row>
                    <xdr:rowOff>9525</xdr:rowOff>
                  </from>
                  <to>
                    <xdr:col>31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0000FF"/>
  </sheetPr>
  <dimension ref="A2:S60"/>
  <sheetViews>
    <sheetView topLeftCell="A3" zoomScale="75" zoomScaleNormal="75" workbookViewId="0">
      <selection activeCell="G21" sqref="G21:H22"/>
    </sheetView>
  </sheetViews>
  <sheetFormatPr baseColWidth="10" defaultColWidth="9.140625" defaultRowHeight="12.75"/>
  <cols>
    <col min="1" max="1" width="2.42578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6.5703125" style="88" customWidth="1"/>
    <col min="6" max="6" width="7.140625" style="88" bestFit="1" customWidth="1"/>
    <col min="7" max="7" width="8.85546875" style="88" bestFit="1" customWidth="1"/>
    <col min="8" max="8" width="20.140625" style="88" customWidth="1"/>
    <col min="9" max="9" width="5.1406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.42578125" style="88" customWidth="1"/>
    <col min="18" max="16384" width="9.140625" style="88"/>
  </cols>
  <sheetData>
    <row r="2" spans="2:19" ht="13.5" thickBot="1"/>
    <row r="3" spans="2:19" ht="16.5" thickBot="1">
      <c r="B3" s="487" t="s">
        <v>207</v>
      </c>
      <c r="C3" s="488"/>
      <c r="D3" s="489"/>
      <c r="F3" s="487" t="s">
        <v>208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O7" s="141"/>
      <c r="P7" s="141"/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42401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63.75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1]!ALEGEZIUA">
                <anchor moveWithCells="1" sizeWithCells="1">
                  <from>
                    <xdr:col>21</xdr:col>
                    <xdr:colOff>38100</xdr:colOff>
                    <xdr:row>2</xdr:row>
                    <xdr:rowOff>9525</xdr:rowOff>
                  </from>
                  <to>
                    <xdr:col>24</xdr:col>
                    <xdr:colOff>457200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P10" sqref="P10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66" t="s">
        <v>161</v>
      </c>
      <c r="B1" s="267" t="s">
        <v>270</v>
      </c>
      <c r="C1" s="267" t="s">
        <v>269</v>
      </c>
      <c r="D1" s="267" t="s">
        <v>297</v>
      </c>
      <c r="E1" s="267" t="s">
        <v>268</v>
      </c>
      <c r="F1" s="268" t="s">
        <v>298</v>
      </c>
      <c r="G1" s="265" t="s">
        <v>299</v>
      </c>
      <c r="H1" s="268" t="s">
        <v>300</v>
      </c>
      <c r="I1" s="268" t="s">
        <v>301</v>
      </c>
      <c r="J1" s="268" t="s">
        <v>302</v>
      </c>
      <c r="K1" s="268" t="s">
        <v>303</v>
      </c>
    </row>
    <row r="2" spans="1:11">
      <c r="A2" s="254">
        <v>42370</v>
      </c>
      <c r="B2" s="256">
        <v>2016</v>
      </c>
      <c r="C2" s="256">
        <f>MONTH(A2)</f>
        <v>1</v>
      </c>
      <c r="D2" s="255">
        <f>WEEKNUM(Data,2)</f>
        <v>1</v>
      </c>
      <c r="E2" s="256">
        <f>DAY(A2)</f>
        <v>1</v>
      </c>
      <c r="F2" s="257" t="s">
        <v>304</v>
      </c>
      <c r="G2" s="258">
        <v>581</v>
      </c>
      <c r="H2" s="259">
        <v>100</v>
      </c>
      <c r="I2" s="257">
        <v>0</v>
      </c>
      <c r="J2" s="257">
        <v>0</v>
      </c>
      <c r="K2" s="260">
        <f>H2</f>
        <v>100</v>
      </c>
    </row>
    <row r="3" spans="1:11">
      <c r="A3" s="254">
        <v>42400</v>
      </c>
      <c r="B3" s="256">
        <v>2016</v>
      </c>
      <c r="C3" s="256">
        <v>1</v>
      </c>
      <c r="D3" s="255">
        <v>5</v>
      </c>
      <c r="E3" s="256">
        <v>31</v>
      </c>
      <c r="F3" s="257" t="s">
        <v>305</v>
      </c>
      <c r="G3" s="258"/>
      <c r="H3" s="259">
        <f>K2</f>
        <v>100</v>
      </c>
      <c r="I3" s="257">
        <v>400</v>
      </c>
      <c r="J3" s="257">
        <v>0</v>
      </c>
      <c r="K3" s="260">
        <f>H3+I3-J3</f>
        <v>500</v>
      </c>
    </row>
    <row r="4" spans="1:11">
      <c r="A4" s="254">
        <v>42400</v>
      </c>
      <c r="B4" s="256">
        <v>2016</v>
      </c>
      <c r="C4" s="256">
        <v>1</v>
      </c>
      <c r="D4" s="255">
        <v>5</v>
      </c>
      <c r="E4" s="256">
        <v>31</v>
      </c>
      <c r="F4" s="257" t="s">
        <v>305</v>
      </c>
      <c r="G4" s="258"/>
      <c r="H4" s="259">
        <f>K3</f>
        <v>500</v>
      </c>
      <c r="I4" s="257">
        <v>500</v>
      </c>
      <c r="J4" s="257">
        <v>0</v>
      </c>
      <c r="K4" s="260">
        <f>H4+I4-J4</f>
        <v>1000</v>
      </c>
    </row>
    <row r="5" spans="1:11">
      <c r="A5" s="254">
        <v>42400</v>
      </c>
      <c r="B5" s="256">
        <v>2016</v>
      </c>
      <c r="C5" s="256">
        <v>1</v>
      </c>
      <c r="D5" s="255">
        <v>5</v>
      </c>
      <c r="E5" s="256">
        <v>31</v>
      </c>
      <c r="F5" s="257" t="s">
        <v>305</v>
      </c>
      <c r="G5" s="258"/>
      <c r="H5" s="259">
        <f>K4</f>
        <v>1000</v>
      </c>
      <c r="I5" s="257">
        <v>650</v>
      </c>
      <c r="J5" s="257">
        <v>0</v>
      </c>
      <c r="K5" s="260">
        <f>H5+I5-J5</f>
        <v>1650</v>
      </c>
    </row>
    <row r="6" spans="1:11">
      <c r="A6" s="254">
        <v>42400</v>
      </c>
      <c r="B6" s="256">
        <v>2016</v>
      </c>
      <c r="C6" s="256">
        <v>1</v>
      </c>
      <c r="D6" s="255">
        <v>5</v>
      </c>
      <c r="E6" s="256">
        <v>31</v>
      </c>
      <c r="F6" s="257" t="s">
        <v>306</v>
      </c>
      <c r="G6" s="258"/>
      <c r="H6" s="259">
        <f>K5</f>
        <v>1650</v>
      </c>
      <c r="I6" s="257">
        <v>0</v>
      </c>
      <c r="J6" s="257">
        <v>500</v>
      </c>
      <c r="K6" s="260">
        <f>H6+I6-J6</f>
        <v>1150</v>
      </c>
    </row>
    <row r="7" spans="1:11" s="264" customFormat="1">
      <c r="A7" s="261" t="s">
        <v>307</v>
      </c>
      <c r="B7" s="262"/>
      <c r="C7" s="262"/>
      <c r="D7" s="262"/>
      <c r="E7" s="262"/>
      <c r="F7" s="263"/>
      <c r="G7" s="263"/>
      <c r="H7" s="263"/>
      <c r="I7" s="263"/>
      <c r="J7" s="263"/>
      <c r="K7" s="26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utton1_Click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6</vt:i4>
      </vt:variant>
    </vt:vector>
  </HeadingPairs>
  <TitlesOfParts>
    <vt:vector size="35" baseType="lpstr">
      <vt:lpstr>REG CASA LUNA - PAR MOIS</vt:lpstr>
      <vt:lpstr>REG CASA ZI - PAR JOUR</vt:lpstr>
      <vt:lpstr>RON - MONTANT</vt:lpstr>
      <vt:lpstr>Panou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Ianuarie</vt:lpstr>
      <vt:lpstr>Februarie</vt:lpstr>
      <vt:lpstr>Martie</vt:lpstr>
      <vt:lpstr>Aprilie</vt:lpstr>
      <vt:lpstr>Mai</vt:lpstr>
      <vt:lpstr>Iunie</vt:lpstr>
      <vt:lpstr>Iulie</vt:lpstr>
      <vt:lpstr>August</vt:lpstr>
      <vt:lpstr>Septembrie</vt:lpstr>
      <vt:lpstr>Octombrie</vt:lpstr>
      <vt:lpstr>Noiembrie</vt:lpstr>
      <vt:lpstr>Decembrie</vt:lpstr>
      <vt:lpstr>MONTANT-RON</vt:lpstr>
      <vt:lpstr>Data</vt:lpstr>
      <vt:lpstr>'RON - MONTANT'!Impression_des_titres</vt:lpstr>
      <vt:lpstr>'Export chitanta'!Zone_d_impression</vt:lpstr>
      <vt:lpstr>'Export factura'!Zone_d_impression</vt:lpstr>
      <vt:lpstr>'REG CASA LUNA - PAR MOIS'!Zone_d_impression</vt:lpstr>
      <vt:lpstr>'REG CASA ZI - PAR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2016-01-30T14:03:27Z</cp:lastPrinted>
  <dcterms:created xsi:type="dcterms:W3CDTF">2013-09-04T12:02:22Z</dcterms:created>
  <dcterms:modified xsi:type="dcterms:W3CDTF">2016-02-01T08:52:35Z</dcterms:modified>
</cp:coreProperties>
</file>