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/>
  <bookViews>
    <workbookView xWindow="0" yWindow="0" windowWidth="26445" windowHeight="7650" tabRatio="478"/>
  </bookViews>
  <sheets>
    <sheet name=" HRS EFF. EMPLOYES" sheetId="9" r:id="rId1"/>
    <sheet name="PARAMETRES" sheetId="5" r:id="rId2"/>
  </sheets>
  <definedNames>
    <definedName name="DebN">TIMEVALUE("22:00")</definedName>
    <definedName name="FinN">TIMEVALUE("06:00")</definedName>
  </definedNames>
  <calcPr calcId="152511"/>
  <webPublishing codePage="1252"/>
</workbook>
</file>

<file path=xl/calcChain.xml><?xml version="1.0" encoding="utf-8"?>
<calcChain xmlns="http://schemas.openxmlformats.org/spreadsheetml/2006/main">
  <c r="D26" i="5" l="1"/>
  <c r="D33" i="5"/>
  <c r="D34" i="5" s="1"/>
  <c r="D32" i="5"/>
  <c r="D31" i="5"/>
  <c r="D30" i="5"/>
  <c r="D29" i="5"/>
  <c r="D28" i="5"/>
  <c r="D27" i="5"/>
  <c r="D25" i="5"/>
  <c r="D24" i="5"/>
  <c r="D23" i="5"/>
  <c r="E21" i="5"/>
  <c r="B4" i="9"/>
  <c r="F11" i="9"/>
  <c r="F12" i="9"/>
  <c r="F13" i="9"/>
  <c r="F8" i="9"/>
  <c r="F9" i="9"/>
  <c r="F10" i="9"/>
  <c r="C8" i="9" l="1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176" i="9"/>
  <c r="F134" i="9"/>
  <c r="F92" i="9"/>
  <c r="F50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176" i="9"/>
  <c r="H134" i="9"/>
  <c r="H92" i="9"/>
  <c r="H50" i="9"/>
  <c r="H43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8" i="9"/>
  <c r="N82" i="9"/>
  <c r="N75" i="9"/>
  <c r="N68" i="9"/>
  <c r="N61" i="9"/>
  <c r="N54" i="9"/>
  <c r="N47" i="9"/>
  <c r="N40" i="9"/>
  <c r="Q14" i="9"/>
  <c r="R14" i="9"/>
  <c r="B8" i="9"/>
  <c r="C14" i="9" l="1"/>
  <c r="C50" i="9"/>
  <c r="G50" i="9"/>
  <c r="G49" i="9"/>
  <c r="G217" i="9"/>
  <c r="G175" i="9"/>
  <c r="G133" i="9"/>
  <c r="G91" i="9"/>
  <c r="R54" i="9"/>
  <c r="W54" i="9"/>
  <c r="R55" i="9"/>
  <c r="W55" i="9"/>
  <c r="R56" i="9"/>
  <c r="W56" i="9"/>
  <c r="R57" i="9"/>
  <c r="W57" i="9"/>
  <c r="R58" i="9"/>
  <c r="W58" i="9"/>
  <c r="R47" i="9"/>
  <c r="W47" i="9"/>
  <c r="R48" i="9"/>
  <c r="W48" i="9"/>
  <c r="R49" i="9"/>
  <c r="W49" i="9"/>
  <c r="R50" i="9"/>
  <c r="W50" i="9"/>
  <c r="R51" i="9"/>
  <c r="W51" i="9"/>
  <c r="R61" i="9"/>
  <c r="W61" i="9"/>
  <c r="R62" i="9"/>
  <c r="W62" i="9"/>
  <c r="R63" i="9"/>
  <c r="W63" i="9"/>
  <c r="R64" i="9"/>
  <c r="W64" i="9"/>
  <c r="R65" i="9"/>
  <c r="W65" i="9"/>
  <c r="R68" i="9"/>
  <c r="W68" i="9"/>
  <c r="R69" i="9"/>
  <c r="W69" i="9"/>
  <c r="R70" i="9"/>
  <c r="W70" i="9"/>
  <c r="R71" i="9"/>
  <c r="W71" i="9"/>
  <c r="R72" i="9"/>
  <c r="W72" i="9"/>
  <c r="R75" i="9"/>
  <c r="W75" i="9"/>
  <c r="R76" i="9"/>
  <c r="W76" i="9"/>
  <c r="R77" i="9"/>
  <c r="W77" i="9"/>
  <c r="R78" i="9"/>
  <c r="W78" i="9"/>
  <c r="R79" i="9"/>
  <c r="W79" i="9"/>
  <c r="R82" i="9"/>
  <c r="W82" i="9"/>
  <c r="R83" i="9"/>
  <c r="W83" i="9"/>
  <c r="R84" i="9"/>
  <c r="W84" i="9"/>
  <c r="R85" i="9"/>
  <c r="W85" i="9"/>
  <c r="R86" i="9"/>
  <c r="W86" i="9"/>
  <c r="W40" i="9"/>
  <c r="W41" i="9"/>
  <c r="W42" i="9"/>
  <c r="W43" i="9"/>
  <c r="W44" i="9"/>
  <c r="R44" i="9"/>
  <c r="R43" i="9"/>
  <c r="R42" i="9"/>
  <c r="R41" i="9"/>
  <c r="R40" i="9"/>
  <c r="U23" i="9" l="1"/>
  <c r="C92" i="9"/>
  <c r="B50" i="9"/>
  <c r="C56" i="9"/>
  <c r="C20" i="9"/>
  <c r="B14" i="9"/>
  <c r="P88" i="9"/>
  <c r="P60" i="9"/>
  <c r="P87" i="9"/>
  <c r="P80" i="9"/>
  <c r="P81" i="9"/>
  <c r="P74" i="9"/>
  <c r="P52" i="9"/>
  <c r="P59" i="9"/>
  <c r="P73" i="9"/>
  <c r="P66" i="9"/>
  <c r="P45" i="9"/>
  <c r="P67" i="9"/>
  <c r="P46" i="9"/>
  <c r="P53" i="9"/>
  <c r="C62" i="9" l="1"/>
  <c r="C26" i="9"/>
  <c r="B20" i="9"/>
  <c r="C98" i="9"/>
  <c r="B56" i="9"/>
  <c r="C134" i="9"/>
  <c r="B92" i="9"/>
  <c r="U25" i="9"/>
  <c r="U24" i="9"/>
  <c r="C176" i="9" l="1"/>
  <c r="B176" i="9" s="1"/>
  <c r="B134" i="9"/>
  <c r="C140" i="9"/>
  <c r="B98" i="9"/>
  <c r="C32" i="9"/>
  <c r="C68" i="9"/>
  <c r="B26" i="9"/>
  <c r="C104" i="9"/>
  <c r="B62" i="9"/>
  <c r="G211" i="5"/>
  <c r="C146" i="9" l="1"/>
  <c r="B104" i="9"/>
  <c r="C110" i="9"/>
  <c r="B68" i="9"/>
  <c r="C38" i="9"/>
  <c r="C74" i="9"/>
  <c r="B32" i="9"/>
  <c r="C182" i="9"/>
  <c r="B182" i="9" s="1"/>
  <c r="B140" i="9"/>
  <c r="G134" i="9"/>
  <c r="I134" i="9" s="1"/>
  <c r="C116" i="9" l="1"/>
  <c r="B74" i="9"/>
  <c r="C80" i="9"/>
  <c r="B38" i="9"/>
  <c r="C152" i="9"/>
  <c r="B110" i="9"/>
  <c r="C188" i="9"/>
  <c r="B188" i="9" s="1"/>
  <c r="B146" i="9"/>
  <c r="G74" i="9"/>
  <c r="I74" i="9" s="1"/>
  <c r="G152" i="9"/>
  <c r="I152" i="9" s="1"/>
  <c r="G164" i="9"/>
  <c r="I164" i="9" s="1"/>
  <c r="G188" i="9"/>
  <c r="I188" i="9" s="1"/>
  <c r="G200" i="9"/>
  <c r="I200" i="9" s="1"/>
  <c r="G62" i="9"/>
  <c r="I62" i="9" s="1"/>
  <c r="G38" i="9"/>
  <c r="I38" i="9" s="1"/>
  <c r="G104" i="9"/>
  <c r="I104" i="9" s="1"/>
  <c r="G116" i="9"/>
  <c r="I116" i="9" s="1"/>
  <c r="G140" i="9"/>
  <c r="I140" i="9" s="1"/>
  <c r="G68" i="9"/>
  <c r="I68" i="9" s="1"/>
  <c r="G80" i="9"/>
  <c r="I80" i="9" s="1"/>
  <c r="G56" i="9"/>
  <c r="I56" i="9" s="1"/>
  <c r="G146" i="9"/>
  <c r="I146" i="9" s="1"/>
  <c r="G158" i="9"/>
  <c r="I158" i="9" s="1"/>
  <c r="G182" i="9"/>
  <c r="I182" i="9" s="1"/>
  <c r="G194" i="9"/>
  <c r="I194" i="9" s="1"/>
  <c r="G206" i="9"/>
  <c r="I206" i="9" s="1"/>
  <c r="G20" i="9"/>
  <c r="I20" i="9" s="1"/>
  <c r="G32" i="9"/>
  <c r="I32" i="9" s="1"/>
  <c r="G98" i="9"/>
  <c r="I98" i="9" s="1"/>
  <c r="G110" i="9"/>
  <c r="I110" i="9" s="1"/>
  <c r="G122" i="9"/>
  <c r="I122" i="9" s="1"/>
  <c r="G14" i="9"/>
  <c r="I14" i="9" s="1"/>
  <c r="G26" i="9"/>
  <c r="I26" i="9" s="1"/>
  <c r="G8" i="9"/>
  <c r="I8" i="9" s="1"/>
  <c r="I50" i="9"/>
  <c r="G92" i="9"/>
  <c r="G176" i="9"/>
  <c r="C194" i="9" l="1"/>
  <c r="B194" i="9" s="1"/>
  <c r="B152" i="9"/>
  <c r="C122" i="9"/>
  <c r="B80" i="9"/>
  <c r="C158" i="9"/>
  <c r="B116" i="9"/>
  <c r="G87" i="9"/>
  <c r="J87" i="9" s="1"/>
  <c r="G170" i="9"/>
  <c r="G171" i="9"/>
  <c r="G86" i="9"/>
  <c r="G212" i="9"/>
  <c r="G216" i="9" s="1"/>
  <c r="I176" i="9"/>
  <c r="G213" i="9" s="1"/>
  <c r="G44" i="9"/>
  <c r="G47" i="9" s="1"/>
  <c r="I92" i="9"/>
  <c r="G128" i="9"/>
  <c r="G45" i="9"/>
  <c r="C200" i="9" l="1"/>
  <c r="B200" i="9" s="1"/>
  <c r="B158" i="9"/>
  <c r="C164" i="9"/>
  <c r="B122" i="9"/>
  <c r="J213" i="9"/>
  <c r="L213" i="9" s="1"/>
  <c r="J171" i="9"/>
  <c r="L171" i="9" s="1"/>
  <c r="G132" i="9"/>
  <c r="G130" i="9"/>
  <c r="L87" i="9"/>
  <c r="G46" i="9"/>
  <c r="U18" i="9"/>
  <c r="G48" i="9"/>
  <c r="G214" i="9"/>
  <c r="G215" i="9" s="1"/>
  <c r="G90" i="9"/>
  <c r="G88" i="9"/>
  <c r="G89" i="9" s="1"/>
  <c r="G174" i="9"/>
  <c r="G172" i="9"/>
  <c r="G173" i="9" s="1"/>
  <c r="G129" i="9"/>
  <c r="C206" i="9" l="1"/>
  <c r="B206" i="9" s="1"/>
  <c r="B164" i="9"/>
  <c r="J45" i="9"/>
  <c r="L45" i="9" s="1"/>
  <c r="G131" i="9"/>
  <c r="U21" i="9" s="1"/>
  <c r="U22" i="9"/>
  <c r="U20" i="9"/>
  <c r="U19" i="9"/>
  <c r="J129" i="9" l="1"/>
  <c r="L129" i="9" s="1"/>
</calcChain>
</file>

<file path=xl/comments1.xml><?xml version="1.0" encoding="utf-8"?>
<comments xmlns="http://schemas.openxmlformats.org/spreadsheetml/2006/main">
  <authors>
    <author>Auteur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gmb :</t>
        </r>
        <r>
          <rPr>
            <sz val="9"/>
            <color indexed="81"/>
            <rFont val="Tahoma"/>
            <family val="2"/>
          </rPr>
          <t xml:space="preserve">
Ne pas effacer la formule de cette cellule</t>
        </r>
      </text>
    </comment>
  </commentList>
</comments>
</file>

<file path=xl/sharedStrings.xml><?xml version="1.0" encoding="utf-8"?>
<sst xmlns="http://schemas.openxmlformats.org/spreadsheetml/2006/main" count="232" uniqueCount="132">
  <si>
    <t>Date</t>
  </si>
  <si>
    <t>Debut</t>
  </si>
  <si>
    <t>Fin</t>
  </si>
  <si>
    <t>AIRIMA RIMONA</t>
  </si>
  <si>
    <t>BASLY YANNICK</t>
  </si>
  <si>
    <t>NOMS</t>
  </si>
  <si>
    <t>POSTES</t>
  </si>
  <si>
    <t>SAINT-DENIS PAUL</t>
  </si>
  <si>
    <t>EMPLOYE:</t>
  </si>
  <si>
    <t>PRESTATAIRES:</t>
  </si>
  <si>
    <t>GERANT:</t>
  </si>
  <si>
    <t>Total d'hrs hebdo.</t>
  </si>
  <si>
    <t>Hrs effect.</t>
  </si>
  <si>
    <t>Total journée</t>
  </si>
  <si>
    <t>Fête Nationale</t>
  </si>
  <si>
    <t>Assomption</t>
  </si>
  <si>
    <t>Mort pour la patrie</t>
  </si>
  <si>
    <t>Noël</t>
  </si>
  <si>
    <t>Nouvel an</t>
  </si>
  <si>
    <t>Fête du travail</t>
  </si>
  <si>
    <t>Ascension</t>
  </si>
  <si>
    <t>Fête de l'autonomie</t>
  </si>
  <si>
    <t>Hrs Compl.</t>
  </si>
  <si>
    <t>CHANTIER</t>
  </si>
  <si>
    <t>CLIENT</t>
  </si>
  <si>
    <t>VILLE</t>
  </si>
  <si>
    <t>Heures base par sem. :</t>
  </si>
  <si>
    <t>Heures employés/sem. :</t>
  </si>
  <si>
    <t>Heures compl. :</t>
  </si>
  <si>
    <t>heures/jrs:</t>
  </si>
  <si>
    <t>hrs/vend.:</t>
  </si>
  <si>
    <t>Nettoyage clim.</t>
  </si>
  <si>
    <t>LE SOUFFLET</t>
  </si>
  <si>
    <t>PAPEETE</t>
  </si>
  <si>
    <t>Modifs gaz + chauffage</t>
  </si>
  <si>
    <t>MR SIU</t>
  </si>
  <si>
    <t>TAINA</t>
  </si>
  <si>
    <t xml:space="preserve">Fuite WC </t>
  </si>
  <si>
    <t>ALINE TAHITI</t>
  </si>
  <si>
    <t>ATIKE</t>
  </si>
  <si>
    <t>PUNAAUIA</t>
  </si>
  <si>
    <t>PIRAE</t>
  </si>
  <si>
    <t>Pose plomb. Jardin+ wc+lavabo</t>
  </si>
  <si>
    <t>Fuite évier</t>
  </si>
  <si>
    <t>Travaux divers</t>
  </si>
  <si>
    <t>Plomberie</t>
  </si>
  <si>
    <t>SIU</t>
  </si>
  <si>
    <t>TIPAERUI</t>
  </si>
  <si>
    <t>Install. Chaudière</t>
  </si>
  <si>
    <t>LAURA SIU</t>
  </si>
  <si>
    <t>Réparation fuite douche</t>
  </si>
  <si>
    <t>STEPHANE SIU</t>
  </si>
  <si>
    <t>Remplacement lyre gaz</t>
  </si>
  <si>
    <t>LE MANGO</t>
  </si>
  <si>
    <t>Finition clim RDC</t>
  </si>
  <si>
    <t>Débouchage EVAC EV/EU</t>
  </si>
  <si>
    <t>MARINA TAINA</t>
  </si>
  <si>
    <t>Traçage perçage trou</t>
  </si>
  <si>
    <t>LE BIHAN</t>
  </si>
  <si>
    <t>Nettoyage RDC+SS</t>
  </si>
  <si>
    <t>Réparation fuite</t>
  </si>
  <si>
    <t>DELPHINE</t>
  </si>
  <si>
    <t>MAHINA</t>
  </si>
  <si>
    <t>Recherche fuite 259B buanderie+cuisine+terrasse</t>
  </si>
  <si>
    <t>GREEN VALLEE</t>
  </si>
  <si>
    <t>Perçage trou</t>
  </si>
  <si>
    <t>Pose et branchement</t>
  </si>
  <si>
    <t>FLORENT</t>
  </si>
  <si>
    <t>Fuite évier+WC</t>
  </si>
  <si>
    <t>Dépose/pose CE E</t>
  </si>
  <si>
    <t>SCI ARIE</t>
  </si>
  <si>
    <t>Passage tuyaux</t>
  </si>
  <si>
    <t>Dépose/pose pompe piscine</t>
  </si>
  <si>
    <t>Problème de fuite</t>
  </si>
  <si>
    <t>GEORGES SIU</t>
  </si>
  <si>
    <t>Heures sup. de 40 à 44H:</t>
  </si>
  <si>
    <t>Heures sup. de 45 à 48H:</t>
  </si>
  <si>
    <t>Total d'hrs hebdomadaire :</t>
  </si>
  <si>
    <t>Total heures complémentaires hebdo. :</t>
  </si>
  <si>
    <t>Total d'hrs hebdo. :</t>
  </si>
  <si>
    <t>Total d'hrs mensuelles :</t>
  </si>
  <si>
    <t>Colonne4</t>
  </si>
  <si>
    <t>Horaire</t>
  </si>
  <si>
    <t>Nombre d'hrs</t>
  </si>
  <si>
    <t>De 21h à 6h</t>
  </si>
  <si>
    <t>Au-delà de 48h hebdo :</t>
  </si>
  <si>
    <t>De 45 à 48h hebdo :</t>
  </si>
  <si>
    <t>De 40 à 44h hebdo :</t>
  </si>
  <si>
    <t>Tarifs %</t>
  </si>
  <si>
    <t>Férié et Dim. Nuit</t>
  </si>
  <si>
    <t>Férié et dim. Jour</t>
  </si>
  <si>
    <t>De 6h à 20h</t>
  </si>
  <si>
    <t>Désignations</t>
  </si>
  <si>
    <t>Heures de base semaine</t>
  </si>
  <si>
    <t>Heures de base Partielles</t>
  </si>
  <si>
    <t>Heures complémentaires</t>
  </si>
  <si>
    <t>Total d'hrs sup. de 40 à 44h hebdo à 12,5% :</t>
  </si>
  <si>
    <t>Total d'hrs sup. de 45 à 48h hebdo à 25% :</t>
  </si>
  <si>
    <t>Total d'hrs sup. au-delà de 48h hebdo à 50% :</t>
  </si>
  <si>
    <t>soit :</t>
  </si>
  <si>
    <t>Surplus=Heures supp. effectuées Soit :</t>
  </si>
  <si>
    <t>REFERENCES</t>
  </si>
  <si>
    <t>: FERIERS</t>
  </si>
  <si>
    <t>FERIER</t>
  </si>
  <si>
    <t>DESIGNATIONS</t>
  </si>
  <si>
    <t>DATE</t>
  </si>
  <si>
    <t>NOM</t>
  </si>
  <si>
    <t>Total heures sup. effectuées</t>
  </si>
  <si>
    <t>JUILLET</t>
  </si>
  <si>
    <t>De 21h à 6h hebdo à 75% :</t>
  </si>
  <si>
    <t>Heures sup. au-delà de 48H:</t>
  </si>
  <si>
    <t>Total Hrs. Sup. Jour (de 6H à 20H):</t>
  </si>
  <si>
    <t>Total Hrs. Sup. nuit (de 21H à 6H):</t>
  </si>
  <si>
    <t>HEURES SUP. FERIERS ET DIMANCHE JOURS</t>
  </si>
  <si>
    <t>HEURES SUP. FERIERS ET DIMANCHE NUIT</t>
  </si>
  <si>
    <t>Total d'hrs sup. de 45 à 48h mensuel :</t>
  </si>
  <si>
    <t>Total d'hrs sup. au-delà de 48h mensuel :</t>
  </si>
  <si>
    <t>Total heures de 21H à 6H mensuel :</t>
  </si>
  <si>
    <t>Total d'hrs sup. de 40 à 44h mensuel :</t>
  </si>
  <si>
    <t>Total heures complémentaires mensuel :</t>
  </si>
  <si>
    <t>Total heures Fériers et dimanches jours de 6H à 20H59 mensuel :</t>
  </si>
  <si>
    <t>Total heures Fériers et dimanches jours de 21H à 5H59 mensuel :</t>
  </si>
  <si>
    <t>Début</t>
  </si>
  <si>
    <t>Nbres heures de nuits</t>
  </si>
  <si>
    <t>Heures nuits de 21H à 6h:</t>
  </si>
  <si>
    <t>Heures jours de 6H à 20h:</t>
  </si>
  <si>
    <t>Août</t>
  </si>
  <si>
    <t>Année :</t>
  </si>
  <si>
    <t>Victoire de 1945</t>
  </si>
  <si>
    <t>Toussaints</t>
  </si>
  <si>
    <t>Lundi de Pâques</t>
  </si>
  <si>
    <t>Lundi de Pentecote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</si>
</sst>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/m/yy;@"/>
    <numFmt numFmtId="165" formatCode="h:mm;@"/>
    <numFmt numFmtId="166" formatCode="[h]:mm"/>
    <numFmt numFmtId="167" formatCode="dddd"/>
    <numFmt numFmtId="169" formatCode="[$-40C]d\-mmm;@"/>
  </numFmts>
  <fonts count="44" x14ac:knownFonts="1">
    <font>
      <sz val="10"/>
      <name val="Constantia"/>
      <family val="1"/>
      <scheme val="minor"/>
    </font>
    <font>
      <sz val="9"/>
      <name val="Century Gothic"/>
      <family val="2"/>
    </font>
    <font>
      <sz val="26"/>
      <name val="Century Gothic"/>
      <family val="2"/>
    </font>
    <font>
      <b/>
      <sz val="9"/>
      <name val="Century Gothic"/>
      <family val="2"/>
    </font>
    <font>
      <sz val="14"/>
      <color indexed="9"/>
      <name val="Century Gothic"/>
      <family val="2"/>
    </font>
    <font>
      <b/>
      <sz val="14"/>
      <color indexed="9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sz val="11"/>
      <color theme="0"/>
      <name val="Century Gothic"/>
      <family val="2"/>
    </font>
    <font>
      <b/>
      <sz val="9"/>
      <color theme="0"/>
      <name val="Century Gothic"/>
      <family val="2"/>
    </font>
    <font>
      <b/>
      <sz val="9"/>
      <color rgb="FFFFFF00"/>
      <name val="Century Gothic"/>
      <family val="2"/>
    </font>
    <font>
      <b/>
      <sz val="9"/>
      <color rgb="FFFFC000"/>
      <name val="Century Gothic"/>
      <family val="2"/>
    </font>
    <font>
      <b/>
      <sz val="9"/>
      <color rgb="FFFF0000"/>
      <name val="Century Gothic"/>
      <family val="2"/>
    </font>
    <font>
      <b/>
      <sz val="12"/>
      <color rgb="FFFF0000"/>
      <name val="Century Gothic"/>
      <family val="2"/>
    </font>
    <font>
      <b/>
      <sz val="12"/>
      <color rgb="FFFFC000"/>
      <name val="Century Gothic"/>
      <family val="2"/>
    </font>
    <font>
      <b/>
      <sz val="12"/>
      <color rgb="FFFFFF00"/>
      <name val="Century Gothic"/>
      <family val="2"/>
    </font>
    <font>
      <sz val="9"/>
      <color theme="0"/>
      <name val="Century Gothic"/>
      <family val="2"/>
    </font>
    <font>
      <b/>
      <i/>
      <u/>
      <sz val="12"/>
      <name val="Century Gothic"/>
      <family val="2"/>
    </font>
    <font>
      <b/>
      <sz val="14"/>
      <name val="Cambria"/>
      <family val="1"/>
    </font>
    <font>
      <b/>
      <sz val="14"/>
      <color rgb="FFFFFF00"/>
      <name val="Cambria"/>
      <family val="1"/>
    </font>
    <font>
      <b/>
      <sz val="14"/>
      <color rgb="FFFFC000"/>
      <name val="Cambria"/>
      <family val="1"/>
    </font>
    <font>
      <b/>
      <sz val="14"/>
      <color rgb="FFFF0000"/>
      <name val="Cambria"/>
      <family val="1"/>
    </font>
    <font>
      <b/>
      <sz val="10"/>
      <color rgb="FFFFFF00"/>
      <name val="Constantia"/>
      <family val="1"/>
      <scheme val="minor"/>
    </font>
    <font>
      <b/>
      <sz val="10"/>
      <color rgb="FFFFC000"/>
      <name val="Constantia"/>
      <family val="1"/>
      <scheme val="minor"/>
    </font>
    <font>
      <b/>
      <sz val="10"/>
      <color rgb="FFFF0000"/>
      <name val="Constantia"/>
      <family val="1"/>
      <scheme val="minor"/>
    </font>
    <font>
      <b/>
      <sz val="10"/>
      <color theme="6" tint="-0.249977111117893"/>
      <name val="Constantia"/>
      <family val="1"/>
      <scheme val="minor"/>
    </font>
    <font>
      <b/>
      <sz val="12"/>
      <color theme="5" tint="-0.249977111117893"/>
      <name val="Century Gothic"/>
      <family val="2"/>
    </font>
    <font>
      <b/>
      <sz val="12"/>
      <color theme="6" tint="-0.249977111117893"/>
      <name val="Century Gothic"/>
      <family val="2"/>
    </font>
    <font>
      <b/>
      <sz val="12"/>
      <color theme="6" tint="-0.249977111117893"/>
      <name val="Constantia"/>
      <family val="1"/>
      <scheme val="minor"/>
    </font>
    <font>
      <sz val="10"/>
      <color theme="6" tint="-0.249977111117893"/>
      <name val="Constantia"/>
      <family val="1"/>
      <scheme val="minor"/>
    </font>
    <font>
      <sz val="10"/>
      <color theme="5" tint="-0.499984740745262"/>
      <name val="Constantia"/>
      <family val="1"/>
      <scheme val="minor"/>
    </font>
    <font>
      <b/>
      <sz val="10"/>
      <color theme="5" tint="-0.499984740745262"/>
      <name val="Constantia"/>
      <family val="1"/>
      <scheme val="minor"/>
    </font>
    <font>
      <b/>
      <sz val="12"/>
      <color theme="5" tint="-0.499984740745262"/>
      <name val="Constantia"/>
      <family val="1"/>
      <scheme val="minor"/>
    </font>
    <font>
      <b/>
      <sz val="14"/>
      <color theme="5" tint="-0.499984740745262"/>
      <name val="Cambria"/>
      <family val="1"/>
    </font>
    <font>
      <b/>
      <sz val="14"/>
      <color theme="6" tint="-0.249977111117893"/>
      <name val="Cambria"/>
      <family val="1"/>
    </font>
    <font>
      <b/>
      <sz val="9"/>
      <color rgb="FF00B050"/>
      <name val="Century Gothic"/>
      <family val="2"/>
    </font>
    <font>
      <b/>
      <sz val="14"/>
      <color rgb="FF00B050"/>
      <name val="Constantia"/>
      <family val="1"/>
      <scheme val="minor"/>
    </font>
    <font>
      <sz val="11"/>
      <color rgb="FF000000"/>
      <name val="Calibri"/>
      <family val="2"/>
    </font>
    <font>
      <b/>
      <sz val="14"/>
      <color rgb="FF00B050"/>
      <name val="Cambria"/>
      <family val="1"/>
    </font>
    <font>
      <sz val="9"/>
      <name val="Constantia"/>
      <family val="1"/>
      <scheme val="major"/>
    </font>
    <font>
      <b/>
      <sz val="14"/>
      <name val="Century Gothic"/>
      <family val="2"/>
    </font>
    <font>
      <sz val="14"/>
      <name val="Constantia"/>
      <family val="1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68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/>
      <bottom style="thin">
        <color indexed="20"/>
      </bottom>
      <diagonal/>
    </border>
    <border>
      <left style="thin">
        <color indexed="55"/>
      </left>
      <right/>
      <top style="thin">
        <color indexed="20"/>
      </top>
      <bottom/>
      <diagonal/>
    </border>
    <border>
      <left style="thin">
        <color indexed="20"/>
      </left>
      <right style="thin">
        <color indexed="55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 style="thin">
        <color indexed="20"/>
      </right>
      <top/>
      <bottom style="thin">
        <color indexed="55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indexed="55"/>
      </left>
      <right/>
      <top/>
      <bottom style="thin">
        <color indexed="20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/>
      <top/>
      <bottom/>
      <diagonal/>
    </border>
    <border>
      <left style="thin">
        <color indexed="20"/>
      </left>
      <right/>
      <top/>
      <bottom style="thin">
        <color indexed="55"/>
      </bottom>
      <diagonal/>
    </border>
    <border>
      <left style="thin">
        <color theme="0" tint="-0.499984740745262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theme="0" tint="-0.499984740745262"/>
      </left>
      <right style="thin">
        <color indexed="20"/>
      </right>
      <top style="thin">
        <color indexed="20"/>
      </top>
      <bottom style="thin">
        <color indexed="55"/>
      </bottom>
      <diagonal/>
    </border>
    <border>
      <left style="thin">
        <color theme="0" tint="-0.499984740745262"/>
      </left>
      <right style="thin">
        <color indexed="20"/>
      </right>
      <top/>
      <bottom style="thin">
        <color indexed="55"/>
      </bottom>
      <diagonal/>
    </border>
    <border>
      <left style="thin">
        <color indexed="20"/>
      </left>
      <right style="thin">
        <color theme="0" tint="-0.499984740745262"/>
      </right>
      <top/>
      <bottom/>
      <diagonal/>
    </border>
    <border>
      <left style="thin">
        <color indexed="20"/>
      </left>
      <right style="thin">
        <color theme="0" tint="-0.499984740745262"/>
      </right>
      <top/>
      <bottom style="thin">
        <color indexed="55"/>
      </bottom>
      <diagonal/>
    </border>
    <border>
      <left style="thin">
        <color indexed="20"/>
      </left>
      <right style="thin">
        <color theme="0" tint="-0.499984740745262"/>
      </right>
      <top style="thin">
        <color indexed="55"/>
      </top>
      <bottom/>
      <diagonal/>
    </border>
    <border>
      <left style="thin">
        <color theme="0" tint="-0.499984740745262"/>
      </left>
      <right style="thin">
        <color indexed="20"/>
      </right>
      <top style="thin">
        <color indexed="20"/>
      </top>
      <bottom/>
      <diagonal/>
    </border>
    <border>
      <left style="thin">
        <color theme="0" tint="-0.499984740745262"/>
      </left>
      <right style="thin">
        <color indexed="20"/>
      </right>
      <top/>
      <bottom style="thin">
        <color indexed="20"/>
      </bottom>
      <diagonal/>
    </border>
    <border>
      <left style="thin">
        <color theme="0" tint="-0.499984740745262"/>
      </left>
      <right style="thin">
        <color indexed="20"/>
      </right>
      <top/>
      <bottom/>
      <diagonal/>
    </border>
    <border>
      <left style="thin">
        <color indexed="20"/>
      </left>
      <right style="thin">
        <color indexed="55"/>
      </right>
      <top style="thin">
        <color indexed="20"/>
      </top>
      <bottom/>
      <diagonal/>
    </border>
    <border>
      <left style="thin">
        <color indexed="20"/>
      </left>
      <right style="thin">
        <color indexed="55"/>
      </right>
      <top/>
      <bottom style="thin">
        <color indexed="2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20"/>
      </bottom>
      <diagonal/>
    </border>
    <border>
      <left style="thin">
        <color indexed="64"/>
      </left>
      <right style="thin">
        <color indexed="20"/>
      </right>
      <top style="thin">
        <color indexed="20"/>
      </top>
      <bottom/>
      <diagonal/>
    </border>
    <border>
      <left style="thin">
        <color indexed="64"/>
      </left>
      <right style="thin">
        <color indexed="20"/>
      </right>
      <top/>
      <bottom/>
      <diagonal/>
    </border>
    <border>
      <left style="thin">
        <color indexed="64"/>
      </left>
      <right style="thin">
        <color indexed="20"/>
      </right>
      <top/>
      <bottom style="thin">
        <color indexed="55"/>
      </bottom>
      <diagonal/>
    </border>
    <border>
      <left style="thin">
        <color indexed="64"/>
      </left>
      <right style="thin">
        <color indexed="20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indexed="20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indexed="20"/>
      </right>
      <top/>
      <bottom style="thin">
        <color indexed="20"/>
      </bottom>
      <diagonal/>
    </border>
    <border>
      <left style="thin">
        <color theme="0" tint="-0.14996795556505021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499984740745262"/>
      </right>
      <top/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 style="thin">
        <color indexed="20"/>
      </right>
      <top style="thin">
        <color indexed="64"/>
      </top>
      <bottom/>
      <diagonal/>
    </border>
    <border>
      <left style="thin">
        <color indexed="20"/>
      </left>
      <right style="thin">
        <color indexed="20"/>
      </right>
      <top style="thin">
        <color indexed="64"/>
      </top>
      <bottom/>
      <diagonal/>
    </border>
    <border>
      <left style="thin">
        <color indexed="20"/>
      </left>
      <right/>
      <top style="thin">
        <color indexed="64"/>
      </top>
      <bottom/>
      <diagonal/>
    </border>
    <border>
      <left style="thin">
        <color indexed="20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indexed="20"/>
      </right>
      <top style="thin">
        <color indexed="64"/>
      </top>
      <bottom/>
      <diagonal/>
    </border>
    <border>
      <left style="thin">
        <color indexed="20"/>
      </left>
      <right style="thin">
        <color indexed="64"/>
      </right>
      <top style="thin">
        <color indexed="64"/>
      </top>
      <bottom/>
      <diagonal/>
    </border>
    <border>
      <left style="thin">
        <color indexed="20"/>
      </left>
      <right style="thin">
        <color indexed="64"/>
      </right>
      <top/>
      <bottom style="thin">
        <color indexed="20"/>
      </bottom>
      <diagonal/>
    </border>
    <border>
      <left style="thin">
        <color indexed="20"/>
      </left>
      <right style="thin">
        <color indexed="64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 style="thin">
        <color indexed="64"/>
      </right>
      <top style="thin">
        <color indexed="20"/>
      </top>
      <bottom/>
      <diagonal/>
    </border>
    <border>
      <left style="thin">
        <color theme="0" tint="-0.14996795556505021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20"/>
      </right>
      <top style="thin">
        <color theme="0" tint="-0.34998626667073579"/>
      </top>
      <bottom/>
      <diagonal/>
    </border>
    <border>
      <left style="thin">
        <color indexed="20"/>
      </left>
      <right style="thin">
        <color theme="0" tint="-0.499984740745262"/>
      </right>
      <top style="thin">
        <color theme="0" tint="-0.34998626667073579"/>
      </top>
      <bottom/>
      <diagonal/>
    </border>
    <border>
      <left/>
      <right/>
      <top/>
      <bottom style="thin">
        <color indexed="20"/>
      </bottom>
      <diagonal/>
    </border>
    <border>
      <left/>
      <right/>
      <top style="thin">
        <color indexed="2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indexed="64"/>
      </left>
      <right style="thin">
        <color indexed="20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276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6" fillId="2" borderId="0" xfId="0" applyFont="1" applyFill="1" applyAlignment="1">
      <alignment horizontal="left" indent="1"/>
    </xf>
    <xf numFmtId="14" fontId="0" fillId="0" borderId="0" xfId="0" applyNumberFormat="1"/>
    <xf numFmtId="0" fontId="1" fillId="2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6" fillId="2" borderId="0" xfId="0" applyFont="1" applyFill="1" applyBorder="1" applyAlignment="1">
      <alignment horizontal="right"/>
    </xf>
    <xf numFmtId="0" fontId="0" fillId="3" borderId="0" xfId="0" applyFill="1"/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1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1" fillId="0" borderId="16" xfId="0" applyNumberFormat="1" applyFont="1" applyFill="1" applyBorder="1" applyAlignment="1">
      <alignment horizontal="right"/>
    </xf>
    <xf numFmtId="165" fontId="1" fillId="0" borderId="1" xfId="0" applyNumberFormat="1" applyFont="1" applyFill="1" applyBorder="1" applyAlignment="1">
      <alignment horizontal="right"/>
    </xf>
    <xf numFmtId="165" fontId="1" fillId="0" borderId="22" xfId="0" applyNumberFormat="1" applyFont="1" applyFill="1" applyBorder="1" applyAlignment="1">
      <alignment horizontal="right"/>
    </xf>
    <xf numFmtId="165" fontId="1" fillId="0" borderId="6" xfId="0" applyNumberFormat="1" applyFont="1" applyFill="1" applyBorder="1" applyAlignment="1">
      <alignment horizontal="right"/>
    </xf>
    <xf numFmtId="165" fontId="1" fillId="0" borderId="17" xfId="0" applyNumberFormat="1" applyFont="1" applyFill="1" applyBorder="1" applyAlignment="1">
      <alignment horizontal="right"/>
    </xf>
    <xf numFmtId="165" fontId="1" fillId="0" borderId="10" xfId="0" applyNumberFormat="1" applyFont="1" applyFill="1" applyBorder="1" applyAlignment="1">
      <alignment horizontal="right"/>
    </xf>
    <xf numFmtId="165" fontId="1" fillId="0" borderId="18" xfId="0" applyNumberFormat="1" applyFont="1" applyFill="1" applyBorder="1" applyAlignment="1">
      <alignment horizontal="right"/>
    </xf>
    <xf numFmtId="165" fontId="1" fillId="0" borderId="7" xfId="0" applyNumberFormat="1" applyFont="1" applyFill="1" applyBorder="1" applyAlignment="1">
      <alignment horizontal="right"/>
    </xf>
    <xf numFmtId="165" fontId="0" fillId="0" borderId="0" xfId="0" applyNumberFormat="1"/>
    <xf numFmtId="166" fontId="1" fillId="2" borderId="0" xfId="0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166" fontId="1" fillId="2" borderId="5" xfId="0" applyNumberFormat="1" applyFont="1" applyFill="1" applyBorder="1" applyAlignment="1">
      <alignment horizontal="right"/>
    </xf>
    <xf numFmtId="166" fontId="0" fillId="0" borderId="0" xfId="0" applyNumberFormat="1"/>
    <xf numFmtId="166" fontId="1" fillId="2" borderId="0" xfId="0" applyNumberFormat="1" applyFont="1" applyFill="1" applyBorder="1" applyAlignment="1">
      <alignment horizontal="left"/>
    </xf>
    <xf numFmtId="166" fontId="7" fillId="2" borderId="0" xfId="0" applyNumberFormat="1" applyFont="1" applyFill="1" applyAlignment="1">
      <alignment horizontal="right" vertical="center"/>
    </xf>
    <xf numFmtId="165" fontId="1" fillId="0" borderId="16" xfId="0" applyNumberFormat="1" applyFont="1" applyFill="1" applyBorder="1" applyAlignment="1">
      <alignment vertical="center"/>
    </xf>
    <xf numFmtId="165" fontId="1" fillId="0" borderId="1" xfId="0" applyNumberFormat="1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65" fontId="1" fillId="0" borderId="22" xfId="0" applyNumberFormat="1" applyFont="1" applyFill="1" applyBorder="1" applyAlignment="1">
      <alignment vertical="center"/>
    </xf>
    <xf numFmtId="165" fontId="1" fillId="0" borderId="6" xfId="0" applyNumberFormat="1" applyFont="1" applyFill="1" applyBorder="1" applyAlignment="1">
      <alignment vertical="center"/>
    </xf>
    <xf numFmtId="165" fontId="1" fillId="0" borderId="17" xfId="0" applyNumberFormat="1" applyFont="1" applyFill="1" applyBorder="1" applyAlignment="1">
      <alignment vertical="center"/>
    </xf>
    <xf numFmtId="165" fontId="1" fillId="0" borderId="10" xfId="0" applyNumberFormat="1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65" fontId="1" fillId="0" borderId="18" xfId="0" applyNumberFormat="1" applyFont="1" applyFill="1" applyBorder="1" applyAlignment="1">
      <alignment vertical="center"/>
    </xf>
    <xf numFmtId="165" fontId="1" fillId="0" borderId="7" xfId="0" applyNumberFormat="1" applyFont="1" applyFill="1" applyBorder="1" applyAlignment="1">
      <alignment vertical="center"/>
    </xf>
    <xf numFmtId="166" fontId="1" fillId="2" borderId="1" xfId="0" applyNumberFormat="1" applyFont="1" applyFill="1" applyBorder="1" applyAlignment="1">
      <alignment vertical="center"/>
    </xf>
    <xf numFmtId="166" fontId="1" fillId="2" borderId="1" xfId="0" applyNumberFormat="1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horizontal="center" vertical="center"/>
    </xf>
    <xf numFmtId="166" fontId="0" fillId="0" borderId="2" xfId="0" applyNumberFormat="1" applyBorder="1" applyAlignment="1">
      <alignment horizontal="left"/>
    </xf>
    <xf numFmtId="166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right"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/>
    <xf numFmtId="0" fontId="2" fillId="3" borderId="0" xfId="0" applyFont="1" applyFill="1" applyAlignment="1">
      <alignment horizontal="center" vertical="center"/>
    </xf>
    <xf numFmtId="0" fontId="6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right" vertical="center"/>
    </xf>
    <xf numFmtId="165" fontId="1" fillId="0" borderId="24" xfId="0" applyNumberFormat="1" applyFont="1" applyFill="1" applyBorder="1" applyAlignment="1">
      <alignment horizontal="right"/>
    </xf>
    <xf numFmtId="165" fontId="1" fillId="0" borderId="9" xfId="0" applyNumberFormat="1" applyFont="1" applyFill="1" applyBorder="1" applyAlignment="1">
      <alignment horizontal="right"/>
    </xf>
    <xf numFmtId="166" fontId="1" fillId="2" borderId="25" xfId="0" applyNumberFormat="1" applyFont="1" applyFill="1" applyBorder="1" applyAlignment="1">
      <alignment horizontal="right"/>
    </xf>
    <xf numFmtId="165" fontId="1" fillId="0" borderId="23" xfId="0" applyNumberFormat="1" applyFont="1" applyFill="1" applyBorder="1" applyAlignment="1">
      <alignment horizontal="right"/>
    </xf>
    <xf numFmtId="165" fontId="1" fillId="0" borderId="8" xfId="0" applyNumberFormat="1" applyFont="1" applyFill="1" applyBorder="1" applyAlignment="1">
      <alignment horizontal="right"/>
    </xf>
    <xf numFmtId="166" fontId="1" fillId="2" borderId="26" xfId="0" applyNumberFormat="1" applyFont="1" applyFill="1" applyBorder="1" applyAlignment="1">
      <alignment horizontal="right"/>
    </xf>
    <xf numFmtId="166" fontId="1" fillId="2" borderId="6" xfId="0" applyNumberFormat="1" applyFont="1" applyFill="1" applyBorder="1" applyAlignment="1">
      <alignment horizontal="left" vertical="center"/>
    </xf>
    <xf numFmtId="166" fontId="1" fillId="2" borderId="6" xfId="0" applyNumberFormat="1" applyFont="1" applyFill="1" applyBorder="1" applyAlignment="1">
      <alignment horizontal="center" vertical="center"/>
    </xf>
    <xf numFmtId="166" fontId="1" fillId="2" borderId="8" xfId="0" applyNumberFormat="1" applyFont="1" applyFill="1" applyBorder="1" applyAlignment="1">
      <alignment horizontal="left" vertical="center"/>
    </xf>
    <xf numFmtId="166" fontId="1" fillId="2" borderId="8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right"/>
    </xf>
    <xf numFmtId="0" fontId="6" fillId="3" borderId="0" xfId="0" applyFont="1" applyFill="1" applyBorder="1" applyAlignment="1">
      <alignment horizontal="left"/>
    </xf>
    <xf numFmtId="166" fontId="13" fillId="3" borderId="0" xfId="0" applyNumberFormat="1" applyFont="1" applyFill="1" applyBorder="1" applyAlignment="1">
      <alignment vertical="center"/>
    </xf>
    <xf numFmtId="166" fontId="14" fillId="3" borderId="0" xfId="0" applyNumberFormat="1" applyFont="1" applyFill="1" applyAlignment="1">
      <alignment vertical="center"/>
    </xf>
    <xf numFmtId="166" fontId="15" fillId="3" borderId="0" xfId="0" applyNumberFormat="1" applyFont="1" applyFill="1" applyAlignment="1">
      <alignment vertical="center"/>
    </xf>
    <xf numFmtId="165" fontId="1" fillId="0" borderId="24" xfId="0" applyNumberFormat="1" applyFont="1" applyFill="1" applyBorder="1" applyAlignment="1">
      <alignment vertical="center"/>
    </xf>
    <xf numFmtId="165" fontId="1" fillId="0" borderId="9" xfId="0" applyNumberFormat="1" applyFont="1" applyFill="1" applyBorder="1" applyAlignment="1">
      <alignment vertical="center"/>
    </xf>
    <xf numFmtId="166" fontId="1" fillId="2" borderId="6" xfId="0" applyNumberFormat="1" applyFont="1" applyFill="1" applyBorder="1" applyAlignment="1">
      <alignment vertical="center"/>
    </xf>
    <xf numFmtId="0" fontId="0" fillId="0" borderId="0" xfId="0" applyBorder="1" applyAlignment="1">
      <alignment horizontal="center" vertical="top" wrapText="1"/>
    </xf>
    <xf numFmtId="0" fontId="0" fillId="3" borderId="0" xfId="0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right" vertical="center"/>
    </xf>
    <xf numFmtId="166" fontId="7" fillId="2" borderId="0" xfId="0" applyNumberFormat="1" applyFont="1" applyFill="1" applyBorder="1" applyAlignment="1">
      <alignment horizontal="right" vertical="center"/>
    </xf>
    <xf numFmtId="0" fontId="17" fillId="3" borderId="0" xfId="0" applyFont="1" applyFill="1" applyBorder="1" applyAlignment="1">
      <alignment horizontal="right"/>
    </xf>
    <xf numFmtId="0" fontId="17" fillId="3" borderId="0" xfId="0" applyFont="1" applyFill="1" applyBorder="1" applyAlignment="1">
      <alignment horizontal="right" vertical="center"/>
    </xf>
    <xf numFmtId="166" fontId="19" fillId="3" borderId="0" xfId="0" applyNumberFormat="1" applyFont="1" applyFill="1" applyAlignment="1">
      <alignment horizontal="center"/>
    </xf>
    <xf numFmtId="166" fontId="20" fillId="3" borderId="0" xfId="0" applyNumberFormat="1" applyFont="1" applyFill="1" applyAlignment="1">
      <alignment horizontal="center"/>
    </xf>
    <xf numFmtId="166" fontId="21" fillId="3" borderId="0" xfId="0" applyNumberFormat="1" applyFont="1" applyFill="1" applyAlignment="1">
      <alignment horizontal="center"/>
    </xf>
    <xf numFmtId="166" fontId="18" fillId="3" borderId="0" xfId="0" applyNumberFormat="1" applyFont="1" applyFill="1" applyAlignment="1">
      <alignment horizontal="center"/>
    </xf>
    <xf numFmtId="166" fontId="22" fillId="0" borderId="0" xfId="0" applyNumberFormat="1" applyFont="1" applyAlignment="1">
      <alignment horizontal="center"/>
    </xf>
    <xf numFmtId="166" fontId="23" fillId="0" borderId="0" xfId="0" applyNumberFormat="1" applyFont="1" applyAlignment="1">
      <alignment horizontal="center"/>
    </xf>
    <xf numFmtId="166" fontId="24" fillId="0" borderId="0" xfId="0" applyNumberFormat="1" applyFont="1" applyAlignment="1">
      <alignment horizontal="center"/>
    </xf>
    <xf numFmtId="166" fontId="3" fillId="6" borderId="28" xfId="0" applyNumberFormat="1" applyFont="1" applyFill="1" applyBorder="1" applyAlignment="1"/>
    <xf numFmtId="166" fontId="3" fillId="6" borderId="29" xfId="0" applyNumberFormat="1" applyFont="1" applyFill="1" applyBorder="1" applyAlignment="1"/>
    <xf numFmtId="166" fontId="3" fillId="6" borderId="13" xfId="0" applyNumberFormat="1" applyFont="1" applyFill="1" applyBorder="1" applyAlignment="1"/>
    <xf numFmtId="166" fontId="3" fillId="6" borderId="13" xfId="0" applyNumberFormat="1" applyFont="1" applyFill="1" applyBorder="1" applyAlignment="1">
      <alignment horizontal="right"/>
    </xf>
    <xf numFmtId="166" fontId="7" fillId="9" borderId="0" xfId="0" applyNumberFormat="1" applyFont="1" applyFill="1" applyAlignment="1">
      <alignment vertical="center"/>
    </xf>
    <xf numFmtId="0" fontId="0" fillId="10" borderId="0" xfId="0" applyFill="1"/>
    <xf numFmtId="166" fontId="1" fillId="0" borderId="1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3" borderId="0" xfId="0" applyNumberFormat="1" applyFill="1" applyAlignment="1">
      <alignment vertical="center"/>
    </xf>
    <xf numFmtId="0" fontId="6" fillId="0" borderId="0" xfId="0" applyFont="1" applyAlignment="1">
      <alignment horizontal="right"/>
    </xf>
    <xf numFmtId="166" fontId="26" fillId="3" borderId="0" xfId="0" applyNumberFormat="1" applyFont="1" applyFill="1" applyBorder="1" applyAlignment="1">
      <alignment vertical="center"/>
    </xf>
    <xf numFmtId="166" fontId="27" fillId="3" borderId="0" xfId="0" applyNumberFormat="1" applyFont="1" applyFill="1" applyBorder="1" applyAlignment="1">
      <alignment vertical="center"/>
    </xf>
    <xf numFmtId="166" fontId="1" fillId="2" borderId="49" xfId="0" applyNumberFormat="1" applyFont="1" applyFill="1" applyBorder="1" applyAlignment="1">
      <alignment horizontal="right"/>
    </xf>
    <xf numFmtId="166" fontId="1" fillId="2" borderId="50" xfId="0" applyNumberFormat="1" applyFont="1" applyFill="1" applyBorder="1" applyAlignment="1">
      <alignment horizontal="right"/>
    </xf>
    <xf numFmtId="166" fontId="33" fillId="3" borderId="0" xfId="0" applyNumberFormat="1" applyFont="1" applyFill="1" applyAlignment="1">
      <alignment horizontal="center"/>
    </xf>
    <xf numFmtId="166" fontId="34" fillId="3" borderId="0" xfId="0" applyNumberFormat="1" applyFont="1" applyFill="1" applyAlignment="1">
      <alignment horizontal="center"/>
    </xf>
    <xf numFmtId="165" fontId="36" fillId="3" borderId="0" xfId="0" applyNumberFormat="1" applyFont="1" applyFill="1"/>
    <xf numFmtId="0" fontId="37" fillId="0" borderId="0" xfId="0" applyFont="1" applyAlignment="1">
      <alignment horizontal="left" vertical="center" readingOrder="1"/>
    </xf>
    <xf numFmtId="166" fontId="0" fillId="0" borderId="57" xfId="0" applyNumberFormat="1" applyFill="1" applyBorder="1" applyAlignment="1">
      <alignment horizontal="center"/>
    </xf>
    <xf numFmtId="166" fontId="0" fillId="0" borderId="58" xfId="0" applyNumberFormat="1" applyFill="1" applyBorder="1" applyAlignment="1">
      <alignment horizontal="center"/>
    </xf>
    <xf numFmtId="166" fontId="0" fillId="0" borderId="59" xfId="0" applyNumberFormat="1" applyFill="1" applyBorder="1" applyAlignment="1">
      <alignment horizontal="center"/>
    </xf>
    <xf numFmtId="166" fontId="38" fillId="3" borderId="0" xfId="0" applyNumberFormat="1" applyFont="1" applyFill="1" applyAlignment="1">
      <alignment horizontal="center"/>
    </xf>
    <xf numFmtId="166" fontId="1" fillId="2" borderId="0" xfId="0" applyNumberFormat="1" applyFont="1" applyFill="1" applyBorder="1" applyAlignment="1">
      <alignment horizontal="center"/>
    </xf>
    <xf numFmtId="166" fontId="39" fillId="2" borderId="61" xfId="0" applyNumberFormat="1" applyFont="1" applyFill="1" applyBorder="1" applyAlignment="1">
      <alignment horizontal="center" vertical="center"/>
    </xf>
    <xf numFmtId="166" fontId="39" fillId="2" borderId="62" xfId="0" applyNumberFormat="1" applyFont="1" applyFill="1" applyBorder="1" applyAlignment="1">
      <alignment horizontal="center" vertical="center"/>
    </xf>
    <xf numFmtId="166" fontId="39" fillId="2" borderId="63" xfId="0" applyNumberFormat="1" applyFont="1" applyFill="1" applyBorder="1" applyAlignment="1">
      <alignment horizontal="center" vertical="center"/>
    </xf>
    <xf numFmtId="166" fontId="1" fillId="2" borderId="49" xfId="0" applyNumberFormat="1" applyFont="1" applyFill="1" applyBorder="1" applyAlignment="1">
      <alignment horizontal="center" vertical="center"/>
    </xf>
    <xf numFmtId="166" fontId="1" fillId="2" borderId="50" xfId="0" applyNumberFormat="1" applyFont="1" applyFill="1" applyBorder="1" applyAlignment="1">
      <alignment horizontal="center" vertical="center"/>
    </xf>
    <xf numFmtId="166" fontId="1" fillId="2" borderId="48" xfId="0" applyNumberFormat="1" applyFont="1" applyFill="1" applyBorder="1" applyAlignment="1">
      <alignment horizontal="center" vertical="center"/>
    </xf>
    <xf numFmtId="166" fontId="0" fillId="0" borderId="0" xfId="0" applyNumberFormat="1" applyBorder="1" applyAlignment="1">
      <alignment horizontal="center"/>
    </xf>
    <xf numFmtId="166" fontId="0" fillId="0" borderId="49" xfId="0" applyNumberFormat="1" applyBorder="1" applyAlignment="1">
      <alignment horizontal="center"/>
    </xf>
    <xf numFmtId="166" fontId="1" fillId="2" borderId="49" xfId="0" applyNumberFormat="1" applyFont="1" applyFill="1" applyBorder="1" applyAlignment="1">
      <alignment vertical="center"/>
    </xf>
    <xf numFmtId="166" fontId="1" fillId="0" borderId="49" xfId="0" applyNumberFormat="1" applyFont="1" applyFill="1" applyBorder="1" applyAlignment="1">
      <alignment vertical="center"/>
    </xf>
    <xf numFmtId="166" fontId="1" fillId="2" borderId="50" xfId="0" applyNumberFormat="1" applyFont="1" applyFill="1" applyBorder="1" applyAlignment="1">
      <alignment vertical="center"/>
    </xf>
    <xf numFmtId="0" fontId="40" fillId="3" borderId="56" xfId="0" applyFont="1" applyFill="1" applyBorder="1" applyAlignment="1">
      <alignment horizontal="center" vertical="center"/>
    </xf>
    <xf numFmtId="166" fontId="3" fillId="6" borderId="27" xfId="0" applyNumberFormat="1" applyFont="1" applyFill="1" applyBorder="1" applyAlignment="1">
      <alignment horizontal="left"/>
    </xf>
    <xf numFmtId="166" fontId="3" fillId="6" borderId="29" xfId="0" applyNumberFormat="1" applyFont="1" applyFill="1" applyBorder="1" applyAlignment="1">
      <alignment horizontal="left"/>
    </xf>
    <xf numFmtId="0" fontId="3" fillId="6" borderId="13" xfId="0" applyFont="1" applyFill="1" applyBorder="1" applyAlignment="1">
      <alignment horizontal="right" vertical="center"/>
    </xf>
    <xf numFmtId="166" fontId="12" fillId="6" borderId="27" xfId="0" applyNumberFormat="1" applyFont="1" applyFill="1" applyBorder="1" applyAlignment="1">
      <alignment horizontal="center"/>
    </xf>
    <xf numFmtId="166" fontId="12" fillId="6" borderId="28" xfId="0" applyNumberFormat="1" applyFont="1" applyFill="1" applyBorder="1" applyAlignment="1">
      <alignment horizontal="center"/>
    </xf>
    <xf numFmtId="166" fontId="12" fillId="6" borderId="29" xfId="0" applyNumberFormat="1" applyFont="1" applyFill="1" applyBorder="1" applyAlignment="1">
      <alignment horizontal="center"/>
    </xf>
    <xf numFmtId="166" fontId="3" fillId="6" borderId="27" xfId="0" applyNumberFormat="1" applyFont="1" applyFill="1" applyBorder="1" applyAlignment="1">
      <alignment horizontal="center"/>
    </xf>
    <xf numFmtId="166" fontId="3" fillId="6" borderId="28" xfId="0" applyNumberFormat="1" applyFont="1" applyFill="1" applyBorder="1" applyAlignment="1">
      <alignment horizontal="center"/>
    </xf>
    <xf numFmtId="166" fontId="3" fillId="6" borderId="29" xfId="0" applyNumberFormat="1" applyFont="1" applyFill="1" applyBorder="1" applyAlignment="1">
      <alignment horizontal="center"/>
    </xf>
    <xf numFmtId="0" fontId="3" fillId="6" borderId="27" xfId="0" applyFont="1" applyFill="1" applyBorder="1" applyAlignment="1">
      <alignment horizontal="right"/>
    </xf>
    <xf numFmtId="0" fontId="3" fillId="6" borderId="28" xfId="0" applyFont="1" applyFill="1" applyBorder="1" applyAlignment="1">
      <alignment horizontal="right"/>
    </xf>
    <xf numFmtId="0" fontId="3" fillId="6" borderId="29" xfId="0" applyFont="1" applyFill="1" applyBorder="1" applyAlignment="1">
      <alignment horizontal="right"/>
    </xf>
    <xf numFmtId="0" fontId="3" fillId="6" borderId="13" xfId="0" applyFont="1" applyFill="1" applyBorder="1" applyAlignment="1">
      <alignment horizontal="right"/>
    </xf>
    <xf numFmtId="166" fontId="3" fillId="6" borderId="13" xfId="0" applyNumberFormat="1" applyFont="1" applyFill="1" applyBorder="1" applyAlignment="1">
      <alignment horizontal="center"/>
    </xf>
    <xf numFmtId="0" fontId="3" fillId="6" borderId="28" xfId="0" applyFont="1" applyFill="1" applyBorder="1" applyAlignment="1">
      <alignment horizontal="right" vertical="center"/>
    </xf>
    <xf numFmtId="0" fontId="3" fillId="6" borderId="29" xfId="0" applyFont="1" applyFill="1" applyBorder="1" applyAlignment="1">
      <alignment horizontal="right" vertical="center"/>
    </xf>
    <xf numFmtId="166" fontId="3" fillId="6" borderId="27" xfId="0" applyNumberFormat="1" applyFont="1" applyFill="1" applyBorder="1" applyAlignment="1">
      <alignment horizontal="center" vertical="center"/>
    </xf>
    <xf numFmtId="166" fontId="3" fillId="6" borderId="28" xfId="0" applyNumberFormat="1" applyFont="1" applyFill="1" applyBorder="1" applyAlignment="1">
      <alignment horizontal="center" vertical="center"/>
    </xf>
    <xf numFmtId="166" fontId="3" fillId="6" borderId="29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0" fontId="3" fillId="6" borderId="29" xfId="0" applyFont="1" applyFill="1" applyBorder="1" applyAlignment="1">
      <alignment horizontal="center"/>
    </xf>
    <xf numFmtId="166" fontId="3" fillId="6" borderId="56" xfId="0" applyNumberFormat="1" applyFont="1" applyFill="1" applyBorder="1" applyAlignment="1">
      <alignment horizontal="center"/>
    </xf>
    <xf numFmtId="166" fontId="11" fillId="6" borderId="27" xfId="0" applyNumberFormat="1" applyFont="1" applyFill="1" applyBorder="1" applyAlignment="1">
      <alignment horizontal="center"/>
    </xf>
    <xf numFmtId="166" fontId="11" fillId="6" borderId="28" xfId="0" applyNumberFormat="1" applyFont="1" applyFill="1" applyBorder="1" applyAlignment="1">
      <alignment horizontal="center"/>
    </xf>
    <xf numFmtId="166" fontId="11" fillId="6" borderId="29" xfId="0" applyNumberFormat="1" applyFont="1" applyFill="1" applyBorder="1" applyAlignment="1">
      <alignment horizontal="center"/>
    </xf>
    <xf numFmtId="166" fontId="10" fillId="6" borderId="27" xfId="0" applyNumberFormat="1" applyFont="1" applyFill="1" applyBorder="1" applyAlignment="1">
      <alignment horizontal="center"/>
    </xf>
    <xf numFmtId="166" fontId="10" fillId="6" borderId="28" xfId="0" applyNumberFormat="1" applyFont="1" applyFill="1" applyBorder="1" applyAlignment="1">
      <alignment horizontal="center"/>
    </xf>
    <xf numFmtId="166" fontId="10" fillId="6" borderId="29" xfId="0" applyNumberFormat="1" applyFont="1" applyFill="1" applyBorder="1" applyAlignment="1">
      <alignment horizontal="center"/>
    </xf>
    <xf numFmtId="167" fontId="1" fillId="5" borderId="34" xfId="0" applyNumberFormat="1" applyFont="1" applyFill="1" applyBorder="1" applyAlignment="1">
      <alignment horizontal="center" vertical="center"/>
    </xf>
    <xf numFmtId="167" fontId="1" fillId="5" borderId="35" xfId="0" applyNumberFormat="1" applyFont="1" applyFill="1" applyBorder="1" applyAlignment="1">
      <alignment horizontal="center" vertical="center"/>
    </xf>
    <xf numFmtId="166" fontId="1" fillId="2" borderId="4" xfId="0" applyNumberFormat="1" applyFont="1" applyFill="1" applyBorder="1" applyAlignment="1">
      <alignment horizontal="right" vertical="center"/>
    </xf>
    <xf numFmtId="166" fontId="1" fillId="2" borderId="12" xfId="0" applyNumberFormat="1" applyFont="1" applyFill="1" applyBorder="1" applyAlignment="1">
      <alignment horizontal="right" vertical="center"/>
    </xf>
    <xf numFmtId="166" fontId="1" fillId="2" borderId="11" xfId="0" applyNumberFormat="1" applyFont="1" applyFill="1" applyBorder="1" applyAlignment="1">
      <alignment horizontal="right" vertical="center"/>
    </xf>
    <xf numFmtId="166" fontId="1" fillId="8" borderId="65" xfId="0" applyNumberFormat="1" applyFont="1" applyFill="1" applyBorder="1" applyAlignment="1">
      <alignment horizontal="center" vertical="center"/>
    </xf>
    <xf numFmtId="166" fontId="1" fillId="8" borderId="0" xfId="0" applyNumberFormat="1" applyFont="1" applyFill="1" applyBorder="1" applyAlignment="1">
      <alignment horizontal="center" vertical="center"/>
    </xf>
    <xf numFmtId="166" fontId="1" fillId="8" borderId="64" xfId="0" applyNumberFormat="1" applyFont="1" applyFill="1" applyBorder="1" applyAlignment="1">
      <alignment horizontal="center" vertical="center"/>
    </xf>
    <xf numFmtId="166" fontId="1" fillId="8" borderId="66" xfId="0" applyNumberFormat="1" applyFont="1" applyFill="1" applyBorder="1" applyAlignment="1">
      <alignment horizontal="center" vertical="center"/>
    </xf>
    <xf numFmtId="166" fontId="1" fillId="8" borderId="55" xfId="0" applyNumberFormat="1" applyFont="1" applyFill="1" applyBorder="1" applyAlignment="1">
      <alignment horizontal="center" vertical="center"/>
    </xf>
    <xf numFmtId="166" fontId="1" fillId="8" borderId="54" xfId="0" applyNumberFormat="1" applyFont="1" applyFill="1" applyBorder="1" applyAlignment="1">
      <alignment horizontal="center" vertical="center"/>
    </xf>
    <xf numFmtId="167" fontId="1" fillId="5" borderId="33" xfId="0" applyNumberFormat="1" applyFont="1" applyFill="1" applyBorder="1" applyAlignment="1">
      <alignment horizontal="center" vertical="center"/>
    </xf>
    <xf numFmtId="164" fontId="1" fillId="5" borderId="21" xfId="0" applyNumberFormat="1" applyFont="1" applyFill="1" applyBorder="1" applyAlignment="1">
      <alignment horizontal="center" vertical="center"/>
    </xf>
    <xf numFmtId="164" fontId="1" fillId="5" borderId="19" xfId="0" applyNumberFormat="1" applyFont="1" applyFill="1" applyBorder="1" applyAlignment="1">
      <alignment horizontal="center" vertical="center"/>
    </xf>
    <xf numFmtId="164" fontId="1" fillId="5" borderId="30" xfId="0" applyNumberFormat="1" applyFont="1" applyFill="1" applyBorder="1" applyAlignment="1">
      <alignment horizontal="center" vertical="center"/>
    </xf>
    <xf numFmtId="166" fontId="1" fillId="2" borderId="4" xfId="0" applyNumberFormat="1" applyFont="1" applyFill="1" applyBorder="1" applyAlignment="1">
      <alignment vertical="center"/>
    </xf>
    <xf numFmtId="166" fontId="1" fillId="2" borderId="12" xfId="0" applyNumberFormat="1" applyFont="1" applyFill="1" applyBorder="1" applyAlignment="1">
      <alignment vertical="center"/>
    </xf>
    <xf numFmtId="166" fontId="1" fillId="2" borderId="11" xfId="0" applyNumberFormat="1" applyFont="1" applyFill="1" applyBorder="1" applyAlignment="1">
      <alignment vertical="center"/>
    </xf>
    <xf numFmtId="166" fontId="1" fillId="0" borderId="4" xfId="0" applyNumberFormat="1" applyFont="1" applyFill="1" applyBorder="1" applyAlignment="1">
      <alignment vertical="center"/>
    </xf>
    <xf numFmtId="166" fontId="1" fillId="0" borderId="12" xfId="0" applyNumberFormat="1" applyFont="1" applyFill="1" applyBorder="1" applyAlignment="1">
      <alignment vertical="center"/>
    </xf>
    <xf numFmtId="166" fontId="1" fillId="0" borderId="11" xfId="0" applyNumberFormat="1" applyFont="1" applyFill="1" applyBorder="1" applyAlignment="1">
      <alignment vertical="center"/>
    </xf>
    <xf numFmtId="166" fontId="35" fillId="6" borderId="27" xfId="0" applyNumberFormat="1" applyFont="1" applyFill="1" applyBorder="1" applyAlignment="1">
      <alignment horizontal="center"/>
    </xf>
    <xf numFmtId="166" fontId="35" fillId="6" borderId="60" xfId="0" applyNumberFormat="1" applyFont="1" applyFill="1" applyBorder="1" applyAlignment="1">
      <alignment horizontal="center"/>
    </xf>
    <xf numFmtId="166" fontId="35" fillId="6" borderId="28" xfId="0" applyNumberFormat="1" applyFont="1" applyFill="1" applyBorder="1" applyAlignment="1">
      <alignment horizontal="center"/>
    </xf>
    <xf numFmtId="166" fontId="35" fillId="6" borderId="29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17" fontId="8" fillId="7" borderId="31" xfId="0" applyNumberFormat="1" applyFont="1" applyFill="1" applyBorder="1" applyAlignment="1">
      <alignment horizontal="center" vertical="center"/>
    </xf>
    <xf numFmtId="17" fontId="8" fillId="7" borderId="32" xfId="0" applyNumberFormat="1" applyFont="1" applyFill="1" applyBorder="1" applyAlignment="1">
      <alignment horizontal="center" vertical="center"/>
    </xf>
    <xf numFmtId="0" fontId="8" fillId="7" borderId="39" xfId="0" applyFont="1" applyFill="1" applyBorder="1" applyAlignment="1">
      <alignment horizontal="center" vertical="center"/>
    </xf>
    <xf numFmtId="0" fontId="8" fillId="7" borderId="40" xfId="0" applyFont="1" applyFill="1" applyBorder="1" applyAlignment="1">
      <alignment horizontal="center" vertical="center"/>
    </xf>
    <xf numFmtId="0" fontId="8" fillId="7" borderId="42" xfId="0" applyNumberFormat="1" applyFont="1" applyFill="1" applyBorder="1" applyAlignment="1">
      <alignment horizontal="center" vertical="center"/>
    </xf>
    <xf numFmtId="0" fontId="8" fillId="7" borderId="23" xfId="0" applyNumberFormat="1" applyFont="1" applyFill="1" applyBorder="1" applyAlignment="1">
      <alignment horizontal="center" vertical="center"/>
    </xf>
    <xf numFmtId="165" fontId="8" fillId="7" borderId="43" xfId="0" applyNumberFormat="1" applyFont="1" applyFill="1" applyBorder="1" applyAlignment="1">
      <alignment horizontal="center" vertical="center"/>
    </xf>
    <xf numFmtId="165" fontId="8" fillId="7" borderId="8" xfId="0" applyNumberFormat="1" applyFont="1" applyFill="1" applyBorder="1" applyAlignment="1">
      <alignment horizontal="center" vertical="center"/>
    </xf>
    <xf numFmtId="166" fontId="9" fillId="7" borderId="44" xfId="0" applyNumberFormat="1" applyFont="1" applyFill="1" applyBorder="1" applyAlignment="1">
      <alignment horizontal="center" vertical="center" wrapText="1"/>
    </xf>
    <xf numFmtId="166" fontId="9" fillId="7" borderId="3" xfId="0" applyNumberFormat="1" applyFont="1" applyFill="1" applyBorder="1" applyAlignment="1">
      <alignment horizontal="center" vertical="center" wrapText="1"/>
    </xf>
    <xf numFmtId="166" fontId="9" fillId="7" borderId="37" xfId="0" applyNumberFormat="1" applyFont="1" applyFill="1" applyBorder="1" applyAlignment="1">
      <alignment horizontal="center" vertical="center" wrapText="1"/>
    </xf>
    <xf numFmtId="166" fontId="9" fillId="7" borderId="38" xfId="0" applyNumberFormat="1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/>
    </xf>
    <xf numFmtId="0" fontId="6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wrapText="1"/>
    </xf>
    <xf numFmtId="0" fontId="5" fillId="4" borderId="27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9" fillId="7" borderId="47" xfId="0" applyFont="1" applyFill="1" applyBorder="1" applyAlignment="1">
      <alignment horizontal="center" vertical="center" wrapText="1"/>
    </xf>
    <xf numFmtId="0" fontId="9" fillId="7" borderId="48" xfId="0" applyFont="1" applyFill="1" applyBorder="1" applyAlignment="1">
      <alignment horizontal="center" vertical="center" wrapText="1"/>
    </xf>
    <xf numFmtId="166" fontId="9" fillId="7" borderId="43" xfId="0" applyNumberFormat="1" applyFont="1" applyFill="1" applyBorder="1" applyAlignment="1">
      <alignment horizontal="center" vertical="center" wrapText="1"/>
    </xf>
    <xf numFmtId="166" fontId="9" fillId="7" borderId="9" xfId="0" applyNumberFormat="1" applyFont="1" applyFill="1" applyBorder="1" applyAlignment="1">
      <alignment horizontal="center" vertical="center" wrapText="1"/>
    </xf>
    <xf numFmtId="0" fontId="9" fillId="7" borderId="43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167" fontId="1" fillId="5" borderId="46" xfId="0" applyNumberFormat="1" applyFont="1" applyFill="1" applyBorder="1" applyAlignment="1">
      <alignment horizontal="center" vertical="center"/>
    </xf>
    <xf numFmtId="165" fontId="35" fillId="6" borderId="27" xfId="0" applyNumberFormat="1" applyFont="1" applyFill="1" applyBorder="1" applyAlignment="1">
      <alignment horizontal="center"/>
    </xf>
    <xf numFmtId="165" fontId="35" fillId="6" borderId="60" xfId="0" applyNumberFormat="1" applyFont="1" applyFill="1" applyBorder="1" applyAlignment="1">
      <alignment horizontal="center"/>
    </xf>
    <xf numFmtId="165" fontId="35" fillId="6" borderId="28" xfId="0" applyNumberFormat="1" applyFont="1" applyFill="1" applyBorder="1" applyAlignment="1">
      <alignment horizontal="center"/>
    </xf>
    <xf numFmtId="165" fontId="35" fillId="6" borderId="29" xfId="0" applyNumberFormat="1" applyFont="1" applyFill="1" applyBorder="1" applyAlignment="1">
      <alignment horizontal="center"/>
    </xf>
    <xf numFmtId="0" fontId="8" fillId="7" borderId="51" xfId="0" applyFont="1" applyFill="1" applyBorder="1" applyAlignment="1">
      <alignment horizontal="center" vertical="center"/>
    </xf>
    <xf numFmtId="165" fontId="8" fillId="7" borderId="42" xfId="0" applyNumberFormat="1" applyFont="1" applyFill="1" applyBorder="1" applyAlignment="1">
      <alignment horizontal="center" vertical="center"/>
    </xf>
    <xf numFmtId="165" fontId="8" fillId="7" borderId="23" xfId="0" applyNumberFormat="1" applyFont="1" applyFill="1" applyBorder="1" applyAlignment="1">
      <alignment horizontal="center" vertical="center"/>
    </xf>
    <xf numFmtId="166" fontId="9" fillId="7" borderId="47" xfId="0" applyNumberFormat="1" applyFont="1" applyFill="1" applyBorder="1" applyAlignment="1">
      <alignment horizontal="center" vertical="center" wrapText="1"/>
    </xf>
    <xf numFmtId="166" fontId="9" fillId="7" borderId="48" xfId="0" applyNumberFormat="1" applyFont="1" applyFill="1" applyBorder="1" applyAlignment="1">
      <alignment horizontal="center" vertical="center" wrapText="1"/>
    </xf>
    <xf numFmtId="166" fontId="32" fillId="6" borderId="27" xfId="0" applyNumberFormat="1" applyFont="1" applyFill="1" applyBorder="1" applyAlignment="1">
      <alignment horizontal="center"/>
    </xf>
    <xf numFmtId="166" fontId="32" fillId="6" borderId="28" xfId="0" applyNumberFormat="1" applyFont="1" applyFill="1" applyBorder="1" applyAlignment="1">
      <alignment horizontal="center"/>
    </xf>
    <xf numFmtId="166" fontId="32" fillId="6" borderId="29" xfId="0" applyNumberFormat="1" applyFont="1" applyFill="1" applyBorder="1" applyAlignment="1">
      <alignment horizontal="center"/>
    </xf>
    <xf numFmtId="166" fontId="28" fillId="6" borderId="27" xfId="0" applyNumberFormat="1" applyFont="1" applyFill="1" applyBorder="1" applyAlignment="1">
      <alignment horizontal="center"/>
    </xf>
    <xf numFmtId="166" fontId="28" fillId="6" borderId="28" xfId="0" applyNumberFormat="1" applyFont="1" applyFill="1" applyBorder="1" applyAlignment="1">
      <alignment horizontal="center"/>
    </xf>
    <xf numFmtId="166" fontId="28" fillId="6" borderId="29" xfId="0" applyNumberFormat="1" applyFont="1" applyFill="1" applyBorder="1" applyAlignment="1">
      <alignment horizontal="center"/>
    </xf>
    <xf numFmtId="0" fontId="30" fillId="11" borderId="27" xfId="0" applyFont="1" applyFill="1" applyBorder="1" applyAlignment="1">
      <alignment horizontal="center"/>
    </xf>
    <xf numFmtId="0" fontId="30" fillId="11" borderId="28" xfId="0" applyFont="1" applyFill="1" applyBorder="1" applyAlignment="1">
      <alignment horizontal="center"/>
    </xf>
    <xf numFmtId="0" fontId="30" fillId="11" borderId="29" xfId="0" applyFont="1" applyFill="1" applyBorder="1" applyAlignment="1">
      <alignment horizontal="center"/>
    </xf>
    <xf numFmtId="0" fontId="29" fillId="11" borderId="27" xfId="0" applyFont="1" applyFill="1" applyBorder="1" applyAlignment="1">
      <alignment horizontal="center"/>
    </xf>
    <xf numFmtId="0" fontId="29" fillId="11" borderId="28" xfId="0" applyFont="1" applyFill="1" applyBorder="1" applyAlignment="1">
      <alignment horizontal="center"/>
    </xf>
    <xf numFmtId="0" fontId="29" fillId="11" borderId="29" xfId="0" applyFont="1" applyFill="1" applyBorder="1" applyAlignment="1">
      <alignment horizontal="center"/>
    </xf>
    <xf numFmtId="0" fontId="25" fillId="6" borderId="27" xfId="0" applyFont="1" applyFill="1" applyBorder="1" applyAlignment="1">
      <alignment horizontal="right"/>
    </xf>
    <xf numFmtId="0" fontId="25" fillId="6" borderId="29" xfId="0" applyFont="1" applyFill="1" applyBorder="1" applyAlignment="1">
      <alignment horizontal="right"/>
    </xf>
    <xf numFmtId="0" fontId="1" fillId="5" borderId="52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164" fontId="1" fillId="5" borderId="53" xfId="0" applyNumberFormat="1" applyFont="1" applyFill="1" applyBorder="1" applyAlignment="1">
      <alignment horizontal="center" vertical="center"/>
    </xf>
    <xf numFmtId="17" fontId="8" fillId="7" borderId="41" xfId="0" applyNumberFormat="1" applyFont="1" applyFill="1" applyBorder="1" applyAlignment="1">
      <alignment horizontal="center" vertical="center"/>
    </xf>
    <xf numFmtId="0" fontId="31" fillId="6" borderId="27" xfId="0" applyFont="1" applyFill="1" applyBorder="1" applyAlignment="1">
      <alignment horizontal="right"/>
    </xf>
    <xf numFmtId="0" fontId="31" fillId="6" borderId="29" xfId="0" applyFont="1" applyFill="1" applyBorder="1" applyAlignment="1">
      <alignment horizontal="right"/>
    </xf>
    <xf numFmtId="167" fontId="1" fillId="5" borderId="36" xfId="0" applyNumberFormat="1" applyFont="1" applyFill="1" applyBorder="1" applyAlignment="1">
      <alignment horizontal="center" vertical="center"/>
    </xf>
    <xf numFmtId="164" fontId="1" fillId="5" borderId="45" xfId="0" applyNumberFormat="1" applyFont="1" applyFill="1" applyBorder="1" applyAlignment="1">
      <alignment horizontal="center" vertical="center"/>
    </xf>
    <xf numFmtId="0" fontId="1" fillId="5" borderId="46" xfId="0" applyFont="1" applyFill="1" applyBorder="1" applyAlignment="1">
      <alignment horizontal="center" vertical="center"/>
    </xf>
    <xf numFmtId="0" fontId="25" fillId="6" borderId="27" xfId="0" applyFont="1" applyFill="1" applyBorder="1" applyAlignment="1">
      <alignment horizontal="center"/>
    </xf>
    <xf numFmtId="0" fontId="25" fillId="6" borderId="29" xfId="0" applyFont="1" applyFill="1" applyBorder="1" applyAlignment="1">
      <alignment horizontal="center"/>
    </xf>
    <xf numFmtId="0" fontId="31" fillId="6" borderId="27" xfId="0" applyFont="1" applyFill="1" applyBorder="1" applyAlignment="1">
      <alignment horizontal="center"/>
    </xf>
    <xf numFmtId="0" fontId="31" fillId="6" borderId="29" xfId="0" applyFont="1" applyFill="1" applyBorder="1" applyAlignment="1">
      <alignment horizontal="center"/>
    </xf>
    <xf numFmtId="166" fontId="25" fillId="6" borderId="27" xfId="0" applyNumberFormat="1" applyFont="1" applyFill="1" applyBorder="1" applyAlignment="1">
      <alignment horizontal="center"/>
    </xf>
    <xf numFmtId="166" fontId="25" fillId="6" borderId="28" xfId="0" applyNumberFormat="1" applyFont="1" applyFill="1" applyBorder="1" applyAlignment="1">
      <alignment horizontal="center"/>
    </xf>
    <xf numFmtId="166" fontId="25" fillId="6" borderId="29" xfId="0" applyNumberFormat="1" applyFont="1" applyFill="1" applyBorder="1" applyAlignment="1">
      <alignment horizontal="center"/>
    </xf>
    <xf numFmtId="166" fontId="31" fillId="6" borderId="27" xfId="0" applyNumberFormat="1" applyFont="1" applyFill="1" applyBorder="1" applyAlignment="1">
      <alignment horizontal="center"/>
    </xf>
    <xf numFmtId="166" fontId="31" fillId="6" borderId="28" xfId="0" applyNumberFormat="1" applyFont="1" applyFill="1" applyBorder="1" applyAlignment="1">
      <alignment horizontal="center"/>
    </xf>
    <xf numFmtId="166" fontId="31" fillId="6" borderId="29" xfId="0" applyNumberFormat="1" applyFont="1" applyFill="1" applyBorder="1" applyAlignment="1">
      <alignment horizontal="center"/>
    </xf>
    <xf numFmtId="0" fontId="25" fillId="6" borderId="28" xfId="0" applyFont="1" applyFill="1" applyBorder="1" applyAlignment="1">
      <alignment horizontal="center"/>
    </xf>
    <xf numFmtId="0" fontId="31" fillId="6" borderId="28" xfId="0" applyFont="1" applyFill="1" applyBorder="1" applyAlignment="1">
      <alignment horizontal="center"/>
    </xf>
    <xf numFmtId="14" fontId="1" fillId="3" borderId="0" xfId="0" applyNumberFormat="1" applyFont="1" applyFill="1" applyBorder="1" applyAlignment="1">
      <alignment horizontal="left"/>
    </xf>
    <xf numFmtId="0" fontId="41" fillId="0" borderId="0" xfId="0" applyFont="1" applyAlignment="1">
      <alignment horizontal="left"/>
    </xf>
    <xf numFmtId="0" fontId="41" fillId="0" borderId="0" xfId="0" applyFont="1" applyAlignment="1">
      <alignment horizontal="right"/>
    </xf>
    <xf numFmtId="169" fontId="0" fillId="0" borderId="0" xfId="0" applyNumberFormat="1" applyAlignment="1">
      <alignment horizontal="center" vertical="center"/>
    </xf>
    <xf numFmtId="167" fontId="1" fillId="0" borderId="33" xfId="0" applyNumberFormat="1" applyFont="1" applyFill="1" applyBorder="1" applyAlignment="1">
      <alignment horizontal="center" vertical="center"/>
    </xf>
    <xf numFmtId="164" fontId="1" fillId="0" borderId="21" xfId="0" applyNumberFormat="1" applyFont="1" applyFill="1" applyBorder="1" applyAlignment="1">
      <alignment horizontal="center" vertical="center"/>
    </xf>
    <xf numFmtId="167" fontId="1" fillId="0" borderId="34" xfId="0" applyNumberFormat="1" applyFont="1" applyFill="1" applyBorder="1" applyAlignment="1">
      <alignment horizontal="center" vertical="center"/>
    </xf>
    <xf numFmtId="164" fontId="1" fillId="0" borderId="19" xfId="0" applyNumberFormat="1" applyFont="1" applyFill="1" applyBorder="1" applyAlignment="1">
      <alignment horizontal="center" vertical="center"/>
    </xf>
    <xf numFmtId="167" fontId="1" fillId="0" borderId="35" xfId="0" applyNumberFormat="1" applyFont="1" applyFill="1" applyBorder="1" applyAlignment="1">
      <alignment horizontal="center" vertical="center"/>
    </xf>
    <xf numFmtId="164" fontId="1" fillId="0" borderId="20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right" vertical="center"/>
    </xf>
    <xf numFmtId="167" fontId="1" fillId="0" borderId="46" xfId="0" applyNumberFormat="1" applyFon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/>
    </xf>
    <xf numFmtId="164" fontId="1" fillId="0" borderId="15" xfId="0" applyNumberFormat="1" applyFont="1" applyFill="1" applyBorder="1" applyAlignment="1">
      <alignment horizontal="center" vertical="center"/>
    </xf>
    <xf numFmtId="167" fontId="1" fillId="0" borderId="67" xfId="0" applyNumberFormat="1" applyFont="1" applyFill="1" applyBorder="1" applyAlignment="1">
      <alignment horizontal="center" vertical="center"/>
    </xf>
    <xf numFmtId="164" fontId="1" fillId="0" borderId="30" xfId="0" applyNumberFormat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164" fontId="1" fillId="0" borderId="45" xfId="0" applyNumberFormat="1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right" vertical="center"/>
    </xf>
    <xf numFmtId="0" fontId="3" fillId="0" borderId="28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right"/>
    </xf>
    <xf numFmtId="167" fontId="1" fillId="10" borderId="46" xfId="0" applyNumberFormat="1" applyFont="1" applyFill="1" applyBorder="1" applyAlignment="1">
      <alignment horizontal="center" vertical="center"/>
    </xf>
    <xf numFmtId="164" fontId="1" fillId="10" borderId="45" xfId="0" applyNumberFormat="1" applyFont="1" applyFill="1" applyBorder="1" applyAlignment="1">
      <alignment horizontal="center" vertical="center"/>
    </xf>
    <xf numFmtId="14" fontId="16" fillId="2" borderId="0" xfId="0" applyNumberFormat="1" applyFont="1" applyFill="1" applyAlignment="1">
      <alignment horizontal="left"/>
    </xf>
  </cellXfs>
  <cellStyles count="1">
    <cellStyle name="Normal" xfId="0" builtinId="0" customBuiltin="1"/>
  </cellStyles>
  <dxfs count="10"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numFmt numFmtId="166" formatCode="[h]:mm"/>
      <alignment horizontal="center" vertical="bottom" textRotation="0" wrapText="0" indent="0" justifyLastLine="0" shrinkToFit="0" readingOrder="0"/>
    </dxf>
    <dxf>
      <font>
        <sz val="8"/>
        <color theme="1" tint="0.14996795556505021"/>
      </font>
      <fill>
        <patternFill>
          <bgColor theme="9" tint="0.59996337778862885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</border>
    </dxf>
    <dxf>
      <font>
        <sz val="8"/>
        <color theme="1" tint="0.14996795556505021"/>
      </font>
      <fill>
        <patternFill>
          <bgColor theme="9" tint="0.79998168889431442"/>
        </patternFill>
      </fill>
      <border diagonalUp="0" diagonalDown="0"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sz val="8"/>
        <color theme="1" tint="0.14996795556505021"/>
      </font>
    </dxf>
    <dxf>
      <font>
        <sz val="8"/>
        <color theme="0"/>
      </font>
      <fill>
        <patternFill>
          <bgColor theme="7"/>
        </patternFill>
      </fill>
      <border diagonalUp="0" diagonalDown="0">
        <top style="medium">
          <color theme="0"/>
        </top>
        <vertical style="thin">
          <color theme="0"/>
        </vertical>
      </border>
    </dxf>
    <dxf>
      <font>
        <sz val="8"/>
        <color theme="0"/>
      </font>
      <fill>
        <patternFill>
          <bgColor theme="7"/>
        </patternFill>
      </fill>
      <border diagonalUp="0" diagonalDown="0">
        <bottom style="medium">
          <color theme="0"/>
        </bottom>
        <vertical style="thin">
          <color theme="0"/>
        </vertical>
      </border>
    </dxf>
    <dxf>
      <font>
        <sz val="8"/>
        <color theme="1" tint="0.14996795556505021"/>
      </font>
    </dxf>
  </dxfs>
  <tableStyles count="1" defaultTableStyle="TableStyleMedium9" defaultPivotStyle="PivotStyleLight16">
    <tableStyle name="Table Style 1" pivot="0" count="6">
      <tableStyleElement type="wholeTable" dxfId="9"/>
      <tableStyleElement type="headerRow" dxfId="8"/>
      <tableStyleElement type="totalRow" dxfId="7"/>
      <tableStyleElement type="firstColumn" dxfId="6"/>
      <tableStyleElement type="firstRowStripe" dxfId="5"/>
      <tableStyleElement type="secondRowStripe" dxfId="4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ListesEmployés" displayName="ListesEmployés" ref="M1:N5" totalsRowShown="0">
  <autoFilter ref="M1:N5"/>
  <tableColumns count="2">
    <tableColumn id="2" name="POSTES"/>
    <tableColumn id="1" name="NOMS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HrsSupp" displayName="TableauHrsSupp" ref="D1:H10" totalsRowShown="0">
  <autoFilter ref="D1:H10"/>
  <tableColumns count="5">
    <tableColumn id="1" name="Horaire"/>
    <tableColumn id="5" name="Désignations"/>
    <tableColumn id="2" name="Nombre d'hrs" dataDxfId="3"/>
    <tableColumn id="3" name="Tarifs %"/>
    <tableColumn id="4" name="Colonne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22:E35" totalsRowShown="0">
  <autoFilter ref="C22:E35"/>
  <tableColumns count="3">
    <tableColumn id="1" name="DESIGNATIONS"/>
    <tableColumn id="2" name="DATE" dataDxfId="1"/>
    <tableColumn id="3" name="NOM" dataDxfId="0"/>
  </tableColumns>
  <tableStyleInfo name="TableStyleLight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theme/theme1.xml><?xml version="1.0" encoding="utf-8"?>
<a:theme xmlns:a="http://schemas.openxmlformats.org/drawingml/2006/main" name="Currency">
  <a:themeElements>
    <a:clrScheme name="Currency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Currency">
      <a:majorFont>
        <a:latin typeface="Constantia"/>
        <a:ea typeface=""/>
        <a:cs typeface=""/>
        <a:font script="Jpan" typeface="HG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onstantia"/>
        <a:ea typeface=""/>
        <a:cs typeface=""/>
        <a:font script="Jpan" typeface="HG明朝E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Currency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110000"/>
              </a:schemeClr>
            </a:gs>
            <a:gs pos="47500">
              <a:schemeClr val="phClr">
                <a:tint val="35000"/>
                <a:satMod val="110000"/>
              </a:schemeClr>
            </a:gs>
            <a:gs pos="58500">
              <a:schemeClr val="phClr">
                <a:tint val="35000"/>
                <a:satMod val="110000"/>
              </a:schemeClr>
            </a:gs>
            <a:gs pos="100000">
              <a:schemeClr val="phClr">
                <a:tint val="8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2000"/>
                <a:satMod val="105000"/>
              </a:schemeClr>
            </a:gs>
            <a:gs pos="47500">
              <a:schemeClr val="phClr">
                <a:shade val="89000"/>
                <a:satMod val="105000"/>
              </a:schemeClr>
            </a:gs>
            <a:gs pos="58500">
              <a:schemeClr val="phClr">
                <a:shade val="89000"/>
                <a:satMod val="105000"/>
              </a:schemeClr>
            </a:gs>
            <a:gs pos="100000">
              <a:schemeClr val="phClr">
                <a:shade val="52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60000" cap="flat" cmpd="thickThin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8100" dir="5400000" algn="r" rotWithShape="0">
              <a:srgbClr val="000000">
                <a:alpha val="60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38100" dist="38100" dir="5400000" algn="r" rotWithShape="0">
              <a:srgbClr val="000000">
                <a:alpha val="60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50800" dist="63500" dir="5400000" algn="r" rotWithShape="0">
              <a:srgbClr val="000000">
                <a:alpha val="65000"/>
              </a:srgbClr>
            </a:outerShdw>
          </a:effectLst>
          <a:scene3d>
            <a:camera prst="isometricLeftDown" fov="0">
              <a:rot lat="0" lon="0" rev="0"/>
            </a:camera>
            <a:lightRig rig="harsh" dir="tl">
              <a:rot lat="0" lon="0" rev="8400000"/>
            </a:lightRig>
          </a:scene3d>
          <a:sp3d extrusionH="63500" contourW="38100" prstMaterial="flat">
            <a:bevelT w="50800" h="635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20000"/>
                <a:satMod val="350000"/>
              </a:schemeClr>
            </a:gs>
          </a:gsLst>
          <a:path path="circle">
            <a:fillToRect l="100000" t="100000" r="100000" b="100000"/>
          </a:path>
        </a:gradFill>
        <a:blipFill>
          <a:blip xmlns:r="http://schemas.openxmlformats.org/officeDocument/2006/relationships" r:embed="rId1">
            <a:duotone>
              <a:schemeClr val="phClr">
                <a:tint val="90000"/>
                <a:satMod val="120000"/>
              </a:schemeClr>
              <a:schemeClr val="phClr">
                <a:tint val="84000"/>
                <a:shade val="97000"/>
                <a:satMod val="130000"/>
              </a:schemeClr>
            </a:duotone>
          </a:blip>
          <a:tile tx="0" ty="0" sx="60000" sy="60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Y224"/>
  <sheetViews>
    <sheetView tabSelected="1" zoomScale="90" zoomScaleNormal="90" workbookViewId="0">
      <pane xSplit="1" ySplit="7" topLeftCell="B8" activePane="bottomRight" state="frozenSplit"/>
      <selection pane="topRight" activeCell="B1" sqref="B1"/>
      <selection pane="bottomLeft" activeCell="A8" sqref="A8"/>
      <selection pane="bottomRight" activeCell="F14" sqref="F14"/>
    </sheetView>
  </sheetViews>
  <sheetFormatPr baseColWidth="10" defaultRowHeight="12.75" x14ac:dyDescent="0.2"/>
  <cols>
    <col min="1" max="1" width="2" customWidth="1"/>
    <col min="2" max="2" width="15.28515625" bestFit="1" customWidth="1"/>
    <col min="4" max="4" width="9" style="27" customWidth="1"/>
    <col min="5" max="5" width="8.7109375" style="27" customWidth="1"/>
    <col min="6" max="6" width="8.42578125" style="31" customWidth="1"/>
    <col min="7" max="7" width="10.85546875" style="29" customWidth="1"/>
    <col min="8" max="8" width="10.85546875" style="49" customWidth="1"/>
    <col min="9" max="9" width="12.85546875" style="16" customWidth="1"/>
    <col min="10" max="10" width="49.7109375" style="18" customWidth="1"/>
    <col min="11" max="11" width="40" style="18" customWidth="1"/>
    <col min="12" max="12" width="33.7109375" style="31" customWidth="1"/>
    <col min="13" max="13" width="11.7109375" customWidth="1"/>
    <col min="14" max="14" width="21.42578125" customWidth="1"/>
    <col min="15" max="15" width="16.140625" customWidth="1"/>
    <col min="16" max="16" width="12.28515625" customWidth="1"/>
    <col min="17" max="17" width="10.28515625" customWidth="1"/>
    <col min="18" max="18" width="8" customWidth="1"/>
    <col min="19" max="19" width="13.28515625" style="10" customWidth="1"/>
    <col min="20" max="20" width="21.5703125" style="10" customWidth="1"/>
    <col min="21" max="21" width="25.140625" style="10" customWidth="1"/>
    <col min="22" max="24" width="12.7109375" customWidth="1"/>
    <col min="25" max="25" width="11.42578125" style="12"/>
  </cols>
  <sheetData>
    <row r="1" spans="1:25" ht="18.75" customHeight="1" x14ac:dyDescent="0.3">
      <c r="A1" s="1"/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95"/>
      <c r="N1" s="12" t="s">
        <v>102</v>
      </c>
      <c r="O1" s="12"/>
      <c r="P1" s="52"/>
      <c r="Q1" s="51"/>
      <c r="R1" s="52"/>
      <c r="S1" s="68"/>
      <c r="T1" s="68"/>
      <c r="U1" s="52"/>
      <c r="V1" s="53"/>
      <c r="W1" s="53"/>
      <c r="X1" s="15"/>
      <c r="Y1" s="14"/>
    </row>
    <row r="2" spans="1:25" ht="21" customHeight="1" x14ac:dyDescent="0.3">
      <c r="A2" s="1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2"/>
      <c r="N2" s="12"/>
      <c r="O2" s="12"/>
      <c r="P2" s="52"/>
      <c r="Q2" s="51"/>
      <c r="R2" s="52"/>
      <c r="S2" s="68"/>
      <c r="T2" s="68"/>
      <c r="U2" s="52"/>
      <c r="V2" s="54"/>
      <c r="W2" s="54"/>
      <c r="X2" s="15"/>
    </row>
    <row r="3" spans="1:25" ht="17.25" customHeight="1" x14ac:dyDescent="0.3">
      <c r="A3" s="1"/>
      <c r="B3" s="2"/>
      <c r="C3" s="251"/>
      <c r="D3" s="193"/>
      <c r="E3" s="193"/>
      <c r="F3" s="193"/>
      <c r="G3" s="28"/>
      <c r="H3" s="113"/>
      <c r="I3" s="5"/>
      <c r="J3" s="17"/>
      <c r="K3" s="17"/>
      <c r="L3" s="32"/>
      <c r="M3" s="12"/>
      <c r="N3" s="69"/>
      <c r="O3" s="195" t="s">
        <v>101</v>
      </c>
      <c r="P3" s="195"/>
      <c r="Q3" s="195"/>
      <c r="R3" s="55"/>
      <c r="S3" s="68"/>
      <c r="T3" s="68"/>
      <c r="U3" s="55"/>
      <c r="V3" s="56"/>
      <c r="W3" s="56"/>
      <c r="X3" s="5"/>
    </row>
    <row r="4" spans="1:25" ht="17.25" x14ac:dyDescent="0.3">
      <c r="A4" s="1"/>
      <c r="B4" s="275">
        <f>DATEVALUE("1/"&amp;B5&amp;"/"&amp;C5)</f>
        <v>42583</v>
      </c>
      <c r="C4" s="193"/>
      <c r="D4" s="193"/>
      <c r="E4" s="193"/>
      <c r="F4" s="193"/>
      <c r="G4" s="28"/>
      <c r="H4" s="113"/>
      <c r="I4" s="5"/>
      <c r="J4" s="17"/>
      <c r="K4" s="17"/>
      <c r="L4" s="12"/>
      <c r="M4" s="12"/>
      <c r="N4" s="12"/>
      <c r="O4" s="7"/>
      <c r="P4" s="7"/>
      <c r="Q4" s="7"/>
      <c r="R4" s="6"/>
      <c r="S4" s="11"/>
      <c r="T4" s="9"/>
      <c r="U4" s="9"/>
      <c r="V4" s="5"/>
      <c r="W4" s="5"/>
      <c r="X4" s="5"/>
    </row>
    <row r="5" spans="1:25" ht="18" x14ac:dyDescent="0.2">
      <c r="A5" s="3"/>
      <c r="B5" s="125" t="s">
        <v>126</v>
      </c>
      <c r="C5" s="125">
        <v>2016</v>
      </c>
      <c r="D5" s="196" t="s">
        <v>3</v>
      </c>
      <c r="E5" s="197"/>
      <c r="F5" s="197"/>
      <c r="G5" s="197"/>
      <c r="H5" s="197"/>
      <c r="I5" s="197"/>
      <c r="J5" s="197"/>
      <c r="K5" s="197"/>
      <c r="L5" s="198"/>
      <c r="M5" s="12"/>
      <c r="N5" s="180" t="s">
        <v>26</v>
      </c>
      <c r="O5" s="180"/>
      <c r="P5" s="180"/>
      <c r="Q5" s="33">
        <v>1.625</v>
      </c>
      <c r="R5" s="12"/>
      <c r="S5" s="12"/>
      <c r="T5" s="12"/>
      <c r="U5" s="12"/>
      <c r="V5" s="12"/>
      <c r="W5" s="12"/>
      <c r="X5" s="12"/>
    </row>
    <row r="6" spans="1:25" ht="15" customHeight="1" x14ac:dyDescent="0.3">
      <c r="A6" s="4"/>
      <c r="B6" s="181" t="s">
        <v>108</v>
      </c>
      <c r="C6" s="183" t="s">
        <v>0</v>
      </c>
      <c r="D6" s="185" t="s">
        <v>122</v>
      </c>
      <c r="E6" s="187" t="s">
        <v>2</v>
      </c>
      <c r="F6" s="189" t="s">
        <v>12</v>
      </c>
      <c r="G6" s="191" t="s">
        <v>13</v>
      </c>
      <c r="H6" s="201" t="s">
        <v>123</v>
      </c>
      <c r="I6" s="189" t="s">
        <v>22</v>
      </c>
      <c r="J6" s="203" t="s">
        <v>23</v>
      </c>
      <c r="K6" s="203" t="s">
        <v>24</v>
      </c>
      <c r="L6" s="199" t="s">
        <v>25</v>
      </c>
      <c r="M6" s="12"/>
      <c r="N6" s="180" t="s">
        <v>27</v>
      </c>
      <c r="O6" s="180"/>
      <c r="P6" s="180"/>
      <c r="Q6" s="33">
        <v>1.1666666666666667</v>
      </c>
      <c r="R6" s="12"/>
      <c r="S6" s="12"/>
      <c r="T6" s="12"/>
      <c r="U6" s="12"/>
      <c r="V6" s="12"/>
      <c r="W6" s="12"/>
      <c r="X6" s="12"/>
    </row>
    <row r="7" spans="1:25" ht="42.75" customHeight="1" x14ac:dyDescent="0.3">
      <c r="A7" s="4"/>
      <c r="B7" s="182"/>
      <c r="C7" s="184"/>
      <c r="D7" s="186"/>
      <c r="E7" s="188"/>
      <c r="F7" s="190"/>
      <c r="G7" s="192"/>
      <c r="H7" s="202"/>
      <c r="I7" s="190"/>
      <c r="J7" s="204"/>
      <c r="K7" s="204"/>
      <c r="L7" s="200"/>
      <c r="M7" s="12"/>
      <c r="N7" s="194" t="s">
        <v>28</v>
      </c>
      <c r="O7" s="194"/>
      <c r="P7" s="194"/>
      <c r="Q7" s="80">
        <v>0.45833333333333331</v>
      </c>
      <c r="R7" s="12"/>
      <c r="S7" s="12"/>
      <c r="T7" s="12"/>
      <c r="U7" s="12"/>
      <c r="V7" s="12"/>
      <c r="W7" s="12"/>
      <c r="X7" s="12"/>
    </row>
    <row r="8" spans="1:25" ht="14.25" customHeight="1" x14ac:dyDescent="0.3">
      <c r="A8" s="1"/>
      <c r="B8" s="255">
        <f>C8</f>
        <v>42583</v>
      </c>
      <c r="C8" s="256">
        <f>B4-DAY(B4)+8-WEEKDAY(B4-DAY(B4)+6)</f>
        <v>42583</v>
      </c>
      <c r="D8" s="19"/>
      <c r="E8" s="20"/>
      <c r="F8" s="30">
        <f t="shared" ref="F8:F9" si="0">E8-D8</f>
        <v>0</v>
      </c>
      <c r="G8" s="156">
        <f>SUM(F8:F13)</f>
        <v>0.33333333333333331</v>
      </c>
      <c r="H8" s="109">
        <f>IF(AND(D8&lt;$Q$14,D8&gt;=$R$14),IF(E8&gt;D8,IF(E8&lt;=$Q$14,0,MOD(E8-$Q$14,1)),IF(E8&gt;=$R$14,MOD($R$14-$Q$14,1),MOD(E8-$Q$14,1))),IF(D8&gt;=$Q$14,IF(OR(E8&gt;D8,E8&lt;=$R$14),MOD(E8-D8,1),IF(E8&lt;=$Q$14,MOD($R$14-D8,1),MOD($R$14-D8,1)+MOD(E8-$Q$14,1))),IF(OR(E8&lt;D8,E8&gt;$Q$14),MOD($R$14-D8,1)+MOD(E8-$Q$14,1),IF(E8&lt;$R$14,MOD(E8-D8,1),MOD($R$14-D8,1)))))</f>
        <v>0</v>
      </c>
      <c r="I8" s="163">
        <f>IF(G8&gt;$Q8,G8-$Q8,0)</f>
        <v>8.3333333333333315E-2</v>
      </c>
      <c r="J8" s="46"/>
      <c r="K8" s="47"/>
      <c r="L8" s="117"/>
      <c r="M8" s="12"/>
      <c r="N8" s="12"/>
      <c r="P8" s="13" t="s">
        <v>29</v>
      </c>
      <c r="Q8" s="94">
        <v>0.25</v>
      </c>
      <c r="R8" s="12"/>
      <c r="S8" s="12"/>
      <c r="T8" s="12"/>
      <c r="U8" s="12"/>
      <c r="V8" s="12"/>
      <c r="W8" s="12"/>
      <c r="X8" s="12"/>
    </row>
    <row r="9" spans="1:25" ht="14.25" customHeight="1" x14ac:dyDescent="0.3">
      <c r="A9" s="1"/>
      <c r="B9" s="257"/>
      <c r="C9" s="258"/>
      <c r="D9" s="19"/>
      <c r="E9" s="20"/>
      <c r="F9" s="30">
        <f t="shared" si="0"/>
        <v>0</v>
      </c>
      <c r="G9" s="157"/>
      <c r="H9" s="110">
        <f t="shared" ref="H9:H42" si="1">IF(AND(D9&lt;$Q$14,D9&gt;=$R$14),IF(E9&gt;D9,IF(E9&lt;=$Q$14,0,MOD(E9-$Q$14,1)),IF(E9&gt;=$R$14,MOD($R$14-$Q$14,1),MOD(E9-$Q$14,1))),IF(D9&gt;=$Q$14,IF(OR(E9&gt;D9,E9&lt;=$R$14),MOD(E9-D9,1),IF(E9&lt;=$Q$14,MOD($R$14-D9,1),MOD($R$14-D9,1)+MOD(E9-$Q$14,1))),IF(OR(E9&lt;D9,E9&gt;$Q$14),MOD($R$14-D9,1)+MOD(E9-$Q$14,1),IF(E9&lt;$R$14,MOD(E9-D9,1),MOD($R$14-D9,1)))))</f>
        <v>0</v>
      </c>
      <c r="I9" s="160"/>
      <c r="J9" s="46"/>
      <c r="K9" s="47"/>
      <c r="L9" s="117"/>
      <c r="M9" s="12"/>
      <c r="N9" s="12"/>
      <c r="O9" s="12"/>
      <c r="P9" s="13" t="s">
        <v>30</v>
      </c>
      <c r="Q9" s="94">
        <v>0.16666666666666666</v>
      </c>
      <c r="R9" s="12"/>
      <c r="S9" s="12"/>
      <c r="T9" s="12"/>
      <c r="U9" s="12"/>
      <c r="V9" s="12"/>
      <c r="W9" s="12"/>
      <c r="X9" s="12"/>
    </row>
    <row r="10" spans="1:25" ht="14.25" customHeight="1" x14ac:dyDescent="0.3">
      <c r="A10" s="1"/>
      <c r="B10" s="257"/>
      <c r="C10" s="258"/>
      <c r="D10" s="19">
        <v>0.33333333333333331</v>
      </c>
      <c r="E10" s="20">
        <v>0.54166666666666663</v>
      </c>
      <c r="F10" s="30">
        <f>E10-D10</f>
        <v>0.20833333333333331</v>
      </c>
      <c r="G10" s="157"/>
      <c r="H10" s="110">
        <f t="shared" si="1"/>
        <v>0</v>
      </c>
      <c r="I10" s="160"/>
      <c r="J10" s="46"/>
      <c r="K10" s="47"/>
      <c r="L10" s="117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5" ht="14.25" customHeight="1" x14ac:dyDescent="0.3">
      <c r="A11" s="1"/>
      <c r="B11" s="257"/>
      <c r="C11" s="258"/>
      <c r="D11" s="19">
        <v>0.875</v>
      </c>
      <c r="E11" s="20">
        <v>1</v>
      </c>
      <c r="F11" s="30">
        <f t="shared" ref="F11:F13" si="2">E11-D11</f>
        <v>0.125</v>
      </c>
      <c r="G11" s="157"/>
      <c r="H11" s="110">
        <f t="shared" si="1"/>
        <v>0.125</v>
      </c>
      <c r="I11" s="160"/>
      <c r="J11" s="46"/>
      <c r="K11" s="47"/>
      <c r="L11" s="117"/>
      <c r="M11" s="12"/>
      <c r="N11" s="12"/>
      <c r="O11" s="12"/>
      <c r="P11" s="51" t="s">
        <v>75</v>
      </c>
      <c r="Q11" s="72">
        <v>0.20833333333333334</v>
      </c>
      <c r="R11" s="12"/>
      <c r="S11" s="12"/>
      <c r="T11" s="12"/>
      <c r="U11" s="12"/>
      <c r="V11" s="12"/>
      <c r="W11" s="12"/>
      <c r="X11" s="12"/>
    </row>
    <row r="12" spans="1:25" ht="14.25" customHeight="1" x14ac:dyDescent="0.3">
      <c r="A12" s="1"/>
      <c r="B12" s="257"/>
      <c r="C12" s="258"/>
      <c r="D12" s="19"/>
      <c r="E12" s="20"/>
      <c r="F12" s="30">
        <f t="shared" si="2"/>
        <v>0</v>
      </c>
      <c r="G12" s="157"/>
      <c r="H12" s="110">
        <f t="shared" si="1"/>
        <v>0</v>
      </c>
      <c r="I12" s="160"/>
      <c r="J12" s="46"/>
      <c r="K12" s="47"/>
      <c r="L12" s="117"/>
      <c r="M12" s="12"/>
      <c r="N12" s="12"/>
      <c r="O12" s="12"/>
      <c r="P12" s="51" t="s">
        <v>76</v>
      </c>
      <c r="Q12" s="71">
        <v>0.16666666666666666</v>
      </c>
      <c r="R12" s="12"/>
      <c r="S12" s="12"/>
      <c r="T12" s="12"/>
      <c r="U12" s="12"/>
      <c r="V12" s="12"/>
      <c r="W12" s="12"/>
      <c r="X12" s="12"/>
    </row>
    <row r="13" spans="1:25" ht="14.25" customHeight="1" x14ac:dyDescent="0.3">
      <c r="A13" s="1"/>
      <c r="B13" s="259"/>
      <c r="C13" s="260"/>
      <c r="D13" s="19"/>
      <c r="E13" s="20"/>
      <c r="F13" s="30">
        <f t="shared" si="2"/>
        <v>0</v>
      </c>
      <c r="G13" s="157"/>
      <c r="H13" s="110">
        <f t="shared" si="1"/>
        <v>0</v>
      </c>
      <c r="I13" s="160"/>
      <c r="J13" s="46"/>
      <c r="K13" s="47"/>
      <c r="L13" s="117"/>
      <c r="M13" s="12"/>
      <c r="N13" s="12"/>
      <c r="P13" s="100" t="s">
        <v>110</v>
      </c>
      <c r="Q13" s="70">
        <v>0.375</v>
      </c>
      <c r="R13" s="12"/>
      <c r="S13" s="12"/>
      <c r="T13" s="12"/>
      <c r="U13" s="12"/>
      <c r="V13" s="12"/>
      <c r="W13" s="12"/>
      <c r="X13" s="12"/>
    </row>
    <row r="14" spans="1:25" ht="14.25" customHeight="1" x14ac:dyDescent="0.3">
      <c r="A14" s="1"/>
      <c r="B14" s="255">
        <f t="shared" ref="B14" si="3">C14</f>
        <v>42584</v>
      </c>
      <c r="C14" s="256">
        <f>C8+1</f>
        <v>42584</v>
      </c>
      <c r="D14" s="19">
        <v>0</v>
      </c>
      <c r="E14" s="20">
        <v>0.20833333333333334</v>
      </c>
      <c r="F14" s="30">
        <f t="shared" ref="F9:F43" si="4">MOD(E14-D14,1)</f>
        <v>0.20833333333333334</v>
      </c>
      <c r="G14" s="156">
        <f>SUM(F14:F19)</f>
        <v>0.20833333333333334</v>
      </c>
      <c r="H14" s="110">
        <f t="shared" si="1"/>
        <v>0.20833333333333334</v>
      </c>
      <c r="I14" s="163">
        <f>IF(G14&gt;$Q8,G14-$Q8,0)</f>
        <v>0</v>
      </c>
      <c r="J14" s="46"/>
      <c r="K14" s="47"/>
      <c r="L14" s="117"/>
      <c r="M14" s="12"/>
      <c r="N14" s="12"/>
      <c r="O14" s="12"/>
      <c r="P14" s="57" t="s">
        <v>124</v>
      </c>
      <c r="Q14" s="107">
        <f>TIMEVALUE("21:00")</f>
        <v>0.875</v>
      </c>
      <c r="R14" s="107">
        <f>TIMEVALUE("6:00")</f>
        <v>0.25</v>
      </c>
      <c r="S14" s="12"/>
      <c r="T14" s="12"/>
      <c r="U14" s="12"/>
      <c r="V14" s="12"/>
      <c r="W14" s="12"/>
      <c r="X14" s="12"/>
    </row>
    <row r="15" spans="1:25" ht="14.25" customHeight="1" x14ac:dyDescent="0.3">
      <c r="A15" s="1"/>
      <c r="B15" s="257"/>
      <c r="C15" s="258"/>
      <c r="D15" s="19"/>
      <c r="E15" s="20"/>
      <c r="F15" s="30">
        <f t="shared" si="4"/>
        <v>0</v>
      </c>
      <c r="G15" s="157"/>
      <c r="H15" s="110">
        <f t="shared" si="1"/>
        <v>0</v>
      </c>
      <c r="I15" s="160"/>
      <c r="J15" s="46"/>
      <c r="K15" s="47"/>
      <c r="L15" s="117"/>
      <c r="M15" s="12"/>
      <c r="N15" s="12"/>
      <c r="O15" s="12"/>
      <c r="P15" s="57" t="s">
        <v>125</v>
      </c>
      <c r="Q15" s="108"/>
      <c r="R15" s="12"/>
      <c r="S15" s="78"/>
      <c r="T15" s="78"/>
      <c r="U15" s="12"/>
      <c r="V15" s="12"/>
      <c r="W15" s="12"/>
      <c r="X15" s="12"/>
    </row>
    <row r="16" spans="1:25" ht="14.25" customHeight="1" x14ac:dyDescent="0.3">
      <c r="A16" s="1"/>
      <c r="B16" s="257"/>
      <c r="C16" s="258"/>
      <c r="D16" s="19"/>
      <c r="E16" s="20"/>
      <c r="F16" s="30">
        <f t="shared" si="4"/>
        <v>0</v>
      </c>
      <c r="G16" s="157"/>
      <c r="H16" s="110">
        <f t="shared" si="1"/>
        <v>0</v>
      </c>
      <c r="I16" s="160"/>
      <c r="J16" s="46"/>
      <c r="K16" s="47"/>
      <c r="L16" s="117"/>
      <c r="M16" s="12"/>
      <c r="N16" s="12"/>
      <c r="O16" s="12"/>
      <c r="P16" s="12"/>
      <c r="Q16" s="108"/>
      <c r="R16" s="79"/>
      <c r="S16" s="79"/>
      <c r="T16" s="79"/>
      <c r="U16" s="12"/>
      <c r="V16" s="12"/>
      <c r="W16" s="12"/>
      <c r="X16" s="12"/>
    </row>
    <row r="17" spans="1:25" ht="14.25" customHeight="1" x14ac:dyDescent="0.3">
      <c r="A17" s="1"/>
      <c r="B17" s="257"/>
      <c r="C17" s="258"/>
      <c r="D17" s="19"/>
      <c r="E17" s="20"/>
      <c r="F17" s="30">
        <f t="shared" si="4"/>
        <v>0</v>
      </c>
      <c r="G17" s="157"/>
      <c r="H17" s="110">
        <f t="shared" si="1"/>
        <v>0</v>
      </c>
      <c r="I17" s="160"/>
      <c r="J17" s="46"/>
      <c r="K17" s="47"/>
      <c r="L17" s="117"/>
      <c r="M17" s="12"/>
      <c r="N17" s="12"/>
      <c r="O17" s="12"/>
      <c r="P17" s="12"/>
      <c r="Q17" s="79"/>
      <c r="R17" s="79"/>
      <c r="S17" s="79"/>
      <c r="T17" s="79"/>
      <c r="U17" s="12"/>
      <c r="V17" s="12"/>
      <c r="W17" s="12"/>
      <c r="X17" s="12"/>
    </row>
    <row r="18" spans="1:25" ht="14.25" customHeight="1" x14ac:dyDescent="0.3">
      <c r="A18" s="1"/>
      <c r="B18" s="257"/>
      <c r="C18" s="258"/>
      <c r="D18" s="19"/>
      <c r="E18" s="20"/>
      <c r="F18" s="30">
        <f t="shared" si="4"/>
        <v>0</v>
      </c>
      <c r="G18" s="157"/>
      <c r="H18" s="110">
        <f t="shared" si="1"/>
        <v>0</v>
      </c>
      <c r="I18" s="160"/>
      <c r="J18" s="46"/>
      <c r="K18" s="47"/>
      <c r="L18" s="117"/>
      <c r="M18" s="12"/>
      <c r="N18" s="12"/>
      <c r="O18" s="12"/>
      <c r="P18" s="12"/>
      <c r="Q18" s="79"/>
      <c r="R18" s="79"/>
      <c r="S18" s="79"/>
      <c r="T18" s="81" t="s">
        <v>80</v>
      </c>
      <c r="U18" s="86">
        <f t="shared" ref="U18:U23" si="5">G44+G86+G128+G170+G212</f>
        <v>0.54166666666666663</v>
      </c>
      <c r="V18" s="77"/>
      <c r="W18" s="12"/>
      <c r="X18" s="12"/>
    </row>
    <row r="19" spans="1:25" ht="14.25" customHeight="1" x14ac:dyDescent="0.3">
      <c r="A19" s="1"/>
      <c r="B19" s="259"/>
      <c r="C19" s="260"/>
      <c r="D19" s="19"/>
      <c r="E19" s="20"/>
      <c r="F19" s="30">
        <f t="shared" si="4"/>
        <v>0</v>
      </c>
      <c r="G19" s="157"/>
      <c r="H19" s="110">
        <f t="shared" si="1"/>
        <v>0</v>
      </c>
      <c r="I19" s="160"/>
      <c r="J19" s="46"/>
      <c r="K19" s="47"/>
      <c r="L19" s="117"/>
      <c r="M19" s="12"/>
      <c r="N19" s="12"/>
      <c r="O19" s="12"/>
      <c r="Q19" s="79"/>
      <c r="R19" s="79"/>
      <c r="S19" s="79"/>
      <c r="T19" s="82" t="s">
        <v>119</v>
      </c>
      <c r="U19" s="86">
        <f t="shared" si="5"/>
        <v>8.3333333333333315E-2</v>
      </c>
      <c r="V19" s="12"/>
      <c r="W19" s="12"/>
      <c r="X19" s="12"/>
    </row>
    <row r="20" spans="1:25" ht="14.25" customHeight="1" x14ac:dyDescent="0.3">
      <c r="A20" s="1"/>
      <c r="B20" s="255">
        <f t="shared" ref="B20" si="6">C20</f>
        <v>42585</v>
      </c>
      <c r="C20" s="256">
        <f t="shared" ref="C20" si="7">C14+1</f>
        <v>42585</v>
      </c>
      <c r="D20" s="19"/>
      <c r="E20" s="20"/>
      <c r="F20" s="30">
        <f t="shared" si="4"/>
        <v>0</v>
      </c>
      <c r="G20" s="156">
        <f>SUM(F20:F25)</f>
        <v>0</v>
      </c>
      <c r="H20" s="110">
        <f t="shared" si="1"/>
        <v>0</v>
      </c>
      <c r="I20" s="163">
        <f>IF(G20&gt;$Q8,G20-$Q8,0)</f>
        <v>0</v>
      </c>
      <c r="J20" s="46"/>
      <c r="K20" s="47"/>
      <c r="L20" s="117"/>
      <c r="M20" s="12"/>
      <c r="N20" s="12"/>
      <c r="O20" s="12"/>
      <c r="P20" s="12"/>
      <c r="Q20" s="12"/>
      <c r="R20" s="12"/>
      <c r="S20" s="12"/>
      <c r="T20" s="82" t="s">
        <v>118</v>
      </c>
      <c r="U20" s="83">
        <f t="shared" si="5"/>
        <v>0</v>
      </c>
      <c r="V20" s="12"/>
      <c r="W20" s="12"/>
      <c r="X20" s="12"/>
    </row>
    <row r="21" spans="1:25" ht="14.25" customHeight="1" x14ac:dyDescent="0.3">
      <c r="A21" s="1"/>
      <c r="B21" s="257"/>
      <c r="C21" s="258"/>
      <c r="D21" s="19"/>
      <c r="E21" s="20"/>
      <c r="F21" s="30">
        <f t="shared" si="4"/>
        <v>0</v>
      </c>
      <c r="G21" s="157"/>
      <c r="H21" s="110">
        <f t="shared" si="1"/>
        <v>0</v>
      </c>
      <c r="I21" s="160"/>
      <c r="J21" s="46"/>
      <c r="K21" s="47"/>
      <c r="L21" s="117"/>
      <c r="M21" s="12"/>
      <c r="N21" s="12"/>
      <c r="O21" s="12"/>
      <c r="P21" s="12"/>
      <c r="Q21" s="12"/>
      <c r="R21" s="12"/>
      <c r="S21" s="12"/>
      <c r="T21" s="82" t="s">
        <v>115</v>
      </c>
      <c r="U21" s="84">
        <f t="shared" si="5"/>
        <v>-7.791666666666667</v>
      </c>
      <c r="V21" s="12"/>
      <c r="W21" s="12"/>
      <c r="X21" s="12"/>
    </row>
    <row r="22" spans="1:25" ht="14.25" customHeight="1" x14ac:dyDescent="0.3">
      <c r="A22" s="1"/>
      <c r="B22" s="257"/>
      <c r="C22" s="258"/>
      <c r="D22" s="19"/>
      <c r="E22" s="20"/>
      <c r="F22" s="30">
        <f t="shared" si="4"/>
        <v>0</v>
      </c>
      <c r="G22" s="157"/>
      <c r="H22" s="110">
        <f t="shared" si="1"/>
        <v>0</v>
      </c>
      <c r="I22" s="160"/>
      <c r="J22" s="46"/>
      <c r="K22" s="47"/>
      <c r="L22" s="117"/>
      <c r="M22" s="12"/>
      <c r="N22" s="12"/>
      <c r="O22" s="12"/>
      <c r="P22" s="12"/>
      <c r="Q22" s="12"/>
      <c r="R22" s="12"/>
      <c r="S22" s="12"/>
      <c r="T22" s="82" t="s">
        <v>116</v>
      </c>
      <c r="U22" s="85">
        <f t="shared" si="5"/>
        <v>0</v>
      </c>
      <c r="V22" s="12"/>
      <c r="W22" s="12"/>
      <c r="X22" s="12"/>
    </row>
    <row r="23" spans="1:25" ht="14.25" customHeight="1" x14ac:dyDescent="0.3">
      <c r="A23" s="1"/>
      <c r="B23" s="257"/>
      <c r="C23" s="258"/>
      <c r="D23" s="19"/>
      <c r="E23" s="20"/>
      <c r="F23" s="30">
        <f t="shared" si="4"/>
        <v>0</v>
      </c>
      <c r="G23" s="157"/>
      <c r="H23" s="110">
        <f t="shared" si="1"/>
        <v>0</v>
      </c>
      <c r="I23" s="160"/>
      <c r="J23" s="46"/>
      <c r="K23" s="47"/>
      <c r="L23" s="117"/>
      <c r="M23" s="12"/>
      <c r="N23" s="12"/>
      <c r="O23" s="12"/>
      <c r="P23" s="12"/>
      <c r="Q23" s="12"/>
      <c r="R23" s="12"/>
      <c r="S23" s="12"/>
      <c r="T23" s="82" t="s">
        <v>117</v>
      </c>
      <c r="U23" s="112">
        <f t="shared" si="5"/>
        <v>0.33333333333333337</v>
      </c>
      <c r="V23" s="12"/>
      <c r="W23" s="12"/>
      <c r="X23" s="12"/>
    </row>
    <row r="24" spans="1:25" ht="14.25" customHeight="1" x14ac:dyDescent="0.3">
      <c r="A24" s="1"/>
      <c r="B24" s="257"/>
      <c r="C24" s="258"/>
      <c r="D24" s="19"/>
      <c r="E24" s="20"/>
      <c r="F24" s="30">
        <f t="shared" si="4"/>
        <v>0</v>
      </c>
      <c r="G24" s="157"/>
      <c r="H24" s="110">
        <f t="shared" si="1"/>
        <v>0</v>
      </c>
      <c r="I24" s="160"/>
      <c r="J24" s="46"/>
      <c r="K24" s="47"/>
      <c r="L24" s="117"/>
      <c r="M24" s="12"/>
      <c r="N24" s="12"/>
      <c r="O24" s="12"/>
      <c r="P24" s="12"/>
      <c r="Q24" s="12"/>
      <c r="R24" s="12"/>
      <c r="S24" s="12"/>
      <c r="T24" s="82" t="s">
        <v>121</v>
      </c>
      <c r="U24" s="105">
        <f>P45+P52+P59+P66+P73+P80+P87</f>
        <v>0</v>
      </c>
      <c r="V24" s="12"/>
      <c r="W24" s="12"/>
      <c r="X24" s="12"/>
    </row>
    <row r="25" spans="1:25" ht="14.25" customHeight="1" x14ac:dyDescent="0.3">
      <c r="A25" s="1"/>
      <c r="B25" s="259"/>
      <c r="C25" s="260"/>
      <c r="D25" s="19"/>
      <c r="E25" s="20"/>
      <c r="F25" s="30">
        <f t="shared" si="4"/>
        <v>0</v>
      </c>
      <c r="G25" s="157"/>
      <c r="H25" s="110">
        <f t="shared" si="1"/>
        <v>0</v>
      </c>
      <c r="I25" s="160"/>
      <c r="J25" s="46"/>
      <c r="K25" s="47"/>
      <c r="L25" s="117"/>
      <c r="M25" s="12"/>
      <c r="N25" s="12"/>
      <c r="O25" s="12"/>
      <c r="P25" s="12"/>
      <c r="Q25" s="12"/>
      <c r="R25" s="12"/>
      <c r="S25" s="12"/>
      <c r="T25" s="82" t="s">
        <v>120</v>
      </c>
      <c r="U25" s="106">
        <f>P46+P53+P60+P67+P74+P81+P88</f>
        <v>0</v>
      </c>
      <c r="V25" s="12"/>
      <c r="W25" s="12"/>
      <c r="X25" s="12"/>
    </row>
    <row r="26" spans="1:25" ht="14.25" customHeight="1" x14ac:dyDescent="0.3">
      <c r="A26" s="1"/>
      <c r="B26" s="255">
        <f t="shared" ref="B26" si="8">C26</f>
        <v>42586</v>
      </c>
      <c r="C26" s="256">
        <f t="shared" ref="C26" si="9">C20+1</f>
        <v>42586</v>
      </c>
      <c r="D26" s="19"/>
      <c r="E26" s="20"/>
      <c r="F26" s="30">
        <f t="shared" si="4"/>
        <v>0</v>
      </c>
      <c r="G26" s="156">
        <f>SUM(F26:F31)</f>
        <v>0</v>
      </c>
      <c r="H26" s="110">
        <f t="shared" si="1"/>
        <v>0</v>
      </c>
      <c r="I26" s="163">
        <f>IF(G26&gt;$Q8,G26-$Q8,0)</f>
        <v>0</v>
      </c>
      <c r="J26" s="46"/>
      <c r="K26" s="47"/>
      <c r="L26" s="117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57"/>
      <c r="X26" s="102"/>
      <c r="Y26" s="102"/>
    </row>
    <row r="27" spans="1:25" ht="14.25" customHeight="1" x14ac:dyDescent="0.3">
      <c r="A27" s="1"/>
      <c r="B27" s="257"/>
      <c r="C27" s="258"/>
      <c r="D27" s="19"/>
      <c r="E27" s="20"/>
      <c r="F27" s="30">
        <f t="shared" si="4"/>
        <v>0</v>
      </c>
      <c r="G27" s="157"/>
      <c r="H27" s="110">
        <f t="shared" si="1"/>
        <v>0</v>
      </c>
      <c r="I27" s="160"/>
      <c r="J27" s="46"/>
      <c r="K27" s="47"/>
      <c r="L27" s="117"/>
      <c r="M27" s="12"/>
      <c r="N27" s="12"/>
      <c r="O27" s="12"/>
      <c r="P27" s="12"/>
      <c r="Q27" s="12"/>
      <c r="R27" s="12"/>
      <c r="S27" s="68"/>
      <c r="T27" s="68"/>
      <c r="U27" s="68"/>
      <c r="V27" s="12"/>
      <c r="W27" s="12"/>
      <c r="X27" s="101"/>
    </row>
    <row r="28" spans="1:25" ht="14.25" customHeight="1" x14ac:dyDescent="0.3">
      <c r="A28" s="1"/>
      <c r="B28" s="257"/>
      <c r="C28" s="258"/>
      <c r="D28" s="19"/>
      <c r="E28" s="20"/>
      <c r="F28" s="30">
        <f t="shared" si="4"/>
        <v>0</v>
      </c>
      <c r="G28" s="157"/>
      <c r="H28" s="110">
        <f t="shared" si="1"/>
        <v>0</v>
      </c>
      <c r="I28" s="160"/>
      <c r="J28" s="46"/>
      <c r="K28" s="47"/>
      <c r="L28" s="117"/>
      <c r="M28" s="12"/>
      <c r="N28" s="12"/>
      <c r="O28" s="12"/>
      <c r="P28" s="12"/>
      <c r="Q28" s="12"/>
      <c r="R28" s="12"/>
      <c r="S28" s="68"/>
      <c r="T28" s="68"/>
      <c r="U28" s="68"/>
      <c r="V28" s="12"/>
      <c r="W28" s="12"/>
      <c r="X28" s="12"/>
    </row>
    <row r="29" spans="1:25" ht="14.25" customHeight="1" x14ac:dyDescent="0.3">
      <c r="A29" s="1"/>
      <c r="B29" s="257"/>
      <c r="C29" s="258"/>
      <c r="D29" s="19"/>
      <c r="E29" s="20"/>
      <c r="F29" s="30">
        <f t="shared" si="4"/>
        <v>0</v>
      </c>
      <c r="G29" s="157"/>
      <c r="H29" s="110">
        <f t="shared" si="1"/>
        <v>0</v>
      </c>
      <c r="I29" s="160"/>
      <c r="J29" s="46"/>
      <c r="K29" s="47"/>
      <c r="L29" s="117"/>
      <c r="M29" s="12"/>
      <c r="N29" s="12"/>
      <c r="O29" s="12"/>
      <c r="P29" s="12"/>
      <c r="Q29" s="12"/>
      <c r="R29" s="12"/>
      <c r="S29" s="68"/>
      <c r="T29" s="68"/>
      <c r="U29" s="68"/>
      <c r="V29" s="12"/>
      <c r="W29" s="12"/>
      <c r="X29" s="12"/>
    </row>
    <row r="30" spans="1:25" ht="14.25" customHeight="1" x14ac:dyDescent="0.3">
      <c r="A30" s="1"/>
      <c r="B30" s="257"/>
      <c r="C30" s="258"/>
      <c r="D30" s="19"/>
      <c r="E30" s="20"/>
      <c r="F30" s="30">
        <f t="shared" si="4"/>
        <v>0</v>
      </c>
      <c r="G30" s="157"/>
      <c r="H30" s="110">
        <f t="shared" si="1"/>
        <v>0</v>
      </c>
      <c r="I30" s="160"/>
      <c r="J30" s="46"/>
      <c r="K30" s="47"/>
      <c r="L30" s="117"/>
      <c r="M30" s="12"/>
      <c r="N30" s="12"/>
      <c r="O30" s="12"/>
      <c r="P30" s="12"/>
      <c r="Q30" s="12"/>
      <c r="R30" s="12"/>
      <c r="S30" s="68"/>
      <c r="T30" s="68"/>
      <c r="U30" s="68"/>
      <c r="V30" s="12"/>
      <c r="W30" s="12"/>
      <c r="X30" s="12"/>
    </row>
    <row r="31" spans="1:25" ht="14.25" customHeight="1" x14ac:dyDescent="0.3">
      <c r="A31" s="1"/>
      <c r="B31" s="259"/>
      <c r="C31" s="260"/>
      <c r="D31" s="19"/>
      <c r="E31" s="20"/>
      <c r="F31" s="30">
        <f t="shared" si="4"/>
        <v>0</v>
      </c>
      <c r="G31" s="157"/>
      <c r="H31" s="110">
        <f t="shared" si="1"/>
        <v>0</v>
      </c>
      <c r="I31" s="160"/>
      <c r="J31" s="46"/>
      <c r="K31" s="47"/>
      <c r="L31" s="117"/>
      <c r="M31" s="12"/>
      <c r="N31" s="12"/>
      <c r="O31" s="12"/>
      <c r="P31" s="12"/>
      <c r="Q31" s="12"/>
      <c r="R31" s="12"/>
      <c r="S31" s="68"/>
      <c r="T31" s="68"/>
      <c r="U31" s="68"/>
      <c r="V31" s="12"/>
      <c r="W31" s="12"/>
      <c r="X31" s="12"/>
    </row>
    <row r="32" spans="1:25" ht="14.25" x14ac:dyDescent="0.3">
      <c r="A32" s="1"/>
      <c r="B32" s="255">
        <f t="shared" ref="B32" si="10">C32</f>
        <v>42587</v>
      </c>
      <c r="C32" s="256">
        <f t="shared" ref="C32" si="11">C26+1</f>
        <v>42587</v>
      </c>
      <c r="D32" s="19"/>
      <c r="E32" s="20"/>
      <c r="F32" s="30">
        <f t="shared" si="4"/>
        <v>0</v>
      </c>
      <c r="G32" s="156">
        <f>SUM(F32:F37)</f>
        <v>0</v>
      </c>
      <c r="H32" s="110">
        <f t="shared" si="1"/>
        <v>0</v>
      </c>
      <c r="I32" s="163">
        <f>IF(G32&gt;$Q$9,G32-$Q$9,0)</f>
        <v>0</v>
      </c>
      <c r="J32" s="46" t="s">
        <v>54</v>
      </c>
      <c r="K32" s="47"/>
      <c r="L32" s="117"/>
      <c r="M32" s="12"/>
      <c r="N32" s="12"/>
      <c r="O32" s="12"/>
      <c r="P32" s="12"/>
      <c r="Q32" s="12"/>
      <c r="R32" s="12"/>
      <c r="S32" s="68"/>
      <c r="T32" s="68"/>
      <c r="U32" s="68"/>
      <c r="V32" s="12"/>
      <c r="W32" s="12"/>
      <c r="X32" s="12"/>
    </row>
    <row r="33" spans="1:24" ht="14.25" x14ac:dyDescent="0.3">
      <c r="A33" s="1"/>
      <c r="B33" s="257"/>
      <c r="C33" s="258"/>
      <c r="D33" s="21"/>
      <c r="E33" s="22"/>
      <c r="F33" s="30">
        <f t="shared" si="4"/>
        <v>0</v>
      </c>
      <c r="G33" s="157"/>
      <c r="H33" s="110">
        <f t="shared" si="1"/>
        <v>0</v>
      </c>
      <c r="I33" s="160"/>
      <c r="J33" s="46" t="s">
        <v>54</v>
      </c>
      <c r="K33" s="47"/>
      <c r="L33" s="117"/>
      <c r="M33" s="12"/>
      <c r="N33" s="12"/>
      <c r="O33" s="12"/>
      <c r="P33" s="12"/>
      <c r="Q33" s="12"/>
      <c r="R33" s="12"/>
      <c r="S33" s="68"/>
      <c r="T33" s="68"/>
      <c r="U33" s="68"/>
      <c r="V33" s="12"/>
      <c r="W33" s="12"/>
      <c r="X33" s="12"/>
    </row>
    <row r="34" spans="1:24" ht="14.25" x14ac:dyDescent="0.3">
      <c r="A34" s="1"/>
      <c r="B34" s="257"/>
      <c r="C34" s="258"/>
      <c r="D34" s="21"/>
      <c r="E34" s="22"/>
      <c r="F34" s="30">
        <f t="shared" si="4"/>
        <v>0</v>
      </c>
      <c r="G34" s="157"/>
      <c r="H34" s="110">
        <f t="shared" si="1"/>
        <v>0</v>
      </c>
      <c r="I34" s="160"/>
      <c r="J34" s="46"/>
      <c r="K34" s="47"/>
      <c r="L34" s="117"/>
      <c r="M34" s="12"/>
      <c r="N34" s="12"/>
      <c r="O34" s="12"/>
      <c r="P34" s="12"/>
      <c r="Q34" s="12"/>
      <c r="R34" s="12"/>
      <c r="S34" s="68"/>
      <c r="T34" s="68"/>
      <c r="U34" s="68"/>
      <c r="V34" s="12"/>
      <c r="W34" s="12"/>
      <c r="X34" s="12"/>
    </row>
    <row r="35" spans="1:24" ht="14.25" x14ac:dyDescent="0.3">
      <c r="A35" s="1"/>
      <c r="B35" s="257"/>
      <c r="C35" s="258"/>
      <c r="D35" s="21"/>
      <c r="E35" s="22"/>
      <c r="F35" s="30">
        <f t="shared" si="4"/>
        <v>0</v>
      </c>
      <c r="G35" s="157"/>
      <c r="H35" s="110">
        <f t="shared" si="1"/>
        <v>0</v>
      </c>
      <c r="I35" s="160"/>
      <c r="J35" s="46"/>
      <c r="K35" s="47"/>
      <c r="L35" s="117"/>
      <c r="M35" s="12"/>
      <c r="N35" s="12"/>
      <c r="O35" s="12"/>
      <c r="P35" s="12"/>
      <c r="Q35" s="12"/>
      <c r="R35" s="12"/>
      <c r="S35" s="68"/>
      <c r="T35" s="68"/>
      <c r="U35" s="68"/>
      <c r="V35" s="12"/>
      <c r="W35" s="12"/>
      <c r="X35" s="12"/>
    </row>
    <row r="36" spans="1:24" ht="14.25" x14ac:dyDescent="0.3">
      <c r="A36" s="1"/>
      <c r="B36" s="257"/>
      <c r="C36" s="258"/>
      <c r="D36" s="21"/>
      <c r="E36" s="22"/>
      <c r="F36" s="30">
        <f t="shared" si="4"/>
        <v>0</v>
      </c>
      <c r="G36" s="157"/>
      <c r="H36" s="110">
        <f t="shared" si="1"/>
        <v>0</v>
      </c>
      <c r="I36" s="160"/>
      <c r="J36" s="46"/>
      <c r="K36" s="47"/>
      <c r="L36" s="117"/>
      <c r="M36" s="12"/>
      <c r="N36" s="12"/>
      <c r="O36" s="12"/>
      <c r="P36" s="12"/>
      <c r="Q36" s="12"/>
      <c r="R36" s="12"/>
      <c r="S36" s="68"/>
      <c r="T36" s="68"/>
      <c r="U36" s="68"/>
      <c r="V36" s="12"/>
      <c r="W36" s="12"/>
      <c r="X36" s="12"/>
    </row>
    <row r="37" spans="1:24" ht="14.25" x14ac:dyDescent="0.3">
      <c r="A37" s="1"/>
      <c r="B37" s="259"/>
      <c r="C37" s="260"/>
      <c r="D37" s="23"/>
      <c r="E37" s="24"/>
      <c r="F37" s="30">
        <f t="shared" si="4"/>
        <v>0</v>
      </c>
      <c r="G37" s="157"/>
      <c r="H37" s="110">
        <f t="shared" si="1"/>
        <v>0</v>
      </c>
      <c r="I37" s="160"/>
      <c r="J37" s="46"/>
      <c r="K37" s="47"/>
      <c r="L37" s="117"/>
      <c r="M37" s="12"/>
      <c r="N37" s="221" t="s">
        <v>113</v>
      </c>
      <c r="O37" s="222"/>
      <c r="P37" s="222"/>
      <c r="Q37" s="222"/>
      <c r="R37" s="223"/>
      <c r="S37" s="224" t="s">
        <v>114</v>
      </c>
      <c r="T37" s="225"/>
      <c r="U37" s="225"/>
      <c r="V37" s="225"/>
      <c r="W37" s="226"/>
      <c r="X37" s="12"/>
    </row>
    <row r="38" spans="1:24" ht="14.25" x14ac:dyDescent="0.3">
      <c r="A38" s="1"/>
      <c r="B38" s="255">
        <f t="shared" ref="B38" si="12">C38</f>
        <v>42588</v>
      </c>
      <c r="C38" s="256">
        <f t="shared" ref="C38" si="13">C32+1</f>
        <v>42588</v>
      </c>
      <c r="D38" s="25"/>
      <c r="E38" s="26"/>
      <c r="F38" s="30">
        <f t="shared" si="4"/>
        <v>0</v>
      </c>
      <c r="G38" s="156">
        <f>SUM(F38:F43)</f>
        <v>0</v>
      </c>
      <c r="H38" s="110">
        <f t="shared" si="1"/>
        <v>0</v>
      </c>
      <c r="I38" s="163">
        <f>IF(G38&gt;$Q$8,G38-$Q$8,0)</f>
        <v>0</v>
      </c>
      <c r="J38" s="46" t="s">
        <v>55</v>
      </c>
      <c r="K38" s="47" t="s">
        <v>56</v>
      </c>
      <c r="L38" s="117" t="s">
        <v>40</v>
      </c>
      <c r="M38" s="12"/>
      <c r="N38" s="181" t="s">
        <v>108</v>
      </c>
      <c r="O38" s="183" t="s">
        <v>0</v>
      </c>
      <c r="P38" s="211" t="s">
        <v>1</v>
      </c>
      <c r="Q38" s="187" t="s">
        <v>2</v>
      </c>
      <c r="R38" s="189" t="s">
        <v>12</v>
      </c>
      <c r="S38" s="181" t="s">
        <v>108</v>
      </c>
      <c r="T38" s="183" t="s">
        <v>0</v>
      </c>
      <c r="U38" s="211" t="s">
        <v>1</v>
      </c>
      <c r="V38" s="187" t="s">
        <v>2</v>
      </c>
      <c r="W38" s="213" t="s">
        <v>12</v>
      </c>
      <c r="X38" s="12"/>
    </row>
    <row r="39" spans="1:24" ht="14.25" x14ac:dyDescent="0.3">
      <c r="A39" s="1"/>
      <c r="B39" s="257"/>
      <c r="C39" s="258"/>
      <c r="D39" s="25"/>
      <c r="E39" s="26"/>
      <c r="F39" s="30">
        <f t="shared" si="4"/>
        <v>0</v>
      </c>
      <c r="G39" s="157"/>
      <c r="H39" s="110">
        <f t="shared" si="1"/>
        <v>0</v>
      </c>
      <c r="I39" s="160"/>
      <c r="J39" s="46"/>
      <c r="K39" s="47"/>
      <c r="L39" s="117"/>
      <c r="M39" s="12"/>
      <c r="N39" s="182"/>
      <c r="O39" s="184"/>
      <c r="P39" s="212"/>
      <c r="Q39" s="188"/>
      <c r="R39" s="190"/>
      <c r="S39" s="233"/>
      <c r="T39" s="210"/>
      <c r="U39" s="212"/>
      <c r="V39" s="188"/>
      <c r="W39" s="214"/>
      <c r="X39" s="12"/>
    </row>
    <row r="40" spans="1:24" ht="14.25" x14ac:dyDescent="0.3">
      <c r="A40" s="1"/>
      <c r="B40" s="257"/>
      <c r="C40" s="258"/>
      <c r="D40" s="25"/>
      <c r="E40" s="26"/>
      <c r="F40" s="30">
        <f t="shared" si="4"/>
        <v>0</v>
      </c>
      <c r="G40" s="157"/>
      <c r="H40" s="110">
        <f t="shared" si="1"/>
        <v>0</v>
      </c>
      <c r="I40" s="160"/>
      <c r="J40" s="46"/>
      <c r="K40" s="47"/>
      <c r="L40" s="117"/>
      <c r="M40" s="12"/>
      <c r="N40" s="165">
        <f>O40</f>
        <v>0</v>
      </c>
      <c r="O40" s="166"/>
      <c r="P40" s="19"/>
      <c r="Q40" s="20"/>
      <c r="R40" s="30">
        <f t="shared" ref="R40:R44" si="14">Q40-P40</f>
        <v>0</v>
      </c>
      <c r="S40" s="229"/>
      <c r="T40" s="232"/>
      <c r="U40" s="19"/>
      <c r="V40" s="20"/>
      <c r="W40" s="103">
        <f t="shared" ref="W40:W44" si="15">V40-U40</f>
        <v>0</v>
      </c>
      <c r="X40" s="12"/>
    </row>
    <row r="41" spans="1:24" ht="14.25" x14ac:dyDescent="0.3">
      <c r="A41" s="1"/>
      <c r="B41" s="257"/>
      <c r="C41" s="258"/>
      <c r="D41" s="25"/>
      <c r="E41" s="26"/>
      <c r="F41" s="30">
        <f t="shared" si="4"/>
        <v>0</v>
      </c>
      <c r="G41" s="157"/>
      <c r="H41" s="110">
        <f t="shared" si="1"/>
        <v>0</v>
      </c>
      <c r="I41" s="160"/>
      <c r="J41" s="46"/>
      <c r="K41" s="47"/>
      <c r="L41" s="117"/>
      <c r="M41" s="12"/>
      <c r="N41" s="154"/>
      <c r="O41" s="167"/>
      <c r="P41" s="19"/>
      <c r="Q41" s="20"/>
      <c r="R41" s="30">
        <f t="shared" si="14"/>
        <v>0</v>
      </c>
      <c r="S41" s="230"/>
      <c r="T41" s="167"/>
      <c r="U41" s="19"/>
      <c r="V41" s="20"/>
      <c r="W41" s="103">
        <f t="shared" si="15"/>
        <v>0</v>
      </c>
      <c r="X41" s="12"/>
    </row>
    <row r="42" spans="1:24" ht="14.25" x14ac:dyDescent="0.3">
      <c r="A42" s="1"/>
      <c r="B42" s="257"/>
      <c r="C42" s="258"/>
      <c r="D42" s="25"/>
      <c r="E42" s="26"/>
      <c r="F42" s="30">
        <f t="shared" si="4"/>
        <v>0</v>
      </c>
      <c r="G42" s="157"/>
      <c r="H42" s="110">
        <f t="shared" si="1"/>
        <v>0</v>
      </c>
      <c r="I42" s="160"/>
      <c r="J42" s="46"/>
      <c r="K42" s="47"/>
      <c r="L42" s="117"/>
      <c r="M42" s="12"/>
      <c r="N42" s="154"/>
      <c r="O42" s="167"/>
      <c r="P42" s="19"/>
      <c r="Q42" s="20"/>
      <c r="R42" s="30">
        <f t="shared" si="14"/>
        <v>0</v>
      </c>
      <c r="S42" s="230"/>
      <c r="T42" s="167"/>
      <c r="U42" s="19"/>
      <c r="V42" s="20"/>
      <c r="W42" s="103">
        <f t="shared" si="15"/>
        <v>0</v>
      </c>
      <c r="X42" s="12"/>
    </row>
    <row r="43" spans="1:24" ht="14.25" x14ac:dyDescent="0.3">
      <c r="A43" s="1"/>
      <c r="B43" s="259"/>
      <c r="C43" s="260"/>
      <c r="D43" s="58"/>
      <c r="E43" s="59"/>
      <c r="F43" s="30">
        <f t="shared" si="4"/>
        <v>0</v>
      </c>
      <c r="G43" s="157"/>
      <c r="H43" s="111">
        <f>IF(AND(D43&lt;$Q$14,D43&gt;=$R$14),IF(E43&gt;D43,IF(E43&lt;=$Q$14,0,MOD(E43-$Q$14,1)),IF(E43&gt;=$R$14,MOD($R$14-$Q$14,1),MOD(E43-$Q$14,1))),IF(D43&gt;=$Q$14,IF(OR(E43&gt;D43,E43&lt;=$R$14),MOD(E43-D43,1),IF(E43&lt;=$Q$14,MOD($R$14-D43,1),MOD($R$14-D43,1)+MOD(E43-$Q$14,1))),IF(OR(E43&lt;D43,E43&gt;$Q$14),MOD($R$14-D43,1)+MOD(E43-$Q$14,1),IF(E43&lt;$R$14,MOD(E43-D43,1),MOD($R$14-D43,1)))))</f>
        <v>0</v>
      </c>
      <c r="I43" s="160"/>
      <c r="J43" s="64"/>
      <c r="K43" s="65"/>
      <c r="L43" s="118"/>
      <c r="M43" s="12"/>
      <c r="N43" s="154"/>
      <c r="O43" s="167"/>
      <c r="P43" s="19"/>
      <c r="Q43" s="20"/>
      <c r="R43" s="30">
        <f t="shared" si="14"/>
        <v>0</v>
      </c>
      <c r="S43" s="230"/>
      <c r="T43" s="167"/>
      <c r="U43" s="19"/>
      <c r="V43" s="20"/>
      <c r="W43" s="103">
        <f t="shared" si="15"/>
        <v>0</v>
      </c>
      <c r="X43" s="12"/>
    </row>
    <row r="44" spans="1:24" ht="14.25" x14ac:dyDescent="0.3">
      <c r="A44" s="1"/>
      <c r="B44" s="261" t="s">
        <v>77</v>
      </c>
      <c r="C44" s="261"/>
      <c r="D44" s="128"/>
      <c r="E44" s="128"/>
      <c r="F44" s="128"/>
      <c r="G44" s="132">
        <f>SUM(G8:G43)</f>
        <v>0.54166666666666663</v>
      </c>
      <c r="H44" s="147"/>
      <c r="I44" s="133"/>
      <c r="J44" s="133"/>
      <c r="K44" s="133"/>
      <c r="L44" s="134"/>
      <c r="M44" s="12"/>
      <c r="N44" s="236"/>
      <c r="O44" s="168"/>
      <c r="P44" s="21"/>
      <c r="Q44" s="22"/>
      <c r="R44" s="60">
        <f t="shared" si="14"/>
        <v>0</v>
      </c>
      <c r="S44" s="231"/>
      <c r="T44" s="168"/>
      <c r="U44" s="21"/>
      <c r="V44" s="22"/>
      <c r="W44" s="104">
        <f t="shared" si="15"/>
        <v>0</v>
      </c>
      <c r="X44" s="12"/>
    </row>
    <row r="45" spans="1:24" ht="16.5" x14ac:dyDescent="0.3">
      <c r="A45" s="1"/>
      <c r="B45" s="261" t="s">
        <v>78</v>
      </c>
      <c r="C45" s="261"/>
      <c r="D45" s="128"/>
      <c r="E45" s="128"/>
      <c r="F45" s="128"/>
      <c r="G45" s="126">
        <f>SUM(I8:I43)</f>
        <v>8.3333333333333315E-2</v>
      </c>
      <c r="H45" s="127"/>
      <c r="I45" s="93" t="s">
        <v>99</v>
      </c>
      <c r="J45" s="90">
        <f>IF(G45&lt;=PARAMETRES!$F$4,' HRS EFF. EMPLOYES'!G45,IF(' HRS EFF. EMPLOYES'!G45&gt;PARAMETRES!$F$4,' HRS EFF. EMPLOYES'!G45-(G46+G47+G48),0))</f>
        <v>8.3333333333333315E-2</v>
      </c>
      <c r="K45" s="93" t="s">
        <v>100</v>
      </c>
      <c r="L45" s="91">
        <f>G45-J45</f>
        <v>0</v>
      </c>
      <c r="M45" s="12"/>
      <c r="N45" s="234" t="s">
        <v>111</v>
      </c>
      <c r="O45" s="235"/>
      <c r="P45" s="215">
        <f>SUM(R40:R44)</f>
        <v>0</v>
      </c>
      <c r="Q45" s="216"/>
      <c r="R45" s="216"/>
      <c r="S45" s="216"/>
      <c r="T45" s="216"/>
      <c r="U45" s="216"/>
      <c r="V45" s="216"/>
      <c r="W45" s="217"/>
      <c r="X45" s="12"/>
    </row>
    <row r="46" spans="1:24" ht="16.5" x14ac:dyDescent="0.3">
      <c r="A46" s="1"/>
      <c r="B46" s="261" t="s">
        <v>96</v>
      </c>
      <c r="C46" s="261"/>
      <c r="D46" s="128"/>
      <c r="E46" s="128"/>
      <c r="F46" s="128"/>
      <c r="G46" s="151">
        <f>IF(G44-PARAMETRES!F2&lt;0,0,IF(G44-PARAMETRES!F2&gt;$Q$11,$Q$11,G44-PARAMETRES!F2))</f>
        <v>0</v>
      </c>
      <c r="H46" s="152"/>
      <c r="I46" s="152"/>
      <c r="J46" s="152"/>
      <c r="K46" s="152"/>
      <c r="L46" s="153"/>
      <c r="M46" s="12"/>
      <c r="N46" s="227" t="s">
        <v>112</v>
      </c>
      <c r="O46" s="228"/>
      <c r="P46" s="218">
        <f>SUM(W40:W44)</f>
        <v>0</v>
      </c>
      <c r="Q46" s="219"/>
      <c r="R46" s="219"/>
      <c r="S46" s="219"/>
      <c r="T46" s="219"/>
      <c r="U46" s="219"/>
      <c r="V46" s="219"/>
      <c r="W46" s="220"/>
      <c r="X46" s="12"/>
    </row>
    <row r="47" spans="1:24" ht="14.25" x14ac:dyDescent="0.3">
      <c r="A47" s="1"/>
      <c r="B47" s="261" t="s">
        <v>97</v>
      </c>
      <c r="C47" s="261"/>
      <c r="D47" s="128"/>
      <c r="E47" s="128"/>
      <c r="F47" s="128"/>
      <c r="G47" s="148">
        <f>IF(G44-PARAMETRES!F2&gt;PARAMETRES!F7,PARAMETRES!F6,G44-PARAMETRES!F2-PARAMETRES!F5)</f>
        <v>-1.2916666666666667</v>
      </c>
      <c r="H47" s="149"/>
      <c r="I47" s="149"/>
      <c r="J47" s="149"/>
      <c r="K47" s="149"/>
      <c r="L47" s="150"/>
      <c r="M47" s="12"/>
      <c r="N47" s="205">
        <f>O47</f>
        <v>0</v>
      </c>
      <c r="O47" s="237"/>
      <c r="P47" s="19"/>
      <c r="Q47" s="20"/>
      <c r="R47" s="30">
        <f t="shared" ref="R47:R51" si="16">Q47-P47</f>
        <v>0</v>
      </c>
      <c r="S47" s="238"/>
      <c r="T47" s="237"/>
      <c r="U47" s="19"/>
      <c r="V47" s="20"/>
      <c r="W47" s="103">
        <f t="shared" ref="W47:W51" si="17">V47-U47</f>
        <v>0</v>
      </c>
      <c r="X47" s="12"/>
    </row>
    <row r="48" spans="1:24" ht="14.25" x14ac:dyDescent="0.3">
      <c r="A48" s="1"/>
      <c r="B48" s="261" t="s">
        <v>98</v>
      </c>
      <c r="C48" s="261"/>
      <c r="D48" s="128"/>
      <c r="E48" s="128"/>
      <c r="F48" s="128"/>
      <c r="G48" s="129">
        <f>IF(G44-PARAMETRES!F2&gt;Q13,G44-PARAMETRES!F2-G46-G47,0)</f>
        <v>0</v>
      </c>
      <c r="H48" s="130"/>
      <c r="I48" s="130"/>
      <c r="J48" s="130"/>
      <c r="K48" s="130"/>
      <c r="L48" s="131"/>
      <c r="M48" s="12"/>
      <c r="N48" s="154"/>
      <c r="O48" s="167"/>
      <c r="P48" s="19"/>
      <c r="Q48" s="20"/>
      <c r="R48" s="30">
        <f t="shared" si="16"/>
        <v>0</v>
      </c>
      <c r="S48" s="230"/>
      <c r="T48" s="167"/>
      <c r="U48" s="19"/>
      <c r="V48" s="20"/>
      <c r="W48" s="103">
        <f t="shared" si="17"/>
        <v>0</v>
      </c>
      <c r="X48" s="12"/>
    </row>
    <row r="49" spans="1:24" ht="14.25" x14ac:dyDescent="0.3">
      <c r="A49" s="1"/>
      <c r="B49" s="261" t="s">
        <v>109</v>
      </c>
      <c r="C49" s="261"/>
      <c r="D49" s="128"/>
      <c r="E49" s="128"/>
      <c r="F49" s="128"/>
      <c r="G49" s="206">
        <f>SUM(H8:H43)</f>
        <v>0.33333333333333337</v>
      </c>
      <c r="H49" s="207"/>
      <c r="I49" s="208"/>
      <c r="J49" s="208"/>
      <c r="K49" s="208"/>
      <c r="L49" s="209"/>
      <c r="M49" s="12"/>
      <c r="N49" s="154"/>
      <c r="O49" s="167"/>
      <c r="P49" s="19"/>
      <c r="Q49" s="20"/>
      <c r="R49" s="30">
        <f t="shared" si="16"/>
        <v>0</v>
      </c>
      <c r="S49" s="230"/>
      <c r="T49" s="167"/>
      <c r="U49" s="19"/>
      <c r="V49" s="20"/>
      <c r="W49" s="103">
        <f t="shared" si="17"/>
        <v>0</v>
      </c>
      <c r="X49" s="12"/>
    </row>
    <row r="50" spans="1:24" ht="14.25" x14ac:dyDescent="0.3">
      <c r="A50" s="1"/>
      <c r="B50" s="262">
        <f>C50</f>
        <v>42590</v>
      </c>
      <c r="C50" s="263">
        <f>C8+7</f>
        <v>42590</v>
      </c>
      <c r="D50" s="61"/>
      <c r="E50" s="62"/>
      <c r="F50" s="63">
        <f t="shared" ref="F50:F85" si="18">MOD(E50-D50,1)</f>
        <v>0</v>
      </c>
      <c r="G50" s="157">
        <f>SUM(F50:F55)</f>
        <v>0</v>
      </c>
      <c r="H50" s="114">
        <f>IF(AND(D50&lt;$Q$14,D50&gt;=$R$14),IF(E50&gt;D50,IF(E50&lt;=$Q$14,0,MOD(E50-$Q$14,1)),IF(E50&gt;=$R$14,MOD($R$14-$Q$14,1),MOD(E50-$Q$14,1))),IF(D50&gt;=$Q$14,IF(OR(E50&gt;D50,E50&lt;=$R$14),MOD(E50-D50,1),IF(E50&lt;=$Q$14,MOD($R$14-D50,1),MOD($R$14-D50,1)+MOD(E50-$Q$14,1))),IF(OR(E50&lt;D50,E50&gt;$Q$14),MOD($R$14-D50,1)+MOD(E50-$Q$14,1),IF(E50&lt;$R$14,MOD(E50-D50,1),MOD($R$14-D50,1)))))</f>
        <v>0</v>
      </c>
      <c r="I50" s="160">
        <f t="shared" ref="I50" si="19">IF(G50&gt;$Q$8,G50-$Q$8,0)</f>
        <v>0</v>
      </c>
      <c r="J50" s="66" t="s">
        <v>31</v>
      </c>
      <c r="K50" s="67" t="s">
        <v>32</v>
      </c>
      <c r="L50" s="119" t="s">
        <v>33</v>
      </c>
      <c r="M50" s="12"/>
      <c r="N50" s="154"/>
      <c r="O50" s="167"/>
      <c r="P50" s="19"/>
      <c r="Q50" s="20"/>
      <c r="R50" s="30">
        <f t="shared" si="16"/>
        <v>0</v>
      </c>
      <c r="S50" s="230"/>
      <c r="T50" s="167"/>
      <c r="U50" s="19"/>
      <c r="V50" s="20"/>
      <c r="W50" s="103">
        <f t="shared" si="17"/>
        <v>0</v>
      </c>
      <c r="X50" s="12"/>
    </row>
    <row r="51" spans="1:24" ht="14.25" x14ac:dyDescent="0.3">
      <c r="A51" s="1"/>
      <c r="B51" s="257"/>
      <c r="C51" s="263"/>
      <c r="D51" s="19"/>
      <c r="E51" s="20"/>
      <c r="F51" s="63">
        <f t="shared" si="18"/>
        <v>0</v>
      </c>
      <c r="G51" s="157"/>
      <c r="H51" s="115">
        <f t="shared" ref="H51:H85" si="20">IF(AND(D51&lt;$Q$14,D51&gt;=$R$14),IF(E51&gt;D51,IF(E51&lt;=$Q$14,0,MOD(E51-$Q$14,1)),IF(E51&gt;=$R$14,MOD($R$14-$Q$14,1),MOD(E51-$Q$14,1))),IF(D51&gt;=$Q$14,IF(OR(E51&gt;D51,E51&lt;=$R$14),MOD(E51-D51,1),IF(E51&lt;=$Q$14,MOD($R$14-D51,1),MOD($R$14-D51,1)+MOD(E51-$Q$14,1))),IF(OR(E51&lt;D51,E51&gt;$Q$14),MOD($R$14-D51,1)+MOD(E51-$Q$14,1),IF(E51&lt;$R$14,MOD(E51-D51,1),MOD($R$14-D51,1)))))</f>
        <v>0</v>
      </c>
      <c r="I51" s="160"/>
      <c r="J51" s="46"/>
      <c r="K51" s="47"/>
      <c r="L51" s="117"/>
      <c r="M51" s="12"/>
      <c r="N51" s="236"/>
      <c r="O51" s="168"/>
      <c r="P51" s="21"/>
      <c r="Q51" s="22"/>
      <c r="R51" s="60">
        <f t="shared" si="16"/>
        <v>0</v>
      </c>
      <c r="S51" s="231"/>
      <c r="T51" s="168"/>
      <c r="U51" s="21"/>
      <c r="V51" s="22"/>
      <c r="W51" s="104">
        <f t="shared" si="17"/>
        <v>0</v>
      </c>
      <c r="X51" s="12"/>
    </row>
    <row r="52" spans="1:24" ht="16.5" x14ac:dyDescent="0.3">
      <c r="A52" s="1"/>
      <c r="B52" s="257"/>
      <c r="C52" s="263"/>
      <c r="D52" s="19"/>
      <c r="E52" s="20"/>
      <c r="F52" s="63">
        <f t="shared" si="18"/>
        <v>0</v>
      </c>
      <c r="G52" s="157"/>
      <c r="H52" s="115">
        <f t="shared" si="20"/>
        <v>0</v>
      </c>
      <c r="I52" s="160"/>
      <c r="J52" s="46"/>
      <c r="K52" s="47"/>
      <c r="L52" s="117"/>
      <c r="M52" s="12"/>
      <c r="N52" s="241" t="s">
        <v>111</v>
      </c>
      <c r="O52" s="242"/>
      <c r="P52" s="215">
        <f>SUM(R47:R51)</f>
        <v>0</v>
      </c>
      <c r="Q52" s="216"/>
      <c r="R52" s="216"/>
      <c r="S52" s="216"/>
      <c r="T52" s="216"/>
      <c r="U52" s="216"/>
      <c r="V52" s="216"/>
      <c r="W52" s="217"/>
      <c r="X52" s="12"/>
    </row>
    <row r="53" spans="1:24" ht="16.5" x14ac:dyDescent="0.3">
      <c r="A53" s="1"/>
      <c r="B53" s="257"/>
      <c r="C53" s="263"/>
      <c r="D53" s="19"/>
      <c r="E53" s="20"/>
      <c r="F53" s="63">
        <f t="shared" si="18"/>
        <v>0</v>
      </c>
      <c r="G53" s="157"/>
      <c r="H53" s="115">
        <f t="shared" si="20"/>
        <v>0</v>
      </c>
      <c r="I53" s="160"/>
      <c r="J53" s="46"/>
      <c r="K53" s="47"/>
      <c r="L53" s="117"/>
      <c r="M53" s="12"/>
      <c r="N53" s="239" t="s">
        <v>112</v>
      </c>
      <c r="O53" s="240"/>
      <c r="P53" s="218">
        <f>SUM(W47:W51)</f>
        <v>0</v>
      </c>
      <c r="Q53" s="219"/>
      <c r="R53" s="219"/>
      <c r="S53" s="219"/>
      <c r="T53" s="219"/>
      <c r="U53" s="219"/>
      <c r="V53" s="219"/>
      <c r="W53" s="220"/>
      <c r="X53" s="12"/>
    </row>
    <row r="54" spans="1:24" ht="14.25" x14ac:dyDescent="0.3">
      <c r="A54" s="1"/>
      <c r="B54" s="257"/>
      <c r="C54" s="263"/>
      <c r="D54" s="19"/>
      <c r="E54" s="20"/>
      <c r="F54" s="63">
        <f t="shared" si="18"/>
        <v>0</v>
      </c>
      <c r="G54" s="157"/>
      <c r="H54" s="115">
        <f t="shared" si="20"/>
        <v>0</v>
      </c>
      <c r="I54" s="160"/>
      <c r="J54" s="46"/>
      <c r="K54" s="47"/>
      <c r="L54" s="117"/>
      <c r="M54" s="12"/>
      <c r="N54" s="205">
        <f>O54</f>
        <v>0</v>
      </c>
      <c r="O54" s="237"/>
      <c r="P54" s="19"/>
      <c r="Q54" s="20"/>
      <c r="R54" s="30">
        <f t="shared" ref="R54:R58" si="21">Q54-P54</f>
        <v>0</v>
      </c>
      <c r="S54" s="238"/>
      <c r="T54" s="237"/>
      <c r="U54" s="19"/>
      <c r="V54" s="20"/>
      <c r="W54" s="103">
        <f t="shared" ref="W54:W58" si="22">V54-U54</f>
        <v>0</v>
      </c>
      <c r="X54" s="12"/>
    </row>
    <row r="55" spans="1:24" ht="14.25" x14ac:dyDescent="0.3">
      <c r="A55" s="1"/>
      <c r="B55" s="257"/>
      <c r="C55" s="264"/>
      <c r="D55" s="19"/>
      <c r="E55" s="20"/>
      <c r="F55" s="63">
        <f t="shared" si="18"/>
        <v>0</v>
      </c>
      <c r="G55" s="158"/>
      <c r="H55" s="115">
        <f t="shared" si="20"/>
        <v>0</v>
      </c>
      <c r="I55" s="164"/>
      <c r="J55" s="46"/>
      <c r="K55" s="47"/>
      <c r="L55" s="117"/>
      <c r="M55" s="12"/>
      <c r="N55" s="154"/>
      <c r="O55" s="167"/>
      <c r="P55" s="19"/>
      <c r="Q55" s="20"/>
      <c r="R55" s="30">
        <f t="shared" si="21"/>
        <v>0</v>
      </c>
      <c r="S55" s="230"/>
      <c r="T55" s="167"/>
      <c r="U55" s="19"/>
      <c r="V55" s="20"/>
      <c r="W55" s="103">
        <f t="shared" si="22"/>
        <v>0</v>
      </c>
      <c r="X55" s="12"/>
    </row>
    <row r="56" spans="1:24" ht="14.25" x14ac:dyDescent="0.3">
      <c r="B56" s="265">
        <f t="shared" ref="B56" si="23">C56</f>
        <v>42591</v>
      </c>
      <c r="C56" s="256">
        <f t="shared" ref="C56" si="24">C14+7</f>
        <v>42591</v>
      </c>
      <c r="D56" s="19"/>
      <c r="E56" s="20"/>
      <c r="F56" s="63">
        <f t="shared" si="18"/>
        <v>0</v>
      </c>
      <c r="G56" s="156">
        <f>SUM(F56:F61)</f>
        <v>0</v>
      </c>
      <c r="H56" s="115">
        <f t="shared" si="20"/>
        <v>0</v>
      </c>
      <c r="I56" s="160">
        <f t="shared" ref="I56" si="25">IF(G56&gt;$Q$8,G56-$Q$8,0)</f>
        <v>0</v>
      </c>
      <c r="J56" s="46" t="s">
        <v>34</v>
      </c>
      <c r="K56" s="47" t="s">
        <v>35</v>
      </c>
      <c r="L56" s="117" t="s">
        <v>36</v>
      </c>
      <c r="M56" s="12"/>
      <c r="N56" s="154"/>
      <c r="O56" s="167"/>
      <c r="P56" s="19"/>
      <c r="Q56" s="20"/>
      <c r="R56" s="30">
        <f t="shared" si="21"/>
        <v>0</v>
      </c>
      <c r="S56" s="230"/>
      <c r="T56" s="167"/>
      <c r="U56" s="19"/>
      <c r="V56" s="20"/>
      <c r="W56" s="103">
        <f t="shared" si="22"/>
        <v>0</v>
      </c>
      <c r="X56" s="12"/>
    </row>
    <row r="57" spans="1:24" ht="14.25" x14ac:dyDescent="0.3">
      <c r="B57" s="265"/>
      <c r="C57" s="258"/>
      <c r="D57" s="19"/>
      <c r="E57" s="20"/>
      <c r="F57" s="63">
        <f t="shared" si="18"/>
        <v>0</v>
      </c>
      <c r="G57" s="157"/>
      <c r="H57" s="115">
        <f t="shared" si="20"/>
        <v>0</v>
      </c>
      <c r="I57" s="160"/>
      <c r="J57" s="46"/>
      <c r="K57" s="47"/>
      <c r="L57" s="117"/>
      <c r="M57" s="12"/>
      <c r="N57" s="154"/>
      <c r="O57" s="167"/>
      <c r="P57" s="19"/>
      <c r="Q57" s="20"/>
      <c r="R57" s="30">
        <f t="shared" si="21"/>
        <v>0</v>
      </c>
      <c r="S57" s="230"/>
      <c r="T57" s="167"/>
      <c r="U57" s="19"/>
      <c r="V57" s="20"/>
      <c r="W57" s="103">
        <f t="shared" si="22"/>
        <v>0</v>
      </c>
      <c r="X57" s="12"/>
    </row>
    <row r="58" spans="1:24" ht="14.25" x14ac:dyDescent="0.3">
      <c r="B58" s="265"/>
      <c r="C58" s="258"/>
      <c r="D58" s="19"/>
      <c r="E58" s="20"/>
      <c r="F58" s="63">
        <f t="shared" si="18"/>
        <v>0</v>
      </c>
      <c r="G58" s="157"/>
      <c r="H58" s="115">
        <f t="shared" si="20"/>
        <v>0</v>
      </c>
      <c r="I58" s="160"/>
      <c r="J58" s="46"/>
      <c r="K58" s="47"/>
      <c r="L58" s="117"/>
      <c r="M58" s="12"/>
      <c r="N58" s="236"/>
      <c r="O58" s="168"/>
      <c r="P58" s="21"/>
      <c r="Q58" s="22"/>
      <c r="R58" s="60">
        <f t="shared" si="21"/>
        <v>0</v>
      </c>
      <c r="S58" s="231"/>
      <c r="T58" s="168"/>
      <c r="U58" s="21"/>
      <c r="V58" s="22"/>
      <c r="W58" s="104">
        <f t="shared" si="22"/>
        <v>0</v>
      </c>
      <c r="X58" s="12"/>
    </row>
    <row r="59" spans="1:24" ht="16.5" x14ac:dyDescent="0.3">
      <c r="B59" s="265"/>
      <c r="C59" s="258"/>
      <c r="D59" s="19"/>
      <c r="E59" s="20"/>
      <c r="F59" s="63">
        <f t="shared" si="18"/>
        <v>0</v>
      </c>
      <c r="G59" s="157"/>
      <c r="H59" s="115">
        <f t="shared" si="20"/>
        <v>0</v>
      </c>
      <c r="I59" s="160"/>
      <c r="J59" s="46"/>
      <c r="K59" s="47"/>
      <c r="L59" s="117"/>
      <c r="M59" s="12"/>
      <c r="N59" s="241" t="s">
        <v>111</v>
      </c>
      <c r="O59" s="242"/>
      <c r="P59" s="215">
        <f>SUM(R54:R58)</f>
        <v>0</v>
      </c>
      <c r="Q59" s="216"/>
      <c r="R59" s="216"/>
      <c r="S59" s="216"/>
      <c r="T59" s="216"/>
      <c r="U59" s="216"/>
      <c r="V59" s="216"/>
      <c r="W59" s="217"/>
      <c r="X59" s="12"/>
    </row>
    <row r="60" spans="1:24" ht="16.5" x14ac:dyDescent="0.3">
      <c r="B60" s="265"/>
      <c r="C60" s="258"/>
      <c r="D60" s="19"/>
      <c r="E60" s="20"/>
      <c r="F60" s="63">
        <f t="shared" si="18"/>
        <v>0</v>
      </c>
      <c r="G60" s="157"/>
      <c r="H60" s="115">
        <f t="shared" si="20"/>
        <v>0</v>
      </c>
      <c r="I60" s="160"/>
      <c r="J60" s="46"/>
      <c r="K60" s="47"/>
      <c r="L60" s="117"/>
      <c r="M60" s="12"/>
      <c r="N60" s="239" t="s">
        <v>112</v>
      </c>
      <c r="O60" s="240"/>
      <c r="P60" s="218">
        <f>SUM(W54:W58)</f>
        <v>0</v>
      </c>
      <c r="Q60" s="219"/>
      <c r="R60" s="219"/>
      <c r="S60" s="219"/>
      <c r="T60" s="219"/>
      <c r="U60" s="219"/>
      <c r="V60" s="219"/>
      <c r="W60" s="220"/>
      <c r="X60" s="12"/>
    </row>
    <row r="61" spans="1:24" ht="14.25" x14ac:dyDescent="0.3">
      <c r="B61" s="265"/>
      <c r="C61" s="260"/>
      <c r="D61" s="19"/>
      <c r="E61" s="20"/>
      <c r="F61" s="63">
        <f t="shared" si="18"/>
        <v>0</v>
      </c>
      <c r="G61" s="158"/>
      <c r="H61" s="115">
        <f t="shared" si="20"/>
        <v>0</v>
      </c>
      <c r="I61" s="164"/>
      <c r="J61" s="46"/>
      <c r="K61" s="47"/>
      <c r="L61" s="117"/>
      <c r="M61" s="12"/>
      <c r="N61" s="205">
        <f>O61</f>
        <v>0</v>
      </c>
      <c r="O61" s="237"/>
      <c r="P61" s="19"/>
      <c r="Q61" s="20"/>
      <c r="R61" s="30">
        <f t="shared" ref="R61:R65" si="26">Q61-P61</f>
        <v>0</v>
      </c>
      <c r="S61" s="238"/>
      <c r="T61" s="237"/>
      <c r="U61" s="19"/>
      <c r="V61" s="20"/>
      <c r="W61" s="103">
        <f t="shared" ref="W61:W65" si="27">V61-U61</f>
        <v>0</v>
      </c>
      <c r="X61" s="12"/>
    </row>
    <row r="62" spans="1:24" ht="14.25" x14ac:dyDescent="0.3">
      <c r="B62" s="265">
        <f t="shared" ref="B62" si="28">C62</f>
        <v>42592</v>
      </c>
      <c r="C62" s="256">
        <f t="shared" ref="C62" si="29">C20+7</f>
        <v>42592</v>
      </c>
      <c r="D62" s="19"/>
      <c r="E62" s="20"/>
      <c r="F62" s="63">
        <f t="shared" si="18"/>
        <v>0</v>
      </c>
      <c r="G62" s="156">
        <f>SUM(F62:F67)</f>
        <v>0</v>
      </c>
      <c r="H62" s="115">
        <f t="shared" si="20"/>
        <v>0</v>
      </c>
      <c r="I62" s="160">
        <f t="shared" ref="I62" si="30">IF(G62&gt;$Q$8,G62-$Q$8,0)</f>
        <v>0</v>
      </c>
      <c r="J62" s="46" t="s">
        <v>37</v>
      </c>
      <c r="K62" s="47" t="s">
        <v>38</v>
      </c>
      <c r="L62" s="117" t="s">
        <v>40</v>
      </c>
      <c r="M62" s="12"/>
      <c r="N62" s="154"/>
      <c r="O62" s="167"/>
      <c r="P62" s="19"/>
      <c r="Q62" s="20"/>
      <c r="R62" s="30">
        <f t="shared" si="26"/>
        <v>0</v>
      </c>
      <c r="S62" s="230"/>
      <c r="T62" s="167"/>
      <c r="U62" s="19"/>
      <c r="V62" s="20"/>
      <c r="W62" s="103">
        <f t="shared" si="27"/>
        <v>0</v>
      </c>
      <c r="X62" s="12"/>
    </row>
    <row r="63" spans="1:24" ht="14.25" x14ac:dyDescent="0.3">
      <c r="B63" s="265"/>
      <c r="C63" s="258"/>
      <c r="D63" s="19"/>
      <c r="E63" s="20"/>
      <c r="F63" s="63">
        <f t="shared" si="18"/>
        <v>0</v>
      </c>
      <c r="G63" s="157"/>
      <c r="H63" s="115">
        <f t="shared" si="20"/>
        <v>0</v>
      </c>
      <c r="I63" s="160"/>
      <c r="J63" s="46" t="s">
        <v>42</v>
      </c>
      <c r="K63" s="47" t="s">
        <v>39</v>
      </c>
      <c r="L63" s="117" t="s">
        <v>40</v>
      </c>
      <c r="M63" s="12"/>
      <c r="N63" s="154"/>
      <c r="O63" s="167"/>
      <c r="P63" s="19"/>
      <c r="Q63" s="20"/>
      <c r="R63" s="30">
        <f t="shared" si="26"/>
        <v>0</v>
      </c>
      <c r="S63" s="230"/>
      <c r="T63" s="167"/>
      <c r="U63" s="19"/>
      <c r="V63" s="20"/>
      <c r="W63" s="103">
        <f t="shared" si="27"/>
        <v>0</v>
      </c>
      <c r="X63" s="12"/>
    </row>
    <row r="64" spans="1:24" ht="14.25" x14ac:dyDescent="0.3">
      <c r="B64" s="265"/>
      <c r="C64" s="258"/>
      <c r="D64" s="19"/>
      <c r="E64" s="20"/>
      <c r="F64" s="63">
        <f t="shared" si="18"/>
        <v>0</v>
      </c>
      <c r="G64" s="157"/>
      <c r="H64" s="115">
        <f t="shared" si="20"/>
        <v>0</v>
      </c>
      <c r="I64" s="160"/>
      <c r="J64" s="46" t="s">
        <v>43</v>
      </c>
      <c r="K64" s="47" t="s">
        <v>39</v>
      </c>
      <c r="L64" s="117" t="s">
        <v>41</v>
      </c>
      <c r="M64" s="12"/>
      <c r="N64" s="154"/>
      <c r="O64" s="167"/>
      <c r="P64" s="19"/>
      <c r="Q64" s="20"/>
      <c r="R64" s="30">
        <f t="shared" si="26"/>
        <v>0</v>
      </c>
      <c r="S64" s="230"/>
      <c r="T64" s="167"/>
      <c r="U64" s="19"/>
      <c r="V64" s="20"/>
      <c r="W64" s="103">
        <f t="shared" si="27"/>
        <v>0</v>
      </c>
      <c r="X64" s="12"/>
    </row>
    <row r="65" spans="1:24" ht="14.25" x14ac:dyDescent="0.3">
      <c r="B65" s="265"/>
      <c r="C65" s="258"/>
      <c r="D65" s="19"/>
      <c r="E65" s="20"/>
      <c r="F65" s="63">
        <f t="shared" si="18"/>
        <v>0</v>
      </c>
      <c r="G65" s="157"/>
      <c r="H65" s="115">
        <f t="shared" si="20"/>
        <v>0</v>
      </c>
      <c r="I65" s="160"/>
      <c r="J65" s="46" t="s">
        <v>48</v>
      </c>
      <c r="K65" s="47" t="s">
        <v>49</v>
      </c>
      <c r="L65" s="117" t="s">
        <v>47</v>
      </c>
      <c r="M65" s="12"/>
      <c r="N65" s="236"/>
      <c r="O65" s="168"/>
      <c r="P65" s="21"/>
      <c r="Q65" s="22"/>
      <c r="R65" s="60">
        <f t="shared" si="26"/>
        <v>0</v>
      </c>
      <c r="S65" s="231"/>
      <c r="T65" s="168"/>
      <c r="U65" s="21"/>
      <c r="V65" s="22"/>
      <c r="W65" s="104">
        <f t="shared" si="27"/>
        <v>0</v>
      </c>
      <c r="X65" s="12"/>
    </row>
    <row r="66" spans="1:24" ht="16.5" x14ac:dyDescent="0.3">
      <c r="B66" s="265"/>
      <c r="C66" s="258"/>
      <c r="D66" s="19"/>
      <c r="E66" s="20"/>
      <c r="F66" s="63">
        <f t="shared" si="18"/>
        <v>0</v>
      </c>
      <c r="G66" s="157"/>
      <c r="H66" s="115">
        <f t="shared" si="20"/>
        <v>0</v>
      </c>
      <c r="I66" s="160"/>
      <c r="J66" s="46"/>
      <c r="K66" s="47"/>
      <c r="L66" s="117"/>
      <c r="M66" s="12"/>
      <c r="N66" s="241" t="s">
        <v>111</v>
      </c>
      <c r="O66" s="242"/>
      <c r="P66" s="215">
        <f>SUM(R61:R65)</f>
        <v>0</v>
      </c>
      <c r="Q66" s="216"/>
      <c r="R66" s="216"/>
      <c r="S66" s="216"/>
      <c r="T66" s="216"/>
      <c r="U66" s="216"/>
      <c r="V66" s="216"/>
      <c r="W66" s="217"/>
      <c r="X66" s="12"/>
    </row>
    <row r="67" spans="1:24" ht="16.5" x14ac:dyDescent="0.3">
      <c r="B67" s="265"/>
      <c r="C67" s="260"/>
      <c r="D67" s="19"/>
      <c r="E67" s="20"/>
      <c r="F67" s="63">
        <f t="shared" si="18"/>
        <v>0</v>
      </c>
      <c r="G67" s="158"/>
      <c r="H67" s="115">
        <f t="shared" si="20"/>
        <v>0</v>
      </c>
      <c r="I67" s="164"/>
      <c r="J67" s="46"/>
      <c r="K67" s="47"/>
      <c r="L67" s="117"/>
      <c r="M67" s="12"/>
      <c r="N67" s="239" t="s">
        <v>112</v>
      </c>
      <c r="O67" s="240"/>
      <c r="P67" s="218">
        <f>SUM(W61:W65)</f>
        <v>0</v>
      </c>
      <c r="Q67" s="219"/>
      <c r="R67" s="219"/>
      <c r="S67" s="219"/>
      <c r="T67" s="219"/>
      <c r="U67" s="219"/>
      <c r="V67" s="219"/>
      <c r="W67" s="220"/>
      <c r="X67" s="12"/>
    </row>
    <row r="68" spans="1:24" ht="14.25" x14ac:dyDescent="0.3">
      <c r="B68" s="265">
        <f t="shared" ref="B68" si="31">C68</f>
        <v>42593</v>
      </c>
      <c r="C68" s="256">
        <f t="shared" ref="C68" si="32">C26+7</f>
        <v>42593</v>
      </c>
      <c r="D68" s="19"/>
      <c r="E68" s="20"/>
      <c r="F68" s="63">
        <f t="shared" si="18"/>
        <v>0</v>
      </c>
      <c r="G68" s="156">
        <f>SUM(F68:F73)</f>
        <v>0</v>
      </c>
      <c r="H68" s="115">
        <f t="shared" si="20"/>
        <v>0</v>
      </c>
      <c r="I68" s="160">
        <f>IF(G68&gt;$Q$8,G68-$Q$8,0)</f>
        <v>0</v>
      </c>
      <c r="J68" s="46" t="s">
        <v>44</v>
      </c>
      <c r="K68" s="47" t="s">
        <v>49</v>
      </c>
      <c r="L68" s="117" t="s">
        <v>47</v>
      </c>
      <c r="M68" s="12"/>
      <c r="N68" s="205">
        <f>O68</f>
        <v>0</v>
      </c>
      <c r="O68" s="237"/>
      <c r="P68" s="19"/>
      <c r="Q68" s="20"/>
      <c r="R68" s="30">
        <f t="shared" ref="R68:R72" si="33">Q68-P68</f>
        <v>0</v>
      </c>
      <c r="S68" s="238"/>
      <c r="T68" s="237"/>
      <c r="U68" s="19"/>
      <c r="V68" s="20"/>
      <c r="W68" s="103">
        <f t="shared" ref="W68:W72" si="34">V68-U68</f>
        <v>0</v>
      </c>
      <c r="X68" s="12"/>
    </row>
    <row r="69" spans="1:24" ht="14.25" x14ac:dyDescent="0.3">
      <c r="B69" s="265"/>
      <c r="C69" s="258"/>
      <c r="D69" s="19"/>
      <c r="E69" s="20"/>
      <c r="F69" s="63">
        <f t="shared" si="18"/>
        <v>0</v>
      </c>
      <c r="G69" s="157"/>
      <c r="H69" s="115">
        <f t="shared" si="20"/>
        <v>0</v>
      </c>
      <c r="I69" s="160"/>
      <c r="J69" s="46" t="s">
        <v>45</v>
      </c>
      <c r="K69" s="47"/>
      <c r="L69" s="117" t="s">
        <v>47</v>
      </c>
      <c r="M69" s="12"/>
      <c r="N69" s="154"/>
      <c r="O69" s="167"/>
      <c r="P69" s="19"/>
      <c r="Q69" s="20"/>
      <c r="R69" s="30">
        <f t="shared" si="33"/>
        <v>0</v>
      </c>
      <c r="S69" s="230"/>
      <c r="T69" s="167"/>
      <c r="U69" s="19"/>
      <c r="V69" s="20"/>
      <c r="W69" s="103">
        <f t="shared" si="34"/>
        <v>0</v>
      </c>
      <c r="X69" s="12"/>
    </row>
    <row r="70" spans="1:24" ht="14.25" x14ac:dyDescent="0.3">
      <c r="B70" s="265"/>
      <c r="C70" s="258"/>
      <c r="D70" s="19"/>
      <c r="E70" s="20"/>
      <c r="F70" s="63">
        <f t="shared" si="18"/>
        <v>0</v>
      </c>
      <c r="G70" s="157"/>
      <c r="H70" s="115">
        <f t="shared" si="20"/>
        <v>0</v>
      </c>
      <c r="I70" s="160"/>
      <c r="J70" s="46"/>
      <c r="K70" s="47"/>
      <c r="L70" s="117"/>
      <c r="M70" s="12"/>
      <c r="N70" s="154"/>
      <c r="O70" s="167"/>
      <c r="P70" s="19"/>
      <c r="Q70" s="20"/>
      <c r="R70" s="30">
        <f t="shared" si="33"/>
        <v>0</v>
      </c>
      <c r="S70" s="230"/>
      <c r="T70" s="167"/>
      <c r="U70" s="19"/>
      <c r="V70" s="20"/>
      <c r="W70" s="103">
        <f t="shared" si="34"/>
        <v>0</v>
      </c>
      <c r="X70" s="12"/>
    </row>
    <row r="71" spans="1:24" ht="14.25" x14ac:dyDescent="0.3">
      <c r="B71" s="265"/>
      <c r="C71" s="258"/>
      <c r="D71" s="19"/>
      <c r="E71" s="20"/>
      <c r="F71" s="63">
        <f t="shared" si="18"/>
        <v>0</v>
      </c>
      <c r="G71" s="157"/>
      <c r="H71" s="115">
        <f t="shared" si="20"/>
        <v>0</v>
      </c>
      <c r="I71" s="160"/>
      <c r="J71" s="46"/>
      <c r="K71" s="47"/>
      <c r="L71" s="117"/>
      <c r="M71" s="12"/>
      <c r="N71" s="154"/>
      <c r="O71" s="167"/>
      <c r="P71" s="19"/>
      <c r="Q71" s="20"/>
      <c r="R71" s="30">
        <f t="shared" si="33"/>
        <v>0</v>
      </c>
      <c r="S71" s="230"/>
      <c r="T71" s="167"/>
      <c r="U71" s="19"/>
      <c r="V71" s="20"/>
      <c r="W71" s="103">
        <f t="shared" si="34"/>
        <v>0</v>
      </c>
      <c r="X71" s="12"/>
    </row>
    <row r="72" spans="1:24" ht="14.25" x14ac:dyDescent="0.3">
      <c r="B72" s="265"/>
      <c r="C72" s="258"/>
      <c r="D72" s="19"/>
      <c r="E72" s="20"/>
      <c r="F72" s="63">
        <f t="shared" si="18"/>
        <v>0</v>
      </c>
      <c r="G72" s="157"/>
      <c r="H72" s="115">
        <f t="shared" si="20"/>
        <v>0</v>
      </c>
      <c r="I72" s="160"/>
      <c r="J72" s="46"/>
      <c r="K72" s="47"/>
      <c r="L72" s="117"/>
      <c r="M72" s="12"/>
      <c r="N72" s="236"/>
      <c r="O72" s="168"/>
      <c r="P72" s="21"/>
      <c r="Q72" s="22"/>
      <c r="R72" s="60">
        <f t="shared" si="33"/>
        <v>0</v>
      </c>
      <c r="S72" s="231"/>
      <c r="T72" s="168"/>
      <c r="U72" s="21"/>
      <c r="V72" s="22"/>
      <c r="W72" s="104">
        <f t="shared" si="34"/>
        <v>0</v>
      </c>
      <c r="X72" s="12"/>
    </row>
    <row r="73" spans="1:24" ht="16.5" x14ac:dyDescent="0.3">
      <c r="B73" s="265"/>
      <c r="C73" s="260"/>
      <c r="D73" s="19"/>
      <c r="E73" s="20"/>
      <c r="F73" s="63">
        <f t="shared" si="18"/>
        <v>0</v>
      </c>
      <c r="G73" s="158"/>
      <c r="H73" s="115">
        <f t="shared" si="20"/>
        <v>0</v>
      </c>
      <c r="I73" s="164"/>
      <c r="J73" s="46"/>
      <c r="K73" s="47"/>
      <c r="L73" s="117"/>
      <c r="M73" s="12"/>
      <c r="N73" s="241" t="s">
        <v>111</v>
      </c>
      <c r="O73" s="242"/>
      <c r="P73" s="215">
        <f>SUM(R68:R72)</f>
        <v>0</v>
      </c>
      <c r="Q73" s="216"/>
      <c r="R73" s="216"/>
      <c r="S73" s="216"/>
      <c r="T73" s="216"/>
      <c r="U73" s="216"/>
      <c r="V73" s="216"/>
      <c r="W73" s="217"/>
      <c r="X73" s="12"/>
    </row>
    <row r="74" spans="1:24" ht="16.5" x14ac:dyDescent="0.3">
      <c r="B74" s="265">
        <f t="shared" ref="B74" si="35">C74</f>
        <v>42594</v>
      </c>
      <c r="C74" s="256">
        <f t="shared" ref="C74" si="36">C32+7</f>
        <v>42594</v>
      </c>
      <c r="D74" s="19"/>
      <c r="E74" s="20"/>
      <c r="F74" s="63">
        <f t="shared" si="18"/>
        <v>0</v>
      </c>
      <c r="G74" s="156">
        <f>SUM(F74:F79)</f>
        <v>0</v>
      </c>
      <c r="H74" s="115">
        <f t="shared" si="20"/>
        <v>0</v>
      </c>
      <c r="I74" s="160">
        <f>IF(G74&gt;$Q$9,G74-$Q$9,0)</f>
        <v>0</v>
      </c>
      <c r="J74" s="46" t="s">
        <v>50</v>
      </c>
      <c r="K74" s="47" t="s">
        <v>51</v>
      </c>
      <c r="L74" s="117" t="s">
        <v>47</v>
      </c>
      <c r="M74" s="12"/>
      <c r="N74" s="239" t="s">
        <v>112</v>
      </c>
      <c r="O74" s="240"/>
      <c r="P74" s="218">
        <f>SUM(W68:W72)</f>
        <v>0</v>
      </c>
      <c r="Q74" s="219"/>
      <c r="R74" s="219"/>
      <c r="S74" s="219"/>
      <c r="T74" s="219"/>
      <c r="U74" s="219"/>
      <c r="V74" s="219"/>
      <c r="W74" s="220"/>
      <c r="X74" s="12"/>
    </row>
    <row r="75" spans="1:24" ht="14.25" x14ac:dyDescent="0.3">
      <c r="B75" s="265"/>
      <c r="C75" s="258"/>
      <c r="D75" s="21"/>
      <c r="E75" s="22"/>
      <c r="F75" s="63">
        <f t="shared" si="18"/>
        <v>0</v>
      </c>
      <c r="G75" s="157"/>
      <c r="H75" s="115">
        <f t="shared" si="20"/>
        <v>0</v>
      </c>
      <c r="I75" s="160"/>
      <c r="J75" s="46" t="s">
        <v>44</v>
      </c>
      <c r="K75" s="47" t="s">
        <v>46</v>
      </c>
      <c r="L75" s="117"/>
      <c r="M75" s="12"/>
      <c r="N75" s="205">
        <f>O75</f>
        <v>0</v>
      </c>
      <c r="O75" s="237"/>
      <c r="P75" s="19"/>
      <c r="Q75" s="20"/>
      <c r="R75" s="30">
        <f t="shared" ref="R75:R79" si="37">Q75-P75</f>
        <v>0</v>
      </c>
      <c r="S75" s="238"/>
      <c r="T75" s="237"/>
      <c r="U75" s="19"/>
      <c r="V75" s="20"/>
      <c r="W75" s="103">
        <f t="shared" ref="W75:W79" si="38">V75-U75</f>
        <v>0</v>
      </c>
      <c r="X75" s="12"/>
    </row>
    <row r="76" spans="1:24" ht="14.25" x14ac:dyDescent="0.3">
      <c r="B76" s="265"/>
      <c r="C76" s="258"/>
      <c r="D76" s="21"/>
      <c r="E76" s="22"/>
      <c r="F76" s="63">
        <f t="shared" si="18"/>
        <v>0</v>
      </c>
      <c r="G76" s="157"/>
      <c r="H76" s="115">
        <f t="shared" si="20"/>
        <v>0</v>
      </c>
      <c r="I76" s="160"/>
      <c r="J76" s="46" t="s">
        <v>45</v>
      </c>
      <c r="K76" s="47" t="s">
        <v>49</v>
      </c>
      <c r="L76" s="117" t="s">
        <v>47</v>
      </c>
      <c r="M76" s="12"/>
      <c r="N76" s="154"/>
      <c r="O76" s="167"/>
      <c r="P76" s="19"/>
      <c r="Q76" s="20"/>
      <c r="R76" s="30">
        <f t="shared" si="37"/>
        <v>0</v>
      </c>
      <c r="S76" s="230"/>
      <c r="T76" s="167"/>
      <c r="U76" s="19"/>
      <c r="V76" s="20"/>
      <c r="W76" s="103">
        <f t="shared" si="38"/>
        <v>0</v>
      </c>
      <c r="X76" s="12"/>
    </row>
    <row r="77" spans="1:24" ht="14.25" x14ac:dyDescent="0.3">
      <c r="B77" s="265"/>
      <c r="C77" s="258"/>
      <c r="D77" s="21"/>
      <c r="E77" s="22"/>
      <c r="F77" s="63">
        <f t="shared" si="18"/>
        <v>0</v>
      </c>
      <c r="G77" s="157"/>
      <c r="H77" s="115">
        <f t="shared" si="20"/>
        <v>0</v>
      </c>
      <c r="I77" s="160"/>
      <c r="J77" s="46"/>
      <c r="K77" s="47"/>
      <c r="L77" s="117"/>
      <c r="M77" s="12"/>
      <c r="N77" s="154"/>
      <c r="O77" s="167"/>
      <c r="P77" s="19"/>
      <c r="Q77" s="20"/>
      <c r="R77" s="30">
        <f t="shared" si="37"/>
        <v>0</v>
      </c>
      <c r="S77" s="230"/>
      <c r="T77" s="167"/>
      <c r="U77" s="19"/>
      <c r="V77" s="20"/>
      <c r="W77" s="103">
        <f t="shared" si="38"/>
        <v>0</v>
      </c>
      <c r="X77" s="12"/>
    </row>
    <row r="78" spans="1:24" ht="14.25" x14ac:dyDescent="0.3">
      <c r="B78" s="265"/>
      <c r="C78" s="258"/>
      <c r="D78" s="21"/>
      <c r="E78" s="22"/>
      <c r="F78" s="63">
        <f t="shared" si="18"/>
        <v>0</v>
      </c>
      <c r="G78" s="157"/>
      <c r="H78" s="115">
        <f t="shared" si="20"/>
        <v>0</v>
      </c>
      <c r="I78" s="160"/>
      <c r="J78" s="46"/>
      <c r="K78" s="47"/>
      <c r="L78" s="117"/>
      <c r="M78" s="12"/>
      <c r="N78" s="154"/>
      <c r="O78" s="167"/>
      <c r="P78" s="19"/>
      <c r="Q78" s="20"/>
      <c r="R78" s="30">
        <f t="shared" si="37"/>
        <v>0</v>
      </c>
      <c r="S78" s="230"/>
      <c r="T78" s="167"/>
      <c r="U78" s="19"/>
      <c r="V78" s="20"/>
      <c r="W78" s="103">
        <f t="shared" si="38"/>
        <v>0</v>
      </c>
      <c r="X78" s="12"/>
    </row>
    <row r="79" spans="1:24" ht="14.25" x14ac:dyDescent="0.3">
      <c r="B79" s="265"/>
      <c r="C79" s="260"/>
      <c r="D79" s="23"/>
      <c r="E79" s="24"/>
      <c r="F79" s="63">
        <f t="shared" si="18"/>
        <v>0</v>
      </c>
      <c r="G79" s="158"/>
      <c r="H79" s="115">
        <f t="shared" si="20"/>
        <v>0</v>
      </c>
      <c r="I79" s="164"/>
      <c r="J79" s="46"/>
      <c r="K79" s="47"/>
      <c r="L79" s="117"/>
      <c r="M79" s="12"/>
      <c r="N79" s="236"/>
      <c r="O79" s="168"/>
      <c r="P79" s="21"/>
      <c r="Q79" s="22"/>
      <c r="R79" s="60">
        <f t="shared" si="37"/>
        <v>0</v>
      </c>
      <c r="S79" s="231"/>
      <c r="T79" s="168"/>
      <c r="U79" s="21"/>
      <c r="V79" s="22"/>
      <c r="W79" s="104">
        <f t="shared" si="38"/>
        <v>0</v>
      </c>
      <c r="X79" s="12"/>
    </row>
    <row r="80" spans="1:24" ht="16.5" customHeight="1" x14ac:dyDescent="0.3">
      <c r="A80" s="1"/>
      <c r="B80" s="257">
        <f t="shared" ref="B80" si="39">C80</f>
        <v>42595</v>
      </c>
      <c r="C80" s="256">
        <f t="shared" ref="C80" si="40">C38+7</f>
        <v>42595</v>
      </c>
      <c r="D80" s="25"/>
      <c r="E80" s="26"/>
      <c r="F80" s="63">
        <f t="shared" si="18"/>
        <v>0</v>
      </c>
      <c r="G80" s="156">
        <f>SUM(F80:F85)</f>
        <v>0</v>
      </c>
      <c r="H80" s="115">
        <f t="shared" si="20"/>
        <v>0</v>
      </c>
      <c r="I80" s="160">
        <f>IF(G80&gt;$Q$8,G80-$Q$8,0)</f>
        <v>0</v>
      </c>
      <c r="J80" s="46" t="s">
        <v>52</v>
      </c>
      <c r="K80" s="47" t="s">
        <v>53</v>
      </c>
      <c r="L80" s="117" t="s">
        <v>33</v>
      </c>
      <c r="M80" s="12"/>
      <c r="N80" s="241" t="s">
        <v>111</v>
      </c>
      <c r="O80" s="250"/>
      <c r="P80" s="246">
        <f>SUM(R75:R79)</f>
        <v>0</v>
      </c>
      <c r="Q80" s="247"/>
      <c r="R80" s="247"/>
      <c r="S80" s="247"/>
      <c r="T80" s="247"/>
      <c r="U80" s="247"/>
      <c r="V80" s="247"/>
      <c r="W80" s="248"/>
      <c r="X80" s="12"/>
    </row>
    <row r="81" spans="1:24" ht="16.5" customHeight="1" x14ac:dyDescent="0.3">
      <c r="A81" s="1"/>
      <c r="B81" s="257"/>
      <c r="C81" s="258"/>
      <c r="D81" s="25"/>
      <c r="E81" s="26"/>
      <c r="F81" s="63">
        <f t="shared" si="18"/>
        <v>0</v>
      </c>
      <c r="G81" s="157"/>
      <c r="H81" s="115">
        <f t="shared" si="20"/>
        <v>0</v>
      </c>
      <c r="I81" s="160"/>
      <c r="J81" s="46"/>
      <c r="K81" s="47"/>
      <c r="L81" s="117"/>
      <c r="M81" s="12"/>
      <c r="N81" s="239" t="s">
        <v>112</v>
      </c>
      <c r="O81" s="249"/>
      <c r="P81" s="243">
        <f>SUM(W75:W79)</f>
        <v>0</v>
      </c>
      <c r="Q81" s="244"/>
      <c r="R81" s="244"/>
      <c r="S81" s="244"/>
      <c r="T81" s="244"/>
      <c r="U81" s="244"/>
      <c r="V81" s="244"/>
      <c r="W81" s="245"/>
      <c r="X81" s="12"/>
    </row>
    <row r="82" spans="1:24" ht="14.25" x14ac:dyDescent="0.3">
      <c r="A82" s="1"/>
      <c r="B82" s="257"/>
      <c r="C82" s="258"/>
      <c r="D82" s="25"/>
      <c r="E82" s="26"/>
      <c r="F82" s="63">
        <f t="shared" si="18"/>
        <v>0</v>
      </c>
      <c r="G82" s="157"/>
      <c r="H82" s="115">
        <f t="shared" si="20"/>
        <v>0</v>
      </c>
      <c r="I82" s="160"/>
      <c r="J82" s="46"/>
      <c r="K82" s="47"/>
      <c r="L82" s="117"/>
      <c r="M82" s="12"/>
      <c r="N82" s="205">
        <f>O82</f>
        <v>0</v>
      </c>
      <c r="O82" s="237"/>
      <c r="P82" s="19"/>
      <c r="Q82" s="20"/>
      <c r="R82" s="30">
        <f t="shared" ref="R82:R86" si="41">Q82-P82</f>
        <v>0</v>
      </c>
      <c r="S82" s="238"/>
      <c r="T82" s="237"/>
      <c r="U82" s="19"/>
      <c r="V82" s="20"/>
      <c r="W82" s="103">
        <f t="shared" ref="W82:W86" si="42">V82-U82</f>
        <v>0</v>
      </c>
      <c r="X82" s="12"/>
    </row>
    <row r="83" spans="1:24" ht="14.25" x14ac:dyDescent="0.3">
      <c r="A83" s="1"/>
      <c r="B83" s="257"/>
      <c r="C83" s="258"/>
      <c r="D83" s="25"/>
      <c r="E83" s="26"/>
      <c r="F83" s="63">
        <f t="shared" si="18"/>
        <v>0</v>
      </c>
      <c r="G83" s="157"/>
      <c r="H83" s="115">
        <f t="shared" si="20"/>
        <v>0</v>
      </c>
      <c r="I83" s="160"/>
      <c r="J83" s="46"/>
      <c r="K83" s="47"/>
      <c r="L83" s="117"/>
      <c r="M83" s="12"/>
      <c r="N83" s="154"/>
      <c r="O83" s="167"/>
      <c r="P83" s="19"/>
      <c r="Q83" s="20"/>
      <c r="R83" s="30">
        <f t="shared" si="41"/>
        <v>0</v>
      </c>
      <c r="S83" s="230"/>
      <c r="T83" s="167"/>
      <c r="U83" s="19"/>
      <c r="V83" s="20"/>
      <c r="W83" s="103">
        <f t="shared" si="42"/>
        <v>0</v>
      </c>
      <c r="X83" s="12"/>
    </row>
    <row r="84" spans="1:24" ht="14.25" x14ac:dyDescent="0.3">
      <c r="A84" s="1"/>
      <c r="B84" s="257"/>
      <c r="C84" s="258"/>
      <c r="D84" s="25"/>
      <c r="E84" s="26"/>
      <c r="F84" s="63">
        <f t="shared" si="18"/>
        <v>0</v>
      </c>
      <c r="G84" s="157"/>
      <c r="H84" s="115">
        <f t="shared" si="20"/>
        <v>0</v>
      </c>
      <c r="I84" s="160"/>
      <c r="J84" s="46"/>
      <c r="K84" s="47"/>
      <c r="L84" s="117"/>
      <c r="M84" s="12"/>
      <c r="N84" s="154"/>
      <c r="O84" s="167"/>
      <c r="P84" s="19"/>
      <c r="Q84" s="20"/>
      <c r="R84" s="30">
        <f t="shared" si="41"/>
        <v>0</v>
      </c>
      <c r="S84" s="230"/>
      <c r="T84" s="167"/>
      <c r="U84" s="19"/>
      <c r="V84" s="20"/>
      <c r="W84" s="103">
        <f t="shared" si="42"/>
        <v>0</v>
      </c>
      <c r="X84" s="12"/>
    </row>
    <row r="85" spans="1:24" ht="14.25" x14ac:dyDescent="0.3">
      <c r="A85" s="1"/>
      <c r="B85" s="259"/>
      <c r="C85" s="266"/>
      <c r="D85" s="58"/>
      <c r="E85" s="59"/>
      <c r="F85" s="63">
        <f t="shared" si="18"/>
        <v>0</v>
      </c>
      <c r="G85" s="157"/>
      <c r="H85" s="116">
        <f t="shared" si="20"/>
        <v>0</v>
      </c>
      <c r="I85" s="160"/>
      <c r="J85" s="64"/>
      <c r="K85" s="65"/>
      <c r="L85" s="118"/>
      <c r="M85" s="12"/>
      <c r="N85" s="154"/>
      <c r="O85" s="167"/>
      <c r="P85" s="19"/>
      <c r="Q85" s="20"/>
      <c r="R85" s="30">
        <f t="shared" si="41"/>
        <v>0</v>
      </c>
      <c r="S85" s="230"/>
      <c r="T85" s="167"/>
      <c r="U85" s="19"/>
      <c r="V85" s="20"/>
      <c r="W85" s="103">
        <f t="shared" si="42"/>
        <v>0</v>
      </c>
      <c r="X85" s="12"/>
    </row>
    <row r="86" spans="1:24" ht="14.25" x14ac:dyDescent="0.3">
      <c r="B86" s="267" t="s">
        <v>11</v>
      </c>
      <c r="C86" s="268"/>
      <c r="D86" s="145"/>
      <c r="E86" s="145"/>
      <c r="F86" s="146"/>
      <c r="G86" s="132">
        <f>SUM(G50:G85)</f>
        <v>0</v>
      </c>
      <c r="H86" s="147"/>
      <c r="I86" s="133"/>
      <c r="J86" s="133"/>
      <c r="K86" s="133"/>
      <c r="L86" s="134"/>
      <c r="M86" s="12"/>
      <c r="N86" s="236"/>
      <c r="O86" s="168"/>
      <c r="P86" s="21"/>
      <c r="Q86" s="22"/>
      <c r="R86" s="60">
        <f t="shared" si="41"/>
        <v>0</v>
      </c>
      <c r="S86" s="231"/>
      <c r="T86" s="168"/>
      <c r="U86" s="21"/>
      <c r="V86" s="22"/>
      <c r="W86" s="104">
        <f t="shared" si="42"/>
        <v>0</v>
      </c>
      <c r="X86" s="12"/>
    </row>
    <row r="87" spans="1:24" ht="13.5" customHeight="1" x14ac:dyDescent="0.25">
      <c r="B87" s="261" t="s">
        <v>78</v>
      </c>
      <c r="C87" s="261"/>
      <c r="D87" s="128"/>
      <c r="E87" s="128"/>
      <c r="F87" s="128"/>
      <c r="G87" s="126">
        <f>SUM(I50:I85)</f>
        <v>0</v>
      </c>
      <c r="H87" s="127"/>
      <c r="I87" s="93" t="s">
        <v>99</v>
      </c>
      <c r="J87" s="90">
        <f>IF(G87&lt;=PARAMETRES!$F$4,' HRS EFF. EMPLOYES'!G87,IF(' HRS EFF. EMPLOYES'!G87&gt;PARAMETRES!$F$4,' HRS EFF. EMPLOYES'!G87-(G88+G89+G90),0))</f>
        <v>0</v>
      </c>
      <c r="K87" s="93" t="s">
        <v>100</v>
      </c>
      <c r="L87" s="91">
        <f>G87-J87</f>
        <v>0</v>
      </c>
      <c r="M87" s="12"/>
      <c r="N87" s="241" t="s">
        <v>111</v>
      </c>
      <c r="O87" s="250"/>
      <c r="P87" s="246">
        <f>SUM(R82:R86)</f>
        <v>0</v>
      </c>
      <c r="Q87" s="247"/>
      <c r="R87" s="247"/>
      <c r="S87" s="247"/>
      <c r="T87" s="247"/>
      <c r="U87" s="247"/>
      <c r="V87" s="247"/>
      <c r="W87" s="248"/>
      <c r="X87" s="12"/>
    </row>
    <row r="88" spans="1:24" ht="13.5" customHeight="1" x14ac:dyDescent="0.25">
      <c r="B88" s="261" t="s">
        <v>96</v>
      </c>
      <c r="C88" s="261"/>
      <c r="D88" s="128"/>
      <c r="E88" s="128"/>
      <c r="F88" s="128"/>
      <c r="G88" s="151">
        <f>IF(G86-PARAMETRES!F2&lt;0,0,IF(G86-PARAMETRES!F2&gt;PARAMETRES!F5,PARAMETRES!F5,G86-PARAMETRES!F2))</f>
        <v>0</v>
      </c>
      <c r="H88" s="152"/>
      <c r="I88" s="152"/>
      <c r="J88" s="152"/>
      <c r="K88" s="152"/>
      <c r="L88" s="153"/>
      <c r="M88" s="12"/>
      <c r="N88" s="239" t="s">
        <v>112</v>
      </c>
      <c r="O88" s="249"/>
      <c r="P88" s="243">
        <f>SUM(W82:W86)</f>
        <v>0</v>
      </c>
      <c r="Q88" s="244"/>
      <c r="R88" s="244"/>
      <c r="S88" s="244"/>
      <c r="T88" s="244"/>
      <c r="U88" s="244"/>
      <c r="V88" s="244"/>
      <c r="W88" s="245"/>
      <c r="X88" s="12"/>
    </row>
    <row r="89" spans="1:24" ht="13.5" customHeight="1" x14ac:dyDescent="0.25">
      <c r="B89" s="261" t="s">
        <v>97</v>
      </c>
      <c r="C89" s="261"/>
      <c r="D89" s="128"/>
      <c r="E89" s="128"/>
      <c r="F89" s="128"/>
      <c r="G89" s="148">
        <f>IF(G86-PARAMETRES!F2&gt;PARAMETRES!F7,PARAMETRES!F6,G86-PARAMETRES!F2-G88)</f>
        <v>-1.625</v>
      </c>
      <c r="H89" s="149"/>
      <c r="I89" s="149"/>
      <c r="J89" s="149"/>
      <c r="K89" s="149"/>
      <c r="L89" s="150"/>
      <c r="M89" s="12"/>
      <c r="N89" s="36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 spans="1:24" ht="13.5" customHeight="1" x14ac:dyDescent="0.25">
      <c r="B90" s="261" t="s">
        <v>98</v>
      </c>
      <c r="C90" s="261"/>
      <c r="D90" s="128"/>
      <c r="E90" s="128"/>
      <c r="F90" s="128"/>
      <c r="G90" s="129">
        <f>IF(G86-PARAMETRES!F2&gt;PARAMETRES!F7,G86-PARAMETRES!F2-G88-G89,0)</f>
        <v>0</v>
      </c>
      <c r="H90" s="130"/>
      <c r="I90" s="130"/>
      <c r="J90" s="130"/>
      <c r="K90" s="130"/>
      <c r="L90" s="131"/>
      <c r="M90" s="12"/>
      <c r="N90" s="36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 spans="1:24" ht="13.5" customHeight="1" x14ac:dyDescent="0.25">
      <c r="B91" s="261" t="s">
        <v>109</v>
      </c>
      <c r="C91" s="261"/>
      <c r="D91" s="128"/>
      <c r="E91" s="128"/>
      <c r="F91" s="128"/>
      <c r="G91" s="175">
        <f>SUM(H50:H85)</f>
        <v>0</v>
      </c>
      <c r="H91" s="176"/>
      <c r="I91" s="177"/>
      <c r="J91" s="177"/>
      <c r="K91" s="177"/>
      <c r="L91" s="178"/>
      <c r="M91" s="12"/>
      <c r="N91" s="36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 spans="1:24" ht="14.25" x14ac:dyDescent="0.3">
      <c r="B92" s="273">
        <f>C92</f>
        <v>42597</v>
      </c>
      <c r="C92" s="274">
        <f>C50+7</f>
        <v>42597</v>
      </c>
      <c r="D92" s="19"/>
      <c r="E92" s="20"/>
      <c r="F92" s="30">
        <f t="shared" ref="F92:F127" si="43">MOD(E92-D92,1)</f>
        <v>0</v>
      </c>
      <c r="G92" s="156">
        <f>SUM(F92:F97)</f>
        <v>0</v>
      </c>
      <c r="H92" s="114">
        <f>IF(AND(D92&lt;$Q$14,D92&gt;=$R$14),IF(E92&gt;D92,IF(E92&lt;=$Q$14,0,MOD(E92-$Q$14,1)),IF(E92&gt;=$R$14,MOD($R$14-$Q$14,1),MOD(E92-$Q$14,1))),IF(D92&gt;=$Q$14,IF(OR(E92&gt;D92,E92&lt;=$R$14),MOD(E92-D92,1),IF(E92&lt;=$Q$14,MOD($R$14-D92,1),MOD($R$14-D92,1)+MOD(E92-$Q$14,1))),IF(OR(E92&lt;D92,E92&gt;$Q$14),MOD($R$14-D92,1)+MOD(E92-$Q$14,1),IF(E92&lt;$R$14,MOD(E92-D92,1),MOD($R$14-D92,1)))))</f>
        <v>0</v>
      </c>
      <c r="I92" s="160">
        <f>IF(G92&gt;$Q$8,G92-$Q$8,0)</f>
        <v>0</v>
      </c>
      <c r="J92" s="46" t="s">
        <v>57</v>
      </c>
      <c r="K92" s="47" t="s">
        <v>58</v>
      </c>
      <c r="L92" s="117" t="s">
        <v>41</v>
      </c>
      <c r="M92" s="12"/>
      <c r="N92" s="36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 spans="1:24" ht="14.25" x14ac:dyDescent="0.3">
      <c r="B93" s="257"/>
      <c r="C93" s="258"/>
      <c r="D93" s="19"/>
      <c r="E93" s="20"/>
      <c r="F93" s="30">
        <f t="shared" si="43"/>
        <v>0</v>
      </c>
      <c r="G93" s="157"/>
      <c r="H93" s="115">
        <f t="shared" ref="H93:H127" si="44">IF(AND(D93&lt;$Q$14,D93&gt;=$R$14),IF(E93&gt;D93,IF(E93&lt;=$Q$14,0,MOD(E93-$Q$14,1)),IF(E93&gt;=$R$14,MOD($R$14-$Q$14,1),MOD(E93-$Q$14,1))),IF(D93&gt;=$Q$14,IF(OR(E93&gt;D93,E93&lt;=$R$14),MOD(E93-D93,1),IF(E93&lt;=$Q$14,MOD($R$14-D93,1),MOD($R$14-D93,1)+MOD(E93-$Q$14,1))),IF(OR(E93&lt;D93,E93&gt;$Q$14),MOD($R$14-D93,1)+MOD(E93-$Q$14,1),IF(E93&lt;$R$14,MOD(E93-D93,1),MOD($R$14-D93,1)))))</f>
        <v>0</v>
      </c>
      <c r="I93" s="160"/>
      <c r="J93" s="48" t="s">
        <v>60</v>
      </c>
      <c r="K93" s="120" t="s">
        <v>61</v>
      </c>
      <c r="L93" s="121" t="s">
        <v>62</v>
      </c>
      <c r="M93" s="12"/>
      <c r="N93" s="36"/>
      <c r="O93" s="12"/>
      <c r="P93" s="12"/>
      <c r="Q93" s="12"/>
      <c r="R93" s="12"/>
      <c r="S93" s="12"/>
      <c r="T93" s="12"/>
      <c r="U93" s="12"/>
      <c r="V93" s="12"/>
      <c r="W93" s="12"/>
      <c r="X93" s="12"/>
    </row>
    <row r="94" spans="1:24" ht="14.25" x14ac:dyDescent="0.3">
      <c r="B94" s="257"/>
      <c r="C94" s="258"/>
      <c r="D94" s="19"/>
      <c r="E94" s="20"/>
      <c r="F94" s="30">
        <f t="shared" si="43"/>
        <v>0</v>
      </c>
      <c r="G94" s="157"/>
      <c r="H94" s="115">
        <f t="shared" si="44"/>
        <v>0</v>
      </c>
      <c r="I94" s="160"/>
      <c r="J94" s="46" t="s">
        <v>59</v>
      </c>
      <c r="K94" s="47" t="s">
        <v>58</v>
      </c>
      <c r="L94" s="117" t="s">
        <v>41</v>
      </c>
      <c r="M94" s="12"/>
      <c r="N94" s="36"/>
      <c r="O94" s="12"/>
      <c r="P94" s="12"/>
      <c r="Q94" s="12"/>
      <c r="R94" s="12"/>
      <c r="S94" s="12"/>
      <c r="T94" s="12"/>
      <c r="U94" s="12"/>
      <c r="V94" s="12"/>
      <c r="W94" s="12"/>
      <c r="X94" s="12"/>
    </row>
    <row r="95" spans="1:24" ht="14.25" x14ac:dyDescent="0.3">
      <c r="B95" s="257"/>
      <c r="C95" s="258"/>
      <c r="D95" s="19"/>
      <c r="E95" s="20"/>
      <c r="F95" s="30">
        <f t="shared" si="43"/>
        <v>0</v>
      </c>
      <c r="G95" s="157"/>
      <c r="H95" s="115">
        <f t="shared" si="44"/>
        <v>0</v>
      </c>
      <c r="I95" s="160"/>
      <c r="J95" s="50" t="s">
        <v>63</v>
      </c>
      <c r="K95" s="47" t="s">
        <v>64</v>
      </c>
      <c r="L95" s="117" t="s">
        <v>40</v>
      </c>
      <c r="M95" s="12"/>
      <c r="N95" s="36"/>
      <c r="O95" s="12"/>
      <c r="P95" s="12"/>
      <c r="Q95" s="12"/>
      <c r="R95" s="12"/>
      <c r="S95" s="12"/>
      <c r="T95" s="12"/>
      <c r="U95" s="12"/>
      <c r="V95" s="12"/>
      <c r="W95" s="12"/>
      <c r="X95" s="12"/>
    </row>
    <row r="96" spans="1:24" ht="14.25" x14ac:dyDescent="0.3">
      <c r="B96" s="257"/>
      <c r="C96" s="258"/>
      <c r="D96" s="19"/>
      <c r="E96" s="20"/>
      <c r="F96" s="30">
        <f t="shared" si="43"/>
        <v>0</v>
      </c>
      <c r="G96" s="157"/>
      <c r="H96" s="115">
        <f t="shared" si="44"/>
        <v>0</v>
      </c>
      <c r="I96" s="160"/>
      <c r="J96" s="46"/>
      <c r="K96" s="47"/>
      <c r="L96" s="117"/>
      <c r="M96" s="12"/>
      <c r="N96" s="36"/>
      <c r="O96" s="12"/>
      <c r="P96" s="12"/>
      <c r="Q96" s="12"/>
      <c r="R96" s="12"/>
      <c r="S96" s="12"/>
      <c r="T96" s="12"/>
      <c r="U96" s="12"/>
      <c r="V96" s="12"/>
      <c r="W96" s="12"/>
      <c r="X96" s="12"/>
    </row>
    <row r="97" spans="2:25" ht="14.25" x14ac:dyDescent="0.3">
      <c r="B97" s="257"/>
      <c r="C97" s="260"/>
      <c r="D97" s="19"/>
      <c r="E97" s="20"/>
      <c r="F97" s="30">
        <f t="shared" si="43"/>
        <v>0</v>
      </c>
      <c r="G97" s="158"/>
      <c r="H97" s="115">
        <f t="shared" si="44"/>
        <v>0</v>
      </c>
      <c r="I97" s="164"/>
      <c r="J97" s="46"/>
      <c r="K97" s="47"/>
      <c r="L97" s="117"/>
      <c r="M97" s="12"/>
      <c r="N97" s="36"/>
      <c r="O97" s="12"/>
      <c r="P97" s="12"/>
      <c r="Q97" s="12"/>
      <c r="R97" s="12"/>
      <c r="S97" s="12"/>
      <c r="T97" s="12"/>
      <c r="U97" s="12"/>
      <c r="V97" s="12"/>
      <c r="W97" s="12"/>
      <c r="X97" s="12"/>
    </row>
    <row r="98" spans="2:25" ht="14.25" x14ac:dyDescent="0.3">
      <c r="B98" s="265">
        <f t="shared" ref="B98" si="45">C98</f>
        <v>42598</v>
      </c>
      <c r="C98" s="256">
        <f t="shared" ref="C98" si="46">C56+7</f>
        <v>42598</v>
      </c>
      <c r="D98" s="19"/>
      <c r="E98" s="20"/>
      <c r="F98" s="30">
        <f t="shared" si="43"/>
        <v>0</v>
      </c>
      <c r="G98" s="156">
        <f>SUM(F98:F103)</f>
        <v>0</v>
      </c>
      <c r="H98" s="115">
        <f t="shared" si="44"/>
        <v>0</v>
      </c>
      <c r="I98" s="160">
        <f>IF(G98&gt;$Q$8,G98-$Q$8,0)</f>
        <v>0</v>
      </c>
      <c r="J98" s="46" t="s">
        <v>65</v>
      </c>
      <c r="K98" s="47" t="s">
        <v>58</v>
      </c>
      <c r="L98" s="117" t="s">
        <v>41</v>
      </c>
      <c r="M98" s="12"/>
      <c r="N98" s="36"/>
      <c r="O98" s="12"/>
      <c r="P98" s="12"/>
      <c r="Q98" s="12"/>
      <c r="R98" s="12"/>
      <c r="S98" s="12"/>
      <c r="T98" s="12"/>
      <c r="U98" s="12"/>
      <c r="V98" s="12"/>
      <c r="W98" s="12"/>
      <c r="X98" s="12"/>
    </row>
    <row r="99" spans="2:25" s="37" customFormat="1" ht="14.25" x14ac:dyDescent="0.3">
      <c r="B99" s="265"/>
      <c r="C99" s="258"/>
      <c r="D99" s="19"/>
      <c r="E99" s="20"/>
      <c r="F99" s="30">
        <f t="shared" si="43"/>
        <v>0</v>
      </c>
      <c r="G99" s="157"/>
      <c r="H99" s="115">
        <f t="shared" si="44"/>
        <v>0</v>
      </c>
      <c r="I99" s="160"/>
      <c r="J99" s="46" t="s">
        <v>66</v>
      </c>
      <c r="K99" s="47" t="s">
        <v>49</v>
      </c>
      <c r="L99" s="117" t="s">
        <v>47</v>
      </c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</row>
    <row r="100" spans="2:25" s="37" customFormat="1" ht="14.25" x14ac:dyDescent="0.3">
      <c r="B100" s="265"/>
      <c r="C100" s="258"/>
      <c r="D100" s="19"/>
      <c r="E100" s="20"/>
      <c r="F100" s="30">
        <f t="shared" si="43"/>
        <v>0</v>
      </c>
      <c r="G100" s="157"/>
      <c r="H100" s="115">
        <f t="shared" si="44"/>
        <v>0</v>
      </c>
      <c r="I100" s="160"/>
      <c r="J100" s="46" t="s">
        <v>68</v>
      </c>
      <c r="K100" s="47" t="s">
        <v>67</v>
      </c>
      <c r="L100" s="117" t="s">
        <v>47</v>
      </c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</row>
    <row r="101" spans="2:25" s="37" customFormat="1" ht="14.25" x14ac:dyDescent="0.3">
      <c r="B101" s="265"/>
      <c r="C101" s="258"/>
      <c r="D101" s="19"/>
      <c r="E101" s="20"/>
      <c r="F101" s="30">
        <f t="shared" si="43"/>
        <v>0</v>
      </c>
      <c r="G101" s="157"/>
      <c r="H101" s="115">
        <f t="shared" si="44"/>
        <v>0</v>
      </c>
      <c r="I101" s="160"/>
      <c r="J101" s="46" t="s">
        <v>69</v>
      </c>
      <c r="K101" s="47" t="s">
        <v>70</v>
      </c>
      <c r="L101" s="117" t="s">
        <v>33</v>
      </c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</row>
    <row r="102" spans="2:25" s="37" customFormat="1" ht="14.25" x14ac:dyDescent="0.3">
      <c r="B102" s="265"/>
      <c r="C102" s="258"/>
      <c r="D102" s="19"/>
      <c r="E102" s="20"/>
      <c r="F102" s="30">
        <f t="shared" si="43"/>
        <v>0</v>
      </c>
      <c r="G102" s="157"/>
      <c r="H102" s="115">
        <f t="shared" si="44"/>
        <v>0</v>
      </c>
      <c r="I102" s="160"/>
      <c r="J102" s="46"/>
      <c r="K102" s="47"/>
      <c r="L102" s="117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</row>
    <row r="103" spans="2:25" s="37" customFormat="1" ht="14.25" x14ac:dyDescent="0.3">
      <c r="B103" s="265"/>
      <c r="C103" s="260"/>
      <c r="D103" s="34"/>
      <c r="E103" s="35"/>
      <c r="F103" s="30">
        <f t="shared" si="43"/>
        <v>0</v>
      </c>
      <c r="G103" s="158"/>
      <c r="H103" s="115">
        <f t="shared" si="44"/>
        <v>0</v>
      </c>
      <c r="I103" s="164"/>
      <c r="J103" s="45"/>
      <c r="K103" s="45"/>
      <c r="L103" s="122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</row>
    <row r="104" spans="2:25" s="37" customFormat="1" ht="14.25" x14ac:dyDescent="0.3">
      <c r="B104" s="265">
        <f t="shared" ref="B104" si="47">C104</f>
        <v>42599</v>
      </c>
      <c r="C104" s="256">
        <f t="shared" ref="C104" si="48">C62+7</f>
        <v>42599</v>
      </c>
      <c r="D104" s="34"/>
      <c r="E104" s="35"/>
      <c r="F104" s="30">
        <f t="shared" si="43"/>
        <v>0</v>
      </c>
      <c r="G104" s="169">
        <f>SUM(F104:F109)</f>
        <v>0</v>
      </c>
      <c r="H104" s="115">
        <f t="shared" si="44"/>
        <v>0</v>
      </c>
      <c r="I104" s="160">
        <f>IF(G104&gt;$Q$8,G104-$Q$8,0)</f>
        <v>0</v>
      </c>
      <c r="J104" s="45" t="s">
        <v>44</v>
      </c>
      <c r="K104" s="45" t="s">
        <v>49</v>
      </c>
      <c r="L104" s="122" t="s">
        <v>47</v>
      </c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</row>
    <row r="105" spans="2:25" s="37" customFormat="1" ht="14.25" x14ac:dyDescent="0.3">
      <c r="B105" s="265"/>
      <c r="C105" s="258"/>
      <c r="D105" s="34"/>
      <c r="E105" s="35"/>
      <c r="F105" s="30">
        <f t="shared" si="43"/>
        <v>0</v>
      </c>
      <c r="G105" s="170"/>
      <c r="H105" s="115">
        <f t="shared" si="44"/>
        <v>0</v>
      </c>
      <c r="I105" s="160"/>
      <c r="J105" s="45" t="s">
        <v>71</v>
      </c>
      <c r="K105" s="45" t="s">
        <v>49</v>
      </c>
      <c r="L105" s="122" t="s">
        <v>47</v>
      </c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</row>
    <row r="106" spans="2:25" s="37" customFormat="1" ht="14.25" x14ac:dyDescent="0.3">
      <c r="B106" s="265"/>
      <c r="C106" s="258"/>
      <c r="D106" s="34"/>
      <c r="E106" s="35"/>
      <c r="F106" s="30">
        <f t="shared" si="43"/>
        <v>0</v>
      </c>
      <c r="G106" s="170"/>
      <c r="H106" s="115">
        <f t="shared" si="44"/>
        <v>0</v>
      </c>
      <c r="I106" s="160"/>
      <c r="J106" s="45"/>
      <c r="K106" s="45"/>
      <c r="L106" s="122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</row>
    <row r="107" spans="2:25" s="37" customFormat="1" ht="14.25" x14ac:dyDescent="0.3">
      <c r="B107" s="265"/>
      <c r="C107" s="258"/>
      <c r="D107" s="34"/>
      <c r="E107" s="35"/>
      <c r="F107" s="30">
        <f t="shared" si="43"/>
        <v>0</v>
      </c>
      <c r="G107" s="170"/>
      <c r="H107" s="115">
        <f t="shared" si="44"/>
        <v>0</v>
      </c>
      <c r="I107" s="160"/>
      <c r="J107" s="45"/>
      <c r="K107" s="45"/>
      <c r="L107" s="122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</row>
    <row r="108" spans="2:25" s="37" customFormat="1" ht="14.25" x14ac:dyDescent="0.3">
      <c r="B108" s="265"/>
      <c r="C108" s="258"/>
      <c r="D108" s="34"/>
      <c r="E108" s="35"/>
      <c r="F108" s="30">
        <f t="shared" si="43"/>
        <v>0</v>
      </c>
      <c r="G108" s="170"/>
      <c r="H108" s="115">
        <f t="shared" si="44"/>
        <v>0</v>
      </c>
      <c r="I108" s="160"/>
      <c r="J108" s="45"/>
      <c r="K108" s="45"/>
      <c r="L108" s="122"/>
      <c r="M108" s="36"/>
      <c r="N108" s="12"/>
      <c r="O108" s="12"/>
      <c r="P108" s="12"/>
      <c r="Q108" s="12"/>
      <c r="R108" s="12"/>
      <c r="S108" s="36"/>
      <c r="T108" s="36"/>
      <c r="U108" s="36"/>
      <c r="V108" s="36"/>
      <c r="W108" s="36"/>
      <c r="X108" s="36"/>
      <c r="Y108" s="36"/>
    </row>
    <row r="109" spans="2:25" s="37" customFormat="1" ht="14.25" x14ac:dyDescent="0.3">
      <c r="B109" s="265"/>
      <c r="C109" s="260"/>
      <c r="D109" s="34"/>
      <c r="E109" s="35"/>
      <c r="F109" s="30">
        <f t="shared" si="43"/>
        <v>0</v>
      </c>
      <c r="G109" s="171"/>
      <c r="H109" s="115">
        <f t="shared" si="44"/>
        <v>0</v>
      </c>
      <c r="I109" s="164"/>
      <c r="J109" s="45"/>
      <c r="K109" s="45"/>
      <c r="L109" s="122"/>
      <c r="M109" s="36"/>
      <c r="N109" s="12"/>
      <c r="O109" s="12"/>
      <c r="P109" s="12"/>
      <c r="Q109" s="12"/>
      <c r="R109" s="12"/>
      <c r="S109" s="36"/>
      <c r="T109" s="36"/>
      <c r="U109" s="36"/>
      <c r="V109" s="36"/>
      <c r="W109" s="36"/>
      <c r="X109" s="36"/>
      <c r="Y109" s="36"/>
    </row>
    <row r="110" spans="2:25" s="37" customFormat="1" ht="14.25" x14ac:dyDescent="0.3">
      <c r="B110" s="265">
        <f t="shared" ref="B110" si="49">C110</f>
        <v>42600</v>
      </c>
      <c r="C110" s="256">
        <f t="shared" ref="C110" si="50">C68+7</f>
        <v>42600</v>
      </c>
      <c r="D110" s="34"/>
      <c r="E110" s="35"/>
      <c r="F110" s="30">
        <f t="shared" si="43"/>
        <v>0</v>
      </c>
      <c r="G110" s="172">
        <f>SUM(F110:F115)</f>
        <v>0</v>
      </c>
      <c r="H110" s="115">
        <f t="shared" si="44"/>
        <v>0</v>
      </c>
      <c r="I110" s="160">
        <f>IF(G110&gt;$Q$8,G110-$Q$8,0)</f>
        <v>0</v>
      </c>
      <c r="J110" s="96"/>
      <c r="K110" s="96"/>
      <c r="L110" s="123"/>
      <c r="M110" s="36"/>
      <c r="N110" s="12"/>
      <c r="O110" s="12"/>
      <c r="P110" s="12"/>
      <c r="Q110" s="12"/>
      <c r="R110" s="12"/>
      <c r="S110" s="36"/>
      <c r="T110" s="36"/>
      <c r="U110" s="36"/>
      <c r="V110" s="36"/>
      <c r="W110" s="36"/>
      <c r="X110" s="36"/>
      <c r="Y110" s="36"/>
    </row>
    <row r="111" spans="2:25" s="37" customFormat="1" ht="14.25" x14ac:dyDescent="0.3">
      <c r="B111" s="265"/>
      <c r="C111" s="258"/>
      <c r="D111" s="34"/>
      <c r="E111" s="35"/>
      <c r="F111" s="30">
        <f t="shared" si="43"/>
        <v>0</v>
      </c>
      <c r="G111" s="173"/>
      <c r="H111" s="115">
        <f t="shared" si="44"/>
        <v>0</v>
      </c>
      <c r="I111" s="160"/>
      <c r="J111" s="96"/>
      <c r="K111" s="96"/>
      <c r="L111" s="123"/>
      <c r="M111" s="36"/>
      <c r="N111" s="12"/>
      <c r="O111" s="12"/>
      <c r="P111" s="12"/>
      <c r="Q111" s="12"/>
      <c r="R111" s="12"/>
      <c r="S111" s="36"/>
      <c r="T111" s="36"/>
      <c r="U111" s="36"/>
      <c r="V111" s="36"/>
      <c r="W111" s="36"/>
      <c r="X111" s="36"/>
      <c r="Y111" s="36"/>
    </row>
    <row r="112" spans="2:25" s="37" customFormat="1" ht="14.25" x14ac:dyDescent="0.3">
      <c r="B112" s="265"/>
      <c r="C112" s="258"/>
      <c r="D112" s="34"/>
      <c r="E112" s="35"/>
      <c r="F112" s="30">
        <f t="shared" si="43"/>
        <v>0</v>
      </c>
      <c r="G112" s="173"/>
      <c r="H112" s="115">
        <f t="shared" si="44"/>
        <v>0</v>
      </c>
      <c r="I112" s="160"/>
      <c r="J112" s="96"/>
      <c r="K112" s="96"/>
      <c r="L112" s="123"/>
      <c r="M112" s="36"/>
      <c r="N112" s="12"/>
      <c r="O112" s="12"/>
      <c r="P112" s="12"/>
      <c r="Q112" s="12"/>
      <c r="R112" s="12"/>
      <c r="S112" s="36"/>
      <c r="T112" s="36"/>
      <c r="U112" s="36"/>
      <c r="V112" s="36"/>
      <c r="W112" s="36"/>
      <c r="X112" s="36"/>
      <c r="Y112" s="36"/>
    </row>
    <row r="113" spans="1:25" s="37" customFormat="1" ht="14.25" x14ac:dyDescent="0.3">
      <c r="B113" s="265"/>
      <c r="C113" s="258"/>
      <c r="D113" s="34"/>
      <c r="E113" s="35"/>
      <c r="F113" s="30">
        <f t="shared" si="43"/>
        <v>0</v>
      </c>
      <c r="G113" s="173"/>
      <c r="H113" s="115">
        <f t="shared" si="44"/>
        <v>0</v>
      </c>
      <c r="I113" s="160"/>
      <c r="J113" s="96"/>
      <c r="K113" s="96"/>
      <c r="L113" s="123"/>
      <c r="M113" s="36"/>
      <c r="N113" s="12"/>
      <c r="O113" s="12"/>
      <c r="P113" s="12"/>
      <c r="Q113" s="12"/>
      <c r="R113" s="12"/>
      <c r="S113" s="12"/>
      <c r="T113" s="36"/>
      <c r="U113" s="36"/>
      <c r="V113" s="36"/>
      <c r="W113" s="36"/>
      <c r="X113" s="36"/>
      <c r="Y113" s="36"/>
    </row>
    <row r="114" spans="1:25" s="37" customFormat="1" ht="14.25" x14ac:dyDescent="0.3">
      <c r="B114" s="265"/>
      <c r="C114" s="258"/>
      <c r="D114" s="34"/>
      <c r="E114" s="35"/>
      <c r="F114" s="30">
        <f t="shared" si="43"/>
        <v>0</v>
      </c>
      <c r="G114" s="173"/>
      <c r="H114" s="115">
        <f t="shared" si="44"/>
        <v>0</v>
      </c>
      <c r="I114" s="160"/>
      <c r="J114" s="96"/>
      <c r="K114" s="96"/>
      <c r="L114" s="123"/>
      <c r="M114" s="36"/>
      <c r="N114" s="12"/>
      <c r="O114" s="12"/>
      <c r="P114" s="12"/>
      <c r="Q114" s="12"/>
      <c r="R114" s="12"/>
      <c r="S114" s="12"/>
      <c r="T114" s="36"/>
      <c r="U114" s="36"/>
      <c r="V114" s="36"/>
      <c r="W114" s="36"/>
      <c r="X114" s="36"/>
      <c r="Y114" s="36"/>
    </row>
    <row r="115" spans="1:25" s="37" customFormat="1" ht="14.25" x14ac:dyDescent="0.3">
      <c r="B115" s="265"/>
      <c r="C115" s="260"/>
      <c r="D115" s="34"/>
      <c r="E115" s="35"/>
      <c r="F115" s="30">
        <f t="shared" si="43"/>
        <v>0</v>
      </c>
      <c r="G115" s="174"/>
      <c r="H115" s="115">
        <f t="shared" si="44"/>
        <v>0</v>
      </c>
      <c r="I115" s="164"/>
      <c r="J115" s="96"/>
      <c r="K115" s="96"/>
      <c r="L115" s="123"/>
      <c r="M115" s="36"/>
      <c r="N115" s="12"/>
      <c r="O115" s="12"/>
      <c r="P115" s="12"/>
      <c r="Q115" s="12"/>
      <c r="R115" s="12"/>
      <c r="S115" s="12"/>
      <c r="T115" s="36"/>
      <c r="U115" s="36"/>
      <c r="V115" s="36"/>
      <c r="W115" s="36"/>
      <c r="X115" s="36"/>
      <c r="Y115" s="36"/>
    </row>
    <row r="116" spans="1:25" s="37" customFormat="1" ht="14.25" x14ac:dyDescent="0.3">
      <c r="B116" s="265">
        <f t="shared" ref="B116" si="51">C116</f>
        <v>42601</v>
      </c>
      <c r="C116" s="256">
        <f t="shared" ref="C116" si="52">C74+7</f>
        <v>42601</v>
      </c>
      <c r="D116" s="34"/>
      <c r="E116" s="35"/>
      <c r="F116" s="30">
        <f t="shared" si="43"/>
        <v>0</v>
      </c>
      <c r="G116" s="169">
        <f>SUM(F116:F121)</f>
        <v>0</v>
      </c>
      <c r="H116" s="115">
        <f t="shared" si="44"/>
        <v>0</v>
      </c>
      <c r="I116" s="160">
        <f>IF(G116&gt;$Q$9,G116-$Q$9,0)</f>
        <v>0</v>
      </c>
      <c r="J116" s="45" t="s">
        <v>44</v>
      </c>
      <c r="K116" s="45" t="s">
        <v>74</v>
      </c>
      <c r="L116" s="122" t="s">
        <v>47</v>
      </c>
      <c r="M116" s="36"/>
      <c r="N116" s="12"/>
      <c r="O116" s="12"/>
      <c r="P116" s="12"/>
      <c r="Q116" s="12"/>
      <c r="R116" s="12"/>
      <c r="S116" s="12"/>
      <c r="T116" s="36"/>
      <c r="U116" s="36"/>
      <c r="V116" s="36"/>
      <c r="W116" s="36"/>
      <c r="X116" s="36"/>
      <c r="Y116" s="36"/>
    </row>
    <row r="117" spans="1:25" s="37" customFormat="1" ht="14.25" x14ac:dyDescent="0.3">
      <c r="B117" s="265"/>
      <c r="C117" s="258"/>
      <c r="D117" s="38"/>
      <c r="E117" s="39"/>
      <c r="F117" s="30">
        <f t="shared" si="43"/>
        <v>0</v>
      </c>
      <c r="G117" s="170"/>
      <c r="H117" s="115">
        <f t="shared" si="44"/>
        <v>0</v>
      </c>
      <c r="I117" s="160"/>
      <c r="J117" s="45" t="s">
        <v>44</v>
      </c>
      <c r="K117" s="45" t="s">
        <v>74</v>
      </c>
      <c r="L117" s="122" t="s">
        <v>47</v>
      </c>
      <c r="M117" s="36"/>
      <c r="N117" s="12"/>
      <c r="O117" s="12"/>
      <c r="P117" s="12"/>
      <c r="Q117" s="12"/>
      <c r="R117" s="12"/>
      <c r="S117" s="12"/>
      <c r="T117" s="36"/>
      <c r="U117" s="36"/>
      <c r="V117" s="36"/>
      <c r="W117" s="36"/>
      <c r="X117" s="36"/>
      <c r="Y117" s="36"/>
    </row>
    <row r="118" spans="1:25" s="37" customFormat="1" ht="14.25" x14ac:dyDescent="0.3">
      <c r="A118" s="42"/>
      <c r="B118" s="265"/>
      <c r="C118" s="258"/>
      <c r="D118" s="38"/>
      <c r="E118" s="39"/>
      <c r="F118" s="30">
        <f t="shared" si="43"/>
        <v>0</v>
      </c>
      <c r="G118" s="170"/>
      <c r="H118" s="115">
        <f t="shared" si="44"/>
        <v>0</v>
      </c>
      <c r="I118" s="160"/>
      <c r="J118" s="45" t="s">
        <v>72</v>
      </c>
      <c r="K118" s="45" t="s">
        <v>74</v>
      </c>
      <c r="L118" s="122" t="s">
        <v>40</v>
      </c>
      <c r="M118" s="36"/>
      <c r="N118" s="36"/>
      <c r="O118" s="36"/>
      <c r="P118" s="36"/>
      <c r="Q118" s="36"/>
      <c r="R118" s="36"/>
      <c r="S118" s="12"/>
      <c r="T118" s="36"/>
      <c r="U118" s="36"/>
      <c r="V118" s="36"/>
      <c r="W118" s="36"/>
      <c r="X118" s="36"/>
      <c r="Y118" s="36"/>
    </row>
    <row r="119" spans="1:25" s="37" customFormat="1" ht="14.25" x14ac:dyDescent="0.3">
      <c r="A119" s="42"/>
      <c r="B119" s="265"/>
      <c r="C119" s="258"/>
      <c r="D119" s="38"/>
      <c r="E119" s="39"/>
      <c r="F119" s="30">
        <f t="shared" si="43"/>
        <v>0</v>
      </c>
      <c r="G119" s="170"/>
      <c r="H119" s="115">
        <f t="shared" si="44"/>
        <v>0</v>
      </c>
      <c r="I119" s="160"/>
      <c r="J119" s="45" t="s">
        <v>73</v>
      </c>
      <c r="K119" s="45" t="s">
        <v>39</v>
      </c>
      <c r="L119" s="122" t="s">
        <v>41</v>
      </c>
      <c r="M119" s="36"/>
      <c r="N119" s="36"/>
      <c r="O119" s="36"/>
      <c r="P119" s="36"/>
      <c r="Q119" s="36"/>
      <c r="R119" s="36"/>
      <c r="S119" s="12"/>
      <c r="T119" s="36"/>
      <c r="U119" s="36"/>
      <c r="V119" s="36"/>
      <c r="W119" s="36"/>
      <c r="X119" s="36"/>
      <c r="Y119" s="36"/>
    </row>
    <row r="120" spans="1:25" s="37" customFormat="1" ht="14.25" x14ac:dyDescent="0.3">
      <c r="A120" s="42"/>
      <c r="B120" s="265"/>
      <c r="C120" s="258"/>
      <c r="D120" s="38"/>
      <c r="E120" s="39"/>
      <c r="F120" s="30">
        <f t="shared" si="43"/>
        <v>0</v>
      </c>
      <c r="G120" s="170"/>
      <c r="H120" s="115">
        <f t="shared" si="44"/>
        <v>0</v>
      </c>
      <c r="I120" s="160"/>
      <c r="J120" s="45"/>
      <c r="K120" s="45"/>
      <c r="L120" s="122"/>
      <c r="M120" s="36"/>
      <c r="N120" s="36"/>
      <c r="O120" s="36"/>
      <c r="P120" s="36"/>
      <c r="Q120" s="36"/>
      <c r="R120" s="36"/>
      <c r="S120" s="12"/>
      <c r="T120" s="36"/>
      <c r="U120" s="36"/>
      <c r="V120" s="36"/>
      <c r="W120" s="36"/>
      <c r="X120" s="36"/>
      <c r="Y120" s="36"/>
    </row>
    <row r="121" spans="1:25" s="37" customFormat="1" ht="14.25" x14ac:dyDescent="0.3">
      <c r="A121" s="42"/>
      <c r="B121" s="265"/>
      <c r="C121" s="260"/>
      <c r="D121" s="40"/>
      <c r="E121" s="41"/>
      <c r="F121" s="30">
        <f t="shared" si="43"/>
        <v>0</v>
      </c>
      <c r="G121" s="171"/>
      <c r="H121" s="115">
        <f t="shared" si="44"/>
        <v>0</v>
      </c>
      <c r="I121" s="164"/>
      <c r="J121" s="45"/>
      <c r="K121" s="45"/>
      <c r="L121" s="122"/>
      <c r="M121" s="36"/>
      <c r="N121" s="36"/>
      <c r="O121" s="36"/>
      <c r="P121" s="36"/>
      <c r="Q121" s="36"/>
      <c r="R121" s="36"/>
      <c r="S121" s="12"/>
      <c r="T121" s="36"/>
      <c r="U121" s="36"/>
      <c r="V121" s="36"/>
      <c r="W121" s="36"/>
      <c r="X121" s="36"/>
      <c r="Y121" s="36"/>
    </row>
    <row r="122" spans="1:25" s="37" customFormat="1" ht="14.25" x14ac:dyDescent="0.3">
      <c r="A122" s="42"/>
      <c r="B122" s="257">
        <f t="shared" ref="B122" si="53">C122</f>
        <v>42602</v>
      </c>
      <c r="C122" s="256">
        <f t="shared" ref="C122" si="54">C80+7</f>
        <v>42602</v>
      </c>
      <c r="D122" s="43"/>
      <c r="E122" s="44"/>
      <c r="F122" s="30">
        <f t="shared" si="43"/>
        <v>0</v>
      </c>
      <c r="G122" s="169">
        <f>SUM(F122:F127)</f>
        <v>0</v>
      </c>
      <c r="H122" s="115">
        <f t="shared" si="44"/>
        <v>0</v>
      </c>
      <c r="I122" s="160">
        <f>IF(G122&gt;$Q$8,G122-$Q$8,0)</f>
        <v>0</v>
      </c>
      <c r="J122" s="45" t="s">
        <v>44</v>
      </c>
      <c r="K122" s="45" t="s">
        <v>49</v>
      </c>
      <c r="L122" s="122" t="s">
        <v>47</v>
      </c>
      <c r="M122" s="36"/>
      <c r="N122" s="36"/>
      <c r="O122" s="36"/>
      <c r="P122" s="36"/>
      <c r="Q122" s="36"/>
      <c r="R122" s="36"/>
      <c r="S122" s="12"/>
      <c r="T122" s="36"/>
      <c r="U122" s="36"/>
      <c r="V122" s="36"/>
      <c r="W122" s="36"/>
      <c r="X122" s="36"/>
      <c r="Y122" s="36"/>
    </row>
    <row r="123" spans="1:25" s="37" customFormat="1" ht="14.25" x14ac:dyDescent="0.3">
      <c r="A123" s="42"/>
      <c r="B123" s="257"/>
      <c r="C123" s="258"/>
      <c r="D123" s="43"/>
      <c r="E123" s="44"/>
      <c r="F123" s="30">
        <f t="shared" si="43"/>
        <v>0</v>
      </c>
      <c r="G123" s="170"/>
      <c r="H123" s="115">
        <f t="shared" si="44"/>
        <v>0</v>
      </c>
      <c r="I123" s="160"/>
      <c r="J123" s="45"/>
      <c r="K123" s="45"/>
      <c r="L123" s="122"/>
      <c r="M123" s="36"/>
      <c r="N123" s="36"/>
      <c r="O123" s="36"/>
      <c r="P123" s="36"/>
      <c r="Q123" s="36"/>
      <c r="R123" s="36"/>
      <c r="S123" s="12"/>
      <c r="T123" s="36"/>
      <c r="U123" s="36"/>
      <c r="V123" s="36"/>
      <c r="W123" s="36"/>
      <c r="X123" s="36"/>
      <c r="Y123" s="36"/>
    </row>
    <row r="124" spans="1:25" s="37" customFormat="1" ht="14.25" x14ac:dyDescent="0.3">
      <c r="B124" s="257"/>
      <c r="C124" s="258"/>
      <c r="D124" s="43"/>
      <c r="E124" s="44"/>
      <c r="F124" s="30">
        <f t="shared" si="43"/>
        <v>0</v>
      </c>
      <c r="G124" s="170"/>
      <c r="H124" s="115">
        <f t="shared" si="44"/>
        <v>0</v>
      </c>
      <c r="I124" s="160"/>
      <c r="J124" s="45"/>
      <c r="K124" s="45"/>
      <c r="L124" s="122"/>
      <c r="M124" s="36"/>
      <c r="N124" s="36"/>
      <c r="O124" s="36"/>
      <c r="P124" s="36"/>
      <c r="Q124" s="36"/>
      <c r="R124" s="36"/>
      <c r="S124" s="12"/>
      <c r="T124" s="36"/>
      <c r="U124" s="36"/>
      <c r="V124" s="36"/>
      <c r="W124" s="36"/>
      <c r="X124" s="36"/>
      <c r="Y124" s="36"/>
    </row>
    <row r="125" spans="1:25" ht="14.25" x14ac:dyDescent="0.3">
      <c r="B125" s="257"/>
      <c r="C125" s="258"/>
      <c r="D125" s="43"/>
      <c r="E125" s="44"/>
      <c r="F125" s="30">
        <f t="shared" si="43"/>
        <v>0</v>
      </c>
      <c r="G125" s="170"/>
      <c r="H125" s="115">
        <f t="shared" si="44"/>
        <v>0</v>
      </c>
      <c r="I125" s="160"/>
      <c r="J125" s="45"/>
      <c r="K125" s="45"/>
      <c r="L125" s="122"/>
      <c r="M125" s="12"/>
      <c r="N125" s="36"/>
      <c r="O125" s="36"/>
      <c r="P125" s="36"/>
      <c r="Q125" s="36"/>
      <c r="R125" s="36"/>
      <c r="S125" s="12"/>
      <c r="T125" s="12"/>
      <c r="U125" s="12"/>
      <c r="V125" s="12"/>
      <c r="W125" s="12"/>
      <c r="X125" s="12"/>
    </row>
    <row r="126" spans="1:25" ht="14.25" x14ac:dyDescent="0.3">
      <c r="B126" s="257"/>
      <c r="C126" s="258"/>
      <c r="D126" s="43"/>
      <c r="E126" s="44"/>
      <c r="F126" s="30">
        <f t="shared" si="43"/>
        <v>0</v>
      </c>
      <c r="G126" s="170"/>
      <c r="H126" s="115">
        <f t="shared" si="44"/>
        <v>0</v>
      </c>
      <c r="I126" s="160"/>
      <c r="J126" s="45"/>
      <c r="K126" s="45"/>
      <c r="L126" s="122"/>
      <c r="M126" s="12"/>
      <c r="N126" s="36"/>
      <c r="O126" s="36"/>
      <c r="P126" s="36"/>
      <c r="Q126" s="36"/>
      <c r="R126" s="36"/>
      <c r="S126" s="12"/>
      <c r="T126" s="12"/>
      <c r="U126" s="12"/>
      <c r="V126" s="12"/>
      <c r="W126" s="12"/>
      <c r="X126" s="12"/>
    </row>
    <row r="127" spans="1:25" ht="14.25" x14ac:dyDescent="0.3">
      <c r="B127" s="259"/>
      <c r="C127" s="266"/>
      <c r="D127" s="73"/>
      <c r="E127" s="74"/>
      <c r="F127" s="30">
        <f t="shared" si="43"/>
        <v>0</v>
      </c>
      <c r="G127" s="170"/>
      <c r="H127" s="116">
        <f t="shared" si="44"/>
        <v>0</v>
      </c>
      <c r="I127" s="160"/>
      <c r="J127" s="75"/>
      <c r="K127" s="75"/>
      <c r="L127" s="124"/>
      <c r="M127" s="12"/>
      <c r="N127" s="36"/>
      <c r="O127" s="36"/>
      <c r="P127" s="36"/>
      <c r="Q127" s="36"/>
      <c r="R127" s="36"/>
      <c r="S127" s="12"/>
      <c r="T127" s="12"/>
      <c r="U127" s="12"/>
      <c r="V127" s="12"/>
      <c r="W127" s="12"/>
      <c r="X127" s="12"/>
    </row>
    <row r="128" spans="1:25" ht="13.5" customHeight="1" x14ac:dyDescent="0.2">
      <c r="B128" s="270" t="s">
        <v>79</v>
      </c>
      <c r="C128" s="271"/>
      <c r="D128" s="140"/>
      <c r="E128" s="140"/>
      <c r="F128" s="141"/>
      <c r="G128" s="142">
        <f>SUM(G92:G127)</f>
        <v>0</v>
      </c>
      <c r="H128" s="143"/>
      <c r="I128" s="143"/>
      <c r="J128" s="143"/>
      <c r="K128" s="143"/>
      <c r="L128" s="144"/>
      <c r="M128" s="12"/>
      <c r="N128" s="36"/>
      <c r="O128" s="36"/>
      <c r="P128" s="36"/>
      <c r="Q128" s="36"/>
      <c r="R128" s="36"/>
      <c r="S128" s="12"/>
      <c r="T128" s="12"/>
      <c r="U128" s="12"/>
      <c r="V128" s="12"/>
      <c r="W128" s="12"/>
      <c r="X128" s="12"/>
    </row>
    <row r="129" spans="2:24" ht="13.5" customHeight="1" x14ac:dyDescent="0.25">
      <c r="B129" s="261" t="s">
        <v>78</v>
      </c>
      <c r="C129" s="261"/>
      <c r="D129" s="128"/>
      <c r="E129" s="128"/>
      <c r="F129" s="128"/>
      <c r="G129" s="126">
        <f>SUM(I92:I127)</f>
        <v>0</v>
      </c>
      <c r="H129" s="127"/>
      <c r="I129" s="93" t="s">
        <v>99</v>
      </c>
      <c r="J129" s="93">
        <f>IF(G129&lt;=PARAMETRES!$F$4,' HRS EFF. EMPLOYES'!G129,IF(' HRS EFF. EMPLOYES'!G129&gt;PARAMETRES!$F$4,' HRS EFF. EMPLOYES'!G129-(G130+G131+G132),0))</f>
        <v>0</v>
      </c>
      <c r="K129" s="93" t="s">
        <v>107</v>
      </c>
      <c r="L129" s="92">
        <f>G129-J129</f>
        <v>0</v>
      </c>
      <c r="M129" s="12"/>
      <c r="N129" s="36"/>
      <c r="O129" s="36"/>
      <c r="P129" s="36"/>
      <c r="Q129" s="36"/>
      <c r="R129" s="36"/>
      <c r="S129" s="12"/>
      <c r="T129" s="12"/>
      <c r="U129" s="12"/>
      <c r="V129" s="12"/>
      <c r="W129" s="12"/>
      <c r="X129" s="12"/>
    </row>
    <row r="130" spans="2:24" ht="13.5" customHeight="1" x14ac:dyDescent="0.25">
      <c r="B130" s="261" t="s">
        <v>96</v>
      </c>
      <c r="C130" s="261"/>
      <c r="D130" s="128"/>
      <c r="E130" s="128"/>
      <c r="F130" s="128"/>
      <c r="G130" s="151">
        <f>IF(G128-PARAMETRES!F2&lt;0,0,IF(G128-PARAMETRES!F2&gt;PARAMETRES!F5,PARAMETRES!F5,G128-PARAMETRES!F2))</f>
        <v>0</v>
      </c>
      <c r="H130" s="152"/>
      <c r="I130" s="152"/>
      <c r="J130" s="152"/>
      <c r="K130" s="152"/>
      <c r="L130" s="153"/>
      <c r="M130" s="12"/>
      <c r="N130" s="36"/>
      <c r="O130" s="36"/>
      <c r="P130" s="36"/>
      <c r="Q130" s="36"/>
      <c r="R130" s="36"/>
      <c r="S130" s="12"/>
      <c r="T130" s="12"/>
      <c r="U130" s="12"/>
      <c r="V130" s="12"/>
      <c r="W130" s="12"/>
      <c r="X130" s="12"/>
    </row>
    <row r="131" spans="2:24" ht="13.5" customHeight="1" x14ac:dyDescent="0.25">
      <c r="B131" s="261" t="s">
        <v>97</v>
      </c>
      <c r="C131" s="261"/>
      <c r="D131" s="128"/>
      <c r="E131" s="128"/>
      <c r="F131" s="128"/>
      <c r="G131" s="148">
        <f>IF(G128-$Q$5&gt;$Q$13,$Q$12,G128-$Q$5-G130)</f>
        <v>-1.625</v>
      </c>
      <c r="H131" s="149"/>
      <c r="I131" s="149"/>
      <c r="J131" s="149"/>
      <c r="K131" s="149"/>
      <c r="L131" s="150"/>
      <c r="M131" s="12"/>
      <c r="N131" s="36"/>
      <c r="O131" s="36"/>
      <c r="P131" s="36"/>
      <c r="Q131" s="36"/>
      <c r="R131" s="36"/>
      <c r="S131" s="12"/>
      <c r="T131" s="12"/>
      <c r="U131" s="12"/>
      <c r="V131" s="12"/>
      <c r="W131" s="12"/>
      <c r="X131" s="12"/>
    </row>
    <row r="132" spans="2:24" ht="13.5" customHeight="1" x14ac:dyDescent="0.25">
      <c r="B132" s="261" t="s">
        <v>98</v>
      </c>
      <c r="C132" s="261"/>
      <c r="D132" s="128"/>
      <c r="E132" s="128"/>
      <c r="F132" s="128"/>
      <c r="G132" s="129">
        <f>IF(G128-PARAMETRES!F2&gt;PARAMETRES!F7,G128-PARAMETRES!F2-G130-G131,0)</f>
        <v>0</v>
      </c>
      <c r="H132" s="130"/>
      <c r="I132" s="130"/>
      <c r="J132" s="130"/>
      <c r="K132" s="130"/>
      <c r="L132" s="131"/>
      <c r="M132" s="12"/>
      <c r="N132" s="36"/>
      <c r="O132" s="36"/>
      <c r="P132" s="36"/>
      <c r="Q132" s="36"/>
      <c r="R132" s="36"/>
      <c r="S132" s="12"/>
      <c r="T132" s="12"/>
      <c r="U132" s="12"/>
      <c r="V132" s="12"/>
      <c r="W132" s="12"/>
      <c r="X132" s="12"/>
    </row>
    <row r="133" spans="2:24" ht="13.5" customHeight="1" x14ac:dyDescent="0.25">
      <c r="B133" s="261" t="s">
        <v>109</v>
      </c>
      <c r="C133" s="261"/>
      <c r="D133" s="128"/>
      <c r="E133" s="128"/>
      <c r="F133" s="128"/>
      <c r="G133" s="175">
        <f>SUM(H92:H127)</f>
        <v>0</v>
      </c>
      <c r="H133" s="176"/>
      <c r="I133" s="177"/>
      <c r="J133" s="177"/>
      <c r="K133" s="177"/>
      <c r="L133" s="178"/>
      <c r="M133" s="12"/>
      <c r="N133" s="36"/>
      <c r="O133" s="36"/>
      <c r="P133" s="36"/>
      <c r="Q133" s="36"/>
      <c r="R133" s="36"/>
      <c r="S133" s="12"/>
      <c r="T133" s="12"/>
      <c r="U133" s="12"/>
      <c r="V133" s="12"/>
      <c r="W133" s="12"/>
      <c r="X133" s="12"/>
    </row>
    <row r="134" spans="2:24" ht="14.25" x14ac:dyDescent="0.3">
      <c r="B134" s="262">
        <f>C134</f>
        <v>42604</v>
      </c>
      <c r="C134" s="269">
        <f>C92+7</f>
        <v>42604</v>
      </c>
      <c r="D134" s="19"/>
      <c r="E134" s="20"/>
      <c r="F134" s="30">
        <f t="shared" ref="F134:F169" si="55">MOD(E134-D134,1)</f>
        <v>0</v>
      </c>
      <c r="G134" s="156">
        <f>SUM(F134:F139)</f>
        <v>0</v>
      </c>
      <c r="H134" s="114">
        <f>IF(AND(D134&lt;$Q$14,D134&gt;=$R$14),IF(E134&gt;D134,IF(E134&lt;=$Q$14,0,MOD(E134-$Q$14,1)),IF(E134&gt;=$R$14,MOD($R$14-$Q$14,1),MOD(E134-$Q$14,1))),IF(D134&gt;=$Q$14,IF(OR(E134&gt;D134,E134&lt;=$R$14),MOD(E134-D134,1),IF(E134&lt;=$Q$14,MOD($R$14-D134,1),MOD($R$14-D134,1)+MOD(E134-$Q$14,1))),IF(OR(E134&lt;D134,E134&gt;$Q$14),MOD($R$14-D134,1)+MOD(E134-$Q$14,1),IF(E134&lt;$R$14,MOD(E134-D134,1),MOD($R$14-D134,1)))))</f>
        <v>0</v>
      </c>
      <c r="I134" s="163">
        <f>IF(G134&gt;$Q$8,G134-$Q$8,0)</f>
        <v>0</v>
      </c>
      <c r="J134" s="46"/>
      <c r="K134" s="47"/>
      <c r="L134" s="117"/>
      <c r="M134" s="12"/>
      <c r="N134" s="99"/>
      <c r="O134" s="36"/>
      <c r="P134" s="36"/>
      <c r="Q134" s="36"/>
      <c r="R134" s="36"/>
      <c r="S134" s="12"/>
      <c r="T134" s="12"/>
      <c r="U134" s="12"/>
      <c r="V134" s="12"/>
      <c r="W134" s="12"/>
      <c r="X134" s="12"/>
    </row>
    <row r="135" spans="2:24" ht="14.25" x14ac:dyDescent="0.3">
      <c r="B135" s="257"/>
      <c r="C135" s="258"/>
      <c r="D135" s="19"/>
      <c r="E135" s="20"/>
      <c r="F135" s="30">
        <f t="shared" si="55"/>
        <v>0</v>
      </c>
      <c r="G135" s="157"/>
      <c r="H135" s="115">
        <f t="shared" ref="H135:H169" si="56">IF(AND(D135&lt;$Q$14,D135&gt;=$R$14),IF(E135&gt;D135,IF(E135&lt;=$Q$14,0,MOD(E135-$Q$14,1)),IF(E135&gt;=$R$14,MOD($R$14-$Q$14,1),MOD(E135-$Q$14,1))),IF(D135&gt;=$Q$14,IF(OR(E135&gt;D135,E135&lt;=$R$14),MOD(E135-D135,1),IF(E135&lt;=$Q$14,MOD($R$14-D135,1),MOD($R$14-D135,1)+MOD(E135-$Q$14,1))),IF(OR(E135&lt;D135,E135&gt;$Q$14),MOD($R$14-D135,1)+MOD(E135-$Q$14,1),IF(E135&lt;$R$14,MOD(E135-D135,1),MOD($R$14-D135,1)))))</f>
        <v>0</v>
      </c>
      <c r="I135" s="160"/>
      <c r="J135" s="46"/>
      <c r="K135" s="47"/>
      <c r="L135" s="117"/>
      <c r="M135" s="12"/>
      <c r="N135" s="36"/>
      <c r="O135" s="36"/>
      <c r="P135" s="36"/>
      <c r="Q135" s="36"/>
      <c r="R135" s="36"/>
      <c r="S135" s="12"/>
      <c r="T135" s="12"/>
      <c r="U135" s="12"/>
      <c r="V135" s="12"/>
      <c r="W135" s="12"/>
      <c r="X135" s="12"/>
    </row>
    <row r="136" spans="2:24" ht="14.25" x14ac:dyDescent="0.3">
      <c r="B136" s="257"/>
      <c r="C136" s="258"/>
      <c r="D136" s="19"/>
      <c r="E136" s="20"/>
      <c r="F136" s="30">
        <f t="shared" si="55"/>
        <v>0</v>
      </c>
      <c r="G136" s="157"/>
      <c r="H136" s="115">
        <f t="shared" si="56"/>
        <v>0</v>
      </c>
      <c r="I136" s="160"/>
      <c r="J136" s="46"/>
      <c r="K136" s="47"/>
      <c r="L136" s="117"/>
      <c r="M136" s="12"/>
      <c r="N136" s="36"/>
      <c r="O136" s="36"/>
      <c r="P136" s="36"/>
      <c r="Q136" s="36"/>
      <c r="R136" s="36"/>
      <c r="S136" s="12"/>
      <c r="T136" s="12"/>
      <c r="U136" s="12"/>
      <c r="V136" s="12"/>
      <c r="W136" s="12"/>
      <c r="X136" s="12"/>
    </row>
    <row r="137" spans="2:24" ht="14.25" x14ac:dyDescent="0.3">
      <c r="B137" s="257"/>
      <c r="C137" s="258"/>
      <c r="D137" s="19"/>
      <c r="E137" s="20"/>
      <c r="F137" s="30">
        <f t="shared" si="55"/>
        <v>0</v>
      </c>
      <c r="G137" s="157"/>
      <c r="H137" s="115">
        <f t="shared" si="56"/>
        <v>0</v>
      </c>
      <c r="I137" s="160"/>
      <c r="J137" s="46"/>
      <c r="K137" s="47"/>
      <c r="L137" s="117"/>
      <c r="M137" s="12"/>
      <c r="N137" s="36"/>
      <c r="O137" s="36"/>
      <c r="P137" s="36"/>
      <c r="Q137" s="36"/>
      <c r="R137" s="36"/>
      <c r="S137" s="12"/>
      <c r="T137" s="12"/>
      <c r="U137" s="12"/>
      <c r="V137" s="12"/>
      <c r="W137" s="12"/>
      <c r="X137" s="12"/>
    </row>
    <row r="138" spans="2:24" ht="14.25" x14ac:dyDescent="0.3">
      <c r="B138" s="257"/>
      <c r="C138" s="258"/>
      <c r="D138" s="19"/>
      <c r="E138" s="20"/>
      <c r="F138" s="30">
        <f t="shared" si="55"/>
        <v>0</v>
      </c>
      <c r="G138" s="157"/>
      <c r="H138" s="115">
        <f t="shared" si="56"/>
        <v>0</v>
      </c>
      <c r="I138" s="160"/>
      <c r="J138" s="46"/>
      <c r="K138" s="47"/>
      <c r="L138" s="117"/>
      <c r="M138" s="12"/>
      <c r="N138" s="36"/>
      <c r="O138" s="36"/>
      <c r="P138" s="36"/>
      <c r="Q138" s="36"/>
      <c r="R138" s="36"/>
      <c r="S138" s="12"/>
      <c r="T138" s="12"/>
      <c r="U138" s="12"/>
      <c r="V138" s="12"/>
      <c r="W138" s="12"/>
      <c r="X138" s="12"/>
    </row>
    <row r="139" spans="2:24" ht="14.25" x14ac:dyDescent="0.3">
      <c r="B139" s="257"/>
      <c r="C139" s="260"/>
      <c r="D139" s="19"/>
      <c r="E139" s="20"/>
      <c r="F139" s="30">
        <f t="shared" si="55"/>
        <v>0</v>
      </c>
      <c r="G139" s="158"/>
      <c r="H139" s="115">
        <f t="shared" si="56"/>
        <v>0</v>
      </c>
      <c r="I139" s="164"/>
      <c r="J139" s="46"/>
      <c r="K139" s="47"/>
      <c r="L139" s="117"/>
      <c r="M139" s="12"/>
      <c r="N139" s="36"/>
      <c r="O139" s="36"/>
      <c r="P139" s="36"/>
      <c r="Q139" s="36"/>
      <c r="R139" s="36"/>
      <c r="S139" s="12"/>
      <c r="T139" s="12"/>
      <c r="U139" s="12"/>
      <c r="V139" s="12"/>
      <c r="W139" s="12"/>
      <c r="X139" s="12"/>
    </row>
    <row r="140" spans="2:24" ht="14.25" x14ac:dyDescent="0.3">
      <c r="B140" s="265">
        <f t="shared" ref="B140" si="57">C140</f>
        <v>42605</v>
      </c>
      <c r="C140" s="256">
        <f t="shared" ref="C140" si="58">C98+7</f>
        <v>42605</v>
      </c>
      <c r="D140" s="19"/>
      <c r="E140" s="20"/>
      <c r="F140" s="30">
        <f t="shared" si="55"/>
        <v>0</v>
      </c>
      <c r="G140" s="156">
        <f>SUM(F140:F145)</f>
        <v>0</v>
      </c>
      <c r="H140" s="115">
        <f t="shared" si="56"/>
        <v>0</v>
      </c>
      <c r="I140" s="163">
        <f>IF(G140&gt;$Q$8,G140-$Q$8,0)</f>
        <v>0</v>
      </c>
      <c r="J140" s="46"/>
      <c r="K140" s="47"/>
      <c r="L140" s="117"/>
      <c r="M140" s="12"/>
      <c r="N140" s="36"/>
      <c r="O140" s="36"/>
      <c r="P140" s="36"/>
      <c r="Q140" s="36"/>
      <c r="R140" s="36"/>
      <c r="S140" s="12"/>
      <c r="T140" s="12"/>
      <c r="U140" s="12"/>
      <c r="V140" s="12"/>
      <c r="W140" s="12"/>
      <c r="X140" s="12"/>
    </row>
    <row r="141" spans="2:24" ht="14.25" x14ac:dyDescent="0.3">
      <c r="B141" s="265"/>
      <c r="C141" s="258"/>
      <c r="D141" s="19"/>
      <c r="E141" s="20"/>
      <c r="F141" s="30">
        <f t="shared" si="55"/>
        <v>0</v>
      </c>
      <c r="G141" s="157"/>
      <c r="H141" s="115">
        <f t="shared" si="56"/>
        <v>0</v>
      </c>
      <c r="I141" s="160"/>
      <c r="J141" s="46"/>
      <c r="K141" s="47"/>
      <c r="L141" s="117"/>
      <c r="M141" s="12"/>
      <c r="N141" s="36"/>
      <c r="O141" s="36"/>
      <c r="P141" s="36"/>
      <c r="Q141" s="36"/>
      <c r="R141" s="36"/>
      <c r="S141" s="12"/>
      <c r="T141" s="12"/>
      <c r="U141" s="12"/>
      <c r="V141" s="12"/>
      <c r="W141" s="12"/>
      <c r="X141" s="12"/>
    </row>
    <row r="142" spans="2:24" ht="14.25" x14ac:dyDescent="0.3">
      <c r="B142" s="265"/>
      <c r="C142" s="258"/>
      <c r="D142" s="19"/>
      <c r="E142" s="20"/>
      <c r="F142" s="30">
        <f t="shared" si="55"/>
        <v>0</v>
      </c>
      <c r="G142" s="157"/>
      <c r="H142" s="115">
        <f t="shared" si="56"/>
        <v>0</v>
      </c>
      <c r="I142" s="160"/>
      <c r="J142" s="46"/>
      <c r="K142" s="47"/>
      <c r="L142" s="117"/>
      <c r="M142" s="12"/>
      <c r="N142" s="36"/>
      <c r="O142" s="36"/>
      <c r="P142" s="36"/>
      <c r="Q142" s="36"/>
      <c r="R142" s="36"/>
      <c r="S142" s="12"/>
      <c r="T142" s="12"/>
      <c r="U142" s="12"/>
      <c r="V142" s="12"/>
      <c r="W142" s="12"/>
      <c r="X142" s="12"/>
    </row>
    <row r="143" spans="2:24" ht="14.25" x14ac:dyDescent="0.3">
      <c r="B143" s="265"/>
      <c r="C143" s="258"/>
      <c r="D143" s="19"/>
      <c r="E143" s="20"/>
      <c r="F143" s="30">
        <f t="shared" si="55"/>
        <v>0</v>
      </c>
      <c r="G143" s="157"/>
      <c r="H143" s="115">
        <f t="shared" si="56"/>
        <v>0</v>
      </c>
      <c r="I143" s="160"/>
      <c r="J143" s="46"/>
      <c r="K143" s="47"/>
      <c r="L143" s="117"/>
      <c r="M143" s="12"/>
      <c r="N143" s="36"/>
      <c r="O143" s="36"/>
      <c r="P143" s="36"/>
      <c r="Q143" s="36"/>
      <c r="R143" s="36"/>
      <c r="S143" s="12"/>
      <c r="T143" s="12"/>
      <c r="U143" s="12"/>
      <c r="V143" s="12"/>
      <c r="W143" s="12"/>
      <c r="X143" s="12"/>
    </row>
    <row r="144" spans="2:24" ht="14.25" x14ac:dyDescent="0.3">
      <c r="B144" s="265"/>
      <c r="C144" s="258"/>
      <c r="D144" s="19"/>
      <c r="E144" s="20"/>
      <c r="F144" s="30">
        <f t="shared" si="55"/>
        <v>0</v>
      </c>
      <c r="G144" s="157"/>
      <c r="H144" s="115">
        <f t="shared" si="56"/>
        <v>0</v>
      </c>
      <c r="I144" s="160"/>
      <c r="J144" s="46"/>
      <c r="K144" s="47"/>
      <c r="L144" s="117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</row>
    <row r="145" spans="1:24" ht="14.25" x14ac:dyDescent="0.3">
      <c r="B145" s="265"/>
      <c r="C145" s="260"/>
      <c r="D145" s="19"/>
      <c r="E145" s="20"/>
      <c r="F145" s="30">
        <f t="shared" si="55"/>
        <v>0</v>
      </c>
      <c r="G145" s="158"/>
      <c r="H145" s="115">
        <f t="shared" si="56"/>
        <v>0</v>
      </c>
      <c r="I145" s="164"/>
      <c r="J145" s="46"/>
      <c r="K145" s="47"/>
      <c r="L145" s="117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</row>
    <row r="146" spans="1:24" ht="14.25" x14ac:dyDescent="0.3">
      <c r="B146" s="265">
        <f t="shared" ref="B146" si="59">C146</f>
        <v>42606</v>
      </c>
      <c r="C146" s="256">
        <f t="shared" ref="C146" si="60">C104+7</f>
        <v>42606</v>
      </c>
      <c r="D146" s="19"/>
      <c r="E146" s="20"/>
      <c r="F146" s="30">
        <f t="shared" si="55"/>
        <v>0</v>
      </c>
      <c r="G146" s="156">
        <f>SUM(F146:F151)</f>
        <v>0</v>
      </c>
      <c r="H146" s="115">
        <f t="shared" si="56"/>
        <v>0</v>
      </c>
      <c r="I146" s="163">
        <f>IF(G146&gt;$Q$8,G146-$Q$8,0)</f>
        <v>0</v>
      </c>
      <c r="J146" s="46"/>
      <c r="K146" s="47"/>
      <c r="L146" s="117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</row>
    <row r="147" spans="1:24" ht="14.25" x14ac:dyDescent="0.3">
      <c r="B147" s="265"/>
      <c r="C147" s="258"/>
      <c r="D147" s="19"/>
      <c r="E147" s="20"/>
      <c r="F147" s="30">
        <f t="shared" si="55"/>
        <v>0</v>
      </c>
      <c r="G147" s="157"/>
      <c r="H147" s="115">
        <f t="shared" si="56"/>
        <v>0</v>
      </c>
      <c r="I147" s="160"/>
      <c r="J147" s="46"/>
      <c r="K147" s="47"/>
      <c r="L147" s="117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</row>
    <row r="148" spans="1:24" ht="14.25" x14ac:dyDescent="0.3">
      <c r="B148" s="265"/>
      <c r="C148" s="258"/>
      <c r="D148" s="19"/>
      <c r="E148" s="20"/>
      <c r="F148" s="30">
        <f t="shared" si="55"/>
        <v>0</v>
      </c>
      <c r="G148" s="157"/>
      <c r="H148" s="115">
        <f t="shared" si="56"/>
        <v>0</v>
      </c>
      <c r="I148" s="160"/>
      <c r="J148" s="46"/>
      <c r="K148" s="47"/>
      <c r="L148" s="117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</row>
    <row r="149" spans="1:24" ht="14.25" x14ac:dyDescent="0.3">
      <c r="B149" s="265"/>
      <c r="C149" s="258"/>
      <c r="D149" s="19"/>
      <c r="E149" s="20"/>
      <c r="F149" s="30">
        <f t="shared" si="55"/>
        <v>0</v>
      </c>
      <c r="G149" s="157"/>
      <c r="H149" s="115">
        <f t="shared" si="56"/>
        <v>0</v>
      </c>
      <c r="I149" s="160"/>
      <c r="J149" s="46"/>
      <c r="K149" s="47"/>
      <c r="L149" s="117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</row>
    <row r="150" spans="1:24" ht="14.25" x14ac:dyDescent="0.3">
      <c r="B150" s="265"/>
      <c r="C150" s="258"/>
      <c r="D150" s="19"/>
      <c r="E150" s="20"/>
      <c r="F150" s="30">
        <f t="shared" si="55"/>
        <v>0</v>
      </c>
      <c r="G150" s="157"/>
      <c r="H150" s="115">
        <f t="shared" si="56"/>
        <v>0</v>
      </c>
      <c r="I150" s="160"/>
      <c r="J150" s="46"/>
      <c r="K150" s="47"/>
      <c r="L150" s="117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</row>
    <row r="151" spans="1:24" ht="14.25" x14ac:dyDescent="0.3">
      <c r="B151" s="265"/>
      <c r="C151" s="260"/>
      <c r="D151" s="19"/>
      <c r="E151" s="20"/>
      <c r="F151" s="30">
        <f t="shared" si="55"/>
        <v>0</v>
      </c>
      <c r="G151" s="158"/>
      <c r="H151" s="115">
        <f t="shared" si="56"/>
        <v>0</v>
      </c>
      <c r="I151" s="164"/>
      <c r="J151" s="46"/>
      <c r="K151" s="47"/>
      <c r="L151" s="117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</row>
    <row r="152" spans="1:24" ht="14.25" x14ac:dyDescent="0.3">
      <c r="B152" s="265">
        <f t="shared" ref="B152" si="61">C152</f>
        <v>42607</v>
      </c>
      <c r="C152" s="256">
        <f t="shared" ref="C152" si="62">C110+7</f>
        <v>42607</v>
      </c>
      <c r="D152" s="19"/>
      <c r="E152" s="20"/>
      <c r="F152" s="30">
        <f t="shared" si="55"/>
        <v>0</v>
      </c>
      <c r="G152" s="156">
        <f>SUM(F152:F157)</f>
        <v>0</v>
      </c>
      <c r="H152" s="115">
        <f t="shared" si="56"/>
        <v>0</v>
      </c>
      <c r="I152" s="163">
        <f>IF(G152&gt;$Q$8,G152-$Q$8,0)</f>
        <v>0</v>
      </c>
      <c r="J152" s="46"/>
      <c r="K152" s="47"/>
      <c r="L152" s="117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</row>
    <row r="153" spans="1:24" ht="14.25" x14ac:dyDescent="0.3">
      <c r="B153" s="265"/>
      <c r="C153" s="258"/>
      <c r="D153" s="19"/>
      <c r="E153" s="20"/>
      <c r="F153" s="30">
        <f t="shared" si="55"/>
        <v>0</v>
      </c>
      <c r="G153" s="157"/>
      <c r="H153" s="115">
        <f t="shared" si="56"/>
        <v>0</v>
      </c>
      <c r="I153" s="160"/>
      <c r="J153" s="46"/>
      <c r="K153" s="47"/>
      <c r="L153" s="117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4.25" x14ac:dyDescent="0.3">
      <c r="B154" s="265"/>
      <c r="C154" s="258"/>
      <c r="D154" s="19"/>
      <c r="E154" s="20"/>
      <c r="F154" s="30">
        <f t="shared" si="55"/>
        <v>0</v>
      </c>
      <c r="G154" s="157"/>
      <c r="H154" s="115">
        <f t="shared" si="56"/>
        <v>0</v>
      </c>
      <c r="I154" s="160"/>
      <c r="J154" s="46"/>
      <c r="K154" s="47"/>
      <c r="L154" s="117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</row>
    <row r="155" spans="1:24" ht="14.25" x14ac:dyDescent="0.3">
      <c r="B155" s="265"/>
      <c r="C155" s="258"/>
      <c r="D155" s="19"/>
      <c r="E155" s="20"/>
      <c r="F155" s="30">
        <f t="shared" si="55"/>
        <v>0</v>
      </c>
      <c r="G155" s="157"/>
      <c r="H155" s="115">
        <f t="shared" si="56"/>
        <v>0</v>
      </c>
      <c r="I155" s="160"/>
      <c r="J155" s="46"/>
      <c r="K155" s="47"/>
      <c r="L155" s="117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</row>
    <row r="156" spans="1:24" ht="14.25" x14ac:dyDescent="0.3">
      <c r="A156" s="1"/>
      <c r="B156" s="265"/>
      <c r="C156" s="258"/>
      <c r="D156" s="19"/>
      <c r="E156" s="20"/>
      <c r="F156" s="30">
        <f t="shared" si="55"/>
        <v>0</v>
      </c>
      <c r="G156" s="157"/>
      <c r="H156" s="115">
        <f t="shared" si="56"/>
        <v>0</v>
      </c>
      <c r="I156" s="160"/>
      <c r="J156" s="46"/>
      <c r="K156" s="47"/>
      <c r="L156" s="117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</row>
    <row r="157" spans="1:24" ht="14.25" x14ac:dyDescent="0.3">
      <c r="A157" s="1"/>
      <c r="B157" s="265"/>
      <c r="C157" s="260"/>
      <c r="D157" s="19"/>
      <c r="E157" s="20"/>
      <c r="F157" s="30">
        <f t="shared" si="55"/>
        <v>0</v>
      </c>
      <c r="G157" s="158"/>
      <c r="H157" s="115">
        <f t="shared" si="56"/>
        <v>0</v>
      </c>
      <c r="I157" s="161"/>
      <c r="J157" s="46"/>
      <c r="K157" s="47"/>
      <c r="L157" s="117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</row>
    <row r="158" spans="1:24" ht="14.25" x14ac:dyDescent="0.3">
      <c r="A158" s="1"/>
      <c r="B158" s="265">
        <f t="shared" ref="B158" si="63">C158</f>
        <v>42608</v>
      </c>
      <c r="C158" s="256">
        <f t="shared" ref="C158" si="64">C116+7</f>
        <v>42608</v>
      </c>
      <c r="D158" s="19"/>
      <c r="E158" s="20"/>
      <c r="F158" s="30">
        <f t="shared" si="55"/>
        <v>0</v>
      </c>
      <c r="G158" s="156">
        <f>SUM(F158:F163)</f>
        <v>0</v>
      </c>
      <c r="H158" s="115">
        <f t="shared" si="56"/>
        <v>0</v>
      </c>
      <c r="I158" s="159">
        <f>IF(G158&gt;$Q$9,G158-$Q$9,0)</f>
        <v>0</v>
      </c>
      <c r="J158" s="46"/>
      <c r="K158" s="47"/>
      <c r="L158" s="117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</row>
    <row r="159" spans="1:24" ht="14.25" x14ac:dyDescent="0.3">
      <c r="A159" s="1"/>
      <c r="B159" s="265"/>
      <c r="C159" s="258"/>
      <c r="D159" s="21"/>
      <c r="E159" s="22"/>
      <c r="F159" s="30">
        <f t="shared" si="55"/>
        <v>0</v>
      </c>
      <c r="G159" s="157"/>
      <c r="H159" s="115">
        <f t="shared" si="56"/>
        <v>0</v>
      </c>
      <c r="I159" s="160"/>
      <c r="J159" s="46"/>
      <c r="K159" s="47"/>
      <c r="L159" s="117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</row>
    <row r="160" spans="1:24" ht="14.25" x14ac:dyDescent="0.3">
      <c r="A160" s="1"/>
      <c r="B160" s="265"/>
      <c r="C160" s="258"/>
      <c r="D160" s="21"/>
      <c r="E160" s="22"/>
      <c r="F160" s="30">
        <f t="shared" si="55"/>
        <v>0</v>
      </c>
      <c r="G160" s="157"/>
      <c r="H160" s="115">
        <f t="shared" si="56"/>
        <v>0</v>
      </c>
      <c r="I160" s="160"/>
      <c r="J160" s="46"/>
      <c r="K160" s="47"/>
      <c r="L160" s="117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</row>
    <row r="161" spans="1:24" ht="14.25" x14ac:dyDescent="0.3">
      <c r="A161" s="1"/>
      <c r="B161" s="265"/>
      <c r="C161" s="258"/>
      <c r="D161" s="21"/>
      <c r="E161" s="22"/>
      <c r="F161" s="30">
        <f t="shared" si="55"/>
        <v>0</v>
      </c>
      <c r="G161" s="157"/>
      <c r="H161" s="115">
        <f t="shared" si="56"/>
        <v>0</v>
      </c>
      <c r="I161" s="160"/>
      <c r="J161" s="46"/>
      <c r="K161" s="47"/>
      <c r="L161" s="117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</row>
    <row r="162" spans="1:24" ht="14.25" x14ac:dyDescent="0.3">
      <c r="B162" s="265"/>
      <c r="C162" s="258"/>
      <c r="D162" s="21"/>
      <c r="E162" s="22"/>
      <c r="F162" s="30">
        <f t="shared" si="55"/>
        <v>0</v>
      </c>
      <c r="G162" s="157"/>
      <c r="H162" s="115">
        <f t="shared" si="56"/>
        <v>0</v>
      </c>
      <c r="I162" s="160"/>
      <c r="J162" s="46"/>
      <c r="K162" s="47"/>
      <c r="L162" s="117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</row>
    <row r="163" spans="1:24" ht="14.25" x14ac:dyDescent="0.3">
      <c r="B163" s="265"/>
      <c r="C163" s="260"/>
      <c r="D163" s="23"/>
      <c r="E163" s="24"/>
      <c r="F163" s="30">
        <f t="shared" si="55"/>
        <v>0</v>
      </c>
      <c r="G163" s="158"/>
      <c r="H163" s="115">
        <f t="shared" si="56"/>
        <v>0</v>
      </c>
      <c r="I163" s="161"/>
      <c r="J163" s="46"/>
      <c r="K163" s="47"/>
      <c r="L163" s="117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</row>
    <row r="164" spans="1:24" ht="14.25" x14ac:dyDescent="0.3">
      <c r="B164" s="257">
        <f t="shared" ref="B164" si="65">C164</f>
        <v>42609</v>
      </c>
      <c r="C164" s="256">
        <f t="shared" ref="C164" si="66">C122+7</f>
        <v>42609</v>
      </c>
      <c r="D164" s="25"/>
      <c r="E164" s="26"/>
      <c r="F164" s="30">
        <f t="shared" si="55"/>
        <v>0</v>
      </c>
      <c r="G164" s="156">
        <f>SUM(F164:F169)</f>
        <v>0</v>
      </c>
      <c r="H164" s="115">
        <f t="shared" si="56"/>
        <v>0</v>
      </c>
      <c r="I164" s="162">
        <f>IF(G164&gt;$Q$8,G164-$Q$8,0)</f>
        <v>0</v>
      </c>
      <c r="J164" s="46"/>
      <c r="K164" s="47"/>
      <c r="L164" s="117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</row>
    <row r="165" spans="1:24" ht="14.25" x14ac:dyDescent="0.3">
      <c r="B165" s="257"/>
      <c r="C165" s="258"/>
      <c r="D165" s="25"/>
      <c r="E165" s="26"/>
      <c r="F165" s="30">
        <f t="shared" si="55"/>
        <v>0</v>
      </c>
      <c r="G165" s="157"/>
      <c r="H165" s="115">
        <f t="shared" si="56"/>
        <v>0</v>
      </c>
      <c r="I165" s="160"/>
      <c r="J165" s="46"/>
      <c r="K165" s="47"/>
      <c r="L165" s="117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</row>
    <row r="166" spans="1:24" ht="14.25" x14ac:dyDescent="0.3">
      <c r="B166" s="257"/>
      <c r="C166" s="258"/>
      <c r="D166" s="25"/>
      <c r="E166" s="26"/>
      <c r="F166" s="30">
        <f t="shared" si="55"/>
        <v>0</v>
      </c>
      <c r="G166" s="157"/>
      <c r="H166" s="115">
        <f t="shared" si="56"/>
        <v>0</v>
      </c>
      <c r="I166" s="160"/>
      <c r="J166" s="46"/>
      <c r="K166" s="47"/>
      <c r="L166" s="117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</row>
    <row r="167" spans="1:24" ht="14.25" x14ac:dyDescent="0.3">
      <c r="B167" s="257"/>
      <c r="C167" s="258"/>
      <c r="D167" s="25"/>
      <c r="E167" s="26"/>
      <c r="F167" s="30">
        <f t="shared" si="55"/>
        <v>0</v>
      </c>
      <c r="G167" s="157"/>
      <c r="H167" s="115">
        <f t="shared" si="56"/>
        <v>0</v>
      </c>
      <c r="I167" s="160"/>
      <c r="J167" s="46"/>
      <c r="K167" s="47"/>
      <c r="L167" s="117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</row>
    <row r="168" spans="1:24" ht="14.25" x14ac:dyDescent="0.3">
      <c r="B168" s="257"/>
      <c r="C168" s="258"/>
      <c r="D168" s="25"/>
      <c r="E168" s="26"/>
      <c r="F168" s="30">
        <f t="shared" si="55"/>
        <v>0</v>
      </c>
      <c r="G168" s="157"/>
      <c r="H168" s="115">
        <f t="shared" si="56"/>
        <v>0</v>
      </c>
      <c r="I168" s="160"/>
      <c r="J168" s="46"/>
      <c r="K168" s="47"/>
      <c r="L168" s="117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</row>
    <row r="169" spans="1:24" ht="14.25" x14ac:dyDescent="0.3">
      <c r="B169" s="259"/>
      <c r="C169" s="266"/>
      <c r="D169" s="58"/>
      <c r="E169" s="59"/>
      <c r="F169" s="30">
        <f t="shared" si="55"/>
        <v>0</v>
      </c>
      <c r="G169" s="157"/>
      <c r="H169" s="116">
        <f t="shared" si="56"/>
        <v>0</v>
      </c>
      <c r="I169" s="160"/>
      <c r="J169" s="64"/>
      <c r="K169" s="65"/>
      <c r="L169" s="118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</row>
    <row r="170" spans="1:24" ht="13.5" customHeight="1" x14ac:dyDescent="0.25">
      <c r="B170" s="272" t="s">
        <v>79</v>
      </c>
      <c r="C170" s="272"/>
      <c r="D170" s="138"/>
      <c r="E170" s="138"/>
      <c r="F170" s="138"/>
      <c r="G170" s="139">
        <f>SUM(G134:G169)</f>
        <v>0</v>
      </c>
      <c r="H170" s="139"/>
      <c r="I170" s="139"/>
      <c r="J170" s="139"/>
      <c r="K170" s="139"/>
      <c r="L170" s="139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</row>
    <row r="171" spans="1:24" ht="13.5" customHeight="1" x14ac:dyDescent="0.25">
      <c r="B171" s="261" t="s">
        <v>78</v>
      </c>
      <c r="C171" s="261"/>
      <c r="D171" s="128"/>
      <c r="E171" s="128"/>
      <c r="F171" s="128"/>
      <c r="G171" s="126">
        <f>SUM(I134:I169)</f>
        <v>0</v>
      </c>
      <c r="H171" s="127"/>
      <c r="I171" s="93" t="s">
        <v>99</v>
      </c>
      <c r="J171" s="90">
        <f>IF(G171&lt;=PARAMETRES!$F$4,' HRS EFF. EMPLOYES'!G171,IF(' HRS EFF. EMPLOYES'!G171&gt;PARAMETRES!$F$4,' HRS EFF. EMPLOYES'!G171-(G172+G173+G174),0))</f>
        <v>0</v>
      </c>
      <c r="K171" s="93" t="s">
        <v>100</v>
      </c>
      <c r="L171" s="91">
        <f>G171-J171</f>
        <v>0</v>
      </c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</row>
    <row r="172" spans="1:24" ht="13.5" customHeight="1" x14ac:dyDescent="0.25">
      <c r="B172" s="261" t="s">
        <v>96</v>
      </c>
      <c r="C172" s="261"/>
      <c r="D172" s="128"/>
      <c r="E172" s="128"/>
      <c r="F172" s="128"/>
      <c r="G172" s="151">
        <f>IF(G170-PARAMETRES!F2&lt;0,0,IF(G170-PARAMETRES!F2&gt;PARAMETRES!F5,PARAMETRES!F5,G170-PARAMETRES!F2))</f>
        <v>0</v>
      </c>
      <c r="H172" s="152"/>
      <c r="I172" s="152"/>
      <c r="J172" s="152"/>
      <c r="K172" s="152"/>
      <c r="L172" s="153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</row>
    <row r="173" spans="1:24" ht="13.5" customHeight="1" x14ac:dyDescent="0.25">
      <c r="B173" s="261" t="s">
        <v>97</v>
      </c>
      <c r="C173" s="261"/>
      <c r="D173" s="128"/>
      <c r="E173" s="128"/>
      <c r="F173" s="128"/>
      <c r="G173" s="148">
        <f>IF(G170-PARAMETRES!F2&gt;PARAMETRES!F7,PARAMETRES!F6,G170-PARAMETRES!F2-G172)</f>
        <v>-1.625</v>
      </c>
      <c r="H173" s="149"/>
      <c r="I173" s="149"/>
      <c r="J173" s="149"/>
      <c r="K173" s="149"/>
      <c r="L173" s="150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</row>
    <row r="174" spans="1:24" ht="13.5" customHeight="1" x14ac:dyDescent="0.25">
      <c r="B174" s="261" t="s">
        <v>98</v>
      </c>
      <c r="C174" s="261"/>
      <c r="D174" s="128"/>
      <c r="E174" s="128"/>
      <c r="F174" s="128"/>
      <c r="G174" s="129">
        <f>IF(G170-PARAMETRES!F2&gt;PARAMETRES!F7,G170-PARAMETRES!F2-G172-G173,0)</f>
        <v>0</v>
      </c>
      <c r="H174" s="130"/>
      <c r="I174" s="130"/>
      <c r="J174" s="130"/>
      <c r="K174" s="130"/>
      <c r="L174" s="131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</row>
    <row r="175" spans="1:24" ht="13.5" customHeight="1" x14ac:dyDescent="0.25">
      <c r="B175" s="261" t="s">
        <v>109</v>
      </c>
      <c r="C175" s="261"/>
      <c r="D175" s="128"/>
      <c r="E175" s="128"/>
      <c r="F175" s="128"/>
      <c r="G175" s="175">
        <f>SUM(H134:H169)</f>
        <v>0</v>
      </c>
      <c r="H175" s="176"/>
      <c r="I175" s="177"/>
      <c r="J175" s="177"/>
      <c r="K175" s="177"/>
      <c r="L175" s="178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</row>
    <row r="176" spans="1:24" ht="14.25" x14ac:dyDescent="0.3">
      <c r="B176" s="262">
        <f>C176</f>
        <v>42611</v>
      </c>
      <c r="C176" s="269">
        <f>C134+7</f>
        <v>42611</v>
      </c>
      <c r="D176" s="19"/>
      <c r="E176" s="20"/>
      <c r="F176" s="30">
        <f t="shared" ref="F176:F211" si="67">MOD(E176-D176,1)</f>
        <v>0</v>
      </c>
      <c r="G176" s="156">
        <f>SUM(F176:F181)</f>
        <v>0</v>
      </c>
      <c r="H176" s="114">
        <f>IF(AND(D176&lt;$Q$14,D176&gt;=$R$14),IF(E176&gt;D176,IF(E176&lt;=$Q$14,0,MOD(E176-$Q$14,1)),IF(E176&gt;=$R$14,MOD($R$14-$Q$14,1),MOD(E176-$Q$14,1))),IF(D176&gt;=$Q$14,IF(OR(E176&gt;D176,E176&lt;=$R$14),MOD(E176-D176,1),IF(E176&lt;=$Q$14,MOD($R$14-D176,1),MOD($R$14-D176,1)+MOD(E176-$Q$14,1))),IF(OR(E176&lt;D176,E176&gt;$Q$14),MOD($R$14-D176,1)+MOD(E176-$Q$14,1),IF(E176&lt;$R$14,MOD(E176-D176,1),MOD($R$14-D176,1)))))</f>
        <v>0</v>
      </c>
      <c r="I176" s="163">
        <f>IF(G176&gt;$Q$8,G176-$Q$8,0)</f>
        <v>0</v>
      </c>
      <c r="J176" s="46"/>
      <c r="K176" s="47"/>
      <c r="L176" s="117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</row>
    <row r="177" spans="2:24" ht="14.25" x14ac:dyDescent="0.3">
      <c r="B177" s="257"/>
      <c r="C177" s="258"/>
      <c r="D177" s="19"/>
      <c r="E177" s="20"/>
      <c r="F177" s="30">
        <f t="shared" si="67"/>
        <v>0</v>
      </c>
      <c r="G177" s="157"/>
      <c r="H177" s="115">
        <f t="shared" ref="H177:H211" si="68">IF(AND(D177&lt;$Q$14,D177&gt;=$R$14),IF(E177&gt;D177,IF(E177&lt;=$Q$14,0,MOD(E177-$Q$14,1)),IF(E177&gt;=$R$14,MOD($R$14-$Q$14,1),MOD(E177-$Q$14,1))),IF(D177&gt;=$Q$14,IF(OR(E177&gt;D177,E177&lt;=$R$14),MOD(E177-D177,1),IF(E177&lt;=$Q$14,MOD($R$14-D177,1),MOD($R$14-D177,1)+MOD(E177-$Q$14,1))),IF(OR(E177&lt;D177,E177&gt;$Q$14),MOD($R$14-D177,1)+MOD(E177-$Q$14,1),IF(E177&lt;$R$14,MOD(E177-D177,1),MOD($R$14-D177,1)))))</f>
        <v>0</v>
      </c>
      <c r="I177" s="160"/>
      <c r="J177" s="46"/>
      <c r="K177" s="47"/>
      <c r="L177" s="117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</row>
    <row r="178" spans="2:24" ht="14.25" x14ac:dyDescent="0.3">
      <c r="B178" s="257"/>
      <c r="C178" s="258"/>
      <c r="D178" s="19"/>
      <c r="E178" s="20"/>
      <c r="F178" s="30">
        <f t="shared" si="67"/>
        <v>0</v>
      </c>
      <c r="G178" s="157"/>
      <c r="H178" s="115">
        <f t="shared" si="68"/>
        <v>0</v>
      </c>
      <c r="I178" s="160"/>
      <c r="J178" s="46"/>
      <c r="K178" s="47"/>
      <c r="L178" s="117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</row>
    <row r="179" spans="2:24" ht="14.25" x14ac:dyDescent="0.3">
      <c r="B179" s="257"/>
      <c r="C179" s="258"/>
      <c r="D179" s="19"/>
      <c r="E179" s="20"/>
      <c r="F179" s="30">
        <f t="shared" si="67"/>
        <v>0</v>
      </c>
      <c r="G179" s="157"/>
      <c r="H179" s="115">
        <f t="shared" si="68"/>
        <v>0</v>
      </c>
      <c r="I179" s="160"/>
      <c r="J179" s="46"/>
      <c r="K179" s="47"/>
      <c r="L179" s="117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</row>
    <row r="180" spans="2:24" ht="14.25" x14ac:dyDescent="0.3">
      <c r="B180" s="257"/>
      <c r="C180" s="258"/>
      <c r="D180" s="19"/>
      <c r="E180" s="20"/>
      <c r="F180" s="30">
        <f t="shared" si="67"/>
        <v>0</v>
      </c>
      <c r="G180" s="157"/>
      <c r="H180" s="115">
        <f t="shared" si="68"/>
        <v>0</v>
      </c>
      <c r="I180" s="160"/>
      <c r="J180" s="46"/>
      <c r="K180" s="47"/>
      <c r="L180" s="117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</row>
    <row r="181" spans="2:24" ht="14.25" x14ac:dyDescent="0.3">
      <c r="B181" s="257"/>
      <c r="C181" s="260"/>
      <c r="D181" s="19"/>
      <c r="E181" s="20"/>
      <c r="F181" s="30">
        <f t="shared" si="67"/>
        <v>0</v>
      </c>
      <c r="G181" s="158"/>
      <c r="H181" s="115">
        <f t="shared" si="68"/>
        <v>0</v>
      </c>
      <c r="I181" s="164"/>
      <c r="J181" s="46"/>
      <c r="K181" s="47"/>
      <c r="L181" s="117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</row>
    <row r="182" spans="2:24" ht="14.25" x14ac:dyDescent="0.3">
      <c r="B182" s="265">
        <f t="shared" ref="B182" si="69">C182</f>
        <v>42612</v>
      </c>
      <c r="C182" s="256">
        <f t="shared" ref="C182" si="70">C140+7</f>
        <v>42612</v>
      </c>
      <c r="D182" s="19"/>
      <c r="E182" s="20"/>
      <c r="F182" s="30">
        <f t="shared" si="67"/>
        <v>0</v>
      </c>
      <c r="G182" s="156">
        <f>SUM(F182:F187)</f>
        <v>0</v>
      </c>
      <c r="H182" s="115">
        <f t="shared" si="68"/>
        <v>0</v>
      </c>
      <c r="I182" s="163">
        <f>IF(G182&gt;$Q$8,G182-$Q$8,0)</f>
        <v>0</v>
      </c>
      <c r="J182" s="46"/>
      <c r="K182" s="47"/>
      <c r="L182" s="117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</row>
    <row r="183" spans="2:24" ht="14.25" x14ac:dyDescent="0.3">
      <c r="B183" s="265"/>
      <c r="C183" s="258"/>
      <c r="D183" s="19"/>
      <c r="E183" s="20"/>
      <c r="F183" s="30">
        <f t="shared" si="67"/>
        <v>0</v>
      </c>
      <c r="G183" s="157"/>
      <c r="H183" s="115">
        <f t="shared" si="68"/>
        <v>0</v>
      </c>
      <c r="I183" s="160"/>
      <c r="J183" s="46"/>
      <c r="K183" s="47"/>
      <c r="L183" s="117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</row>
    <row r="184" spans="2:24" ht="14.25" x14ac:dyDescent="0.3">
      <c r="B184" s="265"/>
      <c r="C184" s="258"/>
      <c r="D184" s="19"/>
      <c r="E184" s="20"/>
      <c r="F184" s="30">
        <f t="shared" si="67"/>
        <v>0</v>
      </c>
      <c r="G184" s="157"/>
      <c r="H184" s="115">
        <f t="shared" si="68"/>
        <v>0</v>
      </c>
      <c r="I184" s="160"/>
      <c r="J184" s="46"/>
      <c r="K184" s="47"/>
      <c r="L184" s="117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</row>
    <row r="185" spans="2:24" ht="14.25" x14ac:dyDescent="0.3">
      <c r="B185" s="265"/>
      <c r="C185" s="258"/>
      <c r="D185" s="19"/>
      <c r="E185" s="20"/>
      <c r="F185" s="30">
        <f t="shared" si="67"/>
        <v>0</v>
      </c>
      <c r="G185" s="157"/>
      <c r="H185" s="115">
        <f t="shared" si="68"/>
        <v>0</v>
      </c>
      <c r="I185" s="160"/>
      <c r="J185" s="46"/>
      <c r="K185" s="47"/>
      <c r="L185" s="117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</row>
    <row r="186" spans="2:24" ht="14.25" x14ac:dyDescent="0.3">
      <c r="B186" s="265"/>
      <c r="C186" s="258"/>
      <c r="D186" s="19"/>
      <c r="E186" s="20"/>
      <c r="F186" s="30">
        <f t="shared" si="67"/>
        <v>0</v>
      </c>
      <c r="G186" s="157"/>
      <c r="H186" s="115">
        <f t="shared" si="68"/>
        <v>0</v>
      </c>
      <c r="I186" s="160"/>
      <c r="J186" s="46"/>
      <c r="K186" s="47"/>
      <c r="L186" s="117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</row>
    <row r="187" spans="2:24" ht="14.25" x14ac:dyDescent="0.3">
      <c r="B187" s="265"/>
      <c r="C187" s="260"/>
      <c r="D187" s="19"/>
      <c r="E187" s="20"/>
      <c r="F187" s="30">
        <f t="shared" si="67"/>
        <v>0</v>
      </c>
      <c r="G187" s="158"/>
      <c r="H187" s="115">
        <f t="shared" si="68"/>
        <v>0</v>
      </c>
      <c r="I187" s="164"/>
      <c r="J187" s="46"/>
      <c r="K187" s="47"/>
      <c r="L187" s="11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2:24" ht="14.25" x14ac:dyDescent="0.3">
      <c r="B188" s="265">
        <f t="shared" ref="B188" si="71">C188</f>
        <v>42613</v>
      </c>
      <c r="C188" s="256">
        <f t="shared" ref="C188" si="72">C146+7</f>
        <v>42613</v>
      </c>
      <c r="D188" s="19"/>
      <c r="E188" s="20"/>
      <c r="F188" s="30">
        <f t="shared" si="67"/>
        <v>0</v>
      </c>
      <c r="G188" s="156">
        <f>SUM(F188:F193)</f>
        <v>0</v>
      </c>
      <c r="H188" s="115">
        <f t="shared" si="68"/>
        <v>0</v>
      </c>
      <c r="I188" s="163">
        <f>IF(G188&gt;$Q$8,G188-$Q$8,0)</f>
        <v>0</v>
      </c>
      <c r="J188" s="46"/>
      <c r="K188" s="47"/>
      <c r="L188" s="117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</row>
    <row r="189" spans="2:24" ht="14.25" x14ac:dyDescent="0.3">
      <c r="B189" s="265"/>
      <c r="C189" s="258"/>
      <c r="D189" s="19"/>
      <c r="E189" s="20"/>
      <c r="F189" s="30">
        <f t="shared" si="67"/>
        <v>0</v>
      </c>
      <c r="G189" s="157"/>
      <c r="H189" s="115">
        <f t="shared" si="68"/>
        <v>0</v>
      </c>
      <c r="I189" s="160"/>
      <c r="J189" s="46"/>
      <c r="K189" s="47"/>
      <c r="L189" s="117"/>
      <c r="M189" s="12"/>
      <c r="N189" s="12"/>
      <c r="O189" s="12"/>
      <c r="P189" s="12"/>
      <c r="Q189" s="12"/>
      <c r="R189" s="12"/>
      <c r="T189" s="12"/>
      <c r="U189" s="12"/>
      <c r="V189" s="12"/>
      <c r="W189" s="12"/>
      <c r="X189" s="12"/>
    </row>
    <row r="190" spans="2:24" ht="14.25" x14ac:dyDescent="0.3">
      <c r="B190" s="265"/>
      <c r="C190" s="258"/>
      <c r="D190" s="19"/>
      <c r="E190" s="20"/>
      <c r="F190" s="30">
        <f t="shared" si="67"/>
        <v>0</v>
      </c>
      <c r="G190" s="157"/>
      <c r="H190" s="115">
        <f t="shared" si="68"/>
        <v>0</v>
      </c>
      <c r="I190" s="160"/>
      <c r="J190" s="46"/>
      <c r="K190" s="47"/>
      <c r="L190" s="117"/>
      <c r="M190" s="12"/>
      <c r="N190" s="12"/>
      <c r="O190" s="12"/>
      <c r="P190" s="12"/>
      <c r="Q190" s="12"/>
      <c r="R190" s="12"/>
      <c r="T190" s="12"/>
      <c r="U190" s="12"/>
      <c r="V190" s="12"/>
      <c r="W190" s="12"/>
      <c r="X190" s="12"/>
    </row>
    <row r="191" spans="2:24" ht="14.25" x14ac:dyDescent="0.3">
      <c r="B191" s="265"/>
      <c r="C191" s="258"/>
      <c r="D191" s="19"/>
      <c r="E191" s="20"/>
      <c r="F191" s="30">
        <f t="shared" si="67"/>
        <v>0</v>
      </c>
      <c r="G191" s="157"/>
      <c r="H191" s="115">
        <f t="shared" si="68"/>
        <v>0</v>
      </c>
      <c r="I191" s="160"/>
      <c r="J191" s="46"/>
      <c r="K191" s="47"/>
      <c r="L191" s="117"/>
      <c r="M191" s="12"/>
      <c r="N191" s="12"/>
      <c r="O191" s="12"/>
      <c r="P191" s="12"/>
      <c r="Q191" s="12"/>
      <c r="R191" s="12"/>
      <c r="T191" s="12"/>
      <c r="U191" s="12"/>
      <c r="V191" s="12"/>
      <c r="W191" s="12"/>
      <c r="X191" s="12"/>
    </row>
    <row r="192" spans="2:24" ht="14.25" x14ac:dyDescent="0.3">
      <c r="B192" s="265"/>
      <c r="C192" s="258"/>
      <c r="D192" s="19"/>
      <c r="E192" s="20"/>
      <c r="F192" s="30">
        <f t="shared" si="67"/>
        <v>0</v>
      </c>
      <c r="G192" s="157"/>
      <c r="H192" s="115">
        <f t="shared" si="68"/>
        <v>0</v>
      </c>
      <c r="I192" s="160"/>
      <c r="J192" s="46"/>
      <c r="K192" s="47"/>
      <c r="L192" s="117"/>
      <c r="M192" s="12"/>
      <c r="N192" s="12"/>
      <c r="O192" s="12"/>
      <c r="P192" s="12"/>
      <c r="Q192" s="12"/>
      <c r="R192" s="12"/>
      <c r="T192" s="12"/>
      <c r="U192" s="12"/>
      <c r="V192" s="12"/>
      <c r="W192" s="12"/>
      <c r="X192" s="12"/>
    </row>
    <row r="193" spans="1:24" ht="14.25" x14ac:dyDescent="0.3">
      <c r="B193" s="265"/>
      <c r="C193" s="260"/>
      <c r="D193" s="19"/>
      <c r="E193" s="20"/>
      <c r="F193" s="30">
        <f t="shared" si="67"/>
        <v>0</v>
      </c>
      <c r="G193" s="158"/>
      <c r="H193" s="115">
        <f t="shared" si="68"/>
        <v>0</v>
      </c>
      <c r="I193" s="164"/>
      <c r="J193" s="46"/>
      <c r="K193" s="47"/>
      <c r="L193" s="117"/>
      <c r="M193" s="12"/>
      <c r="N193" s="12"/>
      <c r="O193" s="12"/>
      <c r="P193" s="12"/>
      <c r="Q193" s="12"/>
      <c r="R193" s="12"/>
      <c r="T193" s="12"/>
      <c r="U193" s="12"/>
      <c r="V193" s="12"/>
      <c r="W193" s="12"/>
      <c r="X193" s="12"/>
    </row>
    <row r="194" spans="1:24" ht="14.25" x14ac:dyDescent="0.3">
      <c r="A194" s="1"/>
      <c r="B194" s="265">
        <f t="shared" ref="B194" si="73">C194</f>
        <v>42614</v>
      </c>
      <c r="C194" s="256">
        <f t="shared" ref="C194" si="74">C152+7</f>
        <v>42614</v>
      </c>
      <c r="D194" s="19"/>
      <c r="E194" s="20"/>
      <c r="F194" s="30">
        <f t="shared" si="67"/>
        <v>0</v>
      </c>
      <c r="G194" s="156">
        <f>SUM(F194:F199)</f>
        <v>0</v>
      </c>
      <c r="H194" s="115">
        <f t="shared" si="68"/>
        <v>0</v>
      </c>
      <c r="I194" s="163">
        <f>IF(G194&gt;$Q$8,G194-$Q$8,0)</f>
        <v>0</v>
      </c>
      <c r="J194" s="46"/>
      <c r="K194" s="47"/>
      <c r="L194" s="117"/>
      <c r="M194" s="12"/>
      <c r="N194" s="12"/>
      <c r="O194" s="12"/>
      <c r="P194" s="12"/>
      <c r="Q194" s="12"/>
      <c r="R194" s="12"/>
      <c r="T194" s="12"/>
      <c r="U194" s="12"/>
      <c r="V194" s="12"/>
      <c r="W194" s="12"/>
      <c r="X194" s="12"/>
    </row>
    <row r="195" spans="1:24" ht="14.25" x14ac:dyDescent="0.3">
      <c r="A195" s="1"/>
      <c r="B195" s="265"/>
      <c r="C195" s="258"/>
      <c r="D195" s="19"/>
      <c r="E195" s="20"/>
      <c r="F195" s="30">
        <f t="shared" si="67"/>
        <v>0</v>
      </c>
      <c r="G195" s="157"/>
      <c r="H195" s="115">
        <f t="shared" si="68"/>
        <v>0</v>
      </c>
      <c r="I195" s="160"/>
      <c r="J195" s="46"/>
      <c r="K195" s="47"/>
      <c r="L195" s="117"/>
      <c r="M195" s="12"/>
      <c r="N195" s="12"/>
      <c r="O195" s="12"/>
      <c r="P195" s="12"/>
      <c r="Q195" s="12"/>
      <c r="R195" s="12"/>
      <c r="T195" s="12"/>
      <c r="U195" s="12"/>
      <c r="V195" s="12"/>
      <c r="W195" s="12"/>
      <c r="X195" s="12"/>
    </row>
    <row r="196" spans="1:24" ht="14.25" x14ac:dyDescent="0.3">
      <c r="A196" s="1"/>
      <c r="B196" s="265"/>
      <c r="C196" s="258"/>
      <c r="D196" s="19"/>
      <c r="E196" s="20"/>
      <c r="F196" s="30">
        <f t="shared" si="67"/>
        <v>0</v>
      </c>
      <c r="G196" s="157"/>
      <c r="H196" s="115">
        <f t="shared" si="68"/>
        <v>0</v>
      </c>
      <c r="I196" s="160"/>
      <c r="J196" s="46"/>
      <c r="K196" s="47"/>
      <c r="L196" s="117"/>
      <c r="M196" s="12"/>
      <c r="N196" s="12"/>
      <c r="O196" s="12"/>
      <c r="P196" s="12"/>
      <c r="Q196" s="12"/>
      <c r="R196" s="12"/>
      <c r="T196" s="12"/>
      <c r="U196" s="12"/>
      <c r="V196" s="12"/>
      <c r="W196" s="12"/>
      <c r="X196" s="12"/>
    </row>
    <row r="197" spans="1:24" ht="14.25" x14ac:dyDescent="0.3">
      <c r="A197" s="1"/>
      <c r="B197" s="265"/>
      <c r="C197" s="258"/>
      <c r="D197" s="19"/>
      <c r="E197" s="20"/>
      <c r="F197" s="30">
        <f t="shared" si="67"/>
        <v>0</v>
      </c>
      <c r="G197" s="157"/>
      <c r="H197" s="115">
        <f t="shared" si="68"/>
        <v>0</v>
      </c>
      <c r="I197" s="160"/>
      <c r="J197" s="46"/>
      <c r="K197" s="47"/>
      <c r="L197" s="117"/>
      <c r="M197" s="12"/>
      <c r="N197" s="12"/>
      <c r="O197" s="12"/>
      <c r="P197" s="12"/>
      <c r="Q197" s="12"/>
      <c r="R197" s="12"/>
      <c r="T197" s="12"/>
      <c r="U197" s="12"/>
      <c r="V197" s="12"/>
      <c r="W197" s="12"/>
      <c r="X197" s="12"/>
    </row>
    <row r="198" spans="1:24" ht="14.25" x14ac:dyDescent="0.3">
      <c r="A198" s="1"/>
      <c r="B198" s="265"/>
      <c r="C198" s="258"/>
      <c r="D198" s="19"/>
      <c r="E198" s="20"/>
      <c r="F198" s="30">
        <f t="shared" si="67"/>
        <v>0</v>
      </c>
      <c r="G198" s="157"/>
      <c r="H198" s="115">
        <f t="shared" si="68"/>
        <v>0</v>
      </c>
      <c r="I198" s="160"/>
      <c r="J198" s="46"/>
      <c r="K198" s="47"/>
      <c r="L198" s="117"/>
      <c r="M198" s="12"/>
      <c r="N198" s="12"/>
      <c r="O198" s="12"/>
      <c r="P198" s="12"/>
      <c r="Q198" s="12"/>
      <c r="R198" s="12"/>
      <c r="T198" s="12"/>
      <c r="U198" s="12"/>
      <c r="V198" s="12"/>
      <c r="W198" s="12"/>
      <c r="X198" s="12"/>
    </row>
    <row r="199" spans="1:24" ht="14.25" x14ac:dyDescent="0.3">
      <c r="A199" s="1"/>
      <c r="B199" s="265"/>
      <c r="C199" s="260"/>
      <c r="D199" s="19"/>
      <c r="E199" s="20"/>
      <c r="F199" s="30">
        <f t="shared" si="67"/>
        <v>0</v>
      </c>
      <c r="G199" s="158"/>
      <c r="H199" s="115">
        <f t="shared" si="68"/>
        <v>0</v>
      </c>
      <c r="I199" s="161"/>
      <c r="J199" s="46"/>
      <c r="K199" s="47"/>
      <c r="L199" s="117"/>
      <c r="M199" s="12"/>
      <c r="N199" s="12"/>
      <c r="O199" s="12"/>
      <c r="P199" s="12"/>
      <c r="Q199" s="12"/>
      <c r="R199" s="12"/>
      <c r="T199" s="12"/>
      <c r="U199" s="12"/>
      <c r="V199" s="12"/>
      <c r="W199" s="12"/>
      <c r="X199" s="12"/>
    </row>
    <row r="200" spans="1:24" ht="14.25" x14ac:dyDescent="0.3">
      <c r="B200" s="265">
        <f t="shared" ref="B200" si="75">C200</f>
        <v>42615</v>
      </c>
      <c r="C200" s="256">
        <f t="shared" ref="C200" si="76">C158+7</f>
        <v>42615</v>
      </c>
      <c r="D200" s="19"/>
      <c r="E200" s="20"/>
      <c r="F200" s="30">
        <f t="shared" si="67"/>
        <v>0</v>
      </c>
      <c r="G200" s="156">
        <f>SUM(F200:F205)</f>
        <v>0</v>
      </c>
      <c r="H200" s="115">
        <f t="shared" si="68"/>
        <v>0</v>
      </c>
      <c r="I200" s="163">
        <f>IF(G200&gt;$Q$9,G200-$Q$9,0)</f>
        <v>0</v>
      </c>
      <c r="J200" s="46"/>
      <c r="K200" s="47"/>
      <c r="L200" s="117"/>
      <c r="M200" s="12"/>
      <c r="N200" s="12"/>
      <c r="O200" s="12"/>
      <c r="P200" s="12"/>
      <c r="Q200" s="12"/>
      <c r="R200" s="12"/>
      <c r="T200" s="12"/>
      <c r="U200" s="12"/>
      <c r="V200" s="12"/>
      <c r="W200" s="12"/>
      <c r="X200" s="12"/>
    </row>
    <row r="201" spans="1:24" ht="14.25" x14ac:dyDescent="0.3">
      <c r="B201" s="265"/>
      <c r="C201" s="258"/>
      <c r="D201" s="21"/>
      <c r="E201" s="22"/>
      <c r="F201" s="30">
        <f t="shared" si="67"/>
        <v>0</v>
      </c>
      <c r="G201" s="157"/>
      <c r="H201" s="115">
        <f t="shared" si="68"/>
        <v>0</v>
      </c>
      <c r="I201" s="160"/>
      <c r="J201" s="46"/>
      <c r="K201" s="47"/>
      <c r="L201" s="117"/>
      <c r="N201" s="12"/>
      <c r="O201" s="12"/>
      <c r="P201" s="12"/>
      <c r="Q201" s="12"/>
      <c r="R201" s="12"/>
    </row>
    <row r="202" spans="1:24" ht="14.25" x14ac:dyDescent="0.3">
      <c r="B202" s="265"/>
      <c r="C202" s="258"/>
      <c r="D202" s="21"/>
      <c r="E202" s="22"/>
      <c r="F202" s="30">
        <f t="shared" si="67"/>
        <v>0</v>
      </c>
      <c r="G202" s="157"/>
      <c r="H202" s="115">
        <f t="shared" si="68"/>
        <v>0</v>
      </c>
      <c r="I202" s="160"/>
      <c r="J202" s="46"/>
      <c r="K202" s="47"/>
      <c r="L202" s="117"/>
      <c r="N202" s="12"/>
      <c r="O202" s="12"/>
      <c r="P202" s="12"/>
      <c r="Q202" s="12"/>
      <c r="R202" s="12"/>
    </row>
    <row r="203" spans="1:24" ht="14.25" x14ac:dyDescent="0.3">
      <c r="B203" s="265"/>
      <c r="C203" s="258"/>
      <c r="D203" s="21"/>
      <c r="E203" s="22"/>
      <c r="F203" s="30">
        <f t="shared" si="67"/>
        <v>0</v>
      </c>
      <c r="G203" s="157"/>
      <c r="H203" s="115">
        <f t="shared" si="68"/>
        <v>0</v>
      </c>
      <c r="I203" s="160"/>
      <c r="J203" s="46"/>
      <c r="K203" s="47"/>
      <c r="L203" s="117"/>
      <c r="N203" s="12"/>
      <c r="O203" s="12"/>
      <c r="P203" s="12"/>
      <c r="Q203" s="12"/>
      <c r="R203" s="12"/>
    </row>
    <row r="204" spans="1:24" ht="14.25" x14ac:dyDescent="0.3">
      <c r="B204" s="265"/>
      <c r="C204" s="258"/>
      <c r="D204" s="21"/>
      <c r="E204" s="22"/>
      <c r="F204" s="30">
        <f t="shared" si="67"/>
        <v>0</v>
      </c>
      <c r="G204" s="157"/>
      <c r="H204" s="115">
        <f t="shared" si="68"/>
        <v>0</v>
      </c>
      <c r="I204" s="160"/>
      <c r="J204" s="46"/>
      <c r="K204" s="47"/>
      <c r="L204" s="117"/>
      <c r="N204" s="12"/>
      <c r="O204" s="12"/>
      <c r="P204" s="12"/>
      <c r="Q204" s="12"/>
      <c r="R204" s="12"/>
    </row>
    <row r="205" spans="1:24" ht="14.25" x14ac:dyDescent="0.3">
      <c r="B205" s="265"/>
      <c r="C205" s="260"/>
      <c r="D205" s="23"/>
      <c r="E205" s="24"/>
      <c r="F205" s="30">
        <f t="shared" si="67"/>
        <v>0</v>
      </c>
      <c r="G205" s="158"/>
      <c r="H205" s="115">
        <f t="shared" si="68"/>
        <v>0</v>
      </c>
      <c r="I205" s="161"/>
      <c r="J205" s="46"/>
      <c r="K205" s="47"/>
      <c r="L205" s="117"/>
      <c r="N205" s="12"/>
      <c r="O205" s="12"/>
      <c r="P205" s="12"/>
      <c r="Q205" s="12"/>
      <c r="R205" s="12"/>
    </row>
    <row r="206" spans="1:24" ht="14.25" x14ac:dyDescent="0.3">
      <c r="B206" s="257">
        <f t="shared" ref="B206" si="77">C206</f>
        <v>42616</v>
      </c>
      <c r="C206" s="256">
        <f t="shared" ref="C206" si="78">C164+7</f>
        <v>42616</v>
      </c>
      <c r="D206" s="25"/>
      <c r="E206" s="26"/>
      <c r="F206" s="30">
        <f t="shared" si="67"/>
        <v>0</v>
      </c>
      <c r="G206" s="156">
        <f>SUM(F206:F211)</f>
        <v>0</v>
      </c>
      <c r="H206" s="115">
        <f t="shared" si="68"/>
        <v>0</v>
      </c>
      <c r="I206" s="162">
        <f>IF(G206&gt;$Q$8,G206-$Q$8,0)</f>
        <v>0</v>
      </c>
      <c r="J206" s="46"/>
      <c r="K206" s="47"/>
      <c r="L206" s="117"/>
      <c r="N206" s="12"/>
      <c r="O206" s="12"/>
      <c r="P206" s="12"/>
      <c r="Q206" s="12"/>
      <c r="R206" s="12"/>
    </row>
    <row r="207" spans="1:24" ht="14.25" x14ac:dyDescent="0.3">
      <c r="B207" s="154"/>
      <c r="C207" s="167"/>
      <c r="D207" s="25"/>
      <c r="E207" s="26"/>
      <c r="F207" s="30">
        <f t="shared" si="67"/>
        <v>0</v>
      </c>
      <c r="G207" s="157"/>
      <c r="H207" s="115">
        <f t="shared" si="68"/>
        <v>0</v>
      </c>
      <c r="I207" s="160"/>
      <c r="J207" s="46"/>
      <c r="K207" s="47"/>
      <c r="L207" s="117"/>
      <c r="N207" s="12"/>
      <c r="O207" s="12"/>
      <c r="P207" s="12"/>
      <c r="Q207" s="12"/>
      <c r="R207" s="12"/>
    </row>
    <row r="208" spans="1:24" ht="14.25" x14ac:dyDescent="0.3">
      <c r="B208" s="154"/>
      <c r="C208" s="167"/>
      <c r="D208" s="25"/>
      <c r="E208" s="26"/>
      <c r="F208" s="30">
        <f t="shared" si="67"/>
        <v>0</v>
      </c>
      <c r="G208" s="157"/>
      <c r="H208" s="115">
        <f t="shared" si="68"/>
        <v>0</v>
      </c>
      <c r="I208" s="160"/>
      <c r="J208" s="46"/>
      <c r="K208" s="47"/>
      <c r="L208" s="117"/>
      <c r="N208" s="12"/>
      <c r="O208" s="12"/>
      <c r="P208" s="12"/>
      <c r="Q208" s="12"/>
      <c r="R208" s="12"/>
    </row>
    <row r="209" spans="2:18" ht="14.25" x14ac:dyDescent="0.3">
      <c r="B209" s="154"/>
      <c r="C209" s="167"/>
      <c r="D209" s="25"/>
      <c r="E209" s="26"/>
      <c r="F209" s="30">
        <f t="shared" si="67"/>
        <v>0</v>
      </c>
      <c r="G209" s="157"/>
      <c r="H209" s="115">
        <f t="shared" si="68"/>
        <v>0</v>
      </c>
      <c r="I209" s="160"/>
      <c r="J209" s="46"/>
      <c r="K209" s="47"/>
      <c r="L209" s="117"/>
      <c r="N209" s="12"/>
      <c r="O209" s="12"/>
      <c r="P209" s="12"/>
      <c r="Q209" s="12"/>
      <c r="R209" s="12"/>
    </row>
    <row r="210" spans="2:18" ht="14.25" x14ac:dyDescent="0.3">
      <c r="B210" s="154"/>
      <c r="C210" s="167"/>
      <c r="D210" s="25"/>
      <c r="E210" s="26"/>
      <c r="F210" s="30">
        <f t="shared" si="67"/>
        <v>0</v>
      </c>
      <c r="G210" s="157"/>
      <c r="H210" s="115">
        <f t="shared" si="68"/>
        <v>0</v>
      </c>
      <c r="I210" s="160"/>
      <c r="J210" s="46"/>
      <c r="K210" s="47"/>
      <c r="L210" s="117"/>
      <c r="N210" s="12"/>
      <c r="O210" s="12"/>
      <c r="P210" s="12"/>
      <c r="Q210" s="12"/>
      <c r="R210" s="12"/>
    </row>
    <row r="211" spans="2:18" ht="14.25" x14ac:dyDescent="0.3">
      <c r="B211" s="155"/>
      <c r="C211" s="168"/>
      <c r="D211" s="58"/>
      <c r="E211" s="59"/>
      <c r="F211" s="30">
        <f t="shared" si="67"/>
        <v>0</v>
      </c>
      <c r="G211" s="157"/>
      <c r="H211" s="116">
        <f t="shared" si="68"/>
        <v>0</v>
      </c>
      <c r="I211" s="160"/>
      <c r="J211" s="64"/>
      <c r="K211" s="65"/>
      <c r="L211" s="118"/>
      <c r="N211" s="12"/>
      <c r="O211" s="12"/>
      <c r="P211" s="12"/>
      <c r="Q211" s="12"/>
      <c r="R211" s="12"/>
    </row>
    <row r="212" spans="2:18" ht="13.5" x14ac:dyDescent="0.25">
      <c r="B212" s="135" t="s">
        <v>79</v>
      </c>
      <c r="C212" s="136"/>
      <c r="D212" s="136"/>
      <c r="E212" s="136"/>
      <c r="F212" s="137"/>
      <c r="G212" s="132">
        <f>SUM(G176:G211)</f>
        <v>0</v>
      </c>
      <c r="H212" s="133"/>
      <c r="I212" s="133"/>
      <c r="J212" s="133"/>
      <c r="K212" s="133"/>
      <c r="L212" s="134"/>
      <c r="N212" s="12"/>
      <c r="O212" s="12"/>
      <c r="P212" s="12"/>
      <c r="Q212" s="12"/>
      <c r="R212" s="12"/>
    </row>
    <row r="213" spans="2:18" ht="13.5" x14ac:dyDescent="0.25">
      <c r="B213" s="128" t="s">
        <v>78</v>
      </c>
      <c r="C213" s="128"/>
      <c r="D213" s="128"/>
      <c r="E213" s="128"/>
      <c r="F213" s="128"/>
      <c r="G213" s="126">
        <f>SUM(I176:I211)</f>
        <v>0</v>
      </c>
      <c r="H213" s="127"/>
      <c r="I213" s="93" t="s">
        <v>99</v>
      </c>
      <c r="J213" s="93">
        <f>IF(G213&lt;=PARAMETRES!$F$4,' HRS EFF. EMPLOYES'!G213,IF(' HRS EFF. EMPLOYES'!G213&gt;PARAMETRES!$F$4,' HRS EFF. EMPLOYES'!G213-(G214+G215+G216),0))</f>
        <v>0</v>
      </c>
      <c r="K213" s="93" t="s">
        <v>100</v>
      </c>
      <c r="L213" s="91">
        <f>G213-J213</f>
        <v>0</v>
      </c>
      <c r="N213" s="12"/>
      <c r="O213" s="12"/>
      <c r="P213" s="12"/>
      <c r="Q213" s="12"/>
      <c r="R213" s="12"/>
    </row>
    <row r="214" spans="2:18" ht="13.5" x14ac:dyDescent="0.25">
      <c r="B214" s="128" t="s">
        <v>96</v>
      </c>
      <c r="C214" s="128"/>
      <c r="D214" s="128"/>
      <c r="E214" s="128"/>
      <c r="F214" s="128"/>
      <c r="G214" s="151">
        <f>IF(G212-$Q$5&lt;0,0,IF(G212-$Q$5&gt;$Q$11,$Q$11,G212-$Q$5))</f>
        <v>0</v>
      </c>
      <c r="H214" s="152"/>
      <c r="I214" s="152"/>
      <c r="J214" s="152"/>
      <c r="K214" s="152"/>
      <c r="L214" s="153"/>
      <c r="N214" s="12"/>
      <c r="O214" s="12"/>
      <c r="P214" s="12"/>
      <c r="Q214" s="12"/>
      <c r="R214" s="12"/>
    </row>
    <row r="215" spans="2:18" ht="13.5" x14ac:dyDescent="0.25">
      <c r="B215" s="128" t="s">
        <v>97</v>
      </c>
      <c r="C215" s="128"/>
      <c r="D215" s="128"/>
      <c r="E215" s="128"/>
      <c r="F215" s="128"/>
      <c r="G215" s="148">
        <f>IF(G212-$Q$5&gt;$Q$13,$Q$12,G212-$Q$5-G214)</f>
        <v>-1.625</v>
      </c>
      <c r="H215" s="149"/>
      <c r="I215" s="149"/>
      <c r="J215" s="149"/>
      <c r="K215" s="149"/>
      <c r="L215" s="150"/>
      <c r="N215" s="12"/>
      <c r="O215" s="12"/>
      <c r="P215" s="12"/>
      <c r="Q215" s="12"/>
      <c r="R215" s="12"/>
    </row>
    <row r="216" spans="2:18" ht="13.5" x14ac:dyDescent="0.25">
      <c r="B216" s="128" t="s">
        <v>98</v>
      </c>
      <c r="C216" s="128"/>
      <c r="D216" s="128"/>
      <c r="E216" s="128"/>
      <c r="F216" s="128"/>
      <c r="G216" s="129">
        <f>IF(G212-PARAMETRES!F44&gt;PARAMETRES!F49,G212-PARAMETRES!F44-G214-G215,0)</f>
        <v>0</v>
      </c>
      <c r="H216" s="130"/>
      <c r="I216" s="130"/>
      <c r="J216" s="130"/>
      <c r="K216" s="130"/>
      <c r="L216" s="131"/>
      <c r="N216" s="12"/>
      <c r="O216" s="12"/>
      <c r="P216" s="12"/>
      <c r="Q216" s="12"/>
      <c r="R216" s="12"/>
    </row>
    <row r="217" spans="2:18" ht="13.5" x14ac:dyDescent="0.25">
      <c r="B217" s="128" t="s">
        <v>109</v>
      </c>
      <c r="C217" s="128"/>
      <c r="D217" s="128"/>
      <c r="E217" s="128"/>
      <c r="F217" s="128"/>
      <c r="G217" s="175">
        <f>SUM(H176:H211)</f>
        <v>0</v>
      </c>
      <c r="H217" s="177"/>
      <c r="I217" s="177"/>
      <c r="J217" s="177"/>
      <c r="K217" s="177"/>
      <c r="L217" s="178"/>
      <c r="N217" s="12"/>
      <c r="O217" s="12"/>
      <c r="P217" s="12"/>
      <c r="Q217" s="12"/>
      <c r="R217" s="12"/>
    </row>
    <row r="218" spans="2:18" x14ac:dyDescent="0.2">
      <c r="N218" s="12"/>
      <c r="O218" s="12"/>
      <c r="P218" s="12"/>
      <c r="Q218" s="12"/>
      <c r="R218" s="12"/>
    </row>
    <row r="219" spans="2:18" x14ac:dyDescent="0.2">
      <c r="N219" s="12"/>
      <c r="O219" s="12"/>
      <c r="P219" s="12"/>
      <c r="Q219" s="12"/>
      <c r="R219" s="12"/>
    </row>
    <row r="224" spans="2:18" x14ac:dyDescent="0.2">
      <c r="P224" s="76"/>
      <c r="Q224" s="76"/>
    </row>
  </sheetData>
  <mergeCells count="267">
    <mergeCell ref="P60:W60"/>
    <mergeCell ref="P59:W59"/>
    <mergeCell ref="T54:T58"/>
    <mergeCell ref="S54:S58"/>
    <mergeCell ref="O54:O58"/>
    <mergeCell ref="N54:N58"/>
    <mergeCell ref="T47:T51"/>
    <mergeCell ref="S47:S51"/>
    <mergeCell ref="O47:O51"/>
    <mergeCell ref="N47:N51"/>
    <mergeCell ref="P53:W53"/>
    <mergeCell ref="P52:W52"/>
    <mergeCell ref="N53:O53"/>
    <mergeCell ref="N60:O60"/>
    <mergeCell ref="N59:O59"/>
    <mergeCell ref="N52:O52"/>
    <mergeCell ref="O82:O86"/>
    <mergeCell ref="N82:N86"/>
    <mergeCell ref="T82:T86"/>
    <mergeCell ref="S82:S86"/>
    <mergeCell ref="T75:T79"/>
    <mergeCell ref="S75:S79"/>
    <mergeCell ref="P88:W88"/>
    <mergeCell ref="P87:W87"/>
    <mergeCell ref="P80:W80"/>
    <mergeCell ref="P81:W81"/>
    <mergeCell ref="N88:O88"/>
    <mergeCell ref="N87:O87"/>
    <mergeCell ref="N81:O81"/>
    <mergeCell ref="N75:N79"/>
    <mergeCell ref="O75:O79"/>
    <mergeCell ref="N80:O80"/>
    <mergeCell ref="T61:T65"/>
    <mergeCell ref="S61:S65"/>
    <mergeCell ref="O61:O65"/>
    <mergeCell ref="N61:N65"/>
    <mergeCell ref="T68:T72"/>
    <mergeCell ref="S68:S72"/>
    <mergeCell ref="O68:O72"/>
    <mergeCell ref="N68:N72"/>
    <mergeCell ref="N74:O74"/>
    <mergeCell ref="N67:O67"/>
    <mergeCell ref="N66:O66"/>
    <mergeCell ref="N73:O73"/>
    <mergeCell ref="P67:W67"/>
    <mergeCell ref="P66:W66"/>
    <mergeCell ref="I80:I85"/>
    <mergeCell ref="C74:C79"/>
    <mergeCell ref="T38:T39"/>
    <mergeCell ref="U38:U39"/>
    <mergeCell ref="V38:V39"/>
    <mergeCell ref="W38:W39"/>
    <mergeCell ref="P45:W45"/>
    <mergeCell ref="P46:W46"/>
    <mergeCell ref="N37:R37"/>
    <mergeCell ref="S37:W37"/>
    <mergeCell ref="N46:O46"/>
    <mergeCell ref="S40:S44"/>
    <mergeCell ref="T40:T44"/>
    <mergeCell ref="N38:N39"/>
    <mergeCell ref="O38:O39"/>
    <mergeCell ref="P38:P39"/>
    <mergeCell ref="Q38:Q39"/>
    <mergeCell ref="R38:R39"/>
    <mergeCell ref="S38:S39"/>
    <mergeCell ref="N45:O45"/>
    <mergeCell ref="O40:O44"/>
    <mergeCell ref="N40:N44"/>
    <mergeCell ref="P74:W74"/>
    <mergeCell ref="P73:W73"/>
    <mergeCell ref="I20:I25"/>
    <mergeCell ref="C8:C13"/>
    <mergeCell ref="G8:G13"/>
    <mergeCell ref="B217:F217"/>
    <mergeCell ref="G217:L217"/>
    <mergeCell ref="B175:F175"/>
    <mergeCell ref="G175:L175"/>
    <mergeCell ref="B133:F133"/>
    <mergeCell ref="G133:L133"/>
    <mergeCell ref="B91:F91"/>
    <mergeCell ref="B49:F49"/>
    <mergeCell ref="G49:L49"/>
    <mergeCell ref="B146:B151"/>
    <mergeCell ref="B140:B145"/>
    <mergeCell ref="B134:B139"/>
    <mergeCell ref="B200:B205"/>
    <mergeCell ref="B194:B199"/>
    <mergeCell ref="B188:B193"/>
    <mergeCell ref="B182:B187"/>
    <mergeCell ref="B176:B181"/>
    <mergeCell ref="B68:B73"/>
    <mergeCell ref="B171:F171"/>
    <mergeCell ref="B172:F172"/>
    <mergeCell ref="G80:G85"/>
    <mergeCell ref="B62:B67"/>
    <mergeCell ref="B56:B61"/>
    <mergeCell ref="B50:B55"/>
    <mergeCell ref="B116:B121"/>
    <mergeCell ref="B110:B115"/>
    <mergeCell ref="B104:B109"/>
    <mergeCell ref="B98:B103"/>
    <mergeCell ref="B92:B97"/>
    <mergeCell ref="B47:F47"/>
    <mergeCell ref="C56:C61"/>
    <mergeCell ref="B80:B85"/>
    <mergeCell ref="C80:C85"/>
    <mergeCell ref="B1:L2"/>
    <mergeCell ref="N5:P5"/>
    <mergeCell ref="N6:P6"/>
    <mergeCell ref="B6:B7"/>
    <mergeCell ref="C6:C7"/>
    <mergeCell ref="D6:D7"/>
    <mergeCell ref="E6:E7"/>
    <mergeCell ref="F6:F7"/>
    <mergeCell ref="G6:G7"/>
    <mergeCell ref="C3:F3"/>
    <mergeCell ref="N7:P7"/>
    <mergeCell ref="C4:F4"/>
    <mergeCell ref="O3:Q3"/>
    <mergeCell ref="D5:L5"/>
    <mergeCell ref="L6:L7"/>
    <mergeCell ref="I6:I7"/>
    <mergeCell ref="H6:H7"/>
    <mergeCell ref="J6:J7"/>
    <mergeCell ref="K6:K7"/>
    <mergeCell ref="G91:L91"/>
    <mergeCell ref="G87:H87"/>
    <mergeCell ref="I8:I13"/>
    <mergeCell ref="G56:G61"/>
    <mergeCell ref="I56:I61"/>
    <mergeCell ref="C50:C55"/>
    <mergeCell ref="G50:G55"/>
    <mergeCell ref="I50:I55"/>
    <mergeCell ref="C68:C73"/>
    <mergeCell ref="G68:G73"/>
    <mergeCell ref="I68:I73"/>
    <mergeCell ref="C62:C67"/>
    <mergeCell ref="G62:G67"/>
    <mergeCell ref="I62:I67"/>
    <mergeCell ref="G48:L48"/>
    <mergeCell ref="G47:L47"/>
    <mergeCell ref="G46:L46"/>
    <mergeCell ref="G44:L44"/>
    <mergeCell ref="I38:I43"/>
    <mergeCell ref="I32:I37"/>
    <mergeCell ref="I26:I31"/>
    <mergeCell ref="I14:I19"/>
    <mergeCell ref="B46:F46"/>
    <mergeCell ref="B44:F44"/>
    <mergeCell ref="I110:I115"/>
    <mergeCell ref="G104:G109"/>
    <mergeCell ref="I104:I109"/>
    <mergeCell ref="B122:B127"/>
    <mergeCell ref="C122:C127"/>
    <mergeCell ref="G122:G127"/>
    <mergeCell ref="I122:I127"/>
    <mergeCell ref="C116:C121"/>
    <mergeCell ref="G74:G79"/>
    <mergeCell ref="I74:I79"/>
    <mergeCell ref="B74:B79"/>
    <mergeCell ref="C98:C103"/>
    <mergeCell ref="G98:G103"/>
    <mergeCell ref="I98:I103"/>
    <mergeCell ref="C92:C97"/>
    <mergeCell ref="G92:G97"/>
    <mergeCell ref="I92:I97"/>
    <mergeCell ref="B87:F87"/>
    <mergeCell ref="B88:F88"/>
    <mergeCell ref="G88:L88"/>
    <mergeCell ref="B89:F89"/>
    <mergeCell ref="G89:L89"/>
    <mergeCell ref="B90:F90"/>
    <mergeCell ref="G90:L90"/>
    <mergeCell ref="B206:B211"/>
    <mergeCell ref="C206:C211"/>
    <mergeCell ref="G206:G211"/>
    <mergeCell ref="I206:I211"/>
    <mergeCell ref="C194:C199"/>
    <mergeCell ref="G194:G199"/>
    <mergeCell ref="I194:I199"/>
    <mergeCell ref="C188:C193"/>
    <mergeCell ref="G188:G193"/>
    <mergeCell ref="I188:I193"/>
    <mergeCell ref="C182:C187"/>
    <mergeCell ref="G182:G187"/>
    <mergeCell ref="I182:I187"/>
    <mergeCell ref="C176:C181"/>
    <mergeCell ref="G176:G181"/>
    <mergeCell ref="C200:C205"/>
    <mergeCell ref="G200:G205"/>
    <mergeCell ref="I200:I205"/>
    <mergeCell ref="I176:I181"/>
    <mergeCell ref="B32:B37"/>
    <mergeCell ref="B26:B31"/>
    <mergeCell ref="B20:B25"/>
    <mergeCell ref="B14:B19"/>
    <mergeCell ref="B8:B13"/>
    <mergeCell ref="B48:F48"/>
    <mergeCell ref="B38:B43"/>
    <mergeCell ref="C38:C43"/>
    <mergeCell ref="G38:G43"/>
    <mergeCell ref="C32:C37"/>
    <mergeCell ref="G32:G37"/>
    <mergeCell ref="C14:C19"/>
    <mergeCell ref="G14:G19"/>
    <mergeCell ref="C26:C31"/>
    <mergeCell ref="G26:G31"/>
    <mergeCell ref="G45:H45"/>
    <mergeCell ref="B45:F45"/>
    <mergeCell ref="C20:C25"/>
    <mergeCell ref="G20:G25"/>
    <mergeCell ref="C110:C115"/>
    <mergeCell ref="C104:C109"/>
    <mergeCell ref="B158:B163"/>
    <mergeCell ref="B152:B157"/>
    <mergeCell ref="C164:C169"/>
    <mergeCell ref="G164:G169"/>
    <mergeCell ref="I164:I169"/>
    <mergeCell ref="B132:F132"/>
    <mergeCell ref="G132:L132"/>
    <mergeCell ref="C146:C151"/>
    <mergeCell ref="G146:G151"/>
    <mergeCell ref="I146:I151"/>
    <mergeCell ref="C134:C139"/>
    <mergeCell ref="G134:G139"/>
    <mergeCell ref="I134:I139"/>
    <mergeCell ref="C152:C157"/>
    <mergeCell ref="G152:G157"/>
    <mergeCell ref="I152:I157"/>
    <mergeCell ref="C140:C145"/>
    <mergeCell ref="G140:G145"/>
    <mergeCell ref="I140:I145"/>
    <mergeCell ref="G116:G121"/>
    <mergeCell ref="I116:I121"/>
    <mergeCell ref="G110:G115"/>
    <mergeCell ref="G130:L130"/>
    <mergeCell ref="B131:F131"/>
    <mergeCell ref="G131:L131"/>
    <mergeCell ref="G172:L172"/>
    <mergeCell ref="B129:F129"/>
    <mergeCell ref="B164:B169"/>
    <mergeCell ref="C158:C163"/>
    <mergeCell ref="G158:G163"/>
    <mergeCell ref="I158:I163"/>
    <mergeCell ref="G213:H213"/>
    <mergeCell ref="G129:H129"/>
    <mergeCell ref="G171:H171"/>
    <mergeCell ref="B216:F216"/>
    <mergeCell ref="G216:L216"/>
    <mergeCell ref="G212:L212"/>
    <mergeCell ref="B212:F212"/>
    <mergeCell ref="B170:F170"/>
    <mergeCell ref="G170:L170"/>
    <mergeCell ref="B128:F128"/>
    <mergeCell ref="G128:L128"/>
    <mergeCell ref="B86:F86"/>
    <mergeCell ref="G86:L86"/>
    <mergeCell ref="B173:F173"/>
    <mergeCell ref="G173:L173"/>
    <mergeCell ref="B174:F174"/>
    <mergeCell ref="G174:L174"/>
    <mergeCell ref="B213:F213"/>
    <mergeCell ref="B214:F214"/>
    <mergeCell ref="G214:L214"/>
    <mergeCell ref="B215:F215"/>
    <mergeCell ref="G215:L215"/>
    <mergeCell ref="B130:F130"/>
  </mergeCells>
  <dataValidations count="1">
    <dataValidation type="list" allowBlank="1" showInputMessage="1" showErrorMessage="1" sqref="B5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8" scale="32" orientation="portrait" r:id="rId1"/>
  <ignoredErrors>
    <ignoredError sqref="I200 I158 I116 I74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PARAMETRES!$N$2:$N$5</xm:f>
          </x14:formula1>
          <xm:sqref>S4:X4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11"/>
  <sheetViews>
    <sheetView topLeftCell="A10" workbookViewId="0">
      <selection activeCell="D17" sqref="D17"/>
    </sheetView>
  </sheetViews>
  <sheetFormatPr baseColWidth="10" defaultRowHeight="12.75" x14ac:dyDescent="0.2"/>
  <cols>
    <col min="1" max="1" width="13.85546875" customWidth="1"/>
    <col min="2" max="2" width="29.42578125" customWidth="1"/>
    <col min="3" max="3" width="17.5703125" bestFit="1" customWidth="1"/>
    <col min="4" max="4" width="19" customWidth="1"/>
    <col min="5" max="5" width="18.140625" bestFit="1" customWidth="1"/>
    <col min="6" max="6" width="15.42578125" bestFit="1" customWidth="1"/>
    <col min="7" max="7" width="11.5703125" customWidth="1"/>
    <col min="8" max="8" width="16.42578125" bestFit="1" customWidth="1"/>
    <col min="13" max="13" width="14.5703125" bestFit="1" customWidth="1"/>
    <col min="14" max="14" width="18.140625" bestFit="1" customWidth="1"/>
  </cols>
  <sheetData>
    <row r="1" spans="1:14" x14ac:dyDescent="0.2">
      <c r="D1" t="s">
        <v>82</v>
      </c>
      <c r="E1" t="s">
        <v>92</v>
      </c>
      <c r="F1" t="s">
        <v>83</v>
      </c>
      <c r="G1" t="s">
        <v>88</v>
      </c>
      <c r="H1" t="s">
        <v>81</v>
      </c>
      <c r="M1" t="s">
        <v>6</v>
      </c>
      <c r="N1" t="s">
        <v>5</v>
      </c>
    </row>
    <row r="2" spans="1:14" x14ac:dyDescent="0.2">
      <c r="A2" s="8"/>
      <c r="D2" t="s">
        <v>93</v>
      </c>
      <c r="F2" s="49">
        <v>1.625</v>
      </c>
      <c r="M2" t="s">
        <v>8</v>
      </c>
      <c r="N2" t="s">
        <v>3</v>
      </c>
    </row>
    <row r="3" spans="1:14" x14ac:dyDescent="0.2">
      <c r="A3" s="8"/>
      <c r="D3" t="s">
        <v>94</v>
      </c>
      <c r="F3" s="49">
        <v>1.1666666666666667</v>
      </c>
      <c r="M3" t="s">
        <v>8</v>
      </c>
      <c r="N3" t="s">
        <v>4</v>
      </c>
    </row>
    <row r="4" spans="1:14" x14ac:dyDescent="0.2">
      <c r="A4" s="8"/>
      <c r="D4" t="s">
        <v>95</v>
      </c>
      <c r="F4" s="49">
        <v>0.45833333333333331</v>
      </c>
      <c r="M4" t="s">
        <v>9</v>
      </c>
    </row>
    <row r="5" spans="1:14" x14ac:dyDescent="0.2">
      <c r="A5" s="8"/>
      <c r="D5" t="s">
        <v>87</v>
      </c>
      <c r="F5" s="87">
        <v>0.20833333333333334</v>
      </c>
      <c r="G5">
        <v>12.5</v>
      </c>
      <c r="M5" t="s">
        <v>10</v>
      </c>
      <c r="N5" t="s">
        <v>7</v>
      </c>
    </row>
    <row r="6" spans="1:14" x14ac:dyDescent="0.2">
      <c r="A6" s="8"/>
      <c r="D6" t="s">
        <v>86</v>
      </c>
      <c r="F6" s="88">
        <v>0.16666666666666666</v>
      </c>
      <c r="G6">
        <v>25</v>
      </c>
    </row>
    <row r="7" spans="1:14" x14ac:dyDescent="0.2">
      <c r="A7" s="8"/>
      <c r="D7" t="s">
        <v>85</v>
      </c>
      <c r="F7" s="89">
        <v>0.375</v>
      </c>
      <c r="G7">
        <v>50</v>
      </c>
    </row>
    <row r="8" spans="1:14" x14ac:dyDescent="0.2">
      <c r="A8" s="8"/>
      <c r="D8" t="s">
        <v>84</v>
      </c>
      <c r="F8" s="49">
        <v>0.41666666666666669</v>
      </c>
      <c r="G8">
        <v>75</v>
      </c>
    </row>
    <row r="9" spans="1:14" x14ac:dyDescent="0.2">
      <c r="A9" s="8"/>
      <c r="D9" t="s">
        <v>90</v>
      </c>
      <c r="E9" t="s">
        <v>91</v>
      </c>
      <c r="F9" s="49">
        <v>0.58333333333333337</v>
      </c>
      <c r="G9">
        <v>65</v>
      </c>
    </row>
    <row r="10" spans="1:14" x14ac:dyDescent="0.2">
      <c r="D10" t="s">
        <v>89</v>
      </c>
      <c r="E10" t="s">
        <v>84</v>
      </c>
      <c r="F10" s="49">
        <v>0.41666666666666669</v>
      </c>
      <c r="G10">
        <v>100</v>
      </c>
    </row>
    <row r="21" spans="3:5" ht="18.75" x14ac:dyDescent="0.3">
      <c r="D21" s="253" t="s">
        <v>127</v>
      </c>
      <c r="E21" s="252">
        <f>' HRS EFF. EMPLOYES'!C5</f>
        <v>2016</v>
      </c>
    </row>
    <row r="22" spans="3:5" x14ac:dyDescent="0.2">
      <c r="C22" t="s">
        <v>104</v>
      </c>
      <c r="D22" s="97" t="s">
        <v>105</v>
      </c>
      <c r="E22" s="18" t="s">
        <v>106</v>
      </c>
    </row>
    <row r="23" spans="3:5" x14ac:dyDescent="0.2">
      <c r="C23" t="s">
        <v>103</v>
      </c>
      <c r="D23" s="254">
        <f>DATEVALUE("1/1/"&amp;$E$21)</f>
        <v>42370</v>
      </c>
      <c r="E23" s="18" t="s">
        <v>18</v>
      </c>
    </row>
    <row r="24" spans="3:5" x14ac:dyDescent="0.2">
      <c r="C24" t="s">
        <v>103</v>
      </c>
      <c r="D24" s="254">
        <f>DATEVALUE("1/5/"&amp;$E$21)</f>
        <v>42491</v>
      </c>
      <c r="E24" s="18" t="s">
        <v>19</v>
      </c>
    </row>
    <row r="25" spans="3:5" x14ac:dyDescent="0.2">
      <c r="C25" t="s">
        <v>103</v>
      </c>
      <c r="D25" s="254">
        <f>DATEVALUE("8/5/"&amp;$E$21)</f>
        <v>42498</v>
      </c>
      <c r="E25" s="18" t="s">
        <v>128</v>
      </c>
    </row>
    <row r="26" spans="3:5" x14ac:dyDescent="0.2">
      <c r="C26" t="s">
        <v>103</v>
      </c>
      <c r="D26" s="254">
        <f>DATEVALUE("29/06/" &amp;E21)</f>
        <v>42550</v>
      </c>
      <c r="E26" s="18" t="s">
        <v>21</v>
      </c>
    </row>
    <row r="27" spans="3:5" x14ac:dyDescent="0.2">
      <c r="C27" t="s">
        <v>103</v>
      </c>
      <c r="D27" s="254">
        <f>DATEVALUE("14/7/"&amp;$E$21)</f>
        <v>42565</v>
      </c>
      <c r="E27" s="18" t="s">
        <v>14</v>
      </c>
    </row>
    <row r="28" spans="3:5" x14ac:dyDescent="0.2">
      <c r="C28" t="s">
        <v>103</v>
      </c>
      <c r="D28" s="254">
        <f>DATEVALUE("15/8/"&amp;$E$21)</f>
        <v>42597</v>
      </c>
      <c r="E28" s="18" t="s">
        <v>15</v>
      </c>
    </row>
    <row r="29" spans="3:5" x14ac:dyDescent="0.2">
      <c r="C29" t="s">
        <v>103</v>
      </c>
      <c r="D29" s="254">
        <f>DATEVALUE("1/11/"&amp;$E$21)</f>
        <v>42675</v>
      </c>
      <c r="E29" s="18" t="s">
        <v>129</v>
      </c>
    </row>
    <row r="30" spans="3:5" x14ac:dyDescent="0.2">
      <c r="C30" t="s">
        <v>103</v>
      </c>
      <c r="D30" s="254">
        <f>DATEVALUE("11/11/"&amp;$E$21)</f>
        <v>42685</v>
      </c>
      <c r="E30" s="18" t="s">
        <v>16</v>
      </c>
    </row>
    <row r="31" spans="3:5" x14ac:dyDescent="0.2">
      <c r="D31" s="254">
        <f>DATEVALUE("25/12/"&amp;$E$21)</f>
        <v>42729</v>
      </c>
      <c r="E31" s="18" t="s">
        <v>17</v>
      </c>
    </row>
    <row r="32" spans="3:5" x14ac:dyDescent="0.2">
      <c r="D32" s="254">
        <f>FLOOR(DAY(MINUTE(E21/38)/2+56)&amp;"/5/"&amp;E21,7)-33</f>
        <v>42457</v>
      </c>
      <c r="E32" s="18" t="s">
        <v>130</v>
      </c>
    </row>
    <row r="33" spans="4:5" x14ac:dyDescent="0.2">
      <c r="D33" s="254">
        <f>D32+38</f>
        <v>42495</v>
      </c>
      <c r="E33" s="18" t="s">
        <v>20</v>
      </c>
    </row>
    <row r="34" spans="4:5" x14ac:dyDescent="0.2">
      <c r="D34" s="254">
        <f>D33+11</f>
        <v>42506</v>
      </c>
      <c r="E34" s="18" t="s">
        <v>131</v>
      </c>
    </row>
    <row r="35" spans="4:5" x14ac:dyDescent="0.2">
      <c r="D35" s="98"/>
      <c r="E35" s="18"/>
    </row>
    <row r="211" spans="7:7" x14ac:dyDescent="0.2">
      <c r="G211">
        <f>IF(G209-PARAMETRES!F2&lt;0,0,IF(G209-$P$5&gt;$P$11,$P$11,G209-PARAMETRES!F2))</f>
        <v>0</v>
      </c>
    </row>
  </sheetData>
  <pageMargins left="0.7" right="0.7" top="0.75" bottom="0.75" header="0.3" footer="0.3"/>
  <pageSetup paperSize="9" orientation="portrait" horizontalDpi="4294967295" verticalDpi="4294967295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9779EC-961A-45FF-A881-63D90FDCEA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HRS EFF. EMPLOYES</vt:lpstr>
      <vt:lpstr>PARAMETRES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Biweekly time sheet</dc:title>
  <dc:creator/>
  <cp:lastModifiedBy/>
  <dcterms:created xsi:type="dcterms:W3CDTF">2016-07-11T18:50:33Z</dcterms:created>
  <dcterms:modified xsi:type="dcterms:W3CDTF">2016-08-17T09:05:40Z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TC101962009990</vt:lpwstr>
  </property>
</Properties>
</file>