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/>
  <bookViews>
    <workbookView xWindow="0" yWindow="0" windowWidth="18930" windowHeight="10005"/>
  </bookViews>
  <sheets>
    <sheet name="Rapport " sheetId="3" r:id="rId1"/>
    <sheet name="Entrée des données " sheetId="1" r:id="rId2"/>
    <sheet name="Paramètres des mesures clés" sheetId="4" r:id="rId3"/>
    <sheet name="Calculs" sheetId="2" r:id="rId4"/>
    <sheet name="2013" sheetId="5" r:id="rId5"/>
    <sheet name="2014" sheetId="6" r:id="rId6"/>
    <sheet name="2015" sheetId="8" r:id="rId7"/>
    <sheet name="2016" sheetId="9" r:id="rId8"/>
    <sheet name="2017" sheetId="10" r:id="rId9"/>
  </sheets>
  <definedNames>
    <definedName name="_xlnm.Criteria">Calculs!$B$15:$B$39</definedName>
    <definedName name="lstMetrics">OFFSET('Entrée des données '!$B$6:$B$32,0,0,COUNTA('Entrée des données '!$B$6:$B$32))</definedName>
    <definedName name="lstYears">OFFSET('Entrée des données '!$B$5:$I$5,0,1,1,COUNTA('Entrée des données '!$B$5:$I$5)-1)</definedName>
    <definedName name="MESURES">'Rapport '!$B$16:$B$27</definedName>
    <definedName name="SelectedYear">'Rapport '!$K$2</definedName>
  </definedNames>
  <calcPr calcId="152511"/>
</workbook>
</file>

<file path=xl/calcChain.xml><?xml version="1.0" encoding="utf-8"?>
<calcChain xmlns="http://schemas.openxmlformats.org/spreadsheetml/2006/main">
  <c r="B17" i="3" l="1"/>
  <c r="E6" i="1"/>
  <c r="D111" i="8"/>
  <c r="D110" i="8"/>
  <c r="D109" i="8"/>
  <c r="D108" i="8"/>
  <c r="D107" i="8"/>
  <c r="D106" i="8"/>
  <c r="D105" i="8"/>
  <c r="D104" i="8"/>
  <c r="D103" i="8"/>
  <c r="D102" i="8"/>
  <c r="D101" i="8"/>
  <c r="D100" i="8"/>
  <c r="D99" i="8"/>
  <c r="D98" i="8"/>
  <c r="D97" i="8"/>
  <c r="D96" i="8"/>
  <c r="D95" i="8"/>
  <c r="D94" i="8"/>
  <c r="D93" i="8"/>
  <c r="D92" i="8"/>
  <c r="D91" i="8"/>
  <c r="D90" i="8"/>
  <c r="D89" i="8"/>
  <c r="D88" i="8"/>
  <c r="D87" i="8"/>
  <c r="D86" i="8"/>
  <c r="D85" i="8"/>
  <c r="D84" i="8"/>
  <c r="D83" i="8"/>
  <c r="D82" i="8"/>
  <c r="D81" i="8"/>
  <c r="D80" i="8"/>
  <c r="D79" i="8"/>
  <c r="D78" i="8"/>
  <c r="D77" i="8"/>
  <c r="D76" i="8"/>
  <c r="D75" i="8"/>
  <c r="D74" i="8"/>
  <c r="D73" i="8"/>
  <c r="D72" i="8"/>
  <c r="D71" i="8"/>
  <c r="D70" i="8"/>
  <c r="D69" i="8"/>
  <c r="D68" i="8"/>
  <c r="D67" i="8"/>
  <c r="D66" i="8"/>
  <c r="D65" i="8"/>
  <c r="D64" i="8"/>
  <c r="D63" i="8"/>
  <c r="D62" i="8"/>
  <c r="D61" i="8"/>
  <c r="D60" i="8"/>
  <c r="D59" i="8"/>
  <c r="D58" i="8"/>
  <c r="D57" i="8"/>
  <c r="D56" i="8"/>
  <c r="D55" i="8"/>
  <c r="D54" i="8"/>
  <c r="D53" i="8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C7" i="8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C7" i="6"/>
  <c r="A1" i="8" l="1"/>
  <c r="A1" i="6"/>
  <c r="C6" i="2"/>
  <c r="D3" i="2"/>
  <c r="D27" i="2"/>
  <c r="F27" i="2" s="1"/>
  <c r="D28" i="2"/>
  <c r="F28" i="2" s="1"/>
  <c r="D29" i="2"/>
  <c r="F29" i="2" s="1"/>
  <c r="D30" i="2"/>
  <c r="F30" i="2" s="1"/>
  <c r="D31" i="2"/>
  <c r="F31" i="2" s="1"/>
  <c r="D32" i="2"/>
  <c r="F32" i="2" s="1"/>
  <c r="D33" i="2"/>
  <c r="F33" i="2" s="1"/>
  <c r="D34" i="2"/>
  <c r="F34" i="2" s="1"/>
  <c r="D35" i="2"/>
  <c r="F35" i="2" s="1"/>
  <c r="D36" i="2"/>
  <c r="F36" i="2" s="1"/>
  <c r="D37" i="2"/>
  <c r="F37" i="2" s="1"/>
  <c r="D38" i="2"/>
  <c r="F38" i="2" s="1"/>
  <c r="D39" i="2"/>
  <c r="F39" i="2" s="1"/>
  <c r="C27" i="2"/>
  <c r="E27" i="2" s="1"/>
  <c r="G27" i="2" s="1"/>
  <c r="C28" i="2"/>
  <c r="E28" i="2" s="1"/>
  <c r="G28" i="2" s="1"/>
  <c r="C29" i="2"/>
  <c r="E29" i="2" s="1"/>
  <c r="G29" i="2" s="1"/>
  <c r="C30" i="2"/>
  <c r="E30" i="2" s="1"/>
  <c r="G30" i="2" s="1"/>
  <c r="C31" i="2"/>
  <c r="E31" i="2" s="1"/>
  <c r="G31" i="2" s="1"/>
  <c r="C32" i="2"/>
  <c r="E32" i="2" s="1"/>
  <c r="G32" i="2" s="1"/>
  <c r="C33" i="2"/>
  <c r="E33" i="2" s="1"/>
  <c r="G33" i="2" s="1"/>
  <c r="C34" i="2"/>
  <c r="E34" i="2" s="1"/>
  <c r="G34" i="2" s="1"/>
  <c r="C35" i="2"/>
  <c r="E35" i="2" s="1"/>
  <c r="G35" i="2" s="1"/>
  <c r="C36" i="2"/>
  <c r="E36" i="2" s="1"/>
  <c r="G36" i="2" s="1"/>
  <c r="C37" i="2"/>
  <c r="E37" i="2" s="1"/>
  <c r="G37" i="2" s="1"/>
  <c r="C38" i="2"/>
  <c r="E38" i="2" s="1"/>
  <c r="G38" i="2" s="1"/>
  <c r="C39" i="2"/>
  <c r="E39" i="2" s="1"/>
  <c r="G39" i="2" s="1"/>
  <c r="D12" i="5" l="1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" i="5"/>
  <c r="C7" i="5" l="1"/>
  <c r="C19" i="1" l="1"/>
  <c r="C17" i="1"/>
  <c r="C26" i="2" s="1"/>
  <c r="C15" i="1"/>
  <c r="C24" i="2" s="1"/>
  <c r="C13" i="1"/>
  <c r="C22" i="2" s="1"/>
  <c r="C11" i="1"/>
  <c r="C20" i="2" s="1"/>
  <c r="C9" i="1"/>
  <c r="C18" i="2" s="1"/>
  <c r="C7" i="1"/>
  <c r="C16" i="2" s="1"/>
  <c r="C18" i="1"/>
  <c r="C16" i="1"/>
  <c r="C14" i="1"/>
  <c r="C12" i="1"/>
  <c r="C21" i="2" s="1"/>
  <c r="C10" i="1"/>
  <c r="C19" i="2" s="1"/>
  <c r="C8" i="1"/>
  <c r="C17" i="2" s="1"/>
  <c r="C6" i="1"/>
  <c r="A1" i="5"/>
  <c r="C23" i="2" l="1"/>
  <c r="C25" i="2"/>
  <c r="B8" i="2"/>
  <c r="B16" i="3"/>
  <c r="D15" i="3" l="1"/>
  <c r="F15" i="3" l="1"/>
  <c r="A32" i="2" l="1"/>
  <c r="A33" i="2"/>
  <c r="A34" i="2"/>
  <c r="A35" i="2"/>
  <c r="A36" i="2"/>
  <c r="A37" i="2"/>
  <c r="A38" i="2"/>
  <c r="A39" i="2"/>
  <c r="B9" i="2" l="1"/>
  <c r="A9" i="2" s="1"/>
  <c r="C9" i="2" s="1"/>
  <c r="B10" i="2"/>
  <c r="B11" i="2"/>
  <c r="A11" i="2" s="1"/>
  <c r="C11" i="2" s="1"/>
  <c r="B12" i="2"/>
  <c r="A12" i="2" s="1"/>
  <c r="C12" i="2" s="1"/>
  <c r="A8" i="2"/>
  <c r="B19" i="3"/>
  <c r="B21" i="3"/>
  <c r="B23" i="3"/>
  <c r="B25" i="3"/>
  <c r="B27" i="3"/>
  <c r="B18" i="3"/>
  <c r="B20" i="3"/>
  <c r="B22" i="3"/>
  <c r="B24" i="3"/>
  <c r="B26" i="3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15" i="2"/>
  <c r="C4" i="2"/>
  <c r="H7" i="3" l="1"/>
  <c r="A10" i="2"/>
  <c r="C10" i="2" s="1"/>
  <c r="F7" i="3"/>
  <c r="D7" i="3"/>
  <c r="B7" i="3"/>
  <c r="J7" i="3"/>
  <c r="D4" i="2"/>
  <c r="D6" i="4"/>
  <c r="D7" i="4"/>
  <c r="D8" i="4"/>
  <c r="D9" i="4"/>
  <c r="D5" i="4"/>
  <c r="G6" i="2" l="1"/>
  <c r="G8" i="2" l="1"/>
  <c r="B8" i="3" s="1"/>
  <c r="G10" i="2"/>
  <c r="G12" i="2"/>
  <c r="G9" i="2"/>
  <c r="G11" i="2"/>
  <c r="F6" i="2"/>
  <c r="H8" i="3" l="1"/>
  <c r="J8" i="3"/>
  <c r="D8" i="3"/>
  <c r="F8" i="3"/>
  <c r="F9" i="2"/>
  <c r="H9" i="2" s="1"/>
  <c r="F11" i="2"/>
  <c r="H11" i="2" s="1"/>
  <c r="F8" i="2"/>
  <c r="F10" i="2"/>
  <c r="H10" i="2" s="1"/>
  <c r="F12" i="2"/>
  <c r="H12" i="2" s="1"/>
  <c r="E6" i="2"/>
  <c r="E17" i="2" l="1"/>
  <c r="G17" i="2" s="1"/>
  <c r="F18" i="3" s="1"/>
  <c r="E19" i="2"/>
  <c r="G19" i="2" s="1"/>
  <c r="F20" i="3" s="1"/>
  <c r="E21" i="2"/>
  <c r="G21" i="2" s="1"/>
  <c r="F22" i="3" s="1"/>
  <c r="E18" i="2"/>
  <c r="G18" i="2" s="1"/>
  <c r="F19" i="3" s="1"/>
  <c r="E26" i="2"/>
  <c r="G26" i="2" s="1"/>
  <c r="F27" i="3" s="1"/>
  <c r="E20" i="2"/>
  <c r="G20" i="2" s="1"/>
  <c r="F21" i="3" s="1"/>
  <c r="E16" i="2"/>
  <c r="G16" i="2" s="1"/>
  <c r="F17" i="3" s="1"/>
  <c r="E25" i="2"/>
  <c r="G25" i="2" s="1"/>
  <c r="F26" i="3" s="1"/>
  <c r="E22" i="2"/>
  <c r="G22" i="2" s="1"/>
  <c r="F23" i="3" s="1"/>
  <c r="E23" i="2"/>
  <c r="G23" i="2" s="1"/>
  <c r="F24" i="3" s="1"/>
  <c r="E24" i="2"/>
  <c r="G24" i="2" s="1"/>
  <c r="F25" i="3" s="1"/>
  <c r="E8" i="2"/>
  <c r="E10" i="2"/>
  <c r="E12" i="2"/>
  <c r="E9" i="2"/>
  <c r="E11" i="2"/>
  <c r="J9" i="3"/>
  <c r="H9" i="3"/>
  <c r="D9" i="3"/>
  <c r="F9" i="3"/>
  <c r="H8" i="2"/>
  <c r="B9" i="3" s="1"/>
  <c r="D6" i="2"/>
  <c r="D8" i="2" s="1"/>
  <c r="D17" i="2" l="1"/>
  <c r="F17" i="2" s="1"/>
  <c r="D18" i="3" s="1"/>
  <c r="D19" i="2"/>
  <c r="F19" i="2" s="1"/>
  <c r="D20" i="3" s="1"/>
  <c r="D21" i="2"/>
  <c r="F21" i="2" s="1"/>
  <c r="D22" i="3" s="1"/>
  <c r="D23" i="2"/>
  <c r="F23" i="2" s="1"/>
  <c r="D24" i="3" s="1"/>
  <c r="D25" i="2"/>
  <c r="F25" i="2" s="1"/>
  <c r="D26" i="3" s="1"/>
  <c r="D16" i="2"/>
  <c r="F16" i="2" s="1"/>
  <c r="D17" i="3" s="1"/>
  <c r="D18" i="2"/>
  <c r="F18" i="2" s="1"/>
  <c r="D19" i="3" s="1"/>
  <c r="D20" i="2"/>
  <c r="F20" i="2" s="1"/>
  <c r="D21" i="3" s="1"/>
  <c r="D22" i="2"/>
  <c r="F22" i="2" s="1"/>
  <c r="D23" i="3" s="1"/>
  <c r="D24" i="2"/>
  <c r="F24" i="2" s="1"/>
  <c r="D25" i="3" s="1"/>
  <c r="D26" i="2"/>
  <c r="F26" i="2" s="1"/>
  <c r="D27" i="3" s="1"/>
  <c r="D9" i="2"/>
  <c r="D11" i="2"/>
  <c r="D10" i="2"/>
  <c r="D12" i="2"/>
  <c r="D15" i="2"/>
  <c r="F15" i="2" s="1"/>
  <c r="D16" i="3" s="1"/>
  <c r="C15" i="2"/>
  <c r="C8" i="2"/>
  <c r="E15" i="2" l="1"/>
  <c r="G15" i="2" s="1"/>
  <c r="F16" i="3" s="1"/>
  <c r="H16" i="3" s="1"/>
  <c r="H27" i="3" l="1"/>
  <c r="H26" i="3"/>
  <c r="H25" i="3"/>
  <c r="H23" i="3"/>
  <c r="H24" i="3"/>
  <c r="H21" i="3"/>
  <c r="H22" i="3"/>
  <c r="H20" i="3"/>
  <c r="H19" i="3"/>
  <c r="H18" i="3"/>
  <c r="H17" i="3"/>
</calcChain>
</file>

<file path=xl/sharedStrings.xml><?xml version="1.0" encoding="utf-8"?>
<sst xmlns="http://schemas.openxmlformats.org/spreadsheetml/2006/main" count="137" uniqueCount="61">
  <si>
    <t>Année en cours</t>
  </si>
  <si>
    <t>Année précédente</t>
  </si>
  <si>
    <t>Mesures clés</t>
  </si>
  <si>
    <t>Position</t>
  </si>
  <si>
    <t>Toutes les mesures (jusqu’à 25 mesures)</t>
  </si>
  <si>
    <t>MESURES CLÉS</t>
  </si>
  <si>
    <t>TOUTES LES MESURES</t>
  </si>
  <si>
    <t>NOM DE LA MESURE</t>
  </si>
  <si>
    <t>MESURE</t>
  </si>
  <si>
    <t>VARIATION EN %</t>
  </si>
  <si>
    <t>TENDANCE SUR 5 ANS</t>
  </si>
  <si>
    <t>DÉFINISSEZ LES MESURES CLÉS ICI.</t>
  </si>
  <si>
    <t>Cette feuille de calcul est utilisée pour les calculs du rapport financier et doit rester masquée.</t>
  </si>
  <si>
    <t xml:space="preserve"> VOUS POUVEZ AFFICHER JUSQU’À 5 MESURES CLÉS EN HAUT DU RAPPORT.</t>
  </si>
  <si>
    <t>RECEPTION</t>
  </si>
  <si>
    <t>CUISINE</t>
  </si>
  <si>
    <t>SPA</t>
  </si>
  <si>
    <t>ETAGES</t>
  </si>
  <si>
    <t>RAPPORT SATISFACTION CLIENTELE</t>
  </si>
  <si>
    <t>CHAMBRE</t>
  </si>
  <si>
    <t>SKI SHOP</t>
  </si>
  <si>
    <t>POSITION</t>
  </si>
  <si>
    <t>NOM</t>
  </si>
  <si>
    <t>QUALITE/PRIX</t>
  </si>
  <si>
    <t>RESERVATION</t>
  </si>
  <si>
    <t>RAPPORT QUALITE PRIX CUMULE CLIENTS HOTEL</t>
  </si>
  <si>
    <t>TOTAL COMMENTAIRES</t>
  </si>
  <si>
    <t>HOTEL XXXX</t>
  </si>
  <si>
    <t>soins</t>
  </si>
  <si>
    <t>materiel</t>
  </si>
  <si>
    <t>Service recep</t>
  </si>
  <si>
    <t>Service résa</t>
  </si>
  <si>
    <t>Service pdj</t>
  </si>
  <si>
    <t>Service dîner</t>
  </si>
  <si>
    <t>Service bar</t>
  </si>
  <si>
    <t>RESTAURATION</t>
  </si>
  <si>
    <t>EDM</t>
  </si>
  <si>
    <t>Service EDM</t>
  </si>
  <si>
    <t>Service Spa</t>
  </si>
  <si>
    <t>Service Ski Shop</t>
  </si>
  <si>
    <t>Propreté</t>
  </si>
  <si>
    <t>DUPONT</t>
  </si>
  <si>
    <t>SERVICE PDJ</t>
  </si>
  <si>
    <t>SERVICE DINER</t>
  </si>
  <si>
    <t>SERVICE EDM</t>
  </si>
  <si>
    <t>SERVICE SPA</t>
  </si>
  <si>
    <t>SERVICE SKI SHOP</t>
  </si>
  <si>
    <t>SERVICE BAR</t>
  </si>
  <si>
    <t>SERVICE RECEPTION</t>
  </si>
  <si>
    <t>SERVICE RESERVATION</t>
  </si>
  <si>
    <t>SERVICE NETTOYAGE</t>
  </si>
  <si>
    <t>NOURRITURE PDJ</t>
  </si>
  <si>
    <t>NOURRITURE DINER</t>
  </si>
  <si>
    <t>NOURRITURE EDM</t>
  </si>
  <si>
    <t>nourriture pdj</t>
  </si>
  <si>
    <t>Nourriture dîner</t>
  </si>
  <si>
    <t>Nourriture EDM</t>
  </si>
  <si>
    <t>(JUSQU’À 25 MESURES CLÉS)</t>
  </si>
  <si>
    <t xml:space="preserve">ENTREE DES DONNÉES </t>
  </si>
  <si>
    <t>SOINS SPA</t>
  </si>
  <si>
    <t>MATERIEL SKI SHOP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</si>
</sst>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$&quot;#,##0_);\(&quot;$&quot;#,##0\)"/>
    <numFmt numFmtId="165" formatCode="&quot;$&quot;#,##0.00"/>
    <numFmt numFmtId="166" formatCode="#,##0.00\ [$€-40C]"/>
    <numFmt numFmtId="167" formatCode="0.0"/>
  </numFmts>
  <fonts count="21" x14ac:knownFonts="1">
    <font>
      <sz val="10"/>
      <color theme="1" tint="0.34998626667073579"/>
      <name val="Euphemia"/>
      <family val="2"/>
      <scheme val="major"/>
    </font>
    <font>
      <b/>
      <sz val="11"/>
      <color theme="1"/>
      <name val="Franklin Gothic Medium"/>
      <family val="2"/>
      <scheme val="minor"/>
    </font>
    <font>
      <sz val="11"/>
      <color theme="1"/>
      <name val="Calibri"/>
      <family val="2"/>
    </font>
    <font>
      <sz val="11"/>
      <color theme="1" tint="0.499984740745262"/>
      <name val="Franklin Gothic Medium"/>
      <family val="2"/>
      <scheme val="minor"/>
    </font>
    <font>
      <i/>
      <sz val="11"/>
      <color theme="1" tint="0.499984740745262"/>
      <name val="Franklin Gothic Medium"/>
      <family val="2"/>
      <scheme val="minor"/>
    </font>
    <font>
      <sz val="11"/>
      <color theme="1"/>
      <name val="Franklin Gothic Medium"/>
      <family val="2"/>
      <scheme val="minor"/>
    </font>
    <font>
      <b/>
      <sz val="11"/>
      <color theme="0"/>
      <name val="Franklin Gothic Medium"/>
      <family val="2"/>
      <scheme val="minor"/>
    </font>
    <font>
      <sz val="24"/>
      <color theme="4"/>
      <name val="Euphemia"/>
      <family val="2"/>
      <scheme val="major"/>
    </font>
    <font>
      <sz val="14"/>
      <color theme="0" tint="-0.34998626667073579"/>
      <name val="Euphemia"/>
      <family val="2"/>
      <scheme val="major"/>
    </font>
    <font>
      <sz val="18"/>
      <color theme="1" tint="0.34998626667073579"/>
      <name val="Franklin Gothic Medium"/>
      <family val="2"/>
      <scheme val="minor"/>
    </font>
    <font>
      <sz val="20"/>
      <color theme="0" tint="-0.34998626667073579"/>
      <name val="Euphemia"/>
      <family val="2"/>
      <scheme val="major"/>
    </font>
    <font>
      <sz val="20"/>
      <color theme="0" tint="-0.34998626667073579"/>
      <name val="Franklin Gothic Medium"/>
      <family val="2"/>
      <scheme val="minor"/>
    </font>
    <font>
      <sz val="14"/>
      <color theme="0" tint="-0.34998626667073579"/>
      <name val="Franklin Gothic Medium"/>
      <family val="2"/>
      <scheme val="minor"/>
    </font>
    <font>
      <sz val="12"/>
      <color theme="0" tint="-0.34998626667073579"/>
      <name val="Franklin Gothic Medium"/>
      <family val="2"/>
      <scheme val="minor"/>
    </font>
    <font>
      <sz val="11"/>
      <color theme="4" tint="-0.249977111117893"/>
      <name val="Franklin Gothic Medium"/>
      <family val="2"/>
      <scheme val="minor"/>
    </font>
    <font>
      <sz val="14"/>
      <color theme="3" tint="0.499984740745262"/>
      <name val="Franklin Gothic Medium"/>
      <family val="2"/>
      <scheme val="minor"/>
    </font>
    <font>
      <b/>
      <sz val="9"/>
      <color theme="0"/>
      <name val="Franklin Gothic Medium"/>
      <family val="2"/>
      <scheme val="minor"/>
    </font>
    <font>
      <b/>
      <sz val="10"/>
      <color theme="0"/>
      <name val="Euphemia"/>
      <family val="2"/>
      <scheme val="major"/>
    </font>
    <font>
      <b/>
      <sz val="10"/>
      <name val="Euphemia"/>
      <family val="2"/>
      <scheme val="major"/>
    </font>
    <font>
      <b/>
      <sz val="10"/>
      <color theme="1" tint="0.34998626667073579"/>
      <name val="Euphemia"/>
      <family val="2"/>
      <scheme val="major"/>
    </font>
    <font>
      <sz val="10"/>
      <name val="Euphemia"/>
      <family val="2"/>
      <scheme val="major"/>
    </font>
  </fonts>
  <fills count="1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8" tint="0.599963377788628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auto="1"/>
      </patternFill>
    </fill>
  </fills>
  <borders count="41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1" tint="0.34998626667073579"/>
      </left>
      <right/>
      <top/>
      <bottom/>
      <diagonal/>
    </border>
    <border>
      <left/>
      <right style="medium">
        <color theme="1" tint="0.34998626667073579"/>
      </right>
      <top/>
      <bottom/>
      <diagonal/>
    </border>
    <border>
      <left style="medium">
        <color theme="1" tint="0.34998626667073579"/>
      </left>
      <right/>
      <top/>
      <bottom style="medium">
        <color theme="1" tint="0.34998626667073579"/>
      </bottom>
      <diagonal/>
    </border>
    <border>
      <left/>
      <right style="medium">
        <color theme="1" tint="0.34998626667073579"/>
      </right>
      <top/>
      <bottom style="medium">
        <color theme="1" tint="0.34998626667073579"/>
      </bottom>
      <diagonal/>
    </border>
    <border>
      <left/>
      <right/>
      <top/>
      <bottom style="dashed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/>
      <diagonal/>
    </border>
    <border>
      <left/>
      <right/>
      <top/>
      <bottom style="medium">
        <color theme="1" tint="0.34998626667073579"/>
      </bottom>
      <diagonal/>
    </border>
    <border>
      <left style="medium">
        <color theme="1" tint="0.34998626667073579"/>
      </left>
      <right/>
      <top style="dashed">
        <color theme="1" tint="0.34998626667073579"/>
      </top>
      <bottom/>
      <diagonal/>
    </border>
    <border>
      <left/>
      <right style="medium">
        <color theme="1" tint="0.34998626667073579"/>
      </right>
      <top style="dashed">
        <color theme="1" tint="0.34998626667073579"/>
      </top>
      <bottom/>
      <diagonal/>
    </border>
    <border>
      <left/>
      <right/>
      <top style="dashed">
        <color theme="1" tint="0.34998626667073579"/>
      </top>
      <bottom/>
      <diagonal/>
    </border>
    <border>
      <left/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34998626667073579"/>
      </left>
      <right style="thin">
        <color theme="0" tint="-0.14996795556505021"/>
      </right>
      <top style="medium">
        <color theme="0" tint="-0.34998626667073579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medium">
        <color theme="0" tint="-0.34998626667073579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medium">
        <color theme="0" tint="-0.34998626667073579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medium">
        <color theme="0" tint="-0.34998626667073579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/>
      <bottom style="thin">
        <color theme="0" tint="-0.14993743705557422"/>
      </bottom>
      <diagonal/>
    </border>
    <border>
      <left/>
      <right/>
      <top style="medium">
        <color theme="0" tint="-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 style="dashed">
        <color theme="1" tint="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/>
      <bottom style="medium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1" tint="0.34998626667073579"/>
      </left>
      <right/>
      <top/>
      <bottom style="dashed">
        <color theme="1" tint="0.34998626667073579"/>
      </bottom>
      <diagonal/>
    </border>
    <border>
      <left/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 applyFill="0" applyBorder="0">
      <alignment vertical="center"/>
    </xf>
    <xf numFmtId="9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0" applyNumberFormat="0" applyFill="0" applyBorder="0" applyAlignment="0" applyProtection="0"/>
    <xf numFmtId="0" fontId="16" fillId="2" borderId="0">
      <alignment horizontal="center" vertical="center"/>
    </xf>
    <xf numFmtId="164" fontId="11" fillId="0" borderId="7">
      <alignment horizontal="center" vertical="center"/>
    </xf>
    <xf numFmtId="9" fontId="13" fillId="0" borderId="0">
      <alignment horizontal="left" vertical="center" indent="1"/>
    </xf>
    <xf numFmtId="0" fontId="15" fillId="0" borderId="0" applyNumberFormat="0" applyFill="0" applyBorder="0" applyAlignment="0" applyProtection="0"/>
  </cellStyleXfs>
  <cellXfs count="125">
    <xf numFmtId="0" fontId="0" fillId="0" borderId="0" xfId="0">
      <alignment vertical="center"/>
    </xf>
    <xf numFmtId="0" fontId="0" fillId="0" borderId="0" xfId="0" applyAlignment="1">
      <alignment horizontal="center"/>
    </xf>
    <xf numFmtId="0" fontId="2" fillId="0" borderId="0" xfId="0" applyFont="1">
      <alignment vertical="center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9" fontId="0" fillId="0" borderId="0" xfId="1" applyFont="1"/>
    <xf numFmtId="0" fontId="0" fillId="0" borderId="0" xfId="0" applyAlignment="1">
      <alignment horizontal="center" vertical="center"/>
    </xf>
    <xf numFmtId="9" fontId="5" fillId="0" borderId="0" xfId="0" applyNumberFormat="1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7" fillId="0" borderId="0" xfId="2"/>
    <xf numFmtId="0" fontId="8" fillId="0" borderId="2" xfId="3"/>
    <xf numFmtId="0" fontId="8" fillId="0" borderId="2" xfId="3" applyFill="1"/>
    <xf numFmtId="0" fontId="1" fillId="0" borderId="0" xfId="0" applyFont="1" applyAlignment="1"/>
    <xf numFmtId="0" fontId="6" fillId="2" borderId="1" xfId="0" applyFont="1" applyFill="1" applyBorder="1" applyAlignment="1">
      <alignment vertical="center"/>
    </xf>
    <xf numFmtId="9" fontId="12" fillId="0" borderId="0" xfId="1" applyNumberFormat="1" applyFont="1" applyAlignment="1">
      <alignment horizontal="left" vertical="center" indent="1"/>
    </xf>
    <xf numFmtId="0" fontId="0" fillId="0" borderId="0" xfId="0" applyBorder="1">
      <alignment vertical="center"/>
    </xf>
    <xf numFmtId="9" fontId="5" fillId="0" borderId="0" xfId="0" applyNumberFormat="1" applyFont="1" applyBorder="1" applyAlignment="1">
      <alignment horizontal="left" vertical="center" indent="1"/>
    </xf>
    <xf numFmtId="0" fontId="0" fillId="0" borderId="0" xfId="0" applyBorder="1" applyAlignment="1">
      <alignment horizontal="left" indent="1"/>
    </xf>
    <xf numFmtId="0" fontId="0" fillId="0" borderId="9" xfId="0" applyBorder="1">
      <alignment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13" xfId="0" applyFill="1" applyBorder="1" applyAlignment="1">
      <alignment vertical="center"/>
    </xf>
    <xf numFmtId="9" fontId="0" fillId="0" borderId="13" xfId="1" applyFont="1" applyFill="1" applyBorder="1" applyAlignment="1">
      <alignment horizontal="center" vertical="center"/>
    </xf>
    <xf numFmtId="0" fontId="0" fillId="0" borderId="14" xfId="0" applyFill="1" applyBorder="1" applyAlignment="1">
      <alignment vertical="center"/>
    </xf>
    <xf numFmtId="9" fontId="0" fillId="0" borderId="14" xfId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 inden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14" fillId="0" borderId="0" xfId="0" applyFont="1" applyAlignment="1">
      <alignment vertical="center"/>
    </xf>
    <xf numFmtId="0" fontId="8" fillId="0" borderId="2" xfId="3" applyAlignment="1">
      <alignment horizontal="center"/>
    </xf>
    <xf numFmtId="0" fontId="6" fillId="2" borderId="1" xfId="0" applyFont="1" applyFill="1" applyBorder="1" applyAlignment="1">
      <alignment horizontal="right" vertical="center" indent="1"/>
    </xf>
    <xf numFmtId="0" fontId="3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3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left" vertical="center"/>
    </xf>
    <xf numFmtId="0" fontId="0" fillId="0" borderId="18" xfId="0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15" fillId="0" borderId="0" xfId="8"/>
    <xf numFmtId="0" fontId="15" fillId="0" borderId="0" xfId="8" applyAlignment="1">
      <alignment vertical="center"/>
    </xf>
    <xf numFmtId="0" fontId="15" fillId="0" borderId="0" xfId="8" applyAlignment="1">
      <alignment horizontal="left"/>
    </xf>
    <xf numFmtId="0" fontId="0" fillId="0" borderId="14" xfId="0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165" fontId="0" fillId="0" borderId="14" xfId="0" applyNumberFormat="1" applyFill="1" applyBorder="1" applyAlignment="1">
      <alignment vertical="center"/>
    </xf>
    <xf numFmtId="165" fontId="0" fillId="0" borderId="13" xfId="0" applyNumberFormat="1" applyFill="1" applyBorder="1" applyAlignment="1">
      <alignment vertical="center"/>
    </xf>
    <xf numFmtId="0" fontId="8" fillId="0" borderId="23" xfId="3" applyBorder="1"/>
    <xf numFmtId="9" fontId="13" fillId="0" borderId="24" xfId="7" applyBorder="1" applyAlignment="1">
      <alignment horizontal="left" vertical="center" indent="1"/>
    </xf>
    <xf numFmtId="0" fontId="0" fillId="0" borderId="8" xfId="0" applyBorder="1" applyAlignment="1"/>
    <xf numFmtId="0" fontId="0" fillId="0" borderId="25" xfId="0" applyBorder="1">
      <alignment vertical="center"/>
    </xf>
    <xf numFmtId="0" fontId="0" fillId="0" borderId="8" xfId="0" applyBorder="1" applyAlignment="1">
      <alignment horizontal="left" indent="1"/>
    </xf>
    <xf numFmtId="164" fontId="11" fillId="0" borderId="4" xfId="6" applyBorder="1">
      <alignment horizontal="center" vertical="center"/>
    </xf>
    <xf numFmtId="9" fontId="13" fillId="0" borderId="24" xfId="1" applyNumberFormat="1" applyFont="1" applyBorder="1" applyAlignment="1">
      <alignment horizontal="left" vertical="center" indent="1"/>
    </xf>
    <xf numFmtId="0" fontId="9" fillId="0" borderId="0" xfId="4" applyAlignment="1">
      <alignment vertical="center"/>
    </xf>
    <xf numFmtId="0" fontId="0" fillId="0" borderId="0" xfId="0" applyAlignment="1">
      <alignment horizontal="left" vertical="center" indent="2"/>
    </xf>
    <xf numFmtId="0" fontId="16" fillId="2" borderId="29" xfId="5" applyBorder="1">
      <alignment horizontal="center" vertical="center"/>
    </xf>
    <xf numFmtId="0" fontId="6" fillId="2" borderId="1" xfId="0" applyFont="1" applyFill="1" applyBorder="1" applyAlignment="1">
      <alignment horizontal="right" vertical="center"/>
    </xf>
    <xf numFmtId="0" fontId="0" fillId="0" borderId="13" xfId="0" applyFill="1" applyBorder="1" applyAlignment="1">
      <alignment horizontal="left" vertical="center" indent="1"/>
    </xf>
    <xf numFmtId="0" fontId="0" fillId="0" borderId="14" xfId="0" applyFill="1" applyBorder="1" applyAlignment="1">
      <alignment horizontal="left" vertical="center" indent="1"/>
    </xf>
    <xf numFmtId="166" fontId="0" fillId="0" borderId="0" xfId="0" applyNumberFormat="1" applyBorder="1" applyAlignment="1">
      <alignment horizontal="right" vertical="center"/>
    </xf>
    <xf numFmtId="166" fontId="0" fillId="0" borderId="0" xfId="0" applyNumberFormat="1" applyBorder="1" applyAlignment="1">
      <alignment horizontal="right" vertical="center" indent="1"/>
    </xf>
    <xf numFmtId="166" fontId="0" fillId="0" borderId="22" xfId="0" applyNumberFormat="1" applyBorder="1" applyAlignment="1">
      <alignment horizontal="right" vertical="center"/>
    </xf>
    <xf numFmtId="166" fontId="0" fillId="0" borderId="22" xfId="0" applyNumberFormat="1" applyBorder="1" applyAlignment="1">
      <alignment horizontal="right" vertical="center" indent="1"/>
    </xf>
    <xf numFmtId="0" fontId="0" fillId="3" borderId="0" xfId="0" applyFill="1">
      <alignment vertical="center"/>
    </xf>
    <xf numFmtId="0" fontId="0" fillId="0" borderId="21" xfId="0" applyNumberFormat="1" applyBorder="1" applyAlignment="1">
      <alignment horizontal="right" vertical="center"/>
    </xf>
    <xf numFmtId="0" fontId="0" fillId="0" borderId="21" xfId="0" applyNumberFormat="1" applyBorder="1" applyAlignment="1">
      <alignment horizontal="right" vertical="center" indent="1"/>
    </xf>
    <xf numFmtId="0" fontId="0" fillId="0" borderId="0" xfId="0" applyNumberFormat="1" applyBorder="1" applyAlignment="1">
      <alignment horizontal="right" vertical="center"/>
    </xf>
    <xf numFmtId="0" fontId="0" fillId="0" borderId="0" xfId="0" applyNumberFormat="1" applyBorder="1" applyAlignment="1">
      <alignment horizontal="right" vertical="center" indent="1"/>
    </xf>
    <xf numFmtId="0" fontId="0" fillId="0" borderId="0" xfId="0" applyNumberFormat="1">
      <alignment vertical="center"/>
    </xf>
    <xf numFmtId="0" fontId="0" fillId="0" borderId="0" xfId="0" applyNumberFormat="1" applyBorder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4" borderId="0" xfId="0" applyFill="1">
      <alignment vertical="center"/>
    </xf>
    <xf numFmtId="0" fontId="0" fillId="6" borderId="0" xfId="0" applyFill="1">
      <alignment vertical="center"/>
    </xf>
    <xf numFmtId="0" fontId="17" fillId="5" borderId="0" xfId="0" applyFont="1" applyFill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19" fillId="6" borderId="0" xfId="0" applyFont="1" applyFill="1">
      <alignment vertical="center"/>
    </xf>
    <xf numFmtId="0" fontId="16" fillId="2" borderId="29" xfId="5" applyBorder="1" applyAlignment="1">
      <alignment horizontal="center" vertical="center" wrapText="1"/>
    </xf>
    <xf numFmtId="0" fontId="0" fillId="8" borderId="0" xfId="0" applyFill="1">
      <alignment vertical="center"/>
    </xf>
    <xf numFmtId="0" fontId="0" fillId="9" borderId="0" xfId="0" applyFill="1" applyAlignment="1">
      <alignment horizontal="center" vertical="center"/>
    </xf>
    <xf numFmtId="0" fontId="0" fillId="9" borderId="0" xfId="0" applyFill="1">
      <alignment vertical="center"/>
    </xf>
    <xf numFmtId="0" fontId="0" fillId="10" borderId="0" xfId="0" applyFill="1">
      <alignment vertical="center"/>
    </xf>
    <xf numFmtId="0" fontId="20" fillId="11" borderId="0" xfId="0" applyFont="1" applyFill="1">
      <alignment vertical="center"/>
    </xf>
    <xf numFmtId="0" fontId="0" fillId="12" borderId="0" xfId="0" applyFill="1">
      <alignment vertical="center"/>
    </xf>
    <xf numFmtId="0" fontId="0" fillId="13" borderId="0" xfId="0" applyFill="1">
      <alignment vertical="center"/>
    </xf>
    <xf numFmtId="0" fontId="0" fillId="13" borderId="0" xfId="0" applyFill="1" applyAlignment="1">
      <alignment horizontal="center" vertical="center"/>
    </xf>
    <xf numFmtId="167" fontId="0" fillId="0" borderId="0" xfId="0" applyNumberFormat="1">
      <alignment vertical="center"/>
    </xf>
    <xf numFmtId="0" fontId="0" fillId="6" borderId="0" xfId="0" applyFill="1" applyBorder="1">
      <alignment vertical="center"/>
    </xf>
    <xf numFmtId="2" fontId="0" fillId="0" borderId="21" xfId="0" applyNumberFormat="1" applyBorder="1" applyAlignment="1">
      <alignment horizontal="right" vertical="center"/>
    </xf>
    <xf numFmtId="2" fontId="11" fillId="0" borderId="26" xfId="6" applyNumberFormat="1" applyBorder="1" applyAlignment="1">
      <alignment horizontal="center" vertical="center"/>
    </xf>
    <xf numFmtId="2" fontId="11" fillId="0" borderId="26" xfId="6" applyNumberFormat="1" applyBorder="1">
      <alignment horizontal="center" vertical="center"/>
    </xf>
    <xf numFmtId="2" fontId="0" fillId="0" borderId="0" xfId="0" applyNumberFormat="1">
      <alignment vertical="center"/>
    </xf>
    <xf numFmtId="2" fontId="0" fillId="0" borderId="13" xfId="0" applyNumberFormat="1" applyFill="1" applyBorder="1" applyAlignment="1">
      <alignment vertical="center"/>
    </xf>
    <xf numFmtId="0" fontId="10" fillId="0" borderId="2" xfId="3" applyNumberFormat="1" applyFont="1" applyFill="1" applyAlignment="1">
      <alignment horizontal="center" vertical="center"/>
    </xf>
    <xf numFmtId="9" fontId="13" fillId="0" borderId="10" xfId="7" applyBorder="1" applyAlignment="1">
      <alignment horizontal="left" vertical="center" indent="1"/>
    </xf>
    <xf numFmtId="9" fontId="13" fillId="0" borderId="12" xfId="7" applyBorder="1" applyAlignment="1">
      <alignment horizontal="left" vertical="center" indent="1"/>
    </xf>
    <xf numFmtId="9" fontId="13" fillId="0" borderId="11" xfId="7" applyBorder="1" applyAlignment="1">
      <alignment horizontal="left" vertical="center" indent="1"/>
    </xf>
    <xf numFmtId="2" fontId="11" fillId="0" borderId="27" xfId="6" applyNumberFormat="1" applyBorder="1">
      <alignment horizontal="center" vertical="center"/>
    </xf>
    <xf numFmtId="2" fontId="11" fillId="0" borderId="7" xfId="6" applyNumberFormat="1" applyBorder="1">
      <alignment horizontal="center" vertical="center"/>
    </xf>
    <xf numFmtId="2" fontId="11" fillId="0" borderId="28" xfId="6" applyNumberFormat="1" applyBorder="1">
      <alignment horizontal="center" vertical="center"/>
    </xf>
    <xf numFmtId="0" fontId="0" fillId="0" borderId="3" xfId="0" applyBorder="1" applyAlignment="1">
      <alignment horizontal="left" indent="1"/>
    </xf>
    <xf numFmtId="0" fontId="0" fillId="0" borderId="0" xfId="0" applyBorder="1" applyAlignment="1">
      <alignment horizontal="left" indent="1"/>
    </xf>
    <xf numFmtId="0" fontId="0" fillId="0" borderId="4" xfId="0" applyBorder="1" applyAlignment="1">
      <alignment horizontal="left" indent="1"/>
    </xf>
    <xf numFmtId="0" fontId="16" fillId="2" borderId="30" xfId="5" applyBorder="1" applyAlignment="1">
      <alignment horizontal="center" vertical="center" wrapText="1"/>
    </xf>
    <xf numFmtId="0" fontId="16" fillId="2" borderId="31" xfId="5" applyBorder="1" applyAlignment="1">
      <alignment horizontal="center" vertical="center" wrapText="1"/>
    </xf>
    <xf numFmtId="0" fontId="16" fillId="2" borderId="32" xfId="5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9" fillId="7" borderId="34" xfId="0" applyFont="1" applyFill="1" applyBorder="1" applyAlignment="1">
      <alignment horizontal="center" vertical="center" wrapText="1"/>
    </xf>
    <xf numFmtId="0" fontId="19" fillId="7" borderId="35" xfId="0" applyFont="1" applyFill="1" applyBorder="1" applyAlignment="1">
      <alignment horizontal="center" vertical="center" wrapText="1"/>
    </xf>
    <xf numFmtId="0" fontId="19" fillId="7" borderId="0" xfId="0" applyFont="1" applyFill="1" applyBorder="1" applyAlignment="1">
      <alignment horizontal="center" vertical="center" wrapText="1"/>
    </xf>
    <xf numFmtId="0" fontId="19" fillId="7" borderId="37" xfId="0" applyFont="1" applyFill="1" applyBorder="1" applyAlignment="1">
      <alignment horizontal="center" vertical="center" wrapText="1"/>
    </xf>
    <xf numFmtId="0" fontId="19" fillId="7" borderId="39" xfId="0" applyFont="1" applyFill="1" applyBorder="1" applyAlignment="1">
      <alignment horizontal="center" vertical="center" wrapText="1"/>
    </xf>
    <xf numFmtId="0" fontId="19" fillId="7" borderId="40" xfId="0" applyFont="1" applyFill="1" applyBorder="1" applyAlignment="1">
      <alignment horizontal="center" vertical="center" wrapText="1"/>
    </xf>
    <xf numFmtId="2" fontId="19" fillId="7" borderId="33" xfId="0" applyNumberFormat="1" applyFont="1" applyFill="1" applyBorder="1" applyAlignment="1">
      <alignment horizontal="center" vertical="center"/>
    </xf>
    <xf numFmtId="2" fontId="19" fillId="7" borderId="36" xfId="0" applyNumberFormat="1" applyFont="1" applyFill="1" applyBorder="1" applyAlignment="1">
      <alignment horizontal="center" vertical="center"/>
    </xf>
    <xf numFmtId="2" fontId="19" fillId="7" borderId="38" xfId="0" applyNumberFormat="1" applyFont="1" applyFill="1" applyBorder="1" applyAlignment="1">
      <alignment horizontal="center" vertical="center"/>
    </xf>
    <xf numFmtId="2" fontId="0" fillId="14" borderId="0" xfId="0" applyNumberFormat="1" applyFill="1" applyBorder="1" applyAlignment="1">
      <alignment horizontal="center" vertical="center"/>
    </xf>
    <xf numFmtId="0" fontId="19" fillId="14" borderId="0" xfId="0" applyFont="1" applyFill="1" applyBorder="1" applyAlignment="1">
      <alignment horizontal="center" vertical="center" wrapText="1"/>
    </xf>
    <xf numFmtId="0" fontId="19" fillId="8" borderId="0" xfId="0" applyFont="1" applyFill="1" applyAlignment="1">
      <alignment horizontal="center" vertical="center"/>
    </xf>
    <xf numFmtId="0" fontId="19" fillId="10" borderId="0" xfId="0" applyFont="1" applyFill="1" applyAlignment="1">
      <alignment horizontal="center" vertical="center"/>
    </xf>
  </cellXfs>
  <cellStyles count="9">
    <cellStyle name="Key Metric Header" xfId="5"/>
    <cellStyle name="Key Metric Percentage" xfId="7"/>
    <cellStyle name="Key Metric Value" xfId="6"/>
    <cellStyle name="Normal" xfId="0" builtinId="0" customBuiltin="1"/>
    <cellStyle name="Pourcentage" xfId="1" builtinId="5"/>
    <cellStyle name="Titre" xfId="2" builtinId="15" customBuiltin="1"/>
    <cellStyle name="Titre 1" xfId="3" builtinId="16" customBuiltin="1"/>
    <cellStyle name="Titre 2" xfId="4" builtinId="17" customBuiltin="1"/>
    <cellStyle name="Titre 3" xfId="8" builtinId="18" customBuiltin="1"/>
  </cellStyles>
  <dxfs count="13">
    <dxf>
      <fill>
        <patternFill>
          <bgColor theme="0" tint="-4.9989318521683403E-2"/>
        </patternFill>
      </fill>
    </dxf>
    <dxf>
      <numFmt numFmtId="167" formatCode="0.0"/>
    </dxf>
    <dxf>
      <alignment horizontal="left" vertical="center" textRotation="0" wrapText="0" indent="0" justifyLastLine="0" shrinkToFit="0" readingOrder="0"/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numFmt numFmtId="167" formatCode="0.0"/>
    </dxf>
    <dxf>
      <alignment horizontal="left" vertical="center" textRotation="0" wrapText="0" indent="0" justifyLastLine="0" shrinkToFit="0" readingOrder="0"/>
    </dxf>
    <dxf>
      <numFmt numFmtId="167" formatCode="0.0"/>
    </dxf>
    <dxf>
      <alignment horizontal="left" vertical="center" textRotation="0" wrapText="0" indent="0" justifyLastLine="0" shrinkToFit="0" readingOrder="0"/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3366FF"/>
      <color rgb="FFCC3399"/>
      <color rgb="FF99FF66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Param&#232;tres des mesures cl&#233;s'!A1"/><Relationship Id="rId1" Type="http://schemas.openxmlformats.org/officeDocument/2006/relationships/hyperlink" Target="#'Entr&#233;e des donn&#233;es 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Rapport 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Rapport financier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12</xdr:row>
      <xdr:rowOff>19050</xdr:rowOff>
    </xdr:from>
    <xdr:to>
      <xdr:col>9</xdr:col>
      <xdr:colOff>1028700</xdr:colOff>
      <xdr:row>13</xdr:row>
      <xdr:rowOff>0</xdr:rowOff>
    </xdr:to>
    <xdr:sp macro="" textlink="">
      <xdr:nvSpPr>
        <xdr:cNvPr id="2" name="Saisie de données financières" descr="&quot;&quot;" title="Ne modifiez pas les informations ci-dessous. Cliquez pour entrer des données financières.">
          <a:hlinkClick xmlns:r="http://schemas.openxmlformats.org/officeDocument/2006/relationships" r:id="rId1" tooltip="Cliquez pour accéder à la feuille Entrée des données financières."/>
        </xdr:cNvPr>
        <xdr:cNvSpPr/>
      </xdr:nvSpPr>
      <xdr:spPr>
        <a:xfrm>
          <a:off x="2343150" y="3314700"/>
          <a:ext cx="7715250" cy="285750"/>
        </a:xfrm>
        <a:prstGeom prst="rect">
          <a:avLst/>
        </a:prstGeom>
        <a:noFill/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000" i="1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Ne modifiez pas les informations ci-dessous. Cliquez pour entrer des données </a:t>
          </a:r>
          <a:endParaRPr lang="en-US" sz="900" i="1">
            <a:solidFill>
              <a:schemeClr val="accent1"/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1</xdr:col>
      <xdr:colOff>1552574</xdr:colOff>
      <xdr:row>4</xdr:row>
      <xdr:rowOff>19050</xdr:rowOff>
    </xdr:from>
    <xdr:to>
      <xdr:col>5</xdr:col>
      <xdr:colOff>1114425</xdr:colOff>
      <xdr:row>5</xdr:row>
      <xdr:rowOff>0</xdr:rowOff>
    </xdr:to>
    <xdr:sp macro="" textlink="">
      <xdr:nvSpPr>
        <xdr:cNvPr id="4" name="Mesures clés" descr="&quot;&quot;" title="Cliquez pour modifier le rapport Mesures clés.">
          <a:hlinkClick xmlns:r="http://schemas.openxmlformats.org/officeDocument/2006/relationships" r:id="rId2" tooltip="Cliquez pour afficher les Paramètres des mesures clés"/>
        </xdr:cNvPr>
        <xdr:cNvSpPr/>
      </xdr:nvSpPr>
      <xdr:spPr>
        <a:xfrm>
          <a:off x="1666874" y="1000125"/>
          <a:ext cx="4019551" cy="285750"/>
        </a:xfrm>
        <a:prstGeom prst="rect">
          <a:avLst/>
        </a:prstGeom>
        <a:noFill/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000" i="1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Cliquez pour modifier le rapport Mesures clés.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</xdr:row>
      <xdr:rowOff>9525</xdr:rowOff>
    </xdr:from>
    <xdr:to>
      <xdr:col>3</xdr:col>
      <xdr:colOff>219075</xdr:colOff>
      <xdr:row>3</xdr:row>
      <xdr:rowOff>266700</xdr:rowOff>
    </xdr:to>
    <xdr:sp macro="" textlink="">
      <xdr:nvSpPr>
        <xdr:cNvPr id="2" name="Rapport financier" descr="&quot;&quot;" title="Cliquez pour afficher le rapport financier.">
          <a:hlinkClick xmlns:r="http://schemas.openxmlformats.org/officeDocument/2006/relationships" r:id="rId1" tooltip="Cliquez pour afficher le rapport financier."/>
        </xdr:cNvPr>
        <xdr:cNvSpPr/>
      </xdr:nvSpPr>
      <xdr:spPr>
        <a:xfrm>
          <a:off x="133350" y="847725"/>
          <a:ext cx="2600325" cy="257175"/>
        </a:xfrm>
        <a:prstGeom prst="rect">
          <a:avLst/>
        </a:prstGeom>
        <a:noFill/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000" i="1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Cliquez pour afficher le rapport.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409574</xdr:colOff>
      <xdr:row>3</xdr:row>
      <xdr:rowOff>209552</xdr:rowOff>
    </xdr:from>
    <xdr:to>
      <xdr:col>5</xdr:col>
      <xdr:colOff>552450</xdr:colOff>
      <xdr:row>7</xdr:row>
      <xdr:rowOff>19050</xdr:rowOff>
    </xdr:to>
    <xdr:sp macro="" textlink="">
      <xdr:nvSpPr>
        <xdr:cNvPr id="2" name="Conseil pour la saisie de données" descr="Sélectionnez les mesures clés pour votre rapport dans les cellules C5 à C9." title="Conseil"/>
        <xdr:cNvSpPr/>
      </xdr:nvSpPr>
      <xdr:spPr>
        <a:xfrm>
          <a:off x="2743199" y="1123952"/>
          <a:ext cx="1362076" cy="847723"/>
        </a:xfrm>
        <a:prstGeom prst="wedgeRectCallout">
          <a:avLst>
            <a:gd name="adj1" fmla="val -68256"/>
            <a:gd name="adj2" fmla="val -24513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050" baseline="0"/>
            <a:t>Sélectionnez les mesures clés pour votre rapport dans les cellules C5 à C9.</a:t>
          </a:r>
          <a:endParaRPr lang="en-US" sz="1050"/>
        </a:p>
      </xdr:txBody>
    </xdr:sp>
    <xdr:clientData fPrintsWithSheet="0"/>
  </xdr:twoCellAnchor>
  <xdr:twoCellAnchor>
    <xdr:from>
      <xdr:col>1</xdr:col>
      <xdr:colOff>9524</xdr:colOff>
      <xdr:row>2</xdr:row>
      <xdr:rowOff>257175</xdr:rowOff>
    </xdr:from>
    <xdr:to>
      <xdr:col>3</xdr:col>
      <xdr:colOff>419099</xdr:colOff>
      <xdr:row>4</xdr:row>
      <xdr:rowOff>0</xdr:rowOff>
    </xdr:to>
    <xdr:sp macro="" textlink="">
      <xdr:nvSpPr>
        <xdr:cNvPr id="3" name="Rapport financier" descr="&quot;&quot;" title="Cliquez pour afficher le rapport financier.">
          <a:hlinkClick xmlns:r="http://schemas.openxmlformats.org/officeDocument/2006/relationships" r:id="rId1" tooltip="Cliquez pour afficher le rapport financier"/>
        </xdr:cNvPr>
        <xdr:cNvSpPr/>
      </xdr:nvSpPr>
      <xdr:spPr>
        <a:xfrm>
          <a:off x="200024" y="847725"/>
          <a:ext cx="2124075" cy="361950"/>
        </a:xfrm>
        <a:prstGeom prst="rect">
          <a:avLst/>
        </a:prstGeom>
        <a:noFill/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000" i="1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Cliquez pour afficher le rapport financier.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0:R111" totalsRowShown="0">
  <autoFilter ref="A10:R111"/>
  <tableColumns count="18">
    <tableColumn id="1" name="POSITION" dataDxfId="7"/>
    <tableColumn id="2" name="NOM"/>
    <tableColumn id="16" name="CHAMBRE"/>
    <tableColumn id="3" name="QUALITE/PRIX" dataDxfId="6">
      <calculatedColumnFormula>SUM(Tableau1[[#This Row],[Service recep]:[Propreté]])*2/14</calculatedColumnFormula>
    </tableColumn>
    <tableColumn id="4" name="Service recep"/>
    <tableColumn id="7" name="Service résa"/>
    <tableColumn id="12" name="Service pdj"/>
    <tableColumn id="13" name="Service dîner"/>
    <tableColumn id="14" name="Service bar"/>
    <tableColumn id="15" name="Service EDM"/>
    <tableColumn id="20" name="nourriture pdj"/>
    <tableColumn id="8" name="Nourriture dîner"/>
    <tableColumn id="6" name="Nourriture EDM"/>
    <tableColumn id="26" name="Service Spa"/>
    <tableColumn id="27" name="soins"/>
    <tableColumn id="29" name="Service Ski Shop"/>
    <tableColumn id="30" name="materiel"/>
    <tableColumn id="32" name="Propreté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0:R111" totalsRowShown="0">
  <autoFilter ref="A10:R111"/>
  <tableColumns count="18">
    <tableColumn id="1" name="POSITION" dataDxfId="5"/>
    <tableColumn id="2" name="NOM"/>
    <tableColumn id="16" name="CHAMBRE"/>
    <tableColumn id="3" name="QUALITE/PRIX" dataDxfId="4">
      <calculatedColumnFormula>SUM(Tableau13[[#This Row],[Service recep]:[Propreté]])*2/14</calculatedColumnFormula>
    </tableColumn>
    <tableColumn id="4" name="Service recep"/>
    <tableColumn id="7" name="Service résa"/>
    <tableColumn id="12" name="Service pdj"/>
    <tableColumn id="13" name="Service dîner"/>
    <tableColumn id="14" name="Service bar"/>
    <tableColumn id="15" name="Service EDM"/>
    <tableColumn id="20" name="nourriture pdj"/>
    <tableColumn id="8" name="Nourriture dîner"/>
    <tableColumn id="6" name="Nourriture EDM"/>
    <tableColumn id="26" name="Service Spa"/>
    <tableColumn id="27" name="soins"/>
    <tableColumn id="29" name="Service Ski Shop"/>
    <tableColumn id="30" name="materiel"/>
    <tableColumn id="32" name="Propreté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10:R111" totalsRowShown="0">
  <autoFilter ref="A10:R111"/>
  <tableColumns count="18">
    <tableColumn id="1" name="POSITION" dataDxfId="2"/>
    <tableColumn id="2" name="NOM"/>
    <tableColumn id="16" name="CHAMBRE"/>
    <tableColumn id="3" name="QUALITE/PRIX" dataDxfId="1">
      <calculatedColumnFormula>SUM(Tableau134[[#This Row],[Service recep]:[Propreté]])*2/14</calculatedColumnFormula>
    </tableColumn>
    <tableColumn id="4" name="Service recep"/>
    <tableColumn id="7" name="Service résa"/>
    <tableColumn id="12" name="Service pdj"/>
    <tableColumn id="13" name="Service dîner"/>
    <tableColumn id="14" name="Service bar"/>
    <tableColumn id="15" name="Service EDM"/>
    <tableColumn id="20" name="nourriture pdj"/>
    <tableColumn id="8" name="Nourriture dîner"/>
    <tableColumn id="6" name="Nourriture EDM"/>
    <tableColumn id="26" name="Service Spa"/>
    <tableColumn id="27" name="soins"/>
    <tableColumn id="29" name="Service Ski Shop"/>
    <tableColumn id="30" name="materiel"/>
    <tableColumn id="32" name="Propreté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Annual Financial Report">
      <a:dk1>
        <a:sysClr val="windowText" lastClr="000000"/>
      </a:dk1>
      <a:lt1>
        <a:sysClr val="window" lastClr="FFFFFF"/>
      </a:lt1>
      <a:dk2>
        <a:srgbClr val="000000"/>
      </a:dk2>
      <a:lt2>
        <a:srgbClr val="E9EAEA"/>
      </a:lt2>
      <a:accent1>
        <a:srgbClr val="52B86E"/>
      </a:accent1>
      <a:accent2>
        <a:srgbClr val="F7901E"/>
      </a:accent2>
      <a:accent3>
        <a:srgbClr val="308DBB"/>
      </a:accent3>
      <a:accent4>
        <a:srgbClr val="EEB330"/>
      </a:accent4>
      <a:accent5>
        <a:srgbClr val="915B97"/>
      </a:accent5>
      <a:accent6>
        <a:srgbClr val="E35856"/>
      </a:accent6>
      <a:hlink>
        <a:srgbClr val="308DBB"/>
      </a:hlink>
      <a:folHlink>
        <a:srgbClr val="915B97"/>
      </a:folHlink>
    </a:clrScheme>
    <a:fontScheme name="Annual Financial Report">
      <a:majorFont>
        <a:latin typeface="Euphemia"/>
        <a:ea typeface=""/>
        <a:cs typeface=""/>
      </a:majorFont>
      <a:minorFont>
        <a:latin typeface="Franklin Gothic Medium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B1:O27"/>
  <sheetViews>
    <sheetView showGridLines="0" tabSelected="1" zoomScaleNormal="100" workbookViewId="0">
      <selection activeCell="F17" sqref="F17"/>
    </sheetView>
  </sheetViews>
  <sheetFormatPr baseColWidth="10" defaultColWidth="9" defaultRowHeight="18.75" customHeight="1" x14ac:dyDescent="0.3"/>
  <cols>
    <col min="1" max="1" width="1.75" customWidth="1"/>
    <col min="2" max="2" width="30.875" customWidth="1"/>
    <col min="3" max="3" width="2.625" customWidth="1"/>
    <col min="4" max="4" width="27.375" customWidth="1"/>
    <col min="5" max="5" width="3.875" customWidth="1"/>
    <col min="6" max="6" width="27.75" customWidth="1"/>
    <col min="7" max="7" width="2.625" customWidth="1"/>
    <col min="8" max="8" width="26.625" customWidth="1"/>
    <col min="9" max="9" width="2.625" customWidth="1"/>
    <col min="10" max="10" width="15.75" customWidth="1"/>
    <col min="11" max="11" width="0.25" customWidth="1"/>
    <col min="12" max="12" width="11.875" customWidth="1"/>
    <col min="13" max="13" width="8.375" customWidth="1"/>
    <col min="15" max="16" width="10" customWidth="1"/>
    <col min="17" max="19" width="10"/>
  </cols>
  <sheetData>
    <row r="1" spans="2:15" ht="8.25" customHeight="1" thickBot="1" x14ac:dyDescent="0.35"/>
    <row r="2" spans="2:15" ht="38.25" customHeight="1" thickBot="1" x14ac:dyDescent="0.8">
      <c r="B2" s="10" t="s">
        <v>18</v>
      </c>
      <c r="J2" s="3"/>
      <c r="K2" s="94">
        <v>2014</v>
      </c>
      <c r="L2" s="94"/>
    </row>
    <row r="3" spans="2:15" ht="24" customHeight="1" x14ac:dyDescent="0.3">
      <c r="B3" s="54" t="s">
        <v>27</v>
      </c>
    </row>
    <row r="4" spans="2:15" ht="6.75" customHeight="1" thickBot="1" x14ac:dyDescent="0.35"/>
    <row r="5" spans="2:15" ht="24" customHeight="1" thickBot="1" x14ac:dyDescent="0.5">
      <c r="B5" s="11" t="s">
        <v>5</v>
      </c>
      <c r="C5" s="11"/>
      <c r="D5" s="11"/>
      <c r="E5" s="11"/>
      <c r="F5" s="11"/>
      <c r="G5" s="11"/>
      <c r="H5" s="11"/>
      <c r="I5" s="11"/>
      <c r="J5" s="11"/>
      <c r="K5" s="11"/>
      <c r="L5" s="11"/>
    </row>
    <row r="6" spans="2:15" s="16" customFormat="1" ht="18.75" customHeight="1" thickBot="1" x14ac:dyDescent="0.5"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</row>
    <row r="7" spans="2:15" ht="30" customHeight="1" x14ac:dyDescent="0.3">
      <c r="B7" s="56" t="str">
        <f>Calculs!B8</f>
        <v>SERVICE RECEPTION</v>
      </c>
      <c r="C7" s="13"/>
      <c r="D7" s="56" t="str">
        <f>Calculs!B9</f>
        <v>SERVICE RESERVATION</v>
      </c>
      <c r="E7" s="13"/>
      <c r="F7" s="78" t="str">
        <f>Calculs!B10</f>
        <v>SERVICE PDJ</v>
      </c>
      <c r="G7" s="13"/>
      <c r="H7" s="56" t="str">
        <f>Calculs!B11</f>
        <v>SERVICE DINER</v>
      </c>
      <c r="I7" s="13"/>
      <c r="J7" s="104" t="str">
        <f>Calculs!B12</f>
        <v>SERVICE SPA</v>
      </c>
      <c r="K7" s="105"/>
      <c r="L7" s="106"/>
      <c r="M7" s="13"/>
    </row>
    <row r="8" spans="2:15" ht="42" customHeight="1" x14ac:dyDescent="0.3">
      <c r="B8" s="90">
        <f ca="1">IFERROR(Calculs!G8,"")</f>
        <v>3</v>
      </c>
      <c r="C8" s="52"/>
      <c r="D8" s="90">
        <f ca="1">IFERROR(Calculs!G9,"")</f>
        <v>3</v>
      </c>
      <c r="E8" s="69"/>
      <c r="F8" s="90">
        <f ca="1">IFERROR(Calculs!G10,"")</f>
        <v>3.3333333333333335</v>
      </c>
      <c r="G8" s="69"/>
      <c r="H8" s="91">
        <f ca="1">IFERROR(Calculs!G11,"")</f>
        <v>3.1666666666666665</v>
      </c>
      <c r="I8" s="70"/>
      <c r="J8" s="98">
        <f ca="1">IFERROR(Calculs!G12,"")</f>
        <v>3</v>
      </c>
      <c r="K8" s="99"/>
      <c r="L8" s="100"/>
    </row>
    <row r="9" spans="2:15" s="6" customFormat="1" ht="18.75" customHeight="1" x14ac:dyDescent="0.3">
      <c r="B9" s="53">
        <f ca="1">Calculs!H8</f>
        <v>-0.25</v>
      </c>
      <c r="C9" s="15"/>
      <c r="D9" s="48">
        <f ca="1">Calculs!H9</f>
        <v>-0.25</v>
      </c>
      <c r="E9" s="7"/>
      <c r="F9" s="48">
        <f ca="1">Calculs!H10</f>
        <v>-0.16666666666666663</v>
      </c>
      <c r="G9" s="7"/>
      <c r="H9" s="48">
        <f ca="1">Calculs!H11</f>
        <v>-0.20833333333333337</v>
      </c>
      <c r="I9" s="17"/>
      <c r="J9" s="95">
        <f ca="1">Calculs!H12</f>
        <v>-0.25</v>
      </c>
      <c r="K9" s="96"/>
      <c r="L9" s="97"/>
      <c r="M9" s="8"/>
      <c r="O9"/>
    </row>
    <row r="10" spans="2:15" ht="18.75" customHeight="1" x14ac:dyDescent="0.3">
      <c r="B10" s="49"/>
      <c r="C10" s="9"/>
      <c r="D10" s="49"/>
      <c r="E10" s="9"/>
      <c r="F10" s="49"/>
      <c r="G10" s="9"/>
      <c r="H10" s="51"/>
      <c r="I10" s="18"/>
      <c r="J10" s="101"/>
      <c r="K10" s="102"/>
      <c r="L10" s="103"/>
      <c r="M10" s="9"/>
    </row>
    <row r="11" spans="2:15" ht="18.75" customHeight="1" thickBot="1" x14ac:dyDescent="0.35">
      <c r="B11" s="50"/>
      <c r="D11" s="50"/>
      <c r="F11" s="50"/>
      <c r="H11" s="50"/>
      <c r="J11" s="20"/>
      <c r="K11" s="19"/>
      <c r="L11" s="21"/>
    </row>
    <row r="12" spans="2:15" ht="18.75" customHeight="1" thickBot="1" x14ac:dyDescent="0.35"/>
    <row r="13" spans="2:15" ht="24" customHeight="1" thickBot="1" x14ac:dyDescent="0.5">
      <c r="B13" s="12" t="s">
        <v>6</v>
      </c>
      <c r="C13" s="12"/>
      <c r="D13" s="12"/>
      <c r="E13" s="12"/>
      <c r="F13" s="12"/>
      <c r="G13" s="12"/>
      <c r="H13" s="12"/>
      <c r="I13" s="12"/>
      <c r="J13" s="12"/>
      <c r="K13" s="12"/>
      <c r="L13" s="12"/>
    </row>
    <row r="15" spans="2:15" ht="37.5" customHeight="1" x14ac:dyDescent="0.3">
      <c r="B15" s="27" t="s">
        <v>8</v>
      </c>
      <c r="C15" s="14"/>
      <c r="D15" s="57" t="str">
        <f>"ANNÉE EN 
COURS ("&amp;SelectedYear&amp;")"</f>
        <v>ANNÉE EN 
COURS (2014)</v>
      </c>
      <c r="E15" s="14"/>
      <c r="F15" s="57" t="str">
        <f>"ANNÉE PRÉCÉDENTE ("&amp;SelectedYear-1&amp;")"</f>
        <v>ANNÉE PRÉCÉDENTE (2013)</v>
      </c>
      <c r="G15" s="14"/>
      <c r="H15" s="22" t="s">
        <v>9</v>
      </c>
      <c r="I15" s="107" t="s">
        <v>10</v>
      </c>
      <c r="J15" s="107"/>
      <c r="K15" s="107"/>
      <c r="L15" s="107"/>
    </row>
    <row r="16" spans="2:15" ht="18.75" customHeight="1" x14ac:dyDescent="0.3">
      <c r="B16" s="58" t="str">
        <f>Calculs!B15</f>
        <v>SERVICE RECEPTION</v>
      </c>
      <c r="C16" s="44"/>
      <c r="D16" s="93">
        <f ca="1">IF($B16="","",Calculs!F15)</f>
        <v>4</v>
      </c>
      <c r="E16" s="46"/>
      <c r="F16" s="93" t="e">
        <f ca="1">IF($B16="","",Calculs!G15)</f>
        <v>#N/A</v>
      </c>
      <c r="G16" s="23"/>
      <c r="H16" s="24" t="str">
        <f t="shared" ref="H16:H27" ca="1" si="0">IFERROR(D16/F16-1,"")</f>
        <v/>
      </c>
      <c r="I16" s="108"/>
      <c r="J16" s="108"/>
      <c r="K16" s="108"/>
      <c r="L16" s="108"/>
    </row>
    <row r="17" spans="2:12" ht="18.75" customHeight="1" x14ac:dyDescent="0.3">
      <c r="B17" s="58" t="str">
        <f>Calculs!B16</f>
        <v>SERVICE RESERVATION</v>
      </c>
      <c r="C17" s="43"/>
      <c r="D17" s="93">
        <f ca="1">IF($B17="","",Calculs!F16)</f>
        <v>4</v>
      </c>
      <c r="E17" s="45"/>
      <c r="F17" s="93" t="e">
        <f ca="1">IF($B17="","",Calculs!G16)</f>
        <v>#N/A</v>
      </c>
      <c r="G17" s="25"/>
      <c r="H17" s="26" t="str">
        <f t="shared" ca="1" si="0"/>
        <v/>
      </c>
      <c r="I17" s="109"/>
      <c r="J17" s="109"/>
      <c r="K17" s="109"/>
      <c r="L17" s="109"/>
    </row>
    <row r="18" spans="2:12" ht="18.75" customHeight="1" x14ac:dyDescent="0.3">
      <c r="B18" s="59" t="str">
        <f>Calculs!B17</f>
        <v>SERVICE PDJ</v>
      </c>
      <c r="C18" s="43"/>
      <c r="D18" s="93">
        <f ca="1">IF($B18="","",Calculs!F17)</f>
        <v>4</v>
      </c>
      <c r="E18" s="45"/>
      <c r="F18" s="93" t="e">
        <f ca="1">IF($B18="","",Calculs!G17)</f>
        <v>#N/A</v>
      </c>
      <c r="G18" s="25"/>
      <c r="H18" s="26" t="str">
        <f t="shared" ca="1" si="0"/>
        <v/>
      </c>
      <c r="I18" s="109"/>
      <c r="J18" s="109"/>
      <c r="K18" s="109"/>
      <c r="L18" s="109"/>
    </row>
    <row r="19" spans="2:12" ht="18.75" customHeight="1" x14ac:dyDescent="0.3">
      <c r="B19" s="59" t="str">
        <f>Calculs!B18</f>
        <v>SERVICE DINER</v>
      </c>
      <c r="C19" s="43"/>
      <c r="D19" s="93">
        <f ca="1">IF($B19="","",Calculs!F18)</f>
        <v>4</v>
      </c>
      <c r="E19" s="45"/>
      <c r="F19" s="93" t="e">
        <f ca="1">IF($B19="","",Calculs!G18)</f>
        <v>#N/A</v>
      </c>
      <c r="G19" s="25"/>
      <c r="H19" s="26" t="str">
        <f t="shared" ca="1" si="0"/>
        <v/>
      </c>
      <c r="I19" s="109"/>
      <c r="J19" s="109"/>
      <c r="K19" s="109"/>
      <c r="L19" s="109"/>
    </row>
    <row r="20" spans="2:12" ht="18.75" customHeight="1" x14ac:dyDescent="0.3">
      <c r="B20" s="59" t="str">
        <f>Calculs!B19</f>
        <v>SERVICE EDM</v>
      </c>
      <c r="C20" s="43"/>
      <c r="D20" s="93">
        <f ca="1">IF($B20="","",Calculs!F19)</f>
        <v>4</v>
      </c>
      <c r="E20" s="45"/>
      <c r="F20" s="93" t="e">
        <f ca="1">IF($B20="","",Calculs!G19)</f>
        <v>#N/A</v>
      </c>
      <c r="G20" s="25"/>
      <c r="H20" s="26" t="str">
        <f t="shared" ca="1" si="0"/>
        <v/>
      </c>
      <c r="I20" s="109"/>
      <c r="J20" s="109"/>
      <c r="K20" s="109"/>
      <c r="L20" s="109"/>
    </row>
    <row r="21" spans="2:12" ht="18.75" customHeight="1" x14ac:dyDescent="0.3">
      <c r="B21" s="59" t="str">
        <f>Calculs!B20</f>
        <v>SERVICE BAR</v>
      </c>
      <c r="C21" s="43"/>
      <c r="D21" s="93">
        <f ca="1">IF($B21="","",Calculs!F20)</f>
        <v>4</v>
      </c>
      <c r="E21" s="45"/>
      <c r="F21" s="93" t="e">
        <f ca="1">IF($B21="","",Calculs!G20)</f>
        <v>#N/A</v>
      </c>
      <c r="G21" s="25"/>
      <c r="H21" s="26" t="str">
        <f t="shared" ca="1" si="0"/>
        <v/>
      </c>
      <c r="I21" s="109"/>
      <c r="J21" s="109"/>
      <c r="K21" s="109"/>
      <c r="L21" s="109"/>
    </row>
    <row r="22" spans="2:12" ht="18.75" customHeight="1" x14ac:dyDescent="0.3">
      <c r="B22" s="59" t="str">
        <f>Calculs!B21</f>
        <v>SERVICE SPA</v>
      </c>
      <c r="C22" s="43"/>
      <c r="D22" s="93">
        <f ca="1">IF($B22="","",Calculs!F21)</f>
        <v>4</v>
      </c>
      <c r="E22" s="45"/>
      <c r="F22" s="93" t="e">
        <f ca="1">IF($B22="","",Calculs!G21)</f>
        <v>#N/A</v>
      </c>
      <c r="G22" s="25"/>
      <c r="H22" s="26" t="str">
        <f t="shared" ca="1" si="0"/>
        <v/>
      </c>
      <c r="I22" s="109"/>
      <c r="J22" s="109"/>
      <c r="K22" s="109"/>
      <c r="L22" s="109"/>
    </row>
    <row r="23" spans="2:12" ht="18.75" customHeight="1" x14ac:dyDescent="0.3">
      <c r="B23" s="59" t="str">
        <f>Calculs!B22</f>
        <v>SERVICE SKI SHOP</v>
      </c>
      <c r="C23" s="43"/>
      <c r="D23" s="93">
        <f ca="1">IF($B23="","",Calculs!F22)</f>
        <v>4</v>
      </c>
      <c r="E23" s="45"/>
      <c r="F23" s="93" t="e">
        <f ca="1">IF($B23="","",Calculs!G22)</f>
        <v>#N/A</v>
      </c>
      <c r="G23" s="25"/>
      <c r="H23" s="26" t="str">
        <f t="shared" ca="1" si="0"/>
        <v/>
      </c>
      <c r="I23" s="109"/>
      <c r="J23" s="109"/>
      <c r="K23" s="109"/>
      <c r="L23" s="109"/>
    </row>
    <row r="24" spans="2:12" ht="18.75" customHeight="1" x14ac:dyDescent="0.3">
      <c r="B24" s="59" t="str">
        <f>Calculs!B23</f>
        <v>SERVICE NETTOYAGE</v>
      </c>
      <c r="C24" s="43"/>
      <c r="D24" s="93">
        <f ca="1">IF($B24="","",Calculs!F23)</f>
        <v>4</v>
      </c>
      <c r="E24" s="45"/>
      <c r="F24" s="93" t="e">
        <f ca="1">IF($B24="","",Calculs!G23)</f>
        <v>#N/A</v>
      </c>
      <c r="G24" s="25"/>
      <c r="H24" s="26" t="str">
        <f t="shared" ca="1" si="0"/>
        <v/>
      </c>
      <c r="I24" s="109"/>
      <c r="J24" s="109"/>
      <c r="K24" s="109"/>
      <c r="L24" s="109"/>
    </row>
    <row r="25" spans="2:12" ht="18.75" customHeight="1" x14ac:dyDescent="0.3">
      <c r="B25" s="59" t="str">
        <f>Calculs!B24</f>
        <v>NOURRITURE PDJ</v>
      </c>
      <c r="C25" s="43"/>
      <c r="D25" s="93">
        <f ca="1">IF($B25="","",Calculs!F24)</f>
        <v>4</v>
      </c>
      <c r="E25" s="45"/>
      <c r="F25" s="93" t="e">
        <f ca="1">IF($B25="","",Calculs!G24)</f>
        <v>#N/A</v>
      </c>
      <c r="G25" s="25"/>
      <c r="H25" s="26" t="str">
        <f t="shared" ca="1" si="0"/>
        <v/>
      </c>
      <c r="I25" s="109"/>
      <c r="J25" s="109"/>
      <c r="K25" s="109"/>
      <c r="L25" s="109"/>
    </row>
    <row r="26" spans="2:12" ht="18.75" customHeight="1" x14ac:dyDescent="0.3">
      <c r="B26" s="59" t="str">
        <f>Calculs!B25</f>
        <v>NOURRITURE DINER</v>
      </c>
      <c r="C26" s="43"/>
      <c r="D26" s="93">
        <f ca="1">IF($B26="","",Calculs!F25)</f>
        <v>4</v>
      </c>
      <c r="E26" s="45"/>
      <c r="F26" s="93" t="e">
        <f ca="1">IF($B26="","",Calculs!G25)</f>
        <v>#N/A</v>
      </c>
      <c r="G26" s="25"/>
      <c r="H26" s="26" t="str">
        <f t="shared" ca="1" si="0"/>
        <v/>
      </c>
      <c r="I26" s="109"/>
      <c r="J26" s="109"/>
      <c r="K26" s="109"/>
      <c r="L26" s="109"/>
    </row>
    <row r="27" spans="2:12" ht="18.75" customHeight="1" x14ac:dyDescent="0.3">
      <c r="B27" s="59" t="str">
        <f>Calculs!B26</f>
        <v>NOURRITURE EDM</v>
      </c>
      <c r="C27" s="43"/>
      <c r="D27" s="93">
        <f ca="1">IF($B27="","",Calculs!F26)</f>
        <v>4</v>
      </c>
      <c r="E27" s="45"/>
      <c r="F27" s="93" t="e">
        <f ca="1">IF($B27="","",Calculs!G26)</f>
        <v>#N/A</v>
      </c>
      <c r="G27" s="25"/>
      <c r="H27" s="26" t="str">
        <f t="shared" ca="1" si="0"/>
        <v/>
      </c>
      <c r="I27" s="109"/>
      <c r="J27" s="109"/>
      <c r="K27" s="109"/>
      <c r="L27" s="109"/>
    </row>
  </sheetData>
  <mergeCells count="18">
    <mergeCell ref="I20:L20"/>
    <mergeCell ref="I21:L21"/>
    <mergeCell ref="I27:L27"/>
    <mergeCell ref="I22:L22"/>
    <mergeCell ref="I23:L23"/>
    <mergeCell ref="I24:L24"/>
    <mergeCell ref="I25:L25"/>
    <mergeCell ref="I26:L26"/>
    <mergeCell ref="I15:L15"/>
    <mergeCell ref="I16:L16"/>
    <mergeCell ref="I17:L17"/>
    <mergeCell ref="I18:L18"/>
    <mergeCell ref="I19:L19"/>
    <mergeCell ref="K2:L2"/>
    <mergeCell ref="J9:L9"/>
    <mergeCell ref="J8:L8"/>
    <mergeCell ref="J10:L10"/>
    <mergeCell ref="J7:L7"/>
  </mergeCells>
  <conditionalFormatting sqref="J9 D9 H9 F9 B9">
    <cfRule type="iconSet" priority="4">
      <iconSet iconSet="3Arrows">
        <cfvo type="percent" val="0"/>
        <cfvo type="num" val="0"/>
        <cfvo type="num" val="0" gte="0"/>
      </iconSet>
    </cfRule>
  </conditionalFormatting>
  <conditionalFormatting sqref="H16:H17">
    <cfRule type="iconSet" priority="9">
      <iconSet iconSet="3Arrows">
        <cfvo type="percent" val="0"/>
        <cfvo type="num" val="0"/>
        <cfvo type="num" val="0" gte="0"/>
      </iconSet>
    </cfRule>
  </conditionalFormatting>
  <conditionalFormatting sqref="B16:I27">
    <cfRule type="expression" dxfId="12" priority="1">
      <formula>MOD(ROW(),2)=0</formula>
    </cfRule>
  </conditionalFormatting>
  <conditionalFormatting sqref="H18:H27">
    <cfRule type="iconSet" priority="11">
      <iconSet iconSet="3Arrows">
        <cfvo type="percent" val="0"/>
        <cfvo type="num" val="0"/>
        <cfvo type="num" val="0" gte="0"/>
      </iconSet>
    </cfRule>
  </conditionalFormatting>
  <dataValidations count="2">
    <dataValidation type="list" allowBlank="1" showInputMessage="1" showErrorMessage="1" sqref="K2">
      <formula1>lstYears</formula1>
    </dataValidation>
    <dataValidation type="list" allowBlank="1" showInputMessage="1" showErrorMessage="1" sqref="B16:B27">
      <formula1>MESURES</formula1>
    </dataValidation>
  </dataValidations>
  <printOptions horizontalCentered="1"/>
  <pageMargins left="0.7" right="0.7" top="0.75" bottom="0.75" header="0.3" footer="0.3"/>
  <pageSetup orientation="portrait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markers="1">
          <x14:colorSeries theme="0" tint="-0.34998626667073579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Calculs!C15:G15</xm:f>
              <xm:sqref>I16</xm:sqref>
            </x14:sparkline>
            <x14:sparkline>
              <xm:f>Calculs!C16:G16</xm:f>
              <xm:sqref>I17</xm:sqref>
            </x14:sparkline>
            <x14:sparkline>
              <xm:f>Calculs!C17:G17</xm:f>
              <xm:sqref>I18</xm:sqref>
            </x14:sparkline>
            <x14:sparkline>
              <xm:f>Calculs!C18:G18</xm:f>
              <xm:sqref>I19</xm:sqref>
            </x14:sparkline>
            <x14:sparkline>
              <xm:f>Calculs!C19:G19</xm:f>
              <xm:sqref>I20</xm:sqref>
            </x14:sparkline>
            <x14:sparkline>
              <xm:f>Calculs!C20:G20</xm:f>
              <xm:sqref>I21</xm:sqref>
            </x14:sparkline>
            <x14:sparkline>
              <xm:f>Calculs!C21:G21</xm:f>
              <xm:sqref>I22</xm:sqref>
            </x14:sparkline>
            <x14:sparkline>
              <xm:f>Calculs!C22:G22</xm:f>
              <xm:sqref>I23</xm:sqref>
            </x14:sparkline>
            <x14:sparkline>
              <xm:f>Calculs!C23:G23</xm:f>
              <xm:sqref>I24</xm:sqref>
            </x14:sparkline>
            <x14:sparkline>
              <xm:f>Calculs!C24:G24</xm:f>
              <xm:sqref>I25</xm:sqref>
            </x14:sparkline>
            <x14:sparkline>
              <xm:f>Calculs!C25:G25</xm:f>
              <xm:sqref>I26</xm:sqref>
            </x14:sparkline>
            <x14:sparkline>
              <xm:f>Calculs!C26:G26</xm:f>
              <xm:sqref>I27</xm:sqref>
            </x14:sparkline>
          </x14:sparklines>
        </x14:sparklineGroup>
        <x14:sparklineGroup displayEmptyCellsAs="gap" markers="1" first="1" last="1">
          <x14:colorSeries theme="0" tint="-0.34998626667073579"/>
          <x14:colorNegative theme="5"/>
          <x14:colorAxis rgb="FF000000"/>
          <x14:colorMarkers theme="4" tint="-0.499984740745262"/>
          <x14:colorFirst theme="4" tint="-0.499984740745262"/>
          <x14:colorLast theme="4" tint="-0.499984740745262"/>
          <x14:colorHigh theme="4"/>
          <x14:colorLow theme="4"/>
          <x14:sparklines>
            <x14:sparkline>
              <xm:f>Calculs!C8:G8</xm:f>
              <xm:sqref>B10</xm:sqref>
            </x14:sparkline>
            <x14:sparkline>
              <xm:f>Calculs!C9:G9</xm:f>
              <xm:sqref>D10</xm:sqref>
            </x14:sparkline>
            <x14:sparkline>
              <xm:f>Calculs!C10:G10</xm:f>
              <xm:sqref>F10</xm:sqref>
            </x14:sparkline>
            <x14:sparkline>
              <xm:f>Calculs!C11:G11</xm:f>
              <xm:sqref>H10</xm:sqref>
            </x14:sparkline>
            <x14:sparkline>
              <xm:f>Calculs!C12:G12</xm:f>
              <xm:sqref>J10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0.39997558519241921"/>
    <pageSetUpPr autoPageBreaks="0" fitToPage="1"/>
  </sheetPr>
  <dimension ref="B1:I34"/>
  <sheetViews>
    <sheetView showGridLines="0" topLeftCell="A5" zoomScaleNormal="100" workbookViewId="0">
      <selection activeCell="C6" sqref="C6"/>
    </sheetView>
  </sheetViews>
  <sheetFormatPr baseColWidth="10" defaultColWidth="9" defaultRowHeight="15" x14ac:dyDescent="0.3"/>
  <cols>
    <col min="1" max="1" width="1.875" customWidth="1"/>
    <col min="2" max="2" width="36.25" customWidth="1"/>
    <col min="3" max="9" width="16.375" customWidth="1"/>
    <col min="10" max="10" width="2" customWidth="1"/>
  </cols>
  <sheetData>
    <row r="1" spans="2:9" ht="8.25" customHeight="1" x14ac:dyDescent="0.3"/>
    <row r="2" spans="2:9" ht="38.25" customHeight="1" x14ac:dyDescent="0.75">
      <c r="B2" s="10" t="s">
        <v>58</v>
      </c>
    </row>
    <row r="3" spans="2:9" ht="19.5" x14ac:dyDescent="0.3">
      <c r="B3" s="41" t="s">
        <v>57</v>
      </c>
    </row>
    <row r="4" spans="2:9" ht="25.5" customHeight="1" x14ac:dyDescent="0.35">
      <c r="B4" s="40"/>
    </row>
    <row r="5" spans="2:9" ht="25.5" customHeight="1" x14ac:dyDescent="0.3">
      <c r="B5" s="27" t="s">
        <v>7</v>
      </c>
      <c r="C5" s="14">
        <v>2013</v>
      </c>
      <c r="D5" s="14">
        <v>2014</v>
      </c>
      <c r="E5" s="14">
        <v>2015</v>
      </c>
      <c r="F5" s="14">
        <v>2016</v>
      </c>
      <c r="G5" s="14">
        <v>2017</v>
      </c>
      <c r="H5" s="14">
        <v>2018</v>
      </c>
      <c r="I5" s="32">
        <v>2019</v>
      </c>
    </row>
    <row r="6" spans="2:9" s="8" customFormat="1" ht="19.5" customHeight="1" x14ac:dyDescent="0.3">
      <c r="B6" t="s">
        <v>48</v>
      </c>
      <c r="C6" s="89">
        <f>SUM(Tableau1[Service recep])/'2013'!C7</f>
        <v>3</v>
      </c>
      <c r="D6" s="89">
        <f>SUM(Tableau13[Service recep])/'2014'!C7</f>
        <v>4</v>
      </c>
      <c r="E6" s="89" t="e">
        <f>SUM(Tableau13[Service recep])/'2014'!D7</f>
        <v>#DIV/0!</v>
      </c>
      <c r="F6" s="65"/>
      <c r="G6" s="65"/>
      <c r="H6" s="65"/>
      <c r="I6" s="66"/>
    </row>
    <row r="7" spans="2:9" s="8" customFormat="1" ht="19.5" customHeight="1" x14ac:dyDescent="0.3">
      <c r="B7" t="s">
        <v>49</v>
      </c>
      <c r="C7" s="89">
        <f>SUM(Tableau1[Service résa])/'2013'!C7</f>
        <v>3</v>
      </c>
      <c r="D7" s="89">
        <f>SUM(Tableau13[Service résa])/'2014'!C7</f>
        <v>4</v>
      </c>
      <c r="E7" s="89" t="e">
        <f>SUM(Tableau13[Service résa])/'2014'!D7</f>
        <v>#DIV/0!</v>
      </c>
      <c r="F7" s="67"/>
      <c r="G7" s="67"/>
      <c r="H7" s="67"/>
      <c r="I7" s="68"/>
    </row>
    <row r="8" spans="2:9" s="8" customFormat="1" ht="19.5" customHeight="1" x14ac:dyDescent="0.3">
      <c r="B8" t="s">
        <v>42</v>
      </c>
      <c r="C8" s="89">
        <f>SUM(Tableau1[Service pdj])/'2013'!C7</f>
        <v>3.3333333333333335</v>
      </c>
      <c r="D8" s="89">
        <f>SUM(Tableau13[Service pdj])/'2014'!C7</f>
        <v>4</v>
      </c>
      <c r="E8" s="89" t="e">
        <f>SUM(Tableau13[Service pdj])/'2014'!D7</f>
        <v>#DIV/0!</v>
      </c>
      <c r="F8" s="67"/>
      <c r="G8" s="67"/>
      <c r="H8" s="67"/>
      <c r="I8" s="68"/>
    </row>
    <row r="9" spans="2:9" s="8" customFormat="1" ht="19.5" customHeight="1" x14ac:dyDescent="0.3">
      <c r="B9" t="s">
        <v>43</v>
      </c>
      <c r="C9" s="89">
        <f>SUM(Tableau1[Service dîner])/'2013'!C7</f>
        <v>3.1666666666666665</v>
      </c>
      <c r="D9" s="89">
        <f>SUM(Tableau13[Service dîner])/'2014'!C7</f>
        <v>4</v>
      </c>
      <c r="E9" s="89" t="e">
        <f>SUM(Tableau13[Service dîner])/'2014'!D7</f>
        <v>#DIV/0!</v>
      </c>
      <c r="F9" s="67"/>
      <c r="G9" s="67"/>
      <c r="H9" s="67"/>
      <c r="I9" s="68"/>
    </row>
    <row r="10" spans="2:9" s="8" customFormat="1" ht="19.5" customHeight="1" x14ac:dyDescent="0.3">
      <c r="B10" t="s">
        <v>44</v>
      </c>
      <c r="C10" s="89">
        <f>SUM(Tableau1[Service EDM])/'2013'!C7</f>
        <v>3</v>
      </c>
      <c r="D10" s="89">
        <f>SUM(Tableau13[Service EDM])/'2014'!C7</f>
        <v>4</v>
      </c>
      <c r="E10" s="89" t="e">
        <f>SUM(Tableau13[Service EDM])/'2014'!D7</f>
        <v>#DIV/0!</v>
      </c>
      <c r="F10" s="67"/>
      <c r="G10" s="67"/>
      <c r="H10" s="67"/>
      <c r="I10" s="68"/>
    </row>
    <row r="11" spans="2:9" s="8" customFormat="1" ht="19.5" customHeight="1" x14ac:dyDescent="0.3">
      <c r="B11" t="s">
        <v>47</v>
      </c>
      <c r="C11" s="89">
        <f>SUM(Tableau1[Service bar])/'2013'!C7</f>
        <v>3</v>
      </c>
      <c r="D11" s="89">
        <f>SUM(Tableau13[Service bar])/'2014'!C7</f>
        <v>4</v>
      </c>
      <c r="E11" s="89" t="e">
        <f>SUM(Tableau13[Service bar])/'2014'!D7</f>
        <v>#DIV/0!</v>
      </c>
      <c r="F11" s="67"/>
      <c r="G11" s="67"/>
      <c r="H11" s="67"/>
      <c r="I11" s="68"/>
    </row>
    <row r="12" spans="2:9" s="8" customFormat="1" ht="19.5" customHeight="1" x14ac:dyDescent="0.3">
      <c r="B12" t="s">
        <v>45</v>
      </c>
      <c r="C12" s="89">
        <f>SUM(Tableau1[Service Spa])/'2013'!C7</f>
        <v>3</v>
      </c>
      <c r="D12" s="89">
        <f>SUM(Tableau13[Service Spa])/'2014'!C7</f>
        <v>4</v>
      </c>
      <c r="E12" s="89" t="e">
        <f>SUM(Tableau13[Service Spa])/'2014'!D7</f>
        <v>#DIV/0!</v>
      </c>
      <c r="F12" s="67"/>
      <c r="G12" s="67"/>
      <c r="H12" s="67"/>
      <c r="I12" s="68"/>
    </row>
    <row r="13" spans="2:9" s="8" customFormat="1" ht="19.5" customHeight="1" x14ac:dyDescent="0.3">
      <c r="B13" t="s">
        <v>59</v>
      </c>
      <c r="C13" s="89">
        <f>SUM(Tableau1[soins])/'2013'!C7</f>
        <v>3</v>
      </c>
      <c r="D13" s="89">
        <f>SUM(Tableau13[soins])/'2014'!C7</f>
        <v>4</v>
      </c>
      <c r="E13" s="89" t="e">
        <f>SUM(Tableau13[soins])/'2014'!D7</f>
        <v>#DIV/0!</v>
      </c>
      <c r="F13" s="67"/>
      <c r="G13" s="67"/>
      <c r="H13" s="67"/>
      <c r="I13" s="68"/>
    </row>
    <row r="14" spans="2:9" s="8" customFormat="1" ht="19.5" customHeight="1" x14ac:dyDescent="0.3">
      <c r="B14" t="s">
        <v>46</v>
      </c>
      <c r="C14" s="89">
        <f>SUM(Tableau1[Service Ski Shop])/'2013'!C7</f>
        <v>3</v>
      </c>
      <c r="D14" s="89">
        <f>SUM(Tableau13[Service Ski Shop])/'2014'!C7</f>
        <v>4</v>
      </c>
      <c r="E14" s="89" t="e">
        <f>SUM(Tableau13[Service Ski Shop])/'2014'!D7</f>
        <v>#DIV/0!</v>
      </c>
      <c r="F14" s="67"/>
      <c r="G14" s="67"/>
      <c r="H14" s="67"/>
      <c r="I14" s="68"/>
    </row>
    <row r="15" spans="2:9" s="8" customFormat="1" ht="19.5" customHeight="1" x14ac:dyDescent="0.3">
      <c r="B15" t="s">
        <v>60</v>
      </c>
      <c r="C15" s="89">
        <f>SUM(Tableau1[materiel])/'2013'!C7</f>
        <v>3</v>
      </c>
      <c r="D15" s="89">
        <f>SUM(Tableau13[materiel])/'2014'!C7</f>
        <v>4</v>
      </c>
      <c r="E15" s="89" t="e">
        <f>SUM(Tableau13[materiel])/'2014'!D7</f>
        <v>#DIV/0!</v>
      </c>
      <c r="F15" s="67"/>
      <c r="G15" s="67"/>
      <c r="H15" s="67"/>
      <c r="I15" s="68"/>
    </row>
    <row r="16" spans="2:9" s="8" customFormat="1" ht="19.5" customHeight="1" x14ac:dyDescent="0.3">
      <c r="B16" t="s">
        <v>50</v>
      </c>
      <c r="C16" s="89">
        <f>SUM(Tableau1[Propreté])/'2013'!C7</f>
        <v>3</v>
      </c>
      <c r="D16" s="89">
        <f>SUM(Tableau13[Propreté])/'2014'!C7</f>
        <v>4</v>
      </c>
      <c r="E16" s="89" t="e">
        <f>SUM(Tableau13[Propreté])/'2014'!D7</f>
        <v>#DIV/0!</v>
      </c>
      <c r="F16" s="67"/>
      <c r="G16" s="67"/>
      <c r="H16" s="67"/>
      <c r="I16" s="68"/>
    </row>
    <row r="17" spans="2:9" s="8" customFormat="1" ht="19.5" customHeight="1" x14ac:dyDescent="0.3">
      <c r="B17" t="s">
        <v>51</v>
      </c>
      <c r="C17" s="89">
        <f>SUM(Tableau1[nourriture pdj])/'2013'!C7</f>
        <v>3</v>
      </c>
      <c r="D17" s="89">
        <f>SUM(Tableau13[nourriture pdj])/'2014'!C7</f>
        <v>4</v>
      </c>
      <c r="E17" s="89" t="e">
        <f>SUM(Tableau13[nourriture pdj])/'2014'!D7</f>
        <v>#DIV/0!</v>
      </c>
      <c r="F17" s="67"/>
      <c r="G17" s="67"/>
      <c r="H17" s="67"/>
      <c r="I17" s="68"/>
    </row>
    <row r="18" spans="2:9" s="8" customFormat="1" ht="19.5" customHeight="1" x14ac:dyDescent="0.3">
      <c r="B18" t="s">
        <v>52</v>
      </c>
      <c r="C18" s="89">
        <f>SUM(Tableau1[Nourriture dîner])/'2013'!C7</f>
        <v>3</v>
      </c>
      <c r="D18" s="89">
        <f>SUM(Tableau13[Nourriture dîner])/'2014'!C7</f>
        <v>4</v>
      </c>
      <c r="E18" s="89" t="e">
        <f>SUM(Tableau13[Nourriture dîner])/'2014'!D7</f>
        <v>#DIV/0!</v>
      </c>
      <c r="F18" s="67"/>
      <c r="G18" s="67"/>
      <c r="H18" s="67"/>
      <c r="I18" s="68"/>
    </row>
    <row r="19" spans="2:9" s="8" customFormat="1" ht="19.5" customHeight="1" x14ac:dyDescent="0.3">
      <c r="B19" t="s">
        <v>53</v>
      </c>
      <c r="C19" s="89">
        <f>SUM(Tableau1[Nourriture EDM])/'2013'!C7</f>
        <v>3</v>
      </c>
      <c r="D19" s="89">
        <f>SUM(Tableau13[Nourriture EDM])/'2014'!C7</f>
        <v>4</v>
      </c>
      <c r="E19" s="89" t="e">
        <f>SUM(Tableau13[Nourriture EDM])/'2014'!D7</f>
        <v>#DIV/0!</v>
      </c>
      <c r="F19" s="67"/>
      <c r="G19" s="67"/>
      <c r="H19" s="67"/>
      <c r="I19" s="68"/>
    </row>
    <row r="20" spans="2:9" s="8" customFormat="1" ht="19.5" customHeight="1" x14ac:dyDescent="0.3">
      <c r="B20"/>
      <c r="C20" s="67"/>
      <c r="D20" s="67"/>
      <c r="E20" s="67"/>
      <c r="F20" s="67"/>
      <c r="G20" s="67"/>
      <c r="H20" s="67"/>
      <c r="I20" s="68"/>
    </row>
    <row r="21" spans="2:9" s="8" customFormat="1" ht="19.5" customHeight="1" x14ac:dyDescent="0.3">
      <c r="B21"/>
      <c r="C21" s="67"/>
      <c r="D21" s="67"/>
      <c r="E21" s="67"/>
      <c r="F21" s="67"/>
      <c r="G21" s="67"/>
      <c r="H21" s="67"/>
      <c r="I21" s="68"/>
    </row>
    <row r="22" spans="2:9" s="8" customFormat="1" ht="19.5" customHeight="1" x14ac:dyDescent="0.3">
      <c r="B22"/>
      <c r="C22" s="67"/>
      <c r="D22" s="67"/>
      <c r="E22" s="67"/>
      <c r="F22" s="67"/>
      <c r="G22" s="67"/>
      <c r="H22" s="67"/>
      <c r="I22" s="68"/>
    </row>
    <row r="23" spans="2:9" ht="19.5" customHeight="1" x14ac:dyDescent="0.3">
      <c r="C23" s="60"/>
      <c r="D23" s="60"/>
      <c r="E23" s="60"/>
      <c r="F23" s="60"/>
      <c r="G23" s="60"/>
      <c r="H23" s="60"/>
      <c r="I23" s="61"/>
    </row>
    <row r="24" spans="2:9" ht="19.5" customHeight="1" x14ac:dyDescent="0.3">
      <c r="C24" s="60"/>
      <c r="D24" s="60"/>
      <c r="E24" s="60"/>
      <c r="F24" s="60"/>
      <c r="G24" s="60"/>
      <c r="H24" s="60"/>
      <c r="I24" s="61"/>
    </row>
    <row r="25" spans="2:9" ht="19.5" customHeight="1" x14ac:dyDescent="0.3">
      <c r="C25" s="60"/>
      <c r="D25" s="60"/>
      <c r="E25" s="60"/>
      <c r="F25" s="60"/>
      <c r="G25" s="60"/>
      <c r="H25" s="60"/>
      <c r="I25" s="61"/>
    </row>
    <row r="26" spans="2:9" ht="19.5" customHeight="1" x14ac:dyDescent="0.3">
      <c r="C26" s="60"/>
      <c r="D26" s="60"/>
      <c r="E26" s="60"/>
      <c r="F26" s="60"/>
      <c r="G26" s="60"/>
      <c r="H26" s="60"/>
      <c r="I26" s="61"/>
    </row>
    <row r="27" spans="2:9" ht="19.5" customHeight="1" x14ac:dyDescent="0.3">
      <c r="C27" s="60"/>
      <c r="D27" s="60"/>
      <c r="E27" s="60"/>
      <c r="F27" s="60"/>
      <c r="G27" s="60"/>
      <c r="H27" s="60"/>
      <c r="I27" s="61"/>
    </row>
    <row r="28" spans="2:9" ht="19.5" customHeight="1" x14ac:dyDescent="0.3">
      <c r="C28" s="60"/>
      <c r="D28" s="60"/>
      <c r="E28" s="60"/>
      <c r="F28" s="60"/>
      <c r="G28" s="60"/>
      <c r="H28" s="60"/>
      <c r="I28" s="61"/>
    </row>
    <row r="29" spans="2:9" ht="19.5" customHeight="1" x14ac:dyDescent="0.3">
      <c r="C29" s="60"/>
      <c r="D29" s="60"/>
      <c r="E29" s="60"/>
      <c r="F29" s="60"/>
      <c r="G29" s="60"/>
      <c r="H29" s="60"/>
      <c r="I29" s="61"/>
    </row>
    <row r="30" spans="2:9" ht="19.5" customHeight="1" x14ac:dyDescent="0.3">
      <c r="C30" s="60"/>
      <c r="D30" s="60"/>
      <c r="E30" s="60"/>
      <c r="F30" s="60"/>
      <c r="G30" s="60"/>
      <c r="H30" s="60"/>
      <c r="I30" s="61"/>
    </row>
    <row r="31" spans="2:9" ht="19.5" customHeight="1" x14ac:dyDescent="0.3">
      <c r="C31" s="60"/>
      <c r="D31" s="60"/>
      <c r="E31" s="60"/>
      <c r="F31" s="60"/>
      <c r="G31" s="60"/>
      <c r="H31" s="60"/>
      <c r="I31" s="61"/>
    </row>
    <row r="32" spans="2:9" ht="19.5" customHeight="1" x14ac:dyDescent="0.3">
      <c r="C32" s="62"/>
      <c r="D32" s="62"/>
      <c r="E32" s="62"/>
      <c r="F32" s="62"/>
      <c r="G32" s="62"/>
      <c r="H32" s="62"/>
      <c r="I32" s="63"/>
    </row>
    <row r="33" ht="19.5" customHeight="1" x14ac:dyDescent="0.3"/>
    <row r="34" ht="19.5" customHeight="1" x14ac:dyDescent="0.3"/>
  </sheetData>
  <conditionalFormatting sqref="B20:I32 C6:I19">
    <cfRule type="expression" dxfId="11" priority="9">
      <formula>MOD(ROW(),2)=0</formula>
    </cfRule>
  </conditionalFormatting>
  <conditionalFormatting sqref="B6:B19">
    <cfRule type="expression" dxfId="10" priority="1">
      <formula>MOD(ROW(),2)=0</formula>
    </cfRule>
  </conditionalFormatting>
  <printOptions horizontalCentered="1"/>
  <pageMargins left="0.25" right="0.25" top="0.75" bottom="0.75" header="0.3" footer="0.3"/>
  <pageSetup scale="72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 tint="-0.499984740745262"/>
    <pageSetUpPr autoPageBreaks="0"/>
  </sheetPr>
  <dimension ref="B1:E9"/>
  <sheetViews>
    <sheetView showGridLines="0" zoomScaleNormal="100" workbookViewId="0">
      <selection activeCell="E13" sqref="E13"/>
    </sheetView>
  </sheetViews>
  <sheetFormatPr baseColWidth="10" defaultColWidth="9" defaultRowHeight="19.5" customHeight="1" x14ac:dyDescent="0.3"/>
  <cols>
    <col min="1" max="1" width="2.375" customWidth="1"/>
    <col min="2" max="2" width="4.25" customWidth="1"/>
    <col min="3" max="3" width="31.875" bestFit="1" customWidth="1"/>
  </cols>
  <sheetData>
    <row r="1" spans="2:5" ht="8.25" customHeight="1" x14ac:dyDescent="0.3">
      <c r="E1" s="2"/>
    </row>
    <row r="2" spans="2:5" ht="38.25" customHeight="1" x14ac:dyDescent="0.75">
      <c r="B2" s="10" t="s">
        <v>11</v>
      </c>
    </row>
    <row r="3" spans="2:5" ht="25.5" customHeight="1" x14ac:dyDescent="0.35">
      <c r="B3" s="42" t="s">
        <v>13</v>
      </c>
    </row>
    <row r="4" spans="2:5" ht="23.25" customHeight="1" thickBot="1" x14ac:dyDescent="0.35">
      <c r="B4" s="55"/>
    </row>
    <row r="5" spans="2:5" s="29" customFormat="1" ht="19.5" customHeight="1" x14ac:dyDescent="0.3">
      <c r="B5" s="33">
        <v>1</v>
      </c>
      <c r="C5" s="34" t="s">
        <v>48</v>
      </c>
      <c r="D5" s="28" t="str">
        <f>IF(ISBLANK(C5),"← Please select a value from drop-down",IF(COUNTIF($C$5:C5,C5)&gt;1,"You have selected "&amp;C5&amp;" twice.",""))</f>
        <v/>
      </c>
    </row>
    <row r="6" spans="2:5" s="29" customFormat="1" ht="19.5" customHeight="1" x14ac:dyDescent="0.3">
      <c r="B6" s="35">
        <v>2</v>
      </c>
      <c r="C6" s="36" t="s">
        <v>49</v>
      </c>
      <c r="D6" s="28" t="str">
        <f>IF(ISBLANK(C6),"← Please select a value from drop-down",IF(COUNTIF($C$5:C6,C6)&gt;1,"You have selected "&amp;C6&amp;" twice.",""))</f>
        <v/>
      </c>
    </row>
    <row r="7" spans="2:5" s="29" customFormat="1" ht="19.5" customHeight="1" x14ac:dyDescent="0.3">
      <c r="B7" s="35">
        <v>3</v>
      </c>
      <c r="C7" s="37" t="s">
        <v>42</v>
      </c>
      <c r="D7" s="28" t="str">
        <f>IF(ISBLANK(C7),"← Please select a value from drop-down",IF(COUNTIF($C$5:C7,C7)&gt;1,"You have selected "&amp;C7&amp;" twice.",""))</f>
        <v/>
      </c>
    </row>
    <row r="8" spans="2:5" s="29" customFormat="1" ht="19.5" customHeight="1" x14ac:dyDescent="0.3">
      <c r="B8" s="35">
        <v>4</v>
      </c>
      <c r="C8" s="37" t="s">
        <v>43</v>
      </c>
      <c r="D8" s="28" t="str">
        <f>IF(ISBLANK(C8),"← Please select a value from drop-down",IF(COUNTIF($C$5:C8,C8)&gt;1,"You have selected "&amp;C8&amp;" twice.",""))</f>
        <v/>
      </c>
    </row>
    <row r="9" spans="2:5" s="29" customFormat="1" ht="19.5" customHeight="1" thickBot="1" x14ac:dyDescent="0.35">
      <c r="B9" s="38">
        <v>5</v>
      </c>
      <c r="C9" s="39" t="s">
        <v>45</v>
      </c>
      <c r="D9" s="28" t="str">
        <f>IF(ISBLANK(C9),"← Please select a value from drop-down",IF(COUNTIF($C$5:C9,C9)&gt;1,"You have selected "&amp;C9&amp;" twice.",""))</f>
        <v/>
      </c>
    </row>
  </sheetData>
  <conditionalFormatting sqref="B5:C9">
    <cfRule type="expression" dxfId="9" priority="1">
      <formula>MOD(ROW(),2)</formula>
    </cfRule>
  </conditionalFormatting>
  <dataValidations count="1">
    <dataValidation type="list" allowBlank="1" showInputMessage="1" showErrorMessage="1" sqref="C5:C9">
      <formula1>_xlnm.Criteria</formula1>
    </dataValidation>
  </dataValidation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5" tint="0.59999389629810485"/>
  </sheetPr>
  <dimension ref="A1:H39"/>
  <sheetViews>
    <sheetView topLeftCell="A9" workbookViewId="0">
      <selection activeCell="G16" sqref="G16"/>
    </sheetView>
  </sheetViews>
  <sheetFormatPr baseColWidth="10" defaultColWidth="9" defaultRowHeight="15" x14ac:dyDescent="0.3"/>
  <cols>
    <col min="2" max="2" width="32.75" customWidth="1"/>
  </cols>
  <sheetData>
    <row r="1" spans="1:8" s="29" customFormat="1" ht="34.5" customHeight="1" x14ac:dyDescent="0.3">
      <c r="A1" s="30" t="s">
        <v>12</v>
      </c>
    </row>
    <row r="2" spans="1:8" s="29" customFormat="1" x14ac:dyDescent="0.3">
      <c r="D2" s="9" t="s">
        <v>3</v>
      </c>
    </row>
    <row r="3" spans="1:8" ht="19.5" customHeight="1" x14ac:dyDescent="0.3">
      <c r="B3" t="s">
        <v>0</v>
      </c>
      <c r="C3" s="4">
        <v>2014</v>
      </c>
      <c r="D3">
        <f ca="1">MATCH(C3,lstYears,0)+1</f>
        <v>3</v>
      </c>
    </row>
    <row r="4" spans="1:8" ht="19.5" customHeight="1" x14ac:dyDescent="0.3">
      <c r="B4" t="s">
        <v>1</v>
      </c>
      <c r="C4" s="4">
        <f>C3-1</f>
        <v>2013</v>
      </c>
      <c r="D4">
        <f ca="1">MATCH(C4,lstYears,0)+1</f>
        <v>2</v>
      </c>
    </row>
    <row r="5" spans="1:8" ht="19.5" customHeight="1" x14ac:dyDescent="0.3"/>
    <row r="6" spans="1:8" ht="19.5" customHeight="1" thickBot="1" x14ac:dyDescent="0.35">
      <c r="B6" t="s">
        <v>3</v>
      </c>
      <c r="C6" s="1">
        <f ca="1">MATCH(C7,lstYears,0)+1</f>
        <v>6</v>
      </c>
      <c r="D6" s="1">
        <f ca="1">MATCH(D7,lstYears,0)+1</f>
        <v>5</v>
      </c>
      <c r="E6" s="1">
        <f ca="1">MATCH(E7,lstYears,0)+1</f>
        <v>4</v>
      </c>
      <c r="F6" s="1">
        <f ca="1">MATCH(F7,lstYears,0)+1</f>
        <v>3</v>
      </c>
      <c r="G6" s="1">
        <f ca="1">MATCH(G7,lstYears,0)+1</f>
        <v>2</v>
      </c>
    </row>
    <row r="7" spans="1:8" ht="23.25" thickBot="1" x14ac:dyDescent="0.5">
      <c r="B7" s="11" t="s">
        <v>2</v>
      </c>
      <c r="C7" s="31">
        <v>2017</v>
      </c>
      <c r="D7" s="31">
        <v>2016</v>
      </c>
      <c r="E7" s="31">
        <v>2015</v>
      </c>
      <c r="F7" s="31">
        <v>2014</v>
      </c>
      <c r="G7" s="31">
        <v>2013</v>
      </c>
      <c r="H7" s="11"/>
    </row>
    <row r="8" spans="1:8" ht="19.5" customHeight="1" x14ac:dyDescent="0.3">
      <c r="A8">
        <f>MATCH(B8,'Entrée des données '!$B$6:$B$22,0)</f>
        <v>1</v>
      </c>
      <c r="B8" t="str">
        <f>IF('Paramètres des mesures clés'!C5="","",'Paramètres des mesures clés'!C5)</f>
        <v>SERVICE RECEPTION</v>
      </c>
      <c r="C8" s="92">
        <f ca="1">IFERROR(INDEX('Entrée des données '!$B$6:$I$22,$A8,C$6),NA())</f>
        <v>0</v>
      </c>
      <c r="D8" s="92">
        <f ca="1">IFERROR(INDEX('Entrée des données '!$B$6:$I$22,$A8,D$6),NA())</f>
        <v>0</v>
      </c>
      <c r="E8" s="92" t="e">
        <f ca="1">IFERROR(INDEX('Entrée des données '!$B$6:$I$22,$A8,E$6),NA())</f>
        <v>#N/A</v>
      </c>
      <c r="F8" s="92">
        <f ca="1">IFERROR(INDEX('Entrée des données '!$B$6:$I$22,$A8,F$6),NA())</f>
        <v>4</v>
      </c>
      <c r="G8" s="92">
        <f ca="1">IFERROR(INDEX('Entrée des données '!$B$6:$I$22,$A8,G$6),NA())</f>
        <v>3</v>
      </c>
      <c r="H8" s="5">
        <f ca="1">IFERROR(G8/F8-1,"")</f>
        <v>-0.25</v>
      </c>
    </row>
    <row r="9" spans="1:8" ht="19.5" customHeight="1" x14ac:dyDescent="0.3">
      <c r="A9">
        <f>MATCH(B9,'Entrée des données '!$B$6:$B$22,0)</f>
        <v>2</v>
      </c>
      <c r="B9" t="str">
        <f>IF('Paramètres des mesures clés'!C6="","",'Paramètres des mesures clés'!C6)</f>
        <v>SERVICE RESERVATION</v>
      </c>
      <c r="C9" s="92">
        <f ca="1">IFERROR(INDEX('Entrée des données '!$B$6:$I$22,$A9,C$6),NA())</f>
        <v>0</v>
      </c>
      <c r="D9" s="92">
        <f ca="1">IFERROR(INDEX('Entrée des données '!$B$6:$I$22,$A9,D$6),NA())</f>
        <v>0</v>
      </c>
      <c r="E9" s="92" t="e">
        <f ca="1">IFERROR(INDEX('Entrée des données '!$B$6:$I$22,$A9,E$6),NA())</f>
        <v>#N/A</v>
      </c>
      <c r="F9" s="92">
        <f ca="1">IFERROR(INDEX('Entrée des données '!$B$6:$I$22,$A9,F$6),NA())</f>
        <v>4</v>
      </c>
      <c r="G9" s="92">
        <f ca="1">IFERROR(INDEX('Entrée des données '!$B$6:$I$22,$A9,G$6),NA())</f>
        <v>3</v>
      </c>
      <c r="H9" s="5">
        <f t="shared" ref="H9:H12" ca="1" si="0">IFERROR(G9/F9-1,"")</f>
        <v>-0.25</v>
      </c>
    </row>
    <row r="10" spans="1:8" ht="19.5" customHeight="1" x14ac:dyDescent="0.3">
      <c r="A10">
        <f>MATCH(B10,'Entrée des données '!$B$6:$B$22,0)</f>
        <v>3</v>
      </c>
      <c r="B10" t="str">
        <f>IF('Paramètres des mesures clés'!C7="","",'Paramètres des mesures clés'!C7)</f>
        <v>SERVICE PDJ</v>
      </c>
      <c r="C10" s="92">
        <f ca="1">IFERROR(INDEX('Entrée des données '!$B$6:$I$22,$A10,C$6),NA())</f>
        <v>0</v>
      </c>
      <c r="D10" s="92">
        <f ca="1">IFERROR(INDEX('Entrée des données '!$B$6:$I$22,$A10,D$6),NA())</f>
        <v>0</v>
      </c>
      <c r="E10" s="92" t="e">
        <f ca="1">IFERROR(INDEX('Entrée des données '!$B$6:$I$22,$A10,E$6),NA())</f>
        <v>#N/A</v>
      </c>
      <c r="F10" s="92">
        <f ca="1">IFERROR(INDEX('Entrée des données '!$B$6:$I$22,$A10,F$6),NA())</f>
        <v>4</v>
      </c>
      <c r="G10" s="92">
        <f ca="1">IFERROR(INDEX('Entrée des données '!$B$6:$I$22,$A10,G$6),NA())</f>
        <v>3.3333333333333335</v>
      </c>
      <c r="H10" s="5">
        <f t="shared" ca="1" si="0"/>
        <v>-0.16666666666666663</v>
      </c>
    </row>
    <row r="11" spans="1:8" ht="19.5" customHeight="1" x14ac:dyDescent="0.3">
      <c r="A11">
        <f>MATCH(B11,'Entrée des données '!$B$6:$B$22,0)</f>
        <v>4</v>
      </c>
      <c r="B11" t="str">
        <f>IF('Paramètres des mesures clés'!C8="","",'Paramètres des mesures clés'!C8)</f>
        <v>SERVICE DINER</v>
      </c>
      <c r="C11" s="92">
        <f ca="1">IFERROR(INDEX('Entrée des données '!$B$6:$I$22,$A11,C$6),NA())</f>
        <v>0</v>
      </c>
      <c r="D11" s="92">
        <f ca="1">IFERROR(INDEX('Entrée des données '!$B$6:$I$22,$A11,D$6),NA())</f>
        <v>0</v>
      </c>
      <c r="E11" s="92" t="e">
        <f ca="1">IFERROR(INDEX('Entrée des données '!$B$6:$I$22,$A11,E$6),NA())</f>
        <v>#N/A</v>
      </c>
      <c r="F11" s="92">
        <f ca="1">IFERROR(INDEX('Entrée des données '!$B$6:$I$22,$A11,F$6),NA())</f>
        <v>4</v>
      </c>
      <c r="G11" s="92">
        <f ca="1">IFERROR(INDEX('Entrée des données '!$B$6:$I$22,$A11,G$6),NA())</f>
        <v>3.1666666666666665</v>
      </c>
      <c r="H11" s="5">
        <f t="shared" ca="1" si="0"/>
        <v>-0.20833333333333337</v>
      </c>
    </row>
    <row r="12" spans="1:8" ht="19.5" customHeight="1" x14ac:dyDescent="0.3">
      <c r="A12">
        <f>MATCH(B12,'Entrée des données '!$B$6:$B$22,0)</f>
        <v>7</v>
      </c>
      <c r="B12" t="str">
        <f>IF('Paramètres des mesures clés'!C9="","",'Paramètres des mesures clés'!C9)</f>
        <v>SERVICE SPA</v>
      </c>
      <c r="C12" s="92">
        <f ca="1">IFERROR(INDEX('Entrée des données '!$B$6:$I$22,$A12,C$6),NA())</f>
        <v>0</v>
      </c>
      <c r="D12" s="92">
        <f ca="1">IFERROR(INDEX('Entrée des données '!$B$6:$I$22,$A12,D$6),NA())</f>
        <v>0</v>
      </c>
      <c r="E12" s="92" t="e">
        <f ca="1">IFERROR(INDEX('Entrée des données '!$B$6:$I$22,$A12,E$6),NA())</f>
        <v>#N/A</v>
      </c>
      <c r="F12" s="92">
        <f ca="1">IFERROR(INDEX('Entrée des données '!$B$6:$I$22,$A12,F$6),NA())</f>
        <v>4</v>
      </c>
      <c r="G12" s="92">
        <f ca="1">IFERROR(INDEX('Entrée des données '!$B$6:$I$22,$A12,G$6),NA())</f>
        <v>3</v>
      </c>
      <c r="H12" s="5">
        <f t="shared" ca="1" si="0"/>
        <v>-0.25</v>
      </c>
    </row>
    <row r="13" spans="1:8" ht="15.75" thickBot="1" x14ac:dyDescent="0.35"/>
    <row r="14" spans="1:8" ht="23.25" thickBot="1" x14ac:dyDescent="0.5">
      <c r="B14" s="11" t="s">
        <v>4</v>
      </c>
      <c r="C14" s="11"/>
      <c r="D14" s="11"/>
      <c r="E14" s="11"/>
      <c r="F14" s="11"/>
      <c r="G14" s="11"/>
      <c r="H14" s="11"/>
    </row>
    <row r="15" spans="1:8" ht="19.5" customHeight="1" x14ac:dyDescent="0.3">
      <c r="A15">
        <f>ROWS($B$15:B15)</f>
        <v>1</v>
      </c>
      <c r="B15" t="s">
        <v>48</v>
      </c>
      <c r="C15" s="92">
        <f ca="1">IF(B15="",NA(),IFERROR(INDEX('Entrée des données '!$B$6:$I$32,$A15,C$6),NA()))</f>
        <v>0</v>
      </c>
      <c r="D15" s="92">
        <f ca="1">IF(B15="",NA(),IFERROR(INDEX('Entrée des données '!$B$6:$I$32,$A15,D$6),NA()))</f>
        <v>0</v>
      </c>
      <c r="E15" s="92" t="e">
        <f ca="1">IF(C15="",NA(),IFERROR(INDEX('Entrée des données '!$B$6:$I$32,$A15,E$6),NA()))</f>
        <v>#N/A</v>
      </c>
      <c r="F15" s="92">
        <f ca="1">IF(D15="",NA(),IFERROR(INDEX('Entrée des données '!$B$6:$I$32,$A15,F$6),NA()))</f>
        <v>4</v>
      </c>
      <c r="G15" s="92" t="e">
        <f ca="1">IF(E15="",NA(),IFERROR(INDEX('Entrée des données '!$B$6:$I$32,$A15,G$6),NA()))</f>
        <v>#N/A</v>
      </c>
    </row>
    <row r="16" spans="1:8" ht="19.5" customHeight="1" x14ac:dyDescent="0.3">
      <c r="A16">
        <f>ROWS($B$15:B16)</f>
        <v>2</v>
      </c>
      <c r="B16" t="s">
        <v>49</v>
      </c>
      <c r="C16" s="92">
        <f ca="1">IF(B16="",NA(),IFERROR(INDEX('Entrée des données '!$B$6:$I$32,$A16,C$6),NA()))</f>
        <v>0</v>
      </c>
      <c r="D16" s="92">
        <f ca="1">IF(B16="",NA(),IFERROR(INDEX('Entrée des données '!$B$6:$I$32,$A16,D$6),NA()))</f>
        <v>0</v>
      </c>
      <c r="E16" s="92" t="e">
        <f ca="1">IF(C16="",NA(),IFERROR(INDEX('Entrée des données '!$B$6:$I$32,$A16,E$6),NA()))</f>
        <v>#N/A</v>
      </c>
      <c r="F16" s="92">
        <f ca="1">IF(D16="",NA(),IFERROR(INDEX('Entrée des données '!$B$6:$I$32,$A16,F$6),NA()))</f>
        <v>4</v>
      </c>
      <c r="G16" s="92" t="e">
        <f ca="1">IF(E16="",NA(),IFERROR(INDEX('Entrée des données '!$B$6:$I$32,$A16,G$6),NA()))</f>
        <v>#N/A</v>
      </c>
    </row>
    <row r="17" spans="1:7" ht="19.5" customHeight="1" x14ac:dyDescent="0.3">
      <c r="A17">
        <f>ROWS($B$15:B17)</f>
        <v>3</v>
      </c>
      <c r="B17" t="s">
        <v>42</v>
      </c>
      <c r="C17" s="92">
        <f ca="1">IF(B17="",NA(),IFERROR(INDEX('Entrée des données '!$B$6:$I$32,$A17,C$6),NA()))</f>
        <v>0</v>
      </c>
      <c r="D17" s="92">
        <f ca="1">IF(B17="",NA(),IFERROR(INDEX('Entrée des données '!$B$6:$I$32,$A17,D$6),NA()))</f>
        <v>0</v>
      </c>
      <c r="E17" s="92" t="e">
        <f ca="1">IF(C17="",NA(),IFERROR(INDEX('Entrée des données '!$B$6:$I$32,$A17,E$6),NA()))</f>
        <v>#N/A</v>
      </c>
      <c r="F17" s="92">
        <f ca="1">IF(D17="",NA(),IFERROR(INDEX('Entrée des données '!$B$6:$I$32,$A17,F$6),NA()))</f>
        <v>4</v>
      </c>
      <c r="G17" s="92" t="e">
        <f ca="1">IF(E17="",NA(),IFERROR(INDEX('Entrée des données '!$B$6:$I$32,$A17,G$6),NA()))</f>
        <v>#N/A</v>
      </c>
    </row>
    <row r="18" spans="1:7" ht="19.5" customHeight="1" x14ac:dyDescent="0.3">
      <c r="A18">
        <f>ROWS($B$15:B18)</f>
        <v>4</v>
      </c>
      <c r="B18" t="s">
        <v>43</v>
      </c>
      <c r="C18" s="92">
        <f ca="1">IF(B18="",NA(),IFERROR(INDEX('Entrée des données '!$B$6:$I$32,$A18,C$6),NA()))</f>
        <v>0</v>
      </c>
      <c r="D18" s="92">
        <f ca="1">IF(B18="",NA(),IFERROR(INDEX('Entrée des données '!$B$6:$I$32,$A18,D$6),NA()))</f>
        <v>0</v>
      </c>
      <c r="E18" s="92" t="e">
        <f ca="1">IF(C18="",NA(),IFERROR(INDEX('Entrée des données '!$B$6:$I$32,$A18,E$6),NA()))</f>
        <v>#N/A</v>
      </c>
      <c r="F18" s="92">
        <f ca="1">IF(D18="",NA(),IFERROR(INDEX('Entrée des données '!$B$6:$I$32,$A18,F$6),NA()))</f>
        <v>4</v>
      </c>
      <c r="G18" s="92" t="e">
        <f ca="1">IF(E18="",NA(),IFERROR(INDEX('Entrée des données '!$B$6:$I$32,$A18,G$6),NA()))</f>
        <v>#N/A</v>
      </c>
    </row>
    <row r="19" spans="1:7" ht="19.5" customHeight="1" x14ac:dyDescent="0.3">
      <c r="A19">
        <f>ROWS($B$15:B19)</f>
        <v>5</v>
      </c>
      <c r="B19" t="s">
        <v>44</v>
      </c>
      <c r="C19" s="92">
        <f ca="1">IF(B19="",NA(),IFERROR(INDEX('Entrée des données '!$B$6:$I$32,$A19,C$6),NA()))</f>
        <v>0</v>
      </c>
      <c r="D19" s="92">
        <f ca="1">IF(B19="",NA(),IFERROR(INDEX('Entrée des données '!$B$6:$I$32,$A19,D$6),NA()))</f>
        <v>0</v>
      </c>
      <c r="E19" s="92" t="e">
        <f ca="1">IF(C19="",NA(),IFERROR(INDEX('Entrée des données '!$B$6:$I$32,$A19,E$6),NA()))</f>
        <v>#N/A</v>
      </c>
      <c r="F19" s="92">
        <f ca="1">IF(D19="",NA(),IFERROR(INDEX('Entrée des données '!$B$6:$I$32,$A19,F$6),NA()))</f>
        <v>4</v>
      </c>
      <c r="G19" s="92" t="e">
        <f ca="1">IF(E19="",NA(),IFERROR(INDEX('Entrée des données '!$B$6:$I$32,$A19,G$6),NA()))</f>
        <v>#N/A</v>
      </c>
    </row>
    <row r="20" spans="1:7" ht="19.5" customHeight="1" x14ac:dyDescent="0.3">
      <c r="A20">
        <f>ROWS($B$15:B20)</f>
        <v>6</v>
      </c>
      <c r="B20" t="s">
        <v>47</v>
      </c>
      <c r="C20" s="92">
        <f ca="1">IF(B20="",NA(),IFERROR(INDEX('Entrée des données '!$B$6:$I$32,$A20,C$6),NA()))</f>
        <v>0</v>
      </c>
      <c r="D20" s="92">
        <f ca="1">IF(B20="",NA(),IFERROR(INDEX('Entrée des données '!$B$6:$I$32,$A20,D$6),NA()))</f>
        <v>0</v>
      </c>
      <c r="E20" s="92" t="e">
        <f ca="1">IF(C20="",NA(),IFERROR(INDEX('Entrée des données '!$B$6:$I$32,$A20,E$6),NA()))</f>
        <v>#N/A</v>
      </c>
      <c r="F20" s="92">
        <f ca="1">IF(D20="",NA(),IFERROR(INDEX('Entrée des données '!$B$6:$I$32,$A20,F$6),NA()))</f>
        <v>4</v>
      </c>
      <c r="G20" s="92" t="e">
        <f ca="1">IF(E20="",NA(),IFERROR(INDEX('Entrée des données '!$B$6:$I$32,$A20,G$6),NA()))</f>
        <v>#N/A</v>
      </c>
    </row>
    <row r="21" spans="1:7" ht="19.5" customHeight="1" x14ac:dyDescent="0.3">
      <c r="A21">
        <f>ROWS($B$15:B21)</f>
        <v>7</v>
      </c>
      <c r="B21" t="s">
        <v>45</v>
      </c>
      <c r="C21" s="92">
        <f ca="1">IF(B21="",NA(),IFERROR(INDEX('Entrée des données '!$B$6:$I$32,$A21,C$6),NA()))</f>
        <v>0</v>
      </c>
      <c r="D21" s="92">
        <f ca="1">IF(B21="",NA(),IFERROR(INDEX('Entrée des données '!$B$6:$I$32,$A21,D$6),NA()))</f>
        <v>0</v>
      </c>
      <c r="E21" s="92" t="e">
        <f ca="1">IF(C21="",NA(),IFERROR(INDEX('Entrée des données '!$B$6:$I$32,$A21,E$6),NA()))</f>
        <v>#N/A</v>
      </c>
      <c r="F21" s="92">
        <f ca="1">IF(D21="",NA(),IFERROR(INDEX('Entrée des données '!$B$6:$I$32,$A21,F$6),NA()))</f>
        <v>4</v>
      </c>
      <c r="G21" s="92" t="e">
        <f ca="1">IF(E21="",NA(),IFERROR(INDEX('Entrée des données '!$B$6:$I$32,$A21,G$6),NA()))</f>
        <v>#N/A</v>
      </c>
    </row>
    <row r="22" spans="1:7" ht="19.5" customHeight="1" x14ac:dyDescent="0.3">
      <c r="A22">
        <f>ROWS($B$15:B22)</f>
        <v>8</v>
      </c>
      <c r="B22" t="s">
        <v>46</v>
      </c>
      <c r="C22" s="92">
        <f ca="1">IF(B22="",NA(),IFERROR(INDEX('Entrée des données '!$B$6:$I$32,$A22,C$6),NA()))</f>
        <v>0</v>
      </c>
      <c r="D22" s="92">
        <f ca="1">IF(B22="",NA(),IFERROR(INDEX('Entrée des données '!$B$6:$I$32,$A22,D$6),NA()))</f>
        <v>0</v>
      </c>
      <c r="E22" s="92" t="e">
        <f ca="1">IF(C22="",NA(),IFERROR(INDEX('Entrée des données '!$B$6:$I$32,$A22,E$6),NA()))</f>
        <v>#N/A</v>
      </c>
      <c r="F22" s="92">
        <f ca="1">IF(D22="",NA(),IFERROR(INDEX('Entrée des données '!$B$6:$I$32,$A22,F$6),NA()))</f>
        <v>4</v>
      </c>
      <c r="G22" s="92" t="e">
        <f ca="1">IF(E22="",NA(),IFERROR(INDEX('Entrée des données '!$B$6:$I$32,$A22,G$6),NA()))</f>
        <v>#N/A</v>
      </c>
    </row>
    <row r="23" spans="1:7" ht="19.5" customHeight="1" x14ac:dyDescent="0.3">
      <c r="A23">
        <f>ROWS($B$15:B23)</f>
        <v>9</v>
      </c>
      <c r="B23" t="s">
        <v>50</v>
      </c>
      <c r="C23" s="92">
        <f ca="1">IF(B23="",NA(),IFERROR(INDEX('Entrée des données '!$B$6:$I$32,$A23,C$6),NA()))</f>
        <v>0</v>
      </c>
      <c r="D23" s="92">
        <f ca="1">IF(B23="",NA(),IFERROR(INDEX('Entrée des données '!$B$6:$I$32,$A23,D$6),NA()))</f>
        <v>0</v>
      </c>
      <c r="E23" s="92" t="e">
        <f ca="1">IF(C23="",NA(),IFERROR(INDEX('Entrée des données '!$B$6:$I$32,$A23,E$6),NA()))</f>
        <v>#N/A</v>
      </c>
      <c r="F23" s="92">
        <f ca="1">IF(D23="",NA(),IFERROR(INDEX('Entrée des données '!$B$6:$I$32,$A23,F$6),NA()))</f>
        <v>4</v>
      </c>
      <c r="G23" s="92" t="e">
        <f ca="1">IF(E23="",NA(),IFERROR(INDEX('Entrée des données '!$B$6:$I$32,$A23,G$6),NA()))</f>
        <v>#N/A</v>
      </c>
    </row>
    <row r="24" spans="1:7" ht="19.5" customHeight="1" x14ac:dyDescent="0.3">
      <c r="A24">
        <f>ROWS($B$15:B24)</f>
        <v>10</v>
      </c>
      <c r="B24" t="s">
        <v>51</v>
      </c>
      <c r="C24" s="92">
        <f ca="1">IF(B24="",NA(),IFERROR(INDEX('Entrée des données '!$B$6:$I$32,$A24,C$6),NA()))</f>
        <v>0</v>
      </c>
      <c r="D24" s="92">
        <f ca="1">IF(B24="",NA(),IFERROR(INDEX('Entrée des données '!$B$6:$I$32,$A24,D$6),NA()))</f>
        <v>0</v>
      </c>
      <c r="E24" s="92" t="e">
        <f ca="1">IF(C24="",NA(),IFERROR(INDEX('Entrée des données '!$B$6:$I$32,$A24,E$6),NA()))</f>
        <v>#N/A</v>
      </c>
      <c r="F24" s="92">
        <f ca="1">IF(D24="",NA(),IFERROR(INDEX('Entrée des données '!$B$6:$I$32,$A24,F$6),NA()))</f>
        <v>4</v>
      </c>
      <c r="G24" s="92" t="e">
        <f ca="1">IF(E24="",NA(),IFERROR(INDEX('Entrée des données '!$B$6:$I$32,$A24,G$6),NA()))</f>
        <v>#N/A</v>
      </c>
    </row>
    <row r="25" spans="1:7" ht="19.5" customHeight="1" x14ac:dyDescent="0.3">
      <c r="A25">
        <f>ROWS($B$15:B25)</f>
        <v>11</v>
      </c>
      <c r="B25" t="s">
        <v>52</v>
      </c>
      <c r="C25" s="92">
        <f ca="1">IF(B25="",NA(),IFERROR(INDEX('Entrée des données '!$B$6:$I$32,$A25,C$6),NA()))</f>
        <v>0</v>
      </c>
      <c r="D25" s="92">
        <f ca="1">IF(B25="",NA(),IFERROR(INDEX('Entrée des données '!$B$6:$I$32,$A25,D$6),NA()))</f>
        <v>0</v>
      </c>
      <c r="E25" s="92" t="e">
        <f ca="1">IF(C25="",NA(),IFERROR(INDEX('Entrée des données '!$B$6:$I$32,$A25,E$6),NA()))</f>
        <v>#N/A</v>
      </c>
      <c r="F25" s="92">
        <f ca="1">IF(D25="",NA(),IFERROR(INDEX('Entrée des données '!$B$6:$I$32,$A25,F$6),NA()))</f>
        <v>4</v>
      </c>
      <c r="G25" s="92" t="e">
        <f ca="1">IF(E25="",NA(),IFERROR(INDEX('Entrée des données '!$B$6:$I$32,$A25,G$6),NA()))</f>
        <v>#N/A</v>
      </c>
    </row>
    <row r="26" spans="1:7" ht="19.5" customHeight="1" x14ac:dyDescent="0.3">
      <c r="A26">
        <f>ROWS($B$15:B26)</f>
        <v>12</v>
      </c>
      <c r="B26" t="s">
        <v>53</v>
      </c>
      <c r="C26" s="92">
        <f ca="1">IF(B26="",NA(),IFERROR(INDEX('Entrée des données '!$B$6:$I$32,$A26,C$6),NA()))</f>
        <v>0</v>
      </c>
      <c r="D26" s="92">
        <f ca="1">IF(B26="",NA(),IFERROR(INDEX('Entrée des données '!$B$6:$I$32,$A26,D$6),NA()))</f>
        <v>0</v>
      </c>
      <c r="E26" s="92" t="e">
        <f ca="1">IF(C26="",NA(),IFERROR(INDEX('Entrée des données '!$B$6:$I$32,$A26,E$6),NA()))</f>
        <v>#N/A</v>
      </c>
      <c r="F26" s="92">
        <f ca="1">IF(D26="",NA(),IFERROR(INDEX('Entrée des données '!$B$6:$I$32,$A26,F$6),NA()))</f>
        <v>4</v>
      </c>
      <c r="G26" s="92" t="e">
        <f ca="1">IF(E26="",NA(),IFERROR(INDEX('Entrée des données '!$B$6:$I$32,$A26,G$6),NA()))</f>
        <v>#N/A</v>
      </c>
    </row>
    <row r="27" spans="1:7" ht="19.5" customHeight="1" x14ac:dyDescent="0.3">
      <c r="A27">
        <f>ROWS($B$15:B27)</f>
        <v>13</v>
      </c>
      <c r="C27" s="92" t="e">
        <f>IF(B27="",NA(),IFERROR(INDEX('Entrée des données '!$B$6:$I$32,$A27,C$6),NA()))</f>
        <v>#N/A</v>
      </c>
      <c r="D27" s="92" t="e">
        <f>IF(B27="",NA(),IFERROR(INDEX('Entrée des données '!$B$6:$I$32,$A27,D$6),NA()))</f>
        <v>#N/A</v>
      </c>
      <c r="E27" s="92" t="e">
        <f>IF(C27="",NA(),IFERROR(INDEX('Entrée des données '!$B$6:$I$32,$A27,E$6),NA()))</f>
        <v>#N/A</v>
      </c>
      <c r="F27" s="92" t="e">
        <f>IF(D27="",NA(),IFERROR(INDEX('Entrée des données '!$B$6:$I$32,$A27,F$6),NA()))</f>
        <v>#N/A</v>
      </c>
      <c r="G27" s="92" t="e">
        <f>IF(E27="",NA(),IFERROR(INDEX('Entrée des données '!$B$6:$I$32,$A27,G$6),NA()))</f>
        <v>#N/A</v>
      </c>
    </row>
    <row r="28" spans="1:7" ht="19.5" customHeight="1" x14ac:dyDescent="0.3">
      <c r="A28">
        <f>ROWS($B$15:B28)</f>
        <v>14</v>
      </c>
      <c r="C28" s="92" t="e">
        <f>IF(B28="",NA(),IFERROR(INDEX('Entrée des données '!$B$6:$I$32,$A28,C$6),NA()))</f>
        <v>#N/A</v>
      </c>
      <c r="D28" s="92" t="e">
        <f>IF(B28="",NA(),IFERROR(INDEX('Entrée des données '!$B$6:$I$32,$A28,D$6),NA()))</f>
        <v>#N/A</v>
      </c>
      <c r="E28" s="92" t="e">
        <f>IF(C28="",NA(),IFERROR(INDEX('Entrée des données '!$B$6:$I$32,$A28,E$6),NA()))</f>
        <v>#N/A</v>
      </c>
      <c r="F28" s="92" t="e">
        <f>IF(D28="",NA(),IFERROR(INDEX('Entrée des données '!$B$6:$I$32,$A28,F$6),NA()))</f>
        <v>#N/A</v>
      </c>
      <c r="G28" s="92" t="e">
        <f>IF(E28="",NA(),IFERROR(INDEX('Entrée des données '!$B$6:$I$32,$A28,G$6),NA()))</f>
        <v>#N/A</v>
      </c>
    </row>
    <row r="29" spans="1:7" ht="19.5" customHeight="1" x14ac:dyDescent="0.3">
      <c r="A29">
        <f>ROWS($B$15:B29)</f>
        <v>15</v>
      </c>
      <c r="C29" s="92" t="e">
        <f>IF(B29="",NA(),IFERROR(INDEX('Entrée des données '!$B$6:$I$32,$A29,C$6),NA()))</f>
        <v>#N/A</v>
      </c>
      <c r="D29" s="92" t="e">
        <f>IF(B29="",NA(),IFERROR(INDEX('Entrée des données '!$B$6:$I$32,$A29,D$6),NA()))</f>
        <v>#N/A</v>
      </c>
      <c r="E29" s="92" t="e">
        <f>IF(C29="",NA(),IFERROR(INDEX('Entrée des données '!$B$6:$I$32,$A29,E$6),NA()))</f>
        <v>#N/A</v>
      </c>
      <c r="F29" s="92" t="e">
        <f>IF(D29="",NA(),IFERROR(INDEX('Entrée des données '!$B$6:$I$32,$A29,F$6),NA()))</f>
        <v>#N/A</v>
      </c>
      <c r="G29" s="92" t="e">
        <f>IF(E29="",NA(),IFERROR(INDEX('Entrée des données '!$B$6:$I$32,$A29,G$6),NA()))</f>
        <v>#N/A</v>
      </c>
    </row>
    <row r="30" spans="1:7" ht="19.5" customHeight="1" x14ac:dyDescent="0.3">
      <c r="A30">
        <f>ROWS($B$15:B30)</f>
        <v>16</v>
      </c>
      <c r="C30" s="92" t="e">
        <f>IF(B30="",NA(),IFERROR(INDEX('Entrée des données '!$B$6:$I$32,$A30,C$6),NA()))</f>
        <v>#N/A</v>
      </c>
      <c r="D30" s="92" t="e">
        <f>IF(B30="",NA(),IFERROR(INDEX('Entrée des données '!$B$6:$I$32,$A30,D$6),NA()))</f>
        <v>#N/A</v>
      </c>
      <c r="E30" s="92" t="e">
        <f>IF(C30="",NA(),IFERROR(INDEX('Entrée des données '!$B$6:$I$32,$A30,E$6),NA()))</f>
        <v>#N/A</v>
      </c>
      <c r="F30" s="92" t="e">
        <f>IF(D30="",NA(),IFERROR(INDEX('Entrée des données '!$B$6:$I$32,$A30,F$6),NA()))</f>
        <v>#N/A</v>
      </c>
      <c r="G30" s="92" t="e">
        <f>IF(E30="",NA(),IFERROR(INDEX('Entrée des données '!$B$6:$I$32,$A30,G$6),NA()))</f>
        <v>#N/A</v>
      </c>
    </row>
    <row r="31" spans="1:7" ht="29.25" customHeight="1" x14ac:dyDescent="0.3">
      <c r="A31">
        <f>ROWS($B$15:B31)</f>
        <v>17</v>
      </c>
      <c r="B31" s="71"/>
      <c r="C31" s="92" t="e">
        <f>IF(B31="",NA(),IFERROR(INDEX('Entrée des données '!$B$6:$I$32,$A31,C$6),NA()))</f>
        <v>#N/A</v>
      </c>
      <c r="D31" s="92" t="e">
        <f>IF(B31="",NA(),IFERROR(INDEX('Entrée des données '!$B$6:$I$32,$A31,D$6),NA()))</f>
        <v>#N/A</v>
      </c>
      <c r="E31" s="92" t="e">
        <f>IF(C31="",NA(),IFERROR(INDEX('Entrée des données '!$B$6:$I$32,$A31,E$6),NA()))</f>
        <v>#N/A</v>
      </c>
      <c r="F31" s="92" t="e">
        <f>IF(D31="",NA(),IFERROR(INDEX('Entrée des données '!$B$6:$I$32,$A31,F$6),NA()))</f>
        <v>#N/A</v>
      </c>
      <c r="G31" s="92" t="e">
        <f>IF(E31="",NA(),IFERROR(INDEX('Entrée des données '!$B$6:$I$32,$A31,G$6),NA()))</f>
        <v>#N/A</v>
      </c>
    </row>
    <row r="32" spans="1:7" ht="19.5" customHeight="1" x14ac:dyDescent="0.3">
      <c r="A32">
        <f>ROWS($B$15:B32)</f>
        <v>18</v>
      </c>
      <c r="C32" s="92" t="e">
        <f>IF(B32="",NA(),IFERROR(INDEX('Entrée des données '!$B$6:$I$32,$A32,C$6),NA()))</f>
        <v>#N/A</v>
      </c>
      <c r="D32" s="92" t="e">
        <f>IF(B32="",NA(),IFERROR(INDEX('Entrée des données '!$B$6:$I$32,$A32,D$6),NA()))</f>
        <v>#N/A</v>
      </c>
      <c r="E32" s="92" t="e">
        <f>IF(C32="",NA(),IFERROR(INDEX('Entrée des données '!$B$6:$I$32,$A32,E$6),NA()))</f>
        <v>#N/A</v>
      </c>
      <c r="F32" s="92" t="e">
        <f>IF(D32="",NA(),IFERROR(INDEX('Entrée des données '!$B$6:$I$32,$A32,F$6),NA()))</f>
        <v>#N/A</v>
      </c>
      <c r="G32" s="92" t="e">
        <f>IF(E32="",NA(),IFERROR(INDEX('Entrée des données '!$B$6:$I$32,$A32,G$6),NA()))</f>
        <v>#N/A</v>
      </c>
    </row>
    <row r="33" spans="1:7" ht="19.5" customHeight="1" x14ac:dyDescent="0.3">
      <c r="A33">
        <f>ROWS($B$15:B33)</f>
        <v>19</v>
      </c>
      <c r="C33" s="92" t="e">
        <f>IF(B33="",NA(),IFERROR(INDEX('Entrée des données '!$B$6:$I$32,$A33,C$6),NA()))</f>
        <v>#N/A</v>
      </c>
      <c r="D33" s="92" t="e">
        <f>IF(B33="",NA(),IFERROR(INDEX('Entrée des données '!$B$6:$I$32,$A33,D$6),NA()))</f>
        <v>#N/A</v>
      </c>
      <c r="E33" s="92" t="e">
        <f>IF(C33="",NA(),IFERROR(INDEX('Entrée des données '!$B$6:$I$32,$A33,E$6),NA()))</f>
        <v>#N/A</v>
      </c>
      <c r="F33" s="92" t="e">
        <f>IF(D33="",NA(),IFERROR(INDEX('Entrée des données '!$B$6:$I$32,$A33,F$6),NA()))</f>
        <v>#N/A</v>
      </c>
      <c r="G33" s="92" t="e">
        <f>IF(E33="",NA(),IFERROR(INDEX('Entrée des données '!$B$6:$I$32,$A33,G$6),NA()))</f>
        <v>#N/A</v>
      </c>
    </row>
    <row r="34" spans="1:7" ht="19.5" customHeight="1" x14ac:dyDescent="0.3">
      <c r="A34">
        <f>ROWS($B$15:B34)</f>
        <v>20</v>
      </c>
      <c r="C34" s="92" t="e">
        <f>IF(B34="",NA(),IFERROR(INDEX('Entrée des données '!$B$6:$I$32,$A34,C$6),NA()))</f>
        <v>#N/A</v>
      </c>
      <c r="D34" s="92" t="e">
        <f>IF(B34="",NA(),IFERROR(INDEX('Entrée des données '!$B$6:$I$32,$A34,D$6),NA()))</f>
        <v>#N/A</v>
      </c>
      <c r="E34" s="92" t="e">
        <f>IF(C34="",NA(),IFERROR(INDEX('Entrée des données '!$B$6:$I$32,$A34,E$6),NA()))</f>
        <v>#N/A</v>
      </c>
      <c r="F34" s="92" t="e">
        <f>IF(D34="",NA(),IFERROR(INDEX('Entrée des données '!$B$6:$I$32,$A34,F$6),NA()))</f>
        <v>#N/A</v>
      </c>
      <c r="G34" s="92" t="e">
        <f>IF(E34="",NA(),IFERROR(INDEX('Entrée des données '!$B$6:$I$32,$A34,G$6),NA()))</f>
        <v>#N/A</v>
      </c>
    </row>
    <row r="35" spans="1:7" ht="19.5" customHeight="1" x14ac:dyDescent="0.3">
      <c r="A35">
        <f>ROWS($B$15:B35)</f>
        <v>21</v>
      </c>
      <c r="C35" s="92" t="e">
        <f>IF(B35="",NA(),IFERROR(INDEX('Entrée des données '!$B$6:$I$32,$A35,C$6),NA()))</f>
        <v>#N/A</v>
      </c>
      <c r="D35" s="92" t="e">
        <f>IF(B35="",NA(),IFERROR(INDEX('Entrée des données '!$B$6:$I$32,$A35,D$6),NA()))</f>
        <v>#N/A</v>
      </c>
      <c r="E35" s="92" t="e">
        <f>IF(C35="",NA(),IFERROR(INDEX('Entrée des données '!$B$6:$I$32,$A35,E$6),NA()))</f>
        <v>#N/A</v>
      </c>
      <c r="F35" s="92" t="e">
        <f>IF(D35="",NA(),IFERROR(INDEX('Entrée des données '!$B$6:$I$32,$A35,F$6),NA()))</f>
        <v>#N/A</v>
      </c>
      <c r="G35" s="92" t="e">
        <f>IF(E35="",NA(),IFERROR(INDEX('Entrée des données '!$B$6:$I$32,$A35,G$6),NA()))</f>
        <v>#N/A</v>
      </c>
    </row>
    <row r="36" spans="1:7" ht="19.5" customHeight="1" x14ac:dyDescent="0.3">
      <c r="A36">
        <f>ROWS($B$15:B36)</f>
        <v>22</v>
      </c>
      <c r="C36" s="92" t="e">
        <f>IF(B36="",NA(),IFERROR(INDEX('Entrée des données '!$B$6:$I$32,$A36,C$6),NA()))</f>
        <v>#N/A</v>
      </c>
      <c r="D36" s="92" t="e">
        <f>IF(B36="",NA(),IFERROR(INDEX('Entrée des données '!$B$6:$I$32,$A36,D$6),NA()))</f>
        <v>#N/A</v>
      </c>
      <c r="E36" s="92" t="e">
        <f>IF(C36="",NA(),IFERROR(INDEX('Entrée des données '!$B$6:$I$32,$A36,E$6),NA()))</f>
        <v>#N/A</v>
      </c>
      <c r="F36" s="92" t="e">
        <f>IF(D36="",NA(),IFERROR(INDEX('Entrée des données '!$B$6:$I$32,$A36,F$6),NA()))</f>
        <v>#N/A</v>
      </c>
      <c r="G36" s="92" t="e">
        <f>IF(E36="",NA(),IFERROR(INDEX('Entrée des données '!$B$6:$I$32,$A36,G$6),NA()))</f>
        <v>#N/A</v>
      </c>
    </row>
    <row r="37" spans="1:7" ht="19.5" customHeight="1" x14ac:dyDescent="0.3">
      <c r="A37">
        <f>ROWS($B$15:B37)</f>
        <v>23</v>
      </c>
      <c r="C37" s="92" t="e">
        <f>IF(B37="",NA(),IFERROR(INDEX('Entrée des données '!$B$6:$I$32,$A37,C$6),NA()))</f>
        <v>#N/A</v>
      </c>
      <c r="D37" s="92" t="e">
        <f>IF(B37="",NA(),IFERROR(INDEX('Entrée des données '!$B$6:$I$32,$A37,D$6),NA()))</f>
        <v>#N/A</v>
      </c>
      <c r="E37" s="92" t="e">
        <f>IF(C37="",NA(),IFERROR(INDEX('Entrée des données '!$B$6:$I$32,$A37,E$6),NA()))</f>
        <v>#N/A</v>
      </c>
      <c r="F37" s="92" t="e">
        <f>IF(D37="",NA(),IFERROR(INDEX('Entrée des données '!$B$6:$I$32,$A37,F$6),NA()))</f>
        <v>#N/A</v>
      </c>
      <c r="G37" s="92" t="e">
        <f>IF(E37="",NA(),IFERROR(INDEX('Entrée des données '!$B$6:$I$32,$A37,G$6),NA()))</f>
        <v>#N/A</v>
      </c>
    </row>
    <row r="38" spans="1:7" ht="19.5" customHeight="1" x14ac:dyDescent="0.3">
      <c r="A38">
        <f>ROWS($B$15:B38)</f>
        <v>24</v>
      </c>
      <c r="B38" s="64"/>
      <c r="C38" s="92" t="e">
        <f>IF(B38="",NA(),IFERROR(INDEX('Entrée des données '!$B$6:$I$32,$A38,C$6),NA()))</f>
        <v>#N/A</v>
      </c>
      <c r="D38" s="92" t="e">
        <f>IF(B38="",NA(),IFERROR(INDEX('Entrée des données '!$B$6:$I$32,$A38,D$6),NA()))</f>
        <v>#N/A</v>
      </c>
      <c r="E38" s="92" t="e">
        <f>IF(C38="",NA(),IFERROR(INDEX('Entrée des données '!$B$6:$I$32,$A38,E$6),NA()))</f>
        <v>#N/A</v>
      </c>
      <c r="F38" s="92" t="e">
        <f>IF(D38="",NA(),IFERROR(INDEX('Entrée des données '!$B$6:$I$32,$A38,F$6),NA()))</f>
        <v>#N/A</v>
      </c>
      <c r="G38" s="92" t="e">
        <f>IF(E38="",NA(),IFERROR(INDEX('Entrée des données '!$B$6:$I$32,$A38,G$6),NA()))</f>
        <v>#N/A</v>
      </c>
    </row>
    <row r="39" spans="1:7" ht="19.5" customHeight="1" x14ac:dyDescent="0.3">
      <c r="A39">
        <f>ROWS($B$15:B39)</f>
        <v>25</v>
      </c>
      <c r="C39" s="92" t="e">
        <f>IF(B39="",NA(),IFERROR(INDEX('Entrée des données '!$B$6:$I$32,$A39,C$6),NA()))</f>
        <v>#N/A</v>
      </c>
      <c r="D39" s="92" t="e">
        <f>IF(B39="",NA(),IFERROR(INDEX('Entrée des données '!$B$6:$I$32,$A39,D$6),NA()))</f>
        <v>#N/A</v>
      </c>
      <c r="E39" s="92" t="e">
        <f>IF(C39="",NA(),IFERROR(INDEX('Entrée des données '!$B$6:$I$32,$A39,E$6),NA()))</f>
        <v>#N/A</v>
      </c>
      <c r="F39" s="92" t="e">
        <f>IF(D39="",NA(),IFERROR(INDEX('Entrée des données '!$B$6:$I$32,$A39,F$6),NA()))</f>
        <v>#N/A</v>
      </c>
      <c r="G39" s="92" t="e">
        <f>IF(E39="",NA(),IFERROR(INDEX('Entrée des données '!$B$6:$I$32,$A39,G$6),NA()))</f>
        <v>#N/A</v>
      </c>
    </row>
  </sheetData>
  <conditionalFormatting sqref="B15:B36">
    <cfRule type="expression" dxfId="8" priority="1">
      <formula>MOD(ROW(),2)=0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FF66"/>
  </sheetPr>
  <dimension ref="A1:R111"/>
  <sheetViews>
    <sheetView workbookViewId="0">
      <selection activeCell="E21" sqref="E21"/>
    </sheetView>
  </sheetViews>
  <sheetFormatPr baseColWidth="10" defaultRowHeight="15" x14ac:dyDescent="0.3"/>
  <cols>
    <col min="1" max="1" width="14.875" customWidth="1"/>
    <col min="2" max="3" width="11.75" customWidth="1"/>
    <col min="4" max="4" width="16" customWidth="1"/>
    <col min="5" max="5" width="15.125" bestFit="1" customWidth="1"/>
    <col min="6" max="6" width="13" bestFit="1" customWidth="1"/>
  </cols>
  <sheetData>
    <row r="1" spans="1:18" x14ac:dyDescent="0.3">
      <c r="A1" s="118">
        <f>SUM(Tableau1[QUALITE/PRIX])/C7</f>
        <v>6.0714285714285721</v>
      </c>
      <c r="B1" s="112" t="s">
        <v>25</v>
      </c>
      <c r="C1" s="113"/>
      <c r="D1" s="74"/>
      <c r="E1" s="121"/>
      <c r="F1" s="88"/>
      <c r="G1" s="122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</row>
    <row r="2" spans="1:18" x14ac:dyDescent="0.3">
      <c r="A2" s="119"/>
      <c r="B2" s="114"/>
      <c r="C2" s="115"/>
      <c r="D2" s="74"/>
      <c r="E2" s="121"/>
      <c r="F2" s="88"/>
      <c r="G2" s="122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</row>
    <row r="3" spans="1:18" x14ac:dyDescent="0.3">
      <c r="A3" s="119"/>
      <c r="B3" s="114"/>
      <c r="C3" s="115"/>
      <c r="D3" s="74"/>
      <c r="E3" s="121"/>
      <c r="F3" s="88"/>
      <c r="G3" s="122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</row>
    <row r="4" spans="1:18" x14ac:dyDescent="0.3">
      <c r="A4" s="119"/>
      <c r="B4" s="114"/>
      <c r="C4" s="115"/>
      <c r="D4" s="74"/>
      <c r="E4" s="121"/>
      <c r="F4" s="88"/>
      <c r="G4" s="122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</row>
    <row r="5" spans="1:18" x14ac:dyDescent="0.3">
      <c r="A5" s="120"/>
      <c r="B5" s="116"/>
      <c r="C5" s="117"/>
      <c r="D5" s="74"/>
      <c r="E5" s="121"/>
      <c r="F5" s="88"/>
      <c r="G5" s="122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</row>
    <row r="6" spans="1:18" x14ac:dyDescent="0.3">
      <c r="A6" s="74"/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</row>
    <row r="7" spans="1:18" x14ac:dyDescent="0.3">
      <c r="A7" s="77" t="s">
        <v>26</v>
      </c>
      <c r="B7" s="77"/>
      <c r="C7" s="77" t="str">
        <f>CONCATENATE("",SUBTOTAL(103,Tableau1[POSITION]))</f>
        <v>6</v>
      </c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O7" s="74"/>
      <c r="P7" s="74"/>
      <c r="Q7" s="74"/>
      <c r="R7" s="74"/>
    </row>
    <row r="8" spans="1:18" x14ac:dyDescent="0.3">
      <c r="A8" s="74"/>
      <c r="B8" s="74"/>
      <c r="C8" s="74"/>
      <c r="D8" s="74"/>
      <c r="E8" s="75" t="s">
        <v>14</v>
      </c>
      <c r="F8" s="76" t="s">
        <v>24</v>
      </c>
      <c r="G8" s="123" t="s">
        <v>35</v>
      </c>
      <c r="H8" s="123"/>
      <c r="I8" s="123"/>
      <c r="J8" s="80" t="s">
        <v>36</v>
      </c>
      <c r="K8" s="124" t="s">
        <v>15</v>
      </c>
      <c r="L8" s="124"/>
      <c r="M8" s="124"/>
      <c r="N8" s="110" t="s">
        <v>16</v>
      </c>
      <c r="O8" s="110"/>
      <c r="P8" s="111" t="s">
        <v>20</v>
      </c>
      <c r="Q8" s="111"/>
      <c r="R8" s="86" t="s">
        <v>17</v>
      </c>
    </row>
    <row r="9" spans="1:18" ht="3.75" customHeight="1" x14ac:dyDescent="0.3">
      <c r="G9" s="79"/>
      <c r="H9" s="79"/>
      <c r="I9" s="79"/>
      <c r="J9" s="81"/>
      <c r="K9" s="124"/>
      <c r="L9" s="124"/>
      <c r="M9" s="124"/>
    </row>
    <row r="10" spans="1:18" x14ac:dyDescent="0.3">
      <c r="A10" t="s">
        <v>21</v>
      </c>
      <c r="B10" t="s">
        <v>22</v>
      </c>
      <c r="C10" t="s">
        <v>19</v>
      </c>
      <c r="D10" s="6" t="s">
        <v>23</v>
      </c>
      <c r="E10" t="s">
        <v>30</v>
      </c>
      <c r="F10" s="73" t="s">
        <v>31</v>
      </c>
      <c r="G10" s="79" t="s">
        <v>32</v>
      </c>
      <c r="H10" s="79" t="s">
        <v>33</v>
      </c>
      <c r="I10" s="79" t="s">
        <v>34</v>
      </c>
      <c r="J10" s="81" t="s">
        <v>37</v>
      </c>
      <c r="K10" s="82" t="s">
        <v>54</v>
      </c>
      <c r="L10" s="82" t="s">
        <v>55</v>
      </c>
      <c r="M10" s="82" t="s">
        <v>56</v>
      </c>
      <c r="N10" s="83" t="s">
        <v>38</v>
      </c>
      <c r="O10" s="83" t="s">
        <v>28</v>
      </c>
      <c r="P10" s="84" t="s">
        <v>39</v>
      </c>
      <c r="Q10" s="84" t="s">
        <v>29</v>
      </c>
      <c r="R10" s="85" t="s">
        <v>40</v>
      </c>
    </row>
    <row r="11" spans="1:18" x14ac:dyDescent="0.3">
      <c r="A11" s="72">
        <v>1</v>
      </c>
      <c r="B11" t="s">
        <v>41</v>
      </c>
      <c r="C11" s="72">
        <v>204</v>
      </c>
      <c r="D11" s="87">
        <f>SUM(Tableau1[[#This Row],[Service recep]:[Propreté]])*2/14</f>
        <v>6</v>
      </c>
      <c r="E11">
        <v>3</v>
      </c>
      <c r="F11">
        <v>3</v>
      </c>
      <c r="G11">
        <v>3</v>
      </c>
      <c r="H11">
        <v>3</v>
      </c>
      <c r="I11">
        <v>3</v>
      </c>
      <c r="J11">
        <v>3</v>
      </c>
      <c r="K11">
        <v>3</v>
      </c>
      <c r="L11">
        <v>3</v>
      </c>
      <c r="M11">
        <v>3</v>
      </c>
      <c r="N11">
        <v>3</v>
      </c>
      <c r="O11">
        <v>3</v>
      </c>
      <c r="P11">
        <v>3</v>
      </c>
      <c r="Q11">
        <v>3</v>
      </c>
      <c r="R11">
        <v>3</v>
      </c>
    </row>
    <row r="12" spans="1:18" x14ac:dyDescent="0.3">
      <c r="A12" s="72">
        <v>2</v>
      </c>
      <c r="D12" s="87">
        <f>SUM(Tableau1[[#This Row],[Service recep]:[Propreté]])*2/14</f>
        <v>6</v>
      </c>
      <c r="E12">
        <v>3</v>
      </c>
      <c r="F12">
        <v>3</v>
      </c>
      <c r="G12">
        <v>3</v>
      </c>
      <c r="H12">
        <v>3</v>
      </c>
      <c r="I12">
        <v>3</v>
      </c>
      <c r="J12">
        <v>3</v>
      </c>
      <c r="K12">
        <v>3</v>
      </c>
      <c r="L12">
        <v>3</v>
      </c>
      <c r="M12">
        <v>3</v>
      </c>
      <c r="N12">
        <v>3</v>
      </c>
      <c r="O12">
        <v>3</v>
      </c>
      <c r="P12">
        <v>3</v>
      </c>
      <c r="Q12">
        <v>3</v>
      </c>
      <c r="R12">
        <v>3</v>
      </c>
    </row>
    <row r="13" spans="1:18" x14ac:dyDescent="0.3">
      <c r="A13" s="72">
        <v>3</v>
      </c>
      <c r="D13" s="87">
        <f>SUM(Tableau1[[#This Row],[Service recep]:[Propreté]])*2/14</f>
        <v>6</v>
      </c>
      <c r="E13">
        <v>3</v>
      </c>
      <c r="F13">
        <v>3</v>
      </c>
      <c r="G13">
        <v>3</v>
      </c>
      <c r="H13">
        <v>3</v>
      </c>
      <c r="I13">
        <v>3</v>
      </c>
      <c r="J13">
        <v>3</v>
      </c>
      <c r="K13">
        <v>3</v>
      </c>
      <c r="L13">
        <v>3</v>
      </c>
      <c r="M13">
        <v>3</v>
      </c>
      <c r="N13">
        <v>3</v>
      </c>
      <c r="O13">
        <v>3</v>
      </c>
      <c r="P13">
        <v>3</v>
      </c>
      <c r="Q13">
        <v>3</v>
      </c>
      <c r="R13">
        <v>3</v>
      </c>
    </row>
    <row r="14" spans="1:18" x14ac:dyDescent="0.3">
      <c r="A14" s="72">
        <v>4</v>
      </c>
      <c r="B14" s="6"/>
      <c r="C14" s="6"/>
      <c r="D14" s="87">
        <f>SUM(Tableau1[[#This Row],[Service recep]:[Propreté]])*2/14</f>
        <v>6</v>
      </c>
      <c r="E14">
        <v>3</v>
      </c>
      <c r="F14">
        <v>3</v>
      </c>
      <c r="G14">
        <v>3</v>
      </c>
      <c r="H14">
        <v>3</v>
      </c>
      <c r="I14">
        <v>3</v>
      </c>
      <c r="J14">
        <v>3</v>
      </c>
      <c r="K14">
        <v>3</v>
      </c>
      <c r="L14">
        <v>3</v>
      </c>
      <c r="M14">
        <v>3</v>
      </c>
      <c r="N14">
        <v>3</v>
      </c>
      <c r="O14">
        <v>3</v>
      </c>
      <c r="P14">
        <v>3</v>
      </c>
      <c r="Q14">
        <v>3</v>
      </c>
      <c r="R14">
        <v>3</v>
      </c>
    </row>
    <row r="15" spans="1:18" x14ac:dyDescent="0.3">
      <c r="A15" s="72">
        <v>5</v>
      </c>
      <c r="D15" s="87">
        <f>SUM(Tableau1[[#This Row],[Service recep]:[Propreté]])*2/14</f>
        <v>6</v>
      </c>
      <c r="E15">
        <v>3</v>
      </c>
      <c r="F15">
        <v>3</v>
      </c>
      <c r="G15">
        <v>3</v>
      </c>
      <c r="H15">
        <v>3</v>
      </c>
      <c r="I15">
        <v>3</v>
      </c>
      <c r="J15">
        <v>3</v>
      </c>
      <c r="K15">
        <v>3</v>
      </c>
      <c r="L15">
        <v>3</v>
      </c>
      <c r="M15">
        <v>3</v>
      </c>
      <c r="N15">
        <v>3</v>
      </c>
      <c r="O15">
        <v>3</v>
      </c>
      <c r="P15">
        <v>3</v>
      </c>
      <c r="Q15">
        <v>3</v>
      </c>
      <c r="R15">
        <v>3</v>
      </c>
    </row>
    <row r="16" spans="1:18" x14ac:dyDescent="0.3">
      <c r="A16" s="72">
        <v>6</v>
      </c>
      <c r="D16" s="87">
        <f>SUM(Tableau1[[#This Row],[Service recep]:[Propreté]])*2/14</f>
        <v>6.4285714285714288</v>
      </c>
      <c r="E16">
        <v>3</v>
      </c>
      <c r="F16">
        <v>3</v>
      </c>
      <c r="G16">
        <v>5</v>
      </c>
      <c r="H16">
        <v>4</v>
      </c>
      <c r="I16">
        <v>3</v>
      </c>
      <c r="J16">
        <v>3</v>
      </c>
      <c r="K16">
        <v>3</v>
      </c>
      <c r="L16">
        <v>3</v>
      </c>
      <c r="M16">
        <v>3</v>
      </c>
      <c r="N16">
        <v>3</v>
      </c>
      <c r="O16">
        <v>3</v>
      </c>
      <c r="P16">
        <v>3</v>
      </c>
      <c r="Q16">
        <v>3</v>
      </c>
      <c r="R16">
        <v>3</v>
      </c>
    </row>
    <row r="17" spans="1:4" x14ac:dyDescent="0.3">
      <c r="A17" s="72"/>
      <c r="D17" s="87">
        <f>SUM(Tableau1[[#This Row],[Service recep]:[Propreté]])*2/14</f>
        <v>0</v>
      </c>
    </row>
    <row r="18" spans="1:4" x14ac:dyDescent="0.3">
      <c r="A18" s="72"/>
      <c r="D18" s="87">
        <f>SUM(Tableau1[[#This Row],[Service recep]:[Propreté]])*2/14</f>
        <v>0</v>
      </c>
    </row>
    <row r="19" spans="1:4" x14ac:dyDescent="0.3">
      <c r="A19" s="72"/>
      <c r="D19" s="87">
        <f>SUM(Tableau1[[#This Row],[Service recep]:[Propreté]])*2/14</f>
        <v>0</v>
      </c>
    </row>
    <row r="20" spans="1:4" x14ac:dyDescent="0.3">
      <c r="A20" s="72"/>
      <c r="D20" s="87">
        <f>SUM(Tableau1[[#This Row],[Service recep]:[Propreté]])*2/14</f>
        <v>0</v>
      </c>
    </row>
    <row r="21" spans="1:4" x14ac:dyDescent="0.3">
      <c r="A21" s="72"/>
      <c r="D21" s="87">
        <f>SUM(Tableau1[[#This Row],[Service recep]:[Propreté]])*2/14</f>
        <v>0</v>
      </c>
    </row>
    <row r="22" spans="1:4" x14ac:dyDescent="0.3">
      <c r="A22" s="72"/>
      <c r="D22" s="87">
        <f>SUM(Tableau1[[#This Row],[Service recep]:[Propreté]])*2/14</f>
        <v>0</v>
      </c>
    </row>
    <row r="23" spans="1:4" x14ac:dyDescent="0.3">
      <c r="A23" s="72"/>
      <c r="D23" s="87">
        <f>SUM(Tableau1[[#This Row],[Service recep]:[Propreté]])*2/14</f>
        <v>0</v>
      </c>
    </row>
    <row r="24" spans="1:4" x14ac:dyDescent="0.3">
      <c r="A24" s="72"/>
      <c r="D24" s="87">
        <f>SUM(Tableau1[[#This Row],[Service recep]:[Propreté]])*2/14</f>
        <v>0</v>
      </c>
    </row>
    <row r="25" spans="1:4" x14ac:dyDescent="0.3">
      <c r="A25" s="72"/>
      <c r="D25" s="87">
        <f>SUM(Tableau1[[#This Row],[Service recep]:[Propreté]])*2/14</f>
        <v>0</v>
      </c>
    </row>
    <row r="26" spans="1:4" x14ac:dyDescent="0.3">
      <c r="A26" s="72"/>
      <c r="D26" s="87">
        <f>SUM(Tableau1[[#This Row],[Service recep]:[Propreté]])*2/14</f>
        <v>0</v>
      </c>
    </row>
    <row r="27" spans="1:4" x14ac:dyDescent="0.3">
      <c r="A27" s="72"/>
      <c r="D27" s="87">
        <f>SUM(Tableau1[[#This Row],[Service recep]:[Propreté]])*2/14</f>
        <v>0</v>
      </c>
    </row>
    <row r="28" spans="1:4" x14ac:dyDescent="0.3">
      <c r="A28" s="72"/>
      <c r="D28" s="87">
        <f>SUM(Tableau1[[#This Row],[Service recep]:[Propreté]])*2/14</f>
        <v>0</v>
      </c>
    </row>
    <row r="29" spans="1:4" x14ac:dyDescent="0.3">
      <c r="A29" s="72"/>
      <c r="D29" s="87">
        <f>SUM(Tableau1[[#This Row],[Service recep]:[Propreté]])*2/14</f>
        <v>0</v>
      </c>
    </row>
    <row r="30" spans="1:4" x14ac:dyDescent="0.3">
      <c r="A30" s="72"/>
      <c r="D30" s="87">
        <f>SUM(Tableau1[[#This Row],[Service recep]:[Propreté]])*2/14</f>
        <v>0</v>
      </c>
    </row>
    <row r="31" spans="1:4" x14ac:dyDescent="0.3">
      <c r="A31" s="72"/>
      <c r="D31" s="87">
        <f>SUM(Tableau1[[#This Row],[Service recep]:[Propreté]])*2/14</f>
        <v>0</v>
      </c>
    </row>
    <row r="32" spans="1:4" x14ac:dyDescent="0.3">
      <c r="A32" s="72"/>
      <c r="D32" s="87">
        <f>SUM(Tableau1[[#This Row],[Service recep]:[Propreté]])*2/14</f>
        <v>0</v>
      </c>
    </row>
    <row r="33" spans="1:4" x14ac:dyDescent="0.3">
      <c r="A33" s="72"/>
      <c r="D33" s="87">
        <f>SUM(Tableau1[[#This Row],[Service recep]:[Propreté]])*2/14</f>
        <v>0</v>
      </c>
    </row>
    <row r="34" spans="1:4" x14ac:dyDescent="0.3">
      <c r="A34" s="72"/>
      <c r="D34" s="87">
        <f>SUM(Tableau1[[#This Row],[Service recep]:[Propreté]])*2/14</f>
        <v>0</v>
      </c>
    </row>
    <row r="35" spans="1:4" x14ac:dyDescent="0.3">
      <c r="A35" s="72"/>
      <c r="D35" s="87">
        <f>SUM(Tableau1[[#This Row],[Service recep]:[Propreté]])*2/14</f>
        <v>0</v>
      </c>
    </row>
    <row r="36" spans="1:4" x14ac:dyDescent="0.3">
      <c r="A36" s="72"/>
      <c r="D36" s="87">
        <f>SUM(Tableau1[[#This Row],[Service recep]:[Propreté]])*2/14</f>
        <v>0</v>
      </c>
    </row>
    <row r="37" spans="1:4" x14ac:dyDescent="0.3">
      <c r="A37" s="72"/>
      <c r="D37" s="87">
        <f>SUM(Tableau1[[#This Row],[Service recep]:[Propreté]])*2/14</f>
        <v>0</v>
      </c>
    </row>
    <row r="38" spans="1:4" x14ac:dyDescent="0.3">
      <c r="A38" s="72"/>
      <c r="D38" s="87">
        <f>SUM(Tableau1[[#This Row],[Service recep]:[Propreté]])*2/14</f>
        <v>0</v>
      </c>
    </row>
    <row r="39" spans="1:4" x14ac:dyDescent="0.3">
      <c r="A39" s="72"/>
      <c r="D39" s="87">
        <f>SUM(Tableau1[[#This Row],[Service recep]:[Propreté]])*2/14</f>
        <v>0</v>
      </c>
    </row>
    <row r="40" spans="1:4" x14ac:dyDescent="0.3">
      <c r="A40" s="72"/>
      <c r="D40" s="87">
        <f>SUM(Tableau1[[#This Row],[Service recep]:[Propreté]])*2/14</f>
        <v>0</v>
      </c>
    </row>
    <row r="41" spans="1:4" x14ac:dyDescent="0.3">
      <c r="A41" s="72"/>
      <c r="D41" s="87">
        <f>SUM(Tableau1[[#This Row],[Service recep]:[Propreté]])*2/14</f>
        <v>0</v>
      </c>
    </row>
    <row r="42" spans="1:4" x14ac:dyDescent="0.3">
      <c r="A42" s="72"/>
      <c r="D42" s="87">
        <f>SUM(Tableau1[[#This Row],[Service recep]:[Propreté]])*2/14</f>
        <v>0</v>
      </c>
    </row>
    <row r="43" spans="1:4" x14ac:dyDescent="0.3">
      <c r="A43" s="72"/>
      <c r="D43" s="87">
        <f>SUM(Tableau1[[#This Row],[Service recep]:[Propreté]])*2/14</f>
        <v>0</v>
      </c>
    </row>
    <row r="44" spans="1:4" x14ac:dyDescent="0.3">
      <c r="A44" s="72"/>
      <c r="D44" s="87">
        <f>SUM(Tableau1[[#This Row],[Service recep]:[Propreté]])*2/14</f>
        <v>0</v>
      </c>
    </row>
    <row r="45" spans="1:4" x14ac:dyDescent="0.3">
      <c r="A45" s="72"/>
      <c r="D45" s="87">
        <f>SUM(Tableau1[[#This Row],[Service recep]:[Propreté]])*2/14</f>
        <v>0</v>
      </c>
    </row>
    <row r="46" spans="1:4" x14ac:dyDescent="0.3">
      <c r="A46" s="72"/>
      <c r="D46" s="87">
        <f>SUM(Tableau1[[#This Row],[Service recep]:[Propreté]])*2/14</f>
        <v>0</v>
      </c>
    </row>
    <row r="47" spans="1:4" x14ac:dyDescent="0.3">
      <c r="A47" s="72"/>
      <c r="D47" s="87">
        <f>SUM(Tableau1[[#This Row],[Service recep]:[Propreté]])*2/14</f>
        <v>0</v>
      </c>
    </row>
    <row r="48" spans="1:4" x14ac:dyDescent="0.3">
      <c r="A48" s="72"/>
      <c r="D48" s="87">
        <f>SUM(Tableau1[[#This Row],[Service recep]:[Propreté]])*2/14</f>
        <v>0</v>
      </c>
    </row>
    <row r="49" spans="1:4" x14ac:dyDescent="0.3">
      <c r="A49" s="72"/>
      <c r="D49" s="87">
        <f>SUM(Tableau1[[#This Row],[Service recep]:[Propreté]])*2/14</f>
        <v>0</v>
      </c>
    </row>
    <row r="50" spans="1:4" x14ac:dyDescent="0.3">
      <c r="A50" s="72"/>
      <c r="D50" s="87">
        <f>SUM(Tableau1[[#This Row],[Service recep]:[Propreté]])*2/14</f>
        <v>0</v>
      </c>
    </row>
    <row r="51" spans="1:4" x14ac:dyDescent="0.3">
      <c r="A51" s="72"/>
      <c r="D51" s="87">
        <f>SUM(Tableau1[[#This Row],[Service recep]:[Propreté]])*2/14</f>
        <v>0</v>
      </c>
    </row>
    <row r="52" spans="1:4" x14ac:dyDescent="0.3">
      <c r="A52" s="72"/>
      <c r="D52" s="87">
        <f>SUM(Tableau1[[#This Row],[Service recep]:[Propreté]])*2/14</f>
        <v>0</v>
      </c>
    </row>
    <row r="53" spans="1:4" x14ac:dyDescent="0.3">
      <c r="A53" s="72"/>
      <c r="D53" s="87">
        <f>SUM(Tableau1[[#This Row],[Service recep]:[Propreté]])*2/14</f>
        <v>0</v>
      </c>
    </row>
    <row r="54" spans="1:4" x14ac:dyDescent="0.3">
      <c r="A54" s="72"/>
      <c r="D54" s="87">
        <f>SUM(Tableau1[[#This Row],[Service recep]:[Propreté]])*2/14</f>
        <v>0</v>
      </c>
    </row>
    <row r="55" spans="1:4" x14ac:dyDescent="0.3">
      <c r="A55" s="72"/>
      <c r="D55" s="87">
        <f>SUM(Tableau1[[#This Row],[Service recep]:[Propreté]])*2/14</f>
        <v>0</v>
      </c>
    </row>
    <row r="56" spans="1:4" x14ac:dyDescent="0.3">
      <c r="A56" s="72"/>
      <c r="D56" s="87">
        <f>SUM(Tableau1[[#This Row],[Service recep]:[Propreté]])*2/14</f>
        <v>0</v>
      </c>
    </row>
    <row r="57" spans="1:4" x14ac:dyDescent="0.3">
      <c r="A57" s="72"/>
      <c r="D57" s="87">
        <f>SUM(Tableau1[[#This Row],[Service recep]:[Propreté]])*2/14</f>
        <v>0</v>
      </c>
    </row>
    <row r="58" spans="1:4" x14ac:dyDescent="0.3">
      <c r="A58" s="72"/>
      <c r="D58" s="87">
        <f>SUM(Tableau1[[#This Row],[Service recep]:[Propreté]])*2/14</f>
        <v>0</v>
      </c>
    </row>
    <row r="59" spans="1:4" x14ac:dyDescent="0.3">
      <c r="A59" s="72"/>
      <c r="D59" s="87">
        <f>SUM(Tableau1[[#This Row],[Service recep]:[Propreté]])*2/14</f>
        <v>0</v>
      </c>
    </row>
    <row r="60" spans="1:4" x14ac:dyDescent="0.3">
      <c r="A60" s="72"/>
      <c r="D60" s="87">
        <f>SUM(Tableau1[[#This Row],[Service recep]:[Propreté]])*2/14</f>
        <v>0</v>
      </c>
    </row>
    <row r="61" spans="1:4" x14ac:dyDescent="0.3">
      <c r="A61" s="72"/>
      <c r="D61" s="87">
        <f>SUM(Tableau1[[#This Row],[Service recep]:[Propreté]])*2/14</f>
        <v>0</v>
      </c>
    </row>
    <row r="62" spans="1:4" x14ac:dyDescent="0.3">
      <c r="A62" s="72"/>
      <c r="D62" s="87">
        <f>SUM(Tableau1[[#This Row],[Service recep]:[Propreté]])*2/14</f>
        <v>0</v>
      </c>
    </row>
    <row r="63" spans="1:4" x14ac:dyDescent="0.3">
      <c r="A63" s="72"/>
      <c r="D63" s="87">
        <f>SUM(Tableau1[[#This Row],[Service recep]:[Propreté]])*2/14</f>
        <v>0</v>
      </c>
    </row>
    <row r="64" spans="1:4" x14ac:dyDescent="0.3">
      <c r="A64" s="72"/>
      <c r="D64" s="87">
        <f>SUM(Tableau1[[#This Row],[Service recep]:[Propreté]])*2/14</f>
        <v>0</v>
      </c>
    </row>
    <row r="65" spans="1:4" x14ac:dyDescent="0.3">
      <c r="A65" s="72"/>
      <c r="D65" s="87">
        <f>SUM(Tableau1[[#This Row],[Service recep]:[Propreté]])*2/14</f>
        <v>0</v>
      </c>
    </row>
    <row r="66" spans="1:4" x14ac:dyDescent="0.3">
      <c r="A66" s="72"/>
      <c r="D66" s="87">
        <f>SUM(Tableau1[[#This Row],[Service recep]:[Propreté]])*2/14</f>
        <v>0</v>
      </c>
    </row>
    <row r="67" spans="1:4" x14ac:dyDescent="0.3">
      <c r="A67" s="72"/>
      <c r="D67" s="87">
        <f>SUM(Tableau1[[#This Row],[Service recep]:[Propreté]])*2/14</f>
        <v>0</v>
      </c>
    </row>
    <row r="68" spans="1:4" x14ac:dyDescent="0.3">
      <c r="A68" s="72"/>
      <c r="D68" s="87">
        <f>SUM(Tableau1[[#This Row],[Service recep]:[Propreté]])*2/14</f>
        <v>0</v>
      </c>
    </row>
    <row r="69" spans="1:4" x14ac:dyDescent="0.3">
      <c r="A69" s="72"/>
      <c r="D69" s="87">
        <f>SUM(Tableau1[[#This Row],[Service recep]:[Propreté]])*2/14</f>
        <v>0</v>
      </c>
    </row>
    <row r="70" spans="1:4" x14ac:dyDescent="0.3">
      <c r="A70" s="72"/>
      <c r="D70" s="87">
        <f>SUM(Tableau1[[#This Row],[Service recep]:[Propreté]])*2/14</f>
        <v>0</v>
      </c>
    </row>
    <row r="71" spans="1:4" x14ac:dyDescent="0.3">
      <c r="A71" s="72"/>
      <c r="D71" s="87">
        <f>SUM(Tableau1[[#This Row],[Service recep]:[Propreté]])*2/14</f>
        <v>0</v>
      </c>
    </row>
    <row r="72" spans="1:4" x14ac:dyDescent="0.3">
      <c r="A72" s="72"/>
      <c r="D72" s="87">
        <f>SUM(Tableau1[[#This Row],[Service recep]:[Propreté]])*2/14</f>
        <v>0</v>
      </c>
    </row>
    <row r="73" spans="1:4" x14ac:dyDescent="0.3">
      <c r="A73" s="72"/>
      <c r="D73" s="87">
        <f>SUM(Tableau1[[#This Row],[Service recep]:[Propreté]])*2/14</f>
        <v>0</v>
      </c>
    </row>
    <row r="74" spans="1:4" x14ac:dyDescent="0.3">
      <c r="A74" s="72"/>
      <c r="D74" s="87">
        <f>SUM(Tableau1[[#This Row],[Service recep]:[Propreté]])*2/14</f>
        <v>0</v>
      </c>
    </row>
    <row r="75" spans="1:4" x14ac:dyDescent="0.3">
      <c r="A75" s="72"/>
      <c r="D75" s="87">
        <f>SUM(Tableau1[[#This Row],[Service recep]:[Propreté]])*2/14</f>
        <v>0</v>
      </c>
    </row>
    <row r="76" spans="1:4" x14ac:dyDescent="0.3">
      <c r="A76" s="72"/>
      <c r="D76" s="87">
        <f>SUM(Tableau1[[#This Row],[Service recep]:[Propreté]])*2/14</f>
        <v>0</v>
      </c>
    </row>
    <row r="77" spans="1:4" x14ac:dyDescent="0.3">
      <c r="A77" s="72"/>
      <c r="D77" s="87">
        <f>SUM(Tableau1[[#This Row],[Service recep]:[Propreté]])*2/14</f>
        <v>0</v>
      </c>
    </row>
    <row r="78" spans="1:4" x14ac:dyDescent="0.3">
      <c r="A78" s="72"/>
      <c r="D78" s="87">
        <f>SUM(Tableau1[[#This Row],[Service recep]:[Propreté]])*2/14</f>
        <v>0</v>
      </c>
    </row>
    <row r="79" spans="1:4" x14ac:dyDescent="0.3">
      <c r="A79" s="72"/>
      <c r="D79" s="87">
        <f>SUM(Tableau1[[#This Row],[Service recep]:[Propreté]])*2/14</f>
        <v>0</v>
      </c>
    </row>
    <row r="80" spans="1:4" x14ac:dyDescent="0.3">
      <c r="A80" s="72"/>
      <c r="D80" s="87">
        <f>SUM(Tableau1[[#This Row],[Service recep]:[Propreté]])*2/14</f>
        <v>0</v>
      </c>
    </row>
    <row r="81" spans="1:4" x14ac:dyDescent="0.3">
      <c r="A81" s="72"/>
      <c r="D81" s="87">
        <f>SUM(Tableau1[[#This Row],[Service recep]:[Propreté]])*2/14</f>
        <v>0</v>
      </c>
    </row>
    <row r="82" spans="1:4" x14ac:dyDescent="0.3">
      <c r="A82" s="72"/>
      <c r="D82" s="87">
        <f>SUM(Tableau1[[#This Row],[Service recep]:[Propreté]])*2/14</f>
        <v>0</v>
      </c>
    </row>
    <row r="83" spans="1:4" x14ac:dyDescent="0.3">
      <c r="A83" s="72"/>
      <c r="D83" s="87">
        <f>SUM(Tableau1[[#This Row],[Service recep]:[Propreté]])*2/14</f>
        <v>0</v>
      </c>
    </row>
    <row r="84" spans="1:4" x14ac:dyDescent="0.3">
      <c r="A84" s="72"/>
      <c r="D84" s="87">
        <f>SUM(Tableau1[[#This Row],[Service recep]:[Propreté]])*2/14</f>
        <v>0</v>
      </c>
    </row>
    <row r="85" spans="1:4" x14ac:dyDescent="0.3">
      <c r="A85" s="72"/>
      <c r="D85" s="87">
        <f>SUM(Tableau1[[#This Row],[Service recep]:[Propreté]])*2/14</f>
        <v>0</v>
      </c>
    </row>
    <row r="86" spans="1:4" x14ac:dyDescent="0.3">
      <c r="A86" s="72"/>
      <c r="D86" s="87">
        <f>SUM(Tableau1[[#This Row],[Service recep]:[Propreté]])*2/14</f>
        <v>0</v>
      </c>
    </row>
    <row r="87" spans="1:4" x14ac:dyDescent="0.3">
      <c r="A87" s="72"/>
      <c r="D87" s="87">
        <f>SUM(Tableau1[[#This Row],[Service recep]:[Propreté]])*2/14</f>
        <v>0</v>
      </c>
    </row>
    <row r="88" spans="1:4" x14ac:dyDescent="0.3">
      <c r="A88" s="72"/>
      <c r="D88" s="87">
        <f>SUM(Tableau1[[#This Row],[Service recep]:[Propreté]])*2/14</f>
        <v>0</v>
      </c>
    </row>
    <row r="89" spans="1:4" x14ac:dyDescent="0.3">
      <c r="A89" s="72"/>
      <c r="D89" s="87">
        <f>SUM(Tableau1[[#This Row],[Service recep]:[Propreté]])*2/14</f>
        <v>0</v>
      </c>
    </row>
    <row r="90" spans="1:4" x14ac:dyDescent="0.3">
      <c r="A90" s="72"/>
      <c r="D90" s="87">
        <f>SUM(Tableau1[[#This Row],[Service recep]:[Propreté]])*2/14</f>
        <v>0</v>
      </c>
    </row>
    <row r="91" spans="1:4" x14ac:dyDescent="0.3">
      <c r="A91" s="72"/>
      <c r="D91" s="87">
        <f>SUM(Tableau1[[#This Row],[Service recep]:[Propreté]])*2/14</f>
        <v>0</v>
      </c>
    </row>
    <row r="92" spans="1:4" x14ac:dyDescent="0.3">
      <c r="A92" s="72"/>
      <c r="D92" s="87">
        <f>SUM(Tableau1[[#This Row],[Service recep]:[Propreté]])*2/14</f>
        <v>0</v>
      </c>
    </row>
    <row r="93" spans="1:4" x14ac:dyDescent="0.3">
      <c r="A93" s="72"/>
      <c r="D93" s="87">
        <f>SUM(Tableau1[[#This Row],[Service recep]:[Propreté]])*2/14</f>
        <v>0</v>
      </c>
    </row>
    <row r="94" spans="1:4" x14ac:dyDescent="0.3">
      <c r="A94" s="72"/>
      <c r="D94" s="87">
        <f>SUM(Tableau1[[#This Row],[Service recep]:[Propreté]])*2/14</f>
        <v>0</v>
      </c>
    </row>
    <row r="95" spans="1:4" x14ac:dyDescent="0.3">
      <c r="A95" s="72"/>
      <c r="D95" s="87">
        <f>SUM(Tableau1[[#This Row],[Service recep]:[Propreté]])*2/14</f>
        <v>0</v>
      </c>
    </row>
    <row r="96" spans="1:4" x14ac:dyDescent="0.3">
      <c r="A96" s="72"/>
      <c r="D96" s="87">
        <f>SUM(Tableau1[[#This Row],[Service recep]:[Propreté]])*2/14</f>
        <v>0</v>
      </c>
    </row>
    <row r="97" spans="1:4" x14ac:dyDescent="0.3">
      <c r="A97" s="72"/>
      <c r="D97" s="87">
        <f>SUM(Tableau1[[#This Row],[Service recep]:[Propreté]])*2/14</f>
        <v>0</v>
      </c>
    </row>
    <row r="98" spans="1:4" x14ac:dyDescent="0.3">
      <c r="A98" s="72"/>
      <c r="D98" s="87">
        <f>SUM(Tableau1[[#This Row],[Service recep]:[Propreté]])*2/14</f>
        <v>0</v>
      </c>
    </row>
    <row r="99" spans="1:4" x14ac:dyDescent="0.3">
      <c r="A99" s="72"/>
      <c r="D99" s="87">
        <f>SUM(Tableau1[[#This Row],[Service recep]:[Propreté]])*2/14</f>
        <v>0</v>
      </c>
    </row>
    <row r="100" spans="1:4" x14ac:dyDescent="0.3">
      <c r="A100" s="72"/>
      <c r="D100" s="87">
        <f>SUM(Tableau1[[#This Row],[Service recep]:[Propreté]])*2/14</f>
        <v>0</v>
      </c>
    </row>
    <row r="101" spans="1:4" x14ac:dyDescent="0.3">
      <c r="A101" s="72"/>
      <c r="D101" s="87">
        <f>SUM(Tableau1[[#This Row],[Service recep]:[Propreté]])*2/14</f>
        <v>0</v>
      </c>
    </row>
    <row r="102" spans="1:4" x14ac:dyDescent="0.3">
      <c r="A102" s="72"/>
      <c r="D102" s="87">
        <f>SUM(Tableau1[[#This Row],[Service recep]:[Propreté]])*2/14</f>
        <v>0</v>
      </c>
    </row>
    <row r="103" spans="1:4" x14ac:dyDescent="0.3">
      <c r="A103" s="72"/>
      <c r="D103" s="87">
        <f>SUM(Tableau1[[#This Row],[Service recep]:[Propreté]])*2/14</f>
        <v>0</v>
      </c>
    </row>
    <row r="104" spans="1:4" x14ac:dyDescent="0.3">
      <c r="A104" s="72"/>
      <c r="D104" s="87">
        <f>SUM(Tableau1[[#This Row],[Service recep]:[Propreté]])*2/14</f>
        <v>0</v>
      </c>
    </row>
    <row r="105" spans="1:4" x14ac:dyDescent="0.3">
      <c r="A105" s="72"/>
      <c r="D105" s="87">
        <f>SUM(Tableau1[[#This Row],[Service recep]:[Propreté]])*2/14</f>
        <v>0</v>
      </c>
    </row>
    <row r="106" spans="1:4" x14ac:dyDescent="0.3">
      <c r="A106" s="72"/>
      <c r="D106" s="87">
        <f>SUM(Tableau1[[#This Row],[Service recep]:[Propreté]])*2/14</f>
        <v>0</v>
      </c>
    </row>
    <row r="107" spans="1:4" x14ac:dyDescent="0.3">
      <c r="A107" s="72"/>
      <c r="D107" s="87">
        <f>SUM(Tableau1[[#This Row],[Service recep]:[Propreté]])*2/14</f>
        <v>0</v>
      </c>
    </row>
    <row r="108" spans="1:4" x14ac:dyDescent="0.3">
      <c r="A108" s="72"/>
      <c r="D108" s="87">
        <f>SUM(Tableau1[[#This Row],[Service recep]:[Propreté]])*2/14</f>
        <v>0</v>
      </c>
    </row>
    <row r="109" spans="1:4" x14ac:dyDescent="0.3">
      <c r="A109" s="72"/>
      <c r="D109" s="87">
        <f>SUM(Tableau1[[#This Row],[Service recep]:[Propreté]])*2/14</f>
        <v>0</v>
      </c>
    </row>
    <row r="110" spans="1:4" x14ac:dyDescent="0.3">
      <c r="A110" s="72"/>
      <c r="D110" s="87">
        <f>SUM(Tableau1[[#This Row],[Service recep]:[Propreté]])*2/14</f>
        <v>0</v>
      </c>
    </row>
    <row r="111" spans="1:4" x14ac:dyDescent="0.3">
      <c r="A111" s="72"/>
      <c r="D111" s="87">
        <f>SUM(Tableau1[[#This Row],[Service recep]:[Propreté]])*2/14</f>
        <v>0</v>
      </c>
    </row>
  </sheetData>
  <mergeCells count="8">
    <mergeCell ref="N8:O8"/>
    <mergeCell ref="P8:Q8"/>
    <mergeCell ref="B1:C5"/>
    <mergeCell ref="A1:A5"/>
    <mergeCell ref="E1:E5"/>
    <mergeCell ref="G1:G5"/>
    <mergeCell ref="G8:I8"/>
    <mergeCell ref="K8:M9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3399"/>
  </sheetPr>
  <dimension ref="A1:R111"/>
  <sheetViews>
    <sheetView workbookViewId="0">
      <selection activeCell="F19" sqref="F19"/>
    </sheetView>
  </sheetViews>
  <sheetFormatPr baseColWidth="10" defaultRowHeight="15" x14ac:dyDescent="0.3"/>
  <cols>
    <col min="1" max="1" width="14.875" customWidth="1"/>
    <col min="2" max="3" width="11.75" customWidth="1"/>
    <col min="4" max="4" width="16" customWidth="1"/>
    <col min="5" max="5" width="15.125" bestFit="1" customWidth="1"/>
    <col min="6" max="6" width="13" bestFit="1" customWidth="1"/>
  </cols>
  <sheetData>
    <row r="1" spans="1:18" x14ac:dyDescent="0.3">
      <c r="A1" s="118">
        <f>SUM(Tableau13[QUALITE/PRIX])/C7</f>
        <v>8</v>
      </c>
      <c r="B1" s="112" t="s">
        <v>25</v>
      </c>
      <c r="C1" s="113"/>
      <c r="D1" s="74"/>
      <c r="E1" s="121"/>
      <c r="F1" s="88"/>
      <c r="G1" s="122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</row>
    <row r="2" spans="1:18" x14ac:dyDescent="0.3">
      <c r="A2" s="119"/>
      <c r="B2" s="114"/>
      <c r="C2" s="115"/>
      <c r="D2" s="74"/>
      <c r="E2" s="121"/>
      <c r="F2" s="88"/>
      <c r="G2" s="122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</row>
    <row r="3" spans="1:18" x14ac:dyDescent="0.3">
      <c r="A3" s="119"/>
      <c r="B3" s="114"/>
      <c r="C3" s="115"/>
      <c r="D3" s="74"/>
      <c r="E3" s="121"/>
      <c r="F3" s="88"/>
      <c r="G3" s="122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</row>
    <row r="4" spans="1:18" x14ac:dyDescent="0.3">
      <c r="A4" s="119"/>
      <c r="B4" s="114"/>
      <c r="C4" s="115"/>
      <c r="D4" s="74"/>
      <c r="E4" s="121"/>
      <c r="F4" s="88"/>
      <c r="G4" s="122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</row>
    <row r="5" spans="1:18" x14ac:dyDescent="0.3">
      <c r="A5" s="120"/>
      <c r="B5" s="116"/>
      <c r="C5" s="117"/>
      <c r="D5" s="74"/>
      <c r="E5" s="121"/>
      <c r="F5" s="88"/>
      <c r="G5" s="122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</row>
    <row r="6" spans="1:18" x14ac:dyDescent="0.3">
      <c r="A6" s="74"/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</row>
    <row r="7" spans="1:18" x14ac:dyDescent="0.3">
      <c r="A7" s="77" t="s">
        <v>26</v>
      </c>
      <c r="B7" s="77"/>
      <c r="C7" s="77" t="str">
        <f>CONCATENATE("",SUBTOTAL(103,Tableau13[POSITION]))</f>
        <v>6</v>
      </c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O7" s="74"/>
      <c r="P7" s="74"/>
      <c r="Q7" s="74"/>
      <c r="R7" s="74"/>
    </row>
    <row r="8" spans="1:18" x14ac:dyDescent="0.3">
      <c r="A8" s="74"/>
      <c r="B8" s="74"/>
      <c r="C8" s="74"/>
      <c r="D8" s="74"/>
      <c r="E8" s="75" t="s">
        <v>14</v>
      </c>
      <c r="F8" s="76" t="s">
        <v>24</v>
      </c>
      <c r="G8" s="123" t="s">
        <v>35</v>
      </c>
      <c r="H8" s="123"/>
      <c r="I8" s="123"/>
      <c r="J8" s="80" t="s">
        <v>36</v>
      </c>
      <c r="K8" s="124" t="s">
        <v>15</v>
      </c>
      <c r="L8" s="124"/>
      <c r="M8" s="124"/>
      <c r="N8" s="110" t="s">
        <v>16</v>
      </c>
      <c r="O8" s="110"/>
      <c r="P8" s="111" t="s">
        <v>20</v>
      </c>
      <c r="Q8" s="111"/>
      <c r="R8" s="86" t="s">
        <v>17</v>
      </c>
    </row>
    <row r="9" spans="1:18" ht="3.75" customHeight="1" x14ac:dyDescent="0.3">
      <c r="G9" s="79"/>
      <c r="H9" s="79"/>
      <c r="I9" s="79"/>
      <c r="J9" s="81"/>
      <c r="K9" s="124"/>
      <c r="L9" s="124"/>
      <c r="M9" s="124"/>
    </row>
    <row r="10" spans="1:18" x14ac:dyDescent="0.3">
      <c r="A10" t="s">
        <v>21</v>
      </c>
      <c r="B10" t="s">
        <v>22</v>
      </c>
      <c r="C10" t="s">
        <v>19</v>
      </c>
      <c r="D10" s="6" t="s">
        <v>23</v>
      </c>
      <c r="E10" t="s">
        <v>30</v>
      </c>
      <c r="F10" s="73" t="s">
        <v>31</v>
      </c>
      <c r="G10" s="79" t="s">
        <v>32</v>
      </c>
      <c r="H10" s="79" t="s">
        <v>33</v>
      </c>
      <c r="I10" s="79" t="s">
        <v>34</v>
      </c>
      <c r="J10" s="81" t="s">
        <v>37</v>
      </c>
      <c r="K10" s="82" t="s">
        <v>54</v>
      </c>
      <c r="L10" s="82" t="s">
        <v>55</v>
      </c>
      <c r="M10" s="82" t="s">
        <v>56</v>
      </c>
      <c r="N10" s="83" t="s">
        <v>38</v>
      </c>
      <c r="O10" s="83" t="s">
        <v>28</v>
      </c>
      <c r="P10" s="84" t="s">
        <v>39</v>
      </c>
      <c r="Q10" s="84" t="s">
        <v>29</v>
      </c>
      <c r="R10" s="85" t="s">
        <v>40</v>
      </c>
    </row>
    <row r="11" spans="1:18" x14ac:dyDescent="0.3">
      <c r="A11" s="72">
        <v>1</v>
      </c>
      <c r="B11" t="s">
        <v>41</v>
      </c>
      <c r="C11" s="72">
        <v>204</v>
      </c>
      <c r="D11" s="87">
        <f>SUM(Tableau13[[#This Row],[Service recep]:[Propreté]])*2/14</f>
        <v>8</v>
      </c>
      <c r="E11">
        <v>4</v>
      </c>
      <c r="F11">
        <v>4</v>
      </c>
      <c r="G11">
        <v>4</v>
      </c>
      <c r="H11">
        <v>4</v>
      </c>
      <c r="I11">
        <v>4</v>
      </c>
      <c r="J11">
        <v>4</v>
      </c>
      <c r="K11">
        <v>4</v>
      </c>
      <c r="L11">
        <v>4</v>
      </c>
      <c r="M11">
        <v>4</v>
      </c>
      <c r="N11">
        <v>4</v>
      </c>
      <c r="O11">
        <v>4</v>
      </c>
      <c r="P11">
        <v>4</v>
      </c>
      <c r="Q11">
        <v>4</v>
      </c>
      <c r="R11">
        <v>4</v>
      </c>
    </row>
    <row r="12" spans="1:18" x14ac:dyDescent="0.3">
      <c r="A12" s="72">
        <v>2</v>
      </c>
      <c r="D12" s="87">
        <f>SUM(Tableau13[[#This Row],[Service recep]:[Propreté]])*2/14</f>
        <v>8</v>
      </c>
      <c r="E12">
        <v>4</v>
      </c>
      <c r="F12">
        <v>4</v>
      </c>
      <c r="G12">
        <v>4</v>
      </c>
      <c r="H12">
        <v>4</v>
      </c>
      <c r="I12">
        <v>4</v>
      </c>
      <c r="J12">
        <v>4</v>
      </c>
      <c r="K12">
        <v>4</v>
      </c>
      <c r="L12">
        <v>4</v>
      </c>
      <c r="M12">
        <v>4</v>
      </c>
      <c r="N12">
        <v>4</v>
      </c>
      <c r="O12">
        <v>4</v>
      </c>
      <c r="P12">
        <v>4</v>
      </c>
      <c r="Q12">
        <v>4</v>
      </c>
      <c r="R12">
        <v>4</v>
      </c>
    </row>
    <row r="13" spans="1:18" x14ac:dyDescent="0.3">
      <c r="A13" s="72">
        <v>3</v>
      </c>
      <c r="D13" s="87">
        <f>SUM(Tableau13[[#This Row],[Service recep]:[Propreté]])*2/14</f>
        <v>8</v>
      </c>
      <c r="E13">
        <v>4</v>
      </c>
      <c r="F13">
        <v>4</v>
      </c>
      <c r="G13">
        <v>4</v>
      </c>
      <c r="H13">
        <v>4</v>
      </c>
      <c r="I13">
        <v>4</v>
      </c>
      <c r="J13">
        <v>4</v>
      </c>
      <c r="K13">
        <v>4</v>
      </c>
      <c r="L13">
        <v>4</v>
      </c>
      <c r="M13">
        <v>4</v>
      </c>
      <c r="N13">
        <v>4</v>
      </c>
      <c r="O13">
        <v>4</v>
      </c>
      <c r="P13">
        <v>4</v>
      </c>
      <c r="Q13">
        <v>4</v>
      </c>
      <c r="R13">
        <v>4</v>
      </c>
    </row>
    <row r="14" spans="1:18" x14ac:dyDescent="0.3">
      <c r="A14" s="72">
        <v>4</v>
      </c>
      <c r="B14" s="6"/>
      <c r="C14" s="6"/>
      <c r="D14" s="87">
        <f>SUM(Tableau13[[#This Row],[Service recep]:[Propreté]])*2/14</f>
        <v>8</v>
      </c>
      <c r="E14">
        <v>4</v>
      </c>
      <c r="F14">
        <v>4</v>
      </c>
      <c r="G14">
        <v>4</v>
      </c>
      <c r="H14">
        <v>4</v>
      </c>
      <c r="I14">
        <v>4</v>
      </c>
      <c r="J14">
        <v>4</v>
      </c>
      <c r="K14">
        <v>4</v>
      </c>
      <c r="L14">
        <v>4</v>
      </c>
      <c r="M14">
        <v>4</v>
      </c>
      <c r="N14">
        <v>4</v>
      </c>
      <c r="O14">
        <v>4</v>
      </c>
      <c r="P14">
        <v>4</v>
      </c>
      <c r="Q14">
        <v>4</v>
      </c>
      <c r="R14">
        <v>4</v>
      </c>
    </row>
    <row r="15" spans="1:18" x14ac:dyDescent="0.3">
      <c r="A15" s="72">
        <v>5</v>
      </c>
      <c r="D15" s="87">
        <f>SUM(Tableau13[[#This Row],[Service recep]:[Propreté]])*2/14</f>
        <v>8</v>
      </c>
      <c r="E15">
        <v>4</v>
      </c>
      <c r="F15">
        <v>4</v>
      </c>
      <c r="G15">
        <v>4</v>
      </c>
      <c r="H15">
        <v>4</v>
      </c>
      <c r="I15">
        <v>4</v>
      </c>
      <c r="J15">
        <v>4</v>
      </c>
      <c r="K15">
        <v>4</v>
      </c>
      <c r="L15">
        <v>4</v>
      </c>
      <c r="M15">
        <v>4</v>
      </c>
      <c r="N15">
        <v>4</v>
      </c>
      <c r="O15">
        <v>4</v>
      </c>
      <c r="P15">
        <v>4</v>
      </c>
      <c r="Q15">
        <v>4</v>
      </c>
      <c r="R15">
        <v>4</v>
      </c>
    </row>
    <row r="16" spans="1:18" x14ac:dyDescent="0.3">
      <c r="A16" s="72">
        <v>6</v>
      </c>
      <c r="D16" s="87">
        <f>SUM(Tableau13[[#This Row],[Service recep]:[Propreté]])*2/14</f>
        <v>8</v>
      </c>
      <c r="E16">
        <v>4</v>
      </c>
      <c r="F16">
        <v>4</v>
      </c>
      <c r="G16">
        <v>4</v>
      </c>
      <c r="H16">
        <v>4</v>
      </c>
      <c r="I16">
        <v>4</v>
      </c>
      <c r="J16">
        <v>4</v>
      </c>
      <c r="K16">
        <v>4</v>
      </c>
      <c r="L16">
        <v>4</v>
      </c>
      <c r="M16">
        <v>4</v>
      </c>
      <c r="N16">
        <v>4</v>
      </c>
      <c r="O16">
        <v>4</v>
      </c>
      <c r="P16">
        <v>4</v>
      </c>
      <c r="Q16">
        <v>4</v>
      </c>
      <c r="R16">
        <v>4</v>
      </c>
    </row>
    <row r="17" spans="1:4" x14ac:dyDescent="0.3">
      <c r="A17" s="72"/>
      <c r="D17" s="87">
        <f>SUM(Tableau13[[#This Row],[Service recep]:[Propreté]])*2/14</f>
        <v>0</v>
      </c>
    </row>
    <row r="18" spans="1:4" x14ac:dyDescent="0.3">
      <c r="A18" s="72"/>
      <c r="D18" s="87">
        <f>SUM(Tableau13[[#This Row],[Service recep]:[Propreté]])*2/14</f>
        <v>0</v>
      </c>
    </row>
    <row r="19" spans="1:4" x14ac:dyDescent="0.3">
      <c r="A19" s="72"/>
      <c r="D19" s="87">
        <f>SUM(Tableau13[[#This Row],[Service recep]:[Propreté]])*2/14</f>
        <v>0</v>
      </c>
    </row>
    <row r="20" spans="1:4" x14ac:dyDescent="0.3">
      <c r="A20" s="72"/>
      <c r="D20" s="87">
        <f>SUM(Tableau13[[#This Row],[Service recep]:[Propreté]])*2/14</f>
        <v>0</v>
      </c>
    </row>
    <row r="21" spans="1:4" x14ac:dyDescent="0.3">
      <c r="A21" s="72"/>
      <c r="D21" s="87">
        <f>SUM(Tableau13[[#This Row],[Service recep]:[Propreté]])*2/14</f>
        <v>0</v>
      </c>
    </row>
    <row r="22" spans="1:4" x14ac:dyDescent="0.3">
      <c r="A22" s="72"/>
      <c r="D22" s="87">
        <f>SUM(Tableau13[[#This Row],[Service recep]:[Propreté]])*2/14</f>
        <v>0</v>
      </c>
    </row>
    <row r="23" spans="1:4" x14ac:dyDescent="0.3">
      <c r="A23" s="72"/>
      <c r="D23" s="87">
        <f>SUM(Tableau13[[#This Row],[Service recep]:[Propreté]])*2/14</f>
        <v>0</v>
      </c>
    </row>
    <row r="24" spans="1:4" x14ac:dyDescent="0.3">
      <c r="A24" s="72"/>
      <c r="D24" s="87">
        <f>SUM(Tableau13[[#This Row],[Service recep]:[Propreté]])*2/14</f>
        <v>0</v>
      </c>
    </row>
    <row r="25" spans="1:4" x14ac:dyDescent="0.3">
      <c r="A25" s="72"/>
      <c r="D25" s="87">
        <f>SUM(Tableau13[[#This Row],[Service recep]:[Propreté]])*2/14</f>
        <v>0</v>
      </c>
    </row>
    <row r="26" spans="1:4" x14ac:dyDescent="0.3">
      <c r="A26" s="72"/>
      <c r="D26" s="87">
        <f>SUM(Tableau13[[#This Row],[Service recep]:[Propreté]])*2/14</f>
        <v>0</v>
      </c>
    </row>
    <row r="27" spans="1:4" x14ac:dyDescent="0.3">
      <c r="A27" s="72"/>
      <c r="D27" s="87">
        <f>SUM(Tableau13[[#This Row],[Service recep]:[Propreté]])*2/14</f>
        <v>0</v>
      </c>
    </row>
    <row r="28" spans="1:4" x14ac:dyDescent="0.3">
      <c r="A28" s="72"/>
      <c r="D28" s="87">
        <f>SUM(Tableau13[[#This Row],[Service recep]:[Propreté]])*2/14</f>
        <v>0</v>
      </c>
    </row>
    <row r="29" spans="1:4" x14ac:dyDescent="0.3">
      <c r="A29" s="72"/>
      <c r="D29" s="87">
        <f>SUM(Tableau13[[#This Row],[Service recep]:[Propreté]])*2/14</f>
        <v>0</v>
      </c>
    </row>
    <row r="30" spans="1:4" x14ac:dyDescent="0.3">
      <c r="A30" s="72"/>
      <c r="D30" s="87">
        <f>SUM(Tableau13[[#This Row],[Service recep]:[Propreté]])*2/14</f>
        <v>0</v>
      </c>
    </row>
    <row r="31" spans="1:4" x14ac:dyDescent="0.3">
      <c r="A31" s="72"/>
      <c r="D31" s="87">
        <f>SUM(Tableau13[[#This Row],[Service recep]:[Propreté]])*2/14</f>
        <v>0</v>
      </c>
    </row>
    <row r="32" spans="1:4" x14ac:dyDescent="0.3">
      <c r="A32" s="72"/>
      <c r="D32" s="87">
        <f>SUM(Tableau13[[#This Row],[Service recep]:[Propreté]])*2/14</f>
        <v>0</v>
      </c>
    </row>
    <row r="33" spans="1:4" x14ac:dyDescent="0.3">
      <c r="A33" s="72"/>
      <c r="D33" s="87">
        <f>SUM(Tableau13[[#This Row],[Service recep]:[Propreté]])*2/14</f>
        <v>0</v>
      </c>
    </row>
    <row r="34" spans="1:4" x14ac:dyDescent="0.3">
      <c r="A34" s="72"/>
      <c r="D34" s="87">
        <f>SUM(Tableau13[[#This Row],[Service recep]:[Propreté]])*2/14</f>
        <v>0</v>
      </c>
    </row>
    <row r="35" spans="1:4" x14ac:dyDescent="0.3">
      <c r="A35" s="72"/>
      <c r="D35" s="87">
        <f>SUM(Tableau13[[#This Row],[Service recep]:[Propreté]])*2/14</f>
        <v>0</v>
      </c>
    </row>
    <row r="36" spans="1:4" x14ac:dyDescent="0.3">
      <c r="A36" s="72"/>
      <c r="D36" s="87">
        <f>SUM(Tableau13[[#This Row],[Service recep]:[Propreté]])*2/14</f>
        <v>0</v>
      </c>
    </row>
    <row r="37" spans="1:4" x14ac:dyDescent="0.3">
      <c r="A37" s="72"/>
      <c r="D37" s="87">
        <f>SUM(Tableau13[[#This Row],[Service recep]:[Propreté]])*2/14</f>
        <v>0</v>
      </c>
    </row>
    <row r="38" spans="1:4" x14ac:dyDescent="0.3">
      <c r="A38" s="72"/>
      <c r="D38" s="87">
        <f>SUM(Tableau13[[#This Row],[Service recep]:[Propreté]])*2/14</f>
        <v>0</v>
      </c>
    </row>
    <row r="39" spans="1:4" x14ac:dyDescent="0.3">
      <c r="A39" s="72"/>
      <c r="D39" s="87">
        <f>SUM(Tableau13[[#This Row],[Service recep]:[Propreté]])*2/14</f>
        <v>0</v>
      </c>
    </row>
    <row r="40" spans="1:4" x14ac:dyDescent="0.3">
      <c r="A40" s="72"/>
      <c r="D40" s="87">
        <f>SUM(Tableau13[[#This Row],[Service recep]:[Propreté]])*2/14</f>
        <v>0</v>
      </c>
    </row>
    <row r="41" spans="1:4" x14ac:dyDescent="0.3">
      <c r="A41" s="72"/>
      <c r="D41" s="87">
        <f>SUM(Tableau13[[#This Row],[Service recep]:[Propreté]])*2/14</f>
        <v>0</v>
      </c>
    </row>
    <row r="42" spans="1:4" x14ac:dyDescent="0.3">
      <c r="A42" s="72"/>
      <c r="D42" s="87">
        <f>SUM(Tableau13[[#This Row],[Service recep]:[Propreté]])*2/14</f>
        <v>0</v>
      </c>
    </row>
    <row r="43" spans="1:4" x14ac:dyDescent="0.3">
      <c r="A43" s="72"/>
      <c r="D43" s="87">
        <f>SUM(Tableau13[[#This Row],[Service recep]:[Propreté]])*2/14</f>
        <v>0</v>
      </c>
    </row>
    <row r="44" spans="1:4" x14ac:dyDescent="0.3">
      <c r="A44" s="72"/>
      <c r="D44" s="87">
        <f>SUM(Tableau13[[#This Row],[Service recep]:[Propreté]])*2/14</f>
        <v>0</v>
      </c>
    </row>
    <row r="45" spans="1:4" x14ac:dyDescent="0.3">
      <c r="A45" s="72"/>
      <c r="D45" s="87">
        <f>SUM(Tableau13[[#This Row],[Service recep]:[Propreté]])*2/14</f>
        <v>0</v>
      </c>
    </row>
    <row r="46" spans="1:4" x14ac:dyDescent="0.3">
      <c r="A46" s="72"/>
      <c r="D46" s="87">
        <f>SUM(Tableau13[[#This Row],[Service recep]:[Propreté]])*2/14</f>
        <v>0</v>
      </c>
    </row>
    <row r="47" spans="1:4" x14ac:dyDescent="0.3">
      <c r="A47" s="72"/>
      <c r="D47" s="87">
        <f>SUM(Tableau13[[#This Row],[Service recep]:[Propreté]])*2/14</f>
        <v>0</v>
      </c>
    </row>
    <row r="48" spans="1:4" x14ac:dyDescent="0.3">
      <c r="A48" s="72"/>
      <c r="D48" s="87">
        <f>SUM(Tableau13[[#This Row],[Service recep]:[Propreté]])*2/14</f>
        <v>0</v>
      </c>
    </row>
    <row r="49" spans="1:4" x14ac:dyDescent="0.3">
      <c r="A49" s="72"/>
      <c r="D49" s="87">
        <f>SUM(Tableau13[[#This Row],[Service recep]:[Propreté]])*2/14</f>
        <v>0</v>
      </c>
    </row>
    <row r="50" spans="1:4" x14ac:dyDescent="0.3">
      <c r="A50" s="72"/>
      <c r="D50" s="87">
        <f>SUM(Tableau13[[#This Row],[Service recep]:[Propreté]])*2/14</f>
        <v>0</v>
      </c>
    </row>
    <row r="51" spans="1:4" x14ac:dyDescent="0.3">
      <c r="A51" s="72"/>
      <c r="D51" s="87">
        <f>SUM(Tableau13[[#This Row],[Service recep]:[Propreté]])*2/14</f>
        <v>0</v>
      </c>
    </row>
    <row r="52" spans="1:4" x14ac:dyDescent="0.3">
      <c r="A52" s="72"/>
      <c r="D52" s="87">
        <f>SUM(Tableau13[[#This Row],[Service recep]:[Propreté]])*2/14</f>
        <v>0</v>
      </c>
    </row>
    <row r="53" spans="1:4" x14ac:dyDescent="0.3">
      <c r="A53" s="72"/>
      <c r="D53" s="87">
        <f>SUM(Tableau13[[#This Row],[Service recep]:[Propreté]])*2/14</f>
        <v>0</v>
      </c>
    </row>
    <row r="54" spans="1:4" x14ac:dyDescent="0.3">
      <c r="A54" s="72"/>
      <c r="D54" s="87">
        <f>SUM(Tableau13[[#This Row],[Service recep]:[Propreté]])*2/14</f>
        <v>0</v>
      </c>
    </row>
    <row r="55" spans="1:4" x14ac:dyDescent="0.3">
      <c r="A55" s="72"/>
      <c r="D55" s="87">
        <f>SUM(Tableau13[[#This Row],[Service recep]:[Propreté]])*2/14</f>
        <v>0</v>
      </c>
    </row>
    <row r="56" spans="1:4" x14ac:dyDescent="0.3">
      <c r="A56" s="72"/>
      <c r="D56" s="87">
        <f>SUM(Tableau13[[#This Row],[Service recep]:[Propreté]])*2/14</f>
        <v>0</v>
      </c>
    </row>
    <row r="57" spans="1:4" x14ac:dyDescent="0.3">
      <c r="A57" s="72"/>
      <c r="D57" s="87">
        <f>SUM(Tableau13[[#This Row],[Service recep]:[Propreté]])*2/14</f>
        <v>0</v>
      </c>
    </row>
    <row r="58" spans="1:4" x14ac:dyDescent="0.3">
      <c r="A58" s="72"/>
      <c r="D58" s="87">
        <f>SUM(Tableau13[[#This Row],[Service recep]:[Propreté]])*2/14</f>
        <v>0</v>
      </c>
    </row>
    <row r="59" spans="1:4" x14ac:dyDescent="0.3">
      <c r="A59" s="72"/>
      <c r="D59" s="87">
        <f>SUM(Tableau13[[#This Row],[Service recep]:[Propreté]])*2/14</f>
        <v>0</v>
      </c>
    </row>
    <row r="60" spans="1:4" x14ac:dyDescent="0.3">
      <c r="A60" s="72"/>
      <c r="D60" s="87">
        <f>SUM(Tableau13[[#This Row],[Service recep]:[Propreté]])*2/14</f>
        <v>0</v>
      </c>
    </row>
    <row r="61" spans="1:4" x14ac:dyDescent="0.3">
      <c r="A61" s="72"/>
      <c r="D61" s="87">
        <f>SUM(Tableau13[[#This Row],[Service recep]:[Propreté]])*2/14</f>
        <v>0</v>
      </c>
    </row>
    <row r="62" spans="1:4" x14ac:dyDescent="0.3">
      <c r="A62" s="72"/>
      <c r="D62" s="87">
        <f>SUM(Tableau13[[#This Row],[Service recep]:[Propreté]])*2/14</f>
        <v>0</v>
      </c>
    </row>
    <row r="63" spans="1:4" x14ac:dyDescent="0.3">
      <c r="A63" s="72"/>
      <c r="D63" s="87">
        <f>SUM(Tableau13[[#This Row],[Service recep]:[Propreté]])*2/14</f>
        <v>0</v>
      </c>
    </row>
    <row r="64" spans="1:4" x14ac:dyDescent="0.3">
      <c r="A64" s="72"/>
      <c r="D64" s="87">
        <f>SUM(Tableau13[[#This Row],[Service recep]:[Propreté]])*2/14</f>
        <v>0</v>
      </c>
    </row>
    <row r="65" spans="1:4" x14ac:dyDescent="0.3">
      <c r="A65" s="72"/>
      <c r="D65" s="87">
        <f>SUM(Tableau13[[#This Row],[Service recep]:[Propreté]])*2/14</f>
        <v>0</v>
      </c>
    </row>
    <row r="66" spans="1:4" x14ac:dyDescent="0.3">
      <c r="A66" s="72"/>
      <c r="D66" s="87">
        <f>SUM(Tableau13[[#This Row],[Service recep]:[Propreté]])*2/14</f>
        <v>0</v>
      </c>
    </row>
    <row r="67" spans="1:4" x14ac:dyDescent="0.3">
      <c r="A67" s="72"/>
      <c r="D67" s="87">
        <f>SUM(Tableau13[[#This Row],[Service recep]:[Propreté]])*2/14</f>
        <v>0</v>
      </c>
    </row>
    <row r="68" spans="1:4" x14ac:dyDescent="0.3">
      <c r="A68" s="72"/>
      <c r="D68" s="87">
        <f>SUM(Tableau13[[#This Row],[Service recep]:[Propreté]])*2/14</f>
        <v>0</v>
      </c>
    </row>
    <row r="69" spans="1:4" x14ac:dyDescent="0.3">
      <c r="A69" s="72"/>
      <c r="D69" s="87">
        <f>SUM(Tableau13[[#This Row],[Service recep]:[Propreté]])*2/14</f>
        <v>0</v>
      </c>
    </row>
    <row r="70" spans="1:4" x14ac:dyDescent="0.3">
      <c r="A70" s="72"/>
      <c r="D70" s="87">
        <f>SUM(Tableau13[[#This Row],[Service recep]:[Propreté]])*2/14</f>
        <v>0</v>
      </c>
    </row>
    <row r="71" spans="1:4" x14ac:dyDescent="0.3">
      <c r="A71" s="72"/>
      <c r="D71" s="87">
        <f>SUM(Tableau13[[#This Row],[Service recep]:[Propreté]])*2/14</f>
        <v>0</v>
      </c>
    </row>
    <row r="72" spans="1:4" x14ac:dyDescent="0.3">
      <c r="A72" s="72"/>
      <c r="D72" s="87">
        <f>SUM(Tableau13[[#This Row],[Service recep]:[Propreté]])*2/14</f>
        <v>0</v>
      </c>
    </row>
    <row r="73" spans="1:4" x14ac:dyDescent="0.3">
      <c r="A73" s="72"/>
      <c r="D73" s="87">
        <f>SUM(Tableau13[[#This Row],[Service recep]:[Propreté]])*2/14</f>
        <v>0</v>
      </c>
    </row>
    <row r="74" spans="1:4" x14ac:dyDescent="0.3">
      <c r="A74" s="72"/>
      <c r="D74" s="87">
        <f>SUM(Tableau13[[#This Row],[Service recep]:[Propreté]])*2/14</f>
        <v>0</v>
      </c>
    </row>
    <row r="75" spans="1:4" x14ac:dyDescent="0.3">
      <c r="A75" s="72"/>
      <c r="D75" s="87">
        <f>SUM(Tableau13[[#This Row],[Service recep]:[Propreté]])*2/14</f>
        <v>0</v>
      </c>
    </row>
    <row r="76" spans="1:4" x14ac:dyDescent="0.3">
      <c r="A76" s="72"/>
      <c r="D76" s="87">
        <f>SUM(Tableau13[[#This Row],[Service recep]:[Propreté]])*2/14</f>
        <v>0</v>
      </c>
    </row>
    <row r="77" spans="1:4" x14ac:dyDescent="0.3">
      <c r="A77" s="72"/>
      <c r="D77" s="87">
        <f>SUM(Tableau13[[#This Row],[Service recep]:[Propreté]])*2/14</f>
        <v>0</v>
      </c>
    </row>
    <row r="78" spans="1:4" x14ac:dyDescent="0.3">
      <c r="A78" s="72"/>
      <c r="D78" s="87">
        <f>SUM(Tableau13[[#This Row],[Service recep]:[Propreté]])*2/14</f>
        <v>0</v>
      </c>
    </row>
    <row r="79" spans="1:4" x14ac:dyDescent="0.3">
      <c r="A79" s="72"/>
      <c r="D79" s="87">
        <f>SUM(Tableau13[[#This Row],[Service recep]:[Propreté]])*2/14</f>
        <v>0</v>
      </c>
    </row>
    <row r="80" spans="1:4" x14ac:dyDescent="0.3">
      <c r="A80" s="72"/>
      <c r="D80" s="87">
        <f>SUM(Tableau13[[#This Row],[Service recep]:[Propreté]])*2/14</f>
        <v>0</v>
      </c>
    </row>
    <row r="81" spans="1:4" x14ac:dyDescent="0.3">
      <c r="A81" s="72"/>
      <c r="D81" s="87">
        <f>SUM(Tableau13[[#This Row],[Service recep]:[Propreté]])*2/14</f>
        <v>0</v>
      </c>
    </row>
    <row r="82" spans="1:4" x14ac:dyDescent="0.3">
      <c r="A82" s="72"/>
      <c r="D82" s="87">
        <f>SUM(Tableau13[[#This Row],[Service recep]:[Propreté]])*2/14</f>
        <v>0</v>
      </c>
    </row>
    <row r="83" spans="1:4" x14ac:dyDescent="0.3">
      <c r="A83" s="72"/>
      <c r="D83" s="87">
        <f>SUM(Tableau13[[#This Row],[Service recep]:[Propreté]])*2/14</f>
        <v>0</v>
      </c>
    </row>
    <row r="84" spans="1:4" x14ac:dyDescent="0.3">
      <c r="A84" s="72"/>
      <c r="D84" s="87">
        <f>SUM(Tableau13[[#This Row],[Service recep]:[Propreté]])*2/14</f>
        <v>0</v>
      </c>
    </row>
    <row r="85" spans="1:4" x14ac:dyDescent="0.3">
      <c r="A85" s="72"/>
      <c r="D85" s="87">
        <f>SUM(Tableau13[[#This Row],[Service recep]:[Propreté]])*2/14</f>
        <v>0</v>
      </c>
    </row>
    <row r="86" spans="1:4" x14ac:dyDescent="0.3">
      <c r="A86" s="72"/>
      <c r="D86" s="87">
        <f>SUM(Tableau13[[#This Row],[Service recep]:[Propreté]])*2/14</f>
        <v>0</v>
      </c>
    </row>
    <row r="87" spans="1:4" x14ac:dyDescent="0.3">
      <c r="A87" s="72"/>
      <c r="D87" s="87">
        <f>SUM(Tableau13[[#This Row],[Service recep]:[Propreté]])*2/14</f>
        <v>0</v>
      </c>
    </row>
    <row r="88" spans="1:4" x14ac:dyDescent="0.3">
      <c r="A88" s="72"/>
      <c r="D88" s="87">
        <f>SUM(Tableau13[[#This Row],[Service recep]:[Propreté]])*2/14</f>
        <v>0</v>
      </c>
    </row>
    <row r="89" spans="1:4" x14ac:dyDescent="0.3">
      <c r="A89" s="72"/>
      <c r="D89" s="87">
        <f>SUM(Tableau13[[#This Row],[Service recep]:[Propreté]])*2/14</f>
        <v>0</v>
      </c>
    </row>
    <row r="90" spans="1:4" x14ac:dyDescent="0.3">
      <c r="A90" s="72"/>
      <c r="D90" s="87">
        <f>SUM(Tableau13[[#This Row],[Service recep]:[Propreté]])*2/14</f>
        <v>0</v>
      </c>
    </row>
    <row r="91" spans="1:4" x14ac:dyDescent="0.3">
      <c r="A91" s="72"/>
      <c r="D91" s="87">
        <f>SUM(Tableau13[[#This Row],[Service recep]:[Propreté]])*2/14</f>
        <v>0</v>
      </c>
    </row>
    <row r="92" spans="1:4" x14ac:dyDescent="0.3">
      <c r="A92" s="72"/>
      <c r="D92" s="87">
        <f>SUM(Tableau13[[#This Row],[Service recep]:[Propreté]])*2/14</f>
        <v>0</v>
      </c>
    </row>
    <row r="93" spans="1:4" x14ac:dyDescent="0.3">
      <c r="A93" s="72"/>
      <c r="D93" s="87">
        <f>SUM(Tableau13[[#This Row],[Service recep]:[Propreté]])*2/14</f>
        <v>0</v>
      </c>
    </row>
    <row r="94" spans="1:4" x14ac:dyDescent="0.3">
      <c r="A94" s="72"/>
      <c r="D94" s="87">
        <f>SUM(Tableau13[[#This Row],[Service recep]:[Propreté]])*2/14</f>
        <v>0</v>
      </c>
    </row>
    <row r="95" spans="1:4" x14ac:dyDescent="0.3">
      <c r="A95" s="72"/>
      <c r="D95" s="87">
        <f>SUM(Tableau13[[#This Row],[Service recep]:[Propreté]])*2/14</f>
        <v>0</v>
      </c>
    </row>
    <row r="96" spans="1:4" x14ac:dyDescent="0.3">
      <c r="A96" s="72"/>
      <c r="D96" s="87">
        <f>SUM(Tableau13[[#This Row],[Service recep]:[Propreté]])*2/14</f>
        <v>0</v>
      </c>
    </row>
    <row r="97" spans="1:4" x14ac:dyDescent="0.3">
      <c r="A97" s="72"/>
      <c r="D97" s="87">
        <f>SUM(Tableau13[[#This Row],[Service recep]:[Propreté]])*2/14</f>
        <v>0</v>
      </c>
    </row>
    <row r="98" spans="1:4" x14ac:dyDescent="0.3">
      <c r="A98" s="72"/>
      <c r="D98" s="87">
        <f>SUM(Tableau13[[#This Row],[Service recep]:[Propreté]])*2/14</f>
        <v>0</v>
      </c>
    </row>
    <row r="99" spans="1:4" x14ac:dyDescent="0.3">
      <c r="A99" s="72"/>
      <c r="D99" s="87">
        <f>SUM(Tableau13[[#This Row],[Service recep]:[Propreté]])*2/14</f>
        <v>0</v>
      </c>
    </row>
    <row r="100" spans="1:4" x14ac:dyDescent="0.3">
      <c r="A100" s="72"/>
      <c r="D100" s="87">
        <f>SUM(Tableau13[[#This Row],[Service recep]:[Propreté]])*2/14</f>
        <v>0</v>
      </c>
    </row>
    <row r="101" spans="1:4" x14ac:dyDescent="0.3">
      <c r="A101" s="72"/>
      <c r="D101" s="87">
        <f>SUM(Tableau13[[#This Row],[Service recep]:[Propreté]])*2/14</f>
        <v>0</v>
      </c>
    </row>
    <row r="102" spans="1:4" x14ac:dyDescent="0.3">
      <c r="A102" s="72"/>
      <c r="D102" s="87">
        <f>SUM(Tableau13[[#This Row],[Service recep]:[Propreté]])*2/14</f>
        <v>0</v>
      </c>
    </row>
    <row r="103" spans="1:4" x14ac:dyDescent="0.3">
      <c r="A103" s="72"/>
      <c r="D103" s="87">
        <f>SUM(Tableau13[[#This Row],[Service recep]:[Propreté]])*2/14</f>
        <v>0</v>
      </c>
    </row>
    <row r="104" spans="1:4" x14ac:dyDescent="0.3">
      <c r="A104" s="72"/>
      <c r="D104" s="87">
        <f>SUM(Tableau13[[#This Row],[Service recep]:[Propreté]])*2/14</f>
        <v>0</v>
      </c>
    </row>
    <row r="105" spans="1:4" x14ac:dyDescent="0.3">
      <c r="A105" s="72"/>
      <c r="D105" s="87">
        <f>SUM(Tableau13[[#This Row],[Service recep]:[Propreté]])*2/14</f>
        <v>0</v>
      </c>
    </row>
    <row r="106" spans="1:4" x14ac:dyDescent="0.3">
      <c r="A106" s="72"/>
      <c r="D106" s="87">
        <f>SUM(Tableau13[[#This Row],[Service recep]:[Propreté]])*2/14</f>
        <v>0</v>
      </c>
    </row>
    <row r="107" spans="1:4" x14ac:dyDescent="0.3">
      <c r="A107" s="72"/>
      <c r="D107" s="87">
        <f>SUM(Tableau13[[#This Row],[Service recep]:[Propreté]])*2/14</f>
        <v>0</v>
      </c>
    </row>
    <row r="108" spans="1:4" x14ac:dyDescent="0.3">
      <c r="A108" s="72"/>
      <c r="D108" s="87">
        <f>SUM(Tableau13[[#This Row],[Service recep]:[Propreté]])*2/14</f>
        <v>0</v>
      </c>
    </row>
    <row r="109" spans="1:4" x14ac:dyDescent="0.3">
      <c r="A109" s="72"/>
      <c r="D109" s="87">
        <f>SUM(Tableau13[[#This Row],[Service recep]:[Propreté]])*2/14</f>
        <v>0</v>
      </c>
    </row>
    <row r="110" spans="1:4" x14ac:dyDescent="0.3">
      <c r="A110" s="72"/>
      <c r="D110" s="87">
        <f>SUM(Tableau13[[#This Row],[Service recep]:[Propreté]])*2/14</f>
        <v>0</v>
      </c>
    </row>
    <row r="111" spans="1:4" x14ac:dyDescent="0.3">
      <c r="A111" s="72"/>
      <c r="D111" s="87">
        <f>SUM(Tableau13[[#This Row],[Service recep]:[Propreté]])*2/14</f>
        <v>0</v>
      </c>
    </row>
  </sheetData>
  <mergeCells count="8">
    <mergeCell ref="N8:O8"/>
    <mergeCell ref="P8:Q8"/>
    <mergeCell ref="A1:A5"/>
    <mergeCell ref="B1:C5"/>
    <mergeCell ref="E1:E5"/>
    <mergeCell ref="G1:G5"/>
    <mergeCell ref="G8:I8"/>
    <mergeCell ref="K8:M9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66FF"/>
  </sheetPr>
  <dimension ref="A1:R111"/>
  <sheetViews>
    <sheetView topLeftCell="B1" workbookViewId="0">
      <selection activeCell="H19" sqref="H19"/>
    </sheetView>
  </sheetViews>
  <sheetFormatPr baseColWidth="10" defaultRowHeight="15" x14ac:dyDescent="0.3"/>
  <cols>
    <col min="1" max="1" width="14.875" customWidth="1"/>
    <col min="2" max="3" width="11.75" customWidth="1"/>
    <col min="4" max="4" width="16" customWidth="1"/>
    <col min="5" max="5" width="15.125" bestFit="1" customWidth="1"/>
    <col min="6" max="6" width="13" bestFit="1" customWidth="1"/>
  </cols>
  <sheetData>
    <row r="1" spans="1:18" x14ac:dyDescent="0.3">
      <c r="A1" s="118">
        <f>SUM(Tableau134[QUALITE/PRIX])/C7</f>
        <v>10</v>
      </c>
      <c r="B1" s="112" t="s">
        <v>25</v>
      </c>
      <c r="C1" s="113"/>
      <c r="D1" s="74"/>
      <c r="E1" s="121"/>
      <c r="F1" s="88"/>
      <c r="G1" s="122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</row>
    <row r="2" spans="1:18" x14ac:dyDescent="0.3">
      <c r="A2" s="119"/>
      <c r="B2" s="114"/>
      <c r="C2" s="115"/>
      <c r="D2" s="74"/>
      <c r="E2" s="121"/>
      <c r="F2" s="88"/>
      <c r="G2" s="122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</row>
    <row r="3" spans="1:18" x14ac:dyDescent="0.3">
      <c r="A3" s="119"/>
      <c r="B3" s="114"/>
      <c r="C3" s="115"/>
      <c r="D3" s="74"/>
      <c r="E3" s="121"/>
      <c r="F3" s="88"/>
      <c r="G3" s="122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</row>
    <row r="4" spans="1:18" x14ac:dyDescent="0.3">
      <c r="A4" s="119"/>
      <c r="B4" s="114"/>
      <c r="C4" s="115"/>
      <c r="D4" s="74"/>
      <c r="E4" s="121"/>
      <c r="F4" s="88"/>
      <c r="G4" s="122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</row>
    <row r="5" spans="1:18" x14ac:dyDescent="0.3">
      <c r="A5" s="120"/>
      <c r="B5" s="116"/>
      <c r="C5" s="117"/>
      <c r="D5" s="74"/>
      <c r="E5" s="121"/>
      <c r="F5" s="88"/>
      <c r="G5" s="122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</row>
    <row r="6" spans="1:18" x14ac:dyDescent="0.3">
      <c r="A6" s="74"/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</row>
    <row r="7" spans="1:18" x14ac:dyDescent="0.3">
      <c r="A7" s="77" t="s">
        <v>26</v>
      </c>
      <c r="B7" s="77"/>
      <c r="C7" s="77" t="str">
        <f>CONCATENATE("",SUBTOTAL(103,Tableau134[POSITION]))</f>
        <v>6</v>
      </c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O7" s="74"/>
      <c r="P7" s="74"/>
      <c r="Q7" s="74"/>
      <c r="R7" s="74"/>
    </row>
    <row r="8" spans="1:18" x14ac:dyDescent="0.3">
      <c r="A8" s="74"/>
      <c r="B8" s="74"/>
      <c r="C8" s="74"/>
      <c r="D8" s="74"/>
      <c r="E8" s="75" t="s">
        <v>14</v>
      </c>
      <c r="F8" s="76" t="s">
        <v>24</v>
      </c>
      <c r="G8" s="123" t="s">
        <v>35</v>
      </c>
      <c r="H8" s="123"/>
      <c r="I8" s="123"/>
      <c r="J8" s="80" t="s">
        <v>36</v>
      </c>
      <c r="K8" s="124" t="s">
        <v>15</v>
      </c>
      <c r="L8" s="124"/>
      <c r="M8" s="124"/>
      <c r="N8" s="110" t="s">
        <v>16</v>
      </c>
      <c r="O8" s="110"/>
      <c r="P8" s="111" t="s">
        <v>20</v>
      </c>
      <c r="Q8" s="111"/>
      <c r="R8" s="86" t="s">
        <v>17</v>
      </c>
    </row>
    <row r="9" spans="1:18" ht="3.75" customHeight="1" x14ac:dyDescent="0.3">
      <c r="G9" s="79"/>
      <c r="H9" s="79"/>
      <c r="I9" s="79"/>
      <c r="J9" s="81"/>
      <c r="K9" s="124"/>
      <c r="L9" s="124"/>
      <c r="M9" s="124"/>
    </row>
    <row r="10" spans="1:18" x14ac:dyDescent="0.3">
      <c r="A10" t="s">
        <v>21</v>
      </c>
      <c r="B10" t="s">
        <v>22</v>
      </c>
      <c r="C10" t="s">
        <v>19</v>
      </c>
      <c r="D10" s="6" t="s">
        <v>23</v>
      </c>
      <c r="E10" t="s">
        <v>30</v>
      </c>
      <c r="F10" s="73" t="s">
        <v>31</v>
      </c>
      <c r="G10" s="79" t="s">
        <v>32</v>
      </c>
      <c r="H10" s="79" t="s">
        <v>33</v>
      </c>
      <c r="I10" s="79" t="s">
        <v>34</v>
      </c>
      <c r="J10" s="81" t="s">
        <v>37</v>
      </c>
      <c r="K10" s="82" t="s">
        <v>54</v>
      </c>
      <c r="L10" s="82" t="s">
        <v>55</v>
      </c>
      <c r="M10" s="82" t="s">
        <v>56</v>
      </c>
      <c r="N10" s="83" t="s">
        <v>38</v>
      </c>
      <c r="O10" s="83" t="s">
        <v>28</v>
      </c>
      <c r="P10" s="84" t="s">
        <v>39</v>
      </c>
      <c r="Q10" s="84" t="s">
        <v>29</v>
      </c>
      <c r="R10" s="85" t="s">
        <v>40</v>
      </c>
    </row>
    <row r="11" spans="1:18" x14ac:dyDescent="0.3">
      <c r="A11" s="72">
        <v>1</v>
      </c>
      <c r="B11" t="s">
        <v>41</v>
      </c>
      <c r="C11" s="72">
        <v>204</v>
      </c>
      <c r="D11" s="87">
        <f>SUM(Tableau134[[#This Row],[Service recep]:[Propreté]])*2/14</f>
        <v>10</v>
      </c>
      <c r="E11">
        <v>5</v>
      </c>
      <c r="F11">
        <v>5</v>
      </c>
      <c r="G11">
        <v>5</v>
      </c>
      <c r="H11">
        <v>5</v>
      </c>
      <c r="I11">
        <v>5</v>
      </c>
      <c r="J11">
        <v>5</v>
      </c>
      <c r="K11">
        <v>5</v>
      </c>
      <c r="L11">
        <v>5</v>
      </c>
      <c r="M11">
        <v>5</v>
      </c>
      <c r="N11">
        <v>5</v>
      </c>
      <c r="O11">
        <v>5</v>
      </c>
      <c r="P11">
        <v>5</v>
      </c>
      <c r="Q11">
        <v>5</v>
      </c>
      <c r="R11">
        <v>5</v>
      </c>
    </row>
    <row r="12" spans="1:18" x14ac:dyDescent="0.3">
      <c r="A12" s="72">
        <v>2</v>
      </c>
      <c r="D12" s="87">
        <f>SUM(Tableau134[[#This Row],[Service recep]:[Propreté]])*2/14</f>
        <v>10</v>
      </c>
      <c r="E12">
        <v>5</v>
      </c>
      <c r="F12">
        <v>5</v>
      </c>
      <c r="G12">
        <v>5</v>
      </c>
      <c r="H12">
        <v>5</v>
      </c>
      <c r="I12">
        <v>5</v>
      </c>
      <c r="J12">
        <v>5</v>
      </c>
      <c r="K12">
        <v>5</v>
      </c>
      <c r="L12">
        <v>5</v>
      </c>
      <c r="M12">
        <v>5</v>
      </c>
      <c r="N12">
        <v>5</v>
      </c>
      <c r="O12">
        <v>5</v>
      </c>
      <c r="P12">
        <v>5</v>
      </c>
      <c r="Q12">
        <v>5</v>
      </c>
      <c r="R12">
        <v>5</v>
      </c>
    </row>
    <row r="13" spans="1:18" x14ac:dyDescent="0.3">
      <c r="A13" s="72">
        <v>3</v>
      </c>
      <c r="D13" s="87">
        <f>SUM(Tableau134[[#This Row],[Service recep]:[Propreté]])*2/14</f>
        <v>10</v>
      </c>
      <c r="E13">
        <v>5</v>
      </c>
      <c r="F13">
        <v>5</v>
      </c>
      <c r="G13">
        <v>5</v>
      </c>
      <c r="H13">
        <v>5</v>
      </c>
      <c r="I13">
        <v>5</v>
      </c>
      <c r="J13">
        <v>5</v>
      </c>
      <c r="K13">
        <v>5</v>
      </c>
      <c r="L13">
        <v>5</v>
      </c>
      <c r="M13">
        <v>5</v>
      </c>
      <c r="N13">
        <v>5</v>
      </c>
      <c r="O13">
        <v>5</v>
      </c>
      <c r="P13">
        <v>5</v>
      </c>
      <c r="Q13">
        <v>5</v>
      </c>
      <c r="R13">
        <v>5</v>
      </c>
    </row>
    <row r="14" spans="1:18" x14ac:dyDescent="0.3">
      <c r="A14" s="72">
        <v>4</v>
      </c>
      <c r="B14" s="6"/>
      <c r="C14" s="6"/>
      <c r="D14" s="87">
        <f>SUM(Tableau134[[#This Row],[Service recep]:[Propreté]])*2/14</f>
        <v>10</v>
      </c>
      <c r="E14">
        <v>5</v>
      </c>
      <c r="F14">
        <v>5</v>
      </c>
      <c r="G14">
        <v>5</v>
      </c>
      <c r="H14">
        <v>5</v>
      </c>
      <c r="I14">
        <v>5</v>
      </c>
      <c r="J14">
        <v>5</v>
      </c>
      <c r="K14">
        <v>5</v>
      </c>
      <c r="L14">
        <v>5</v>
      </c>
      <c r="M14">
        <v>5</v>
      </c>
      <c r="N14">
        <v>5</v>
      </c>
      <c r="O14">
        <v>5</v>
      </c>
      <c r="P14">
        <v>5</v>
      </c>
      <c r="Q14">
        <v>5</v>
      </c>
      <c r="R14">
        <v>5</v>
      </c>
    </row>
    <row r="15" spans="1:18" x14ac:dyDescent="0.3">
      <c r="A15" s="72">
        <v>5</v>
      </c>
      <c r="D15" s="87">
        <f>SUM(Tableau134[[#This Row],[Service recep]:[Propreté]])*2/14</f>
        <v>10</v>
      </c>
      <c r="E15">
        <v>5</v>
      </c>
      <c r="F15">
        <v>5</v>
      </c>
      <c r="G15">
        <v>5</v>
      </c>
      <c r="H15">
        <v>5</v>
      </c>
      <c r="I15">
        <v>5</v>
      </c>
      <c r="J15">
        <v>5</v>
      </c>
      <c r="K15">
        <v>5</v>
      </c>
      <c r="L15">
        <v>5</v>
      </c>
      <c r="M15">
        <v>5</v>
      </c>
      <c r="N15">
        <v>5</v>
      </c>
      <c r="O15">
        <v>5</v>
      </c>
      <c r="P15">
        <v>5</v>
      </c>
      <c r="Q15">
        <v>5</v>
      </c>
      <c r="R15">
        <v>5</v>
      </c>
    </row>
    <row r="16" spans="1:18" x14ac:dyDescent="0.3">
      <c r="A16" s="72">
        <v>6</v>
      </c>
      <c r="D16" s="87">
        <f>SUM(Tableau134[[#This Row],[Service recep]:[Propreté]])*2/14</f>
        <v>10</v>
      </c>
      <c r="E16">
        <v>5</v>
      </c>
      <c r="F16">
        <v>5</v>
      </c>
      <c r="G16">
        <v>5</v>
      </c>
      <c r="H16">
        <v>5</v>
      </c>
      <c r="I16">
        <v>5</v>
      </c>
      <c r="J16">
        <v>5</v>
      </c>
      <c r="K16">
        <v>5</v>
      </c>
      <c r="L16">
        <v>5</v>
      </c>
      <c r="M16">
        <v>5</v>
      </c>
      <c r="N16">
        <v>5</v>
      </c>
      <c r="O16">
        <v>5</v>
      </c>
      <c r="P16">
        <v>5</v>
      </c>
      <c r="Q16">
        <v>5</v>
      </c>
      <c r="R16">
        <v>5</v>
      </c>
    </row>
    <row r="17" spans="1:4" x14ac:dyDescent="0.3">
      <c r="A17" s="72"/>
      <c r="D17" s="87">
        <f>SUM(Tableau134[[#This Row],[Service recep]:[Propreté]])*2/14</f>
        <v>0</v>
      </c>
    </row>
    <row r="18" spans="1:4" x14ac:dyDescent="0.3">
      <c r="A18" s="72"/>
      <c r="D18" s="87">
        <f>SUM(Tableau134[[#This Row],[Service recep]:[Propreté]])*2/14</f>
        <v>0</v>
      </c>
    </row>
    <row r="19" spans="1:4" x14ac:dyDescent="0.3">
      <c r="A19" s="72"/>
      <c r="D19" s="87">
        <f>SUM(Tableau134[[#This Row],[Service recep]:[Propreté]])*2/14</f>
        <v>0</v>
      </c>
    </row>
    <row r="20" spans="1:4" x14ac:dyDescent="0.3">
      <c r="A20" s="72"/>
      <c r="D20" s="87">
        <f>SUM(Tableau134[[#This Row],[Service recep]:[Propreté]])*2/14</f>
        <v>0</v>
      </c>
    </row>
    <row r="21" spans="1:4" x14ac:dyDescent="0.3">
      <c r="A21" s="72"/>
      <c r="D21" s="87">
        <f>SUM(Tableau134[[#This Row],[Service recep]:[Propreté]])*2/14</f>
        <v>0</v>
      </c>
    </row>
    <row r="22" spans="1:4" x14ac:dyDescent="0.3">
      <c r="A22" s="72"/>
      <c r="D22" s="87">
        <f>SUM(Tableau134[[#This Row],[Service recep]:[Propreté]])*2/14</f>
        <v>0</v>
      </c>
    </row>
    <row r="23" spans="1:4" x14ac:dyDescent="0.3">
      <c r="A23" s="72"/>
      <c r="D23" s="87">
        <f>SUM(Tableau134[[#This Row],[Service recep]:[Propreté]])*2/14</f>
        <v>0</v>
      </c>
    </row>
    <row r="24" spans="1:4" x14ac:dyDescent="0.3">
      <c r="A24" s="72"/>
      <c r="D24" s="87">
        <f>SUM(Tableau134[[#This Row],[Service recep]:[Propreté]])*2/14</f>
        <v>0</v>
      </c>
    </row>
    <row r="25" spans="1:4" x14ac:dyDescent="0.3">
      <c r="A25" s="72"/>
      <c r="D25" s="87">
        <f>SUM(Tableau134[[#This Row],[Service recep]:[Propreté]])*2/14</f>
        <v>0</v>
      </c>
    </row>
    <row r="26" spans="1:4" x14ac:dyDescent="0.3">
      <c r="A26" s="72"/>
      <c r="D26" s="87">
        <f>SUM(Tableau134[[#This Row],[Service recep]:[Propreté]])*2/14</f>
        <v>0</v>
      </c>
    </row>
    <row r="27" spans="1:4" x14ac:dyDescent="0.3">
      <c r="A27" s="72"/>
      <c r="D27" s="87">
        <f>SUM(Tableau134[[#This Row],[Service recep]:[Propreté]])*2/14</f>
        <v>0</v>
      </c>
    </row>
    <row r="28" spans="1:4" x14ac:dyDescent="0.3">
      <c r="A28" s="72"/>
      <c r="D28" s="87">
        <f>SUM(Tableau134[[#This Row],[Service recep]:[Propreté]])*2/14</f>
        <v>0</v>
      </c>
    </row>
    <row r="29" spans="1:4" x14ac:dyDescent="0.3">
      <c r="A29" s="72"/>
      <c r="D29" s="87">
        <f>SUM(Tableau134[[#This Row],[Service recep]:[Propreté]])*2/14</f>
        <v>0</v>
      </c>
    </row>
    <row r="30" spans="1:4" x14ac:dyDescent="0.3">
      <c r="A30" s="72"/>
      <c r="D30" s="87">
        <f>SUM(Tableau134[[#This Row],[Service recep]:[Propreté]])*2/14</f>
        <v>0</v>
      </c>
    </row>
    <row r="31" spans="1:4" x14ac:dyDescent="0.3">
      <c r="A31" s="72"/>
      <c r="D31" s="87">
        <f>SUM(Tableau134[[#This Row],[Service recep]:[Propreté]])*2/14</f>
        <v>0</v>
      </c>
    </row>
    <row r="32" spans="1:4" x14ac:dyDescent="0.3">
      <c r="A32" s="72"/>
      <c r="D32" s="87">
        <f>SUM(Tableau134[[#This Row],[Service recep]:[Propreté]])*2/14</f>
        <v>0</v>
      </c>
    </row>
    <row r="33" spans="1:4" x14ac:dyDescent="0.3">
      <c r="A33" s="72"/>
      <c r="D33" s="87">
        <f>SUM(Tableau134[[#This Row],[Service recep]:[Propreté]])*2/14</f>
        <v>0</v>
      </c>
    </row>
    <row r="34" spans="1:4" x14ac:dyDescent="0.3">
      <c r="A34" s="72"/>
      <c r="D34" s="87">
        <f>SUM(Tableau134[[#This Row],[Service recep]:[Propreté]])*2/14</f>
        <v>0</v>
      </c>
    </row>
    <row r="35" spans="1:4" x14ac:dyDescent="0.3">
      <c r="A35" s="72"/>
      <c r="D35" s="87">
        <f>SUM(Tableau134[[#This Row],[Service recep]:[Propreté]])*2/14</f>
        <v>0</v>
      </c>
    </row>
    <row r="36" spans="1:4" x14ac:dyDescent="0.3">
      <c r="A36" s="72"/>
      <c r="D36" s="87">
        <f>SUM(Tableau134[[#This Row],[Service recep]:[Propreté]])*2/14</f>
        <v>0</v>
      </c>
    </row>
    <row r="37" spans="1:4" x14ac:dyDescent="0.3">
      <c r="A37" s="72"/>
      <c r="D37" s="87">
        <f>SUM(Tableau134[[#This Row],[Service recep]:[Propreté]])*2/14</f>
        <v>0</v>
      </c>
    </row>
    <row r="38" spans="1:4" x14ac:dyDescent="0.3">
      <c r="A38" s="72"/>
      <c r="D38" s="87">
        <f>SUM(Tableau134[[#This Row],[Service recep]:[Propreté]])*2/14</f>
        <v>0</v>
      </c>
    </row>
    <row r="39" spans="1:4" x14ac:dyDescent="0.3">
      <c r="A39" s="72"/>
      <c r="D39" s="87">
        <f>SUM(Tableau134[[#This Row],[Service recep]:[Propreté]])*2/14</f>
        <v>0</v>
      </c>
    </row>
    <row r="40" spans="1:4" x14ac:dyDescent="0.3">
      <c r="A40" s="72"/>
      <c r="D40" s="87">
        <f>SUM(Tableau134[[#This Row],[Service recep]:[Propreté]])*2/14</f>
        <v>0</v>
      </c>
    </row>
    <row r="41" spans="1:4" x14ac:dyDescent="0.3">
      <c r="A41" s="72"/>
      <c r="D41" s="87">
        <f>SUM(Tableau134[[#This Row],[Service recep]:[Propreté]])*2/14</f>
        <v>0</v>
      </c>
    </row>
    <row r="42" spans="1:4" x14ac:dyDescent="0.3">
      <c r="A42" s="72"/>
      <c r="D42" s="87">
        <f>SUM(Tableau134[[#This Row],[Service recep]:[Propreté]])*2/14</f>
        <v>0</v>
      </c>
    </row>
    <row r="43" spans="1:4" x14ac:dyDescent="0.3">
      <c r="A43" s="72"/>
      <c r="D43" s="87">
        <f>SUM(Tableau134[[#This Row],[Service recep]:[Propreté]])*2/14</f>
        <v>0</v>
      </c>
    </row>
    <row r="44" spans="1:4" x14ac:dyDescent="0.3">
      <c r="A44" s="72"/>
      <c r="D44" s="87">
        <f>SUM(Tableau134[[#This Row],[Service recep]:[Propreté]])*2/14</f>
        <v>0</v>
      </c>
    </row>
    <row r="45" spans="1:4" x14ac:dyDescent="0.3">
      <c r="A45" s="72"/>
      <c r="D45" s="87">
        <f>SUM(Tableau134[[#This Row],[Service recep]:[Propreté]])*2/14</f>
        <v>0</v>
      </c>
    </row>
    <row r="46" spans="1:4" x14ac:dyDescent="0.3">
      <c r="A46" s="72"/>
      <c r="D46" s="87">
        <f>SUM(Tableau134[[#This Row],[Service recep]:[Propreté]])*2/14</f>
        <v>0</v>
      </c>
    </row>
    <row r="47" spans="1:4" x14ac:dyDescent="0.3">
      <c r="A47" s="72"/>
      <c r="D47" s="87">
        <f>SUM(Tableau134[[#This Row],[Service recep]:[Propreté]])*2/14</f>
        <v>0</v>
      </c>
    </row>
    <row r="48" spans="1:4" x14ac:dyDescent="0.3">
      <c r="A48" s="72"/>
      <c r="D48" s="87">
        <f>SUM(Tableau134[[#This Row],[Service recep]:[Propreté]])*2/14</f>
        <v>0</v>
      </c>
    </row>
    <row r="49" spans="1:4" x14ac:dyDescent="0.3">
      <c r="A49" s="72"/>
      <c r="D49" s="87">
        <f>SUM(Tableau134[[#This Row],[Service recep]:[Propreté]])*2/14</f>
        <v>0</v>
      </c>
    </row>
    <row r="50" spans="1:4" x14ac:dyDescent="0.3">
      <c r="A50" s="72"/>
      <c r="D50" s="87">
        <f>SUM(Tableau134[[#This Row],[Service recep]:[Propreté]])*2/14</f>
        <v>0</v>
      </c>
    </row>
    <row r="51" spans="1:4" x14ac:dyDescent="0.3">
      <c r="A51" s="72"/>
      <c r="D51" s="87">
        <f>SUM(Tableau134[[#This Row],[Service recep]:[Propreté]])*2/14</f>
        <v>0</v>
      </c>
    </row>
    <row r="52" spans="1:4" x14ac:dyDescent="0.3">
      <c r="A52" s="72"/>
      <c r="D52" s="87">
        <f>SUM(Tableau134[[#This Row],[Service recep]:[Propreté]])*2/14</f>
        <v>0</v>
      </c>
    </row>
    <row r="53" spans="1:4" x14ac:dyDescent="0.3">
      <c r="A53" s="72"/>
      <c r="D53" s="87">
        <f>SUM(Tableau134[[#This Row],[Service recep]:[Propreté]])*2/14</f>
        <v>0</v>
      </c>
    </row>
    <row r="54" spans="1:4" x14ac:dyDescent="0.3">
      <c r="A54" s="72"/>
      <c r="D54" s="87">
        <f>SUM(Tableau134[[#This Row],[Service recep]:[Propreté]])*2/14</f>
        <v>0</v>
      </c>
    </row>
    <row r="55" spans="1:4" x14ac:dyDescent="0.3">
      <c r="A55" s="72"/>
      <c r="D55" s="87">
        <f>SUM(Tableau134[[#This Row],[Service recep]:[Propreté]])*2/14</f>
        <v>0</v>
      </c>
    </row>
    <row r="56" spans="1:4" x14ac:dyDescent="0.3">
      <c r="A56" s="72"/>
      <c r="D56" s="87">
        <f>SUM(Tableau134[[#This Row],[Service recep]:[Propreté]])*2/14</f>
        <v>0</v>
      </c>
    </row>
    <row r="57" spans="1:4" x14ac:dyDescent="0.3">
      <c r="A57" s="72"/>
      <c r="D57" s="87">
        <f>SUM(Tableau134[[#This Row],[Service recep]:[Propreté]])*2/14</f>
        <v>0</v>
      </c>
    </row>
    <row r="58" spans="1:4" x14ac:dyDescent="0.3">
      <c r="A58" s="72"/>
      <c r="D58" s="87">
        <f>SUM(Tableau134[[#This Row],[Service recep]:[Propreté]])*2/14</f>
        <v>0</v>
      </c>
    </row>
    <row r="59" spans="1:4" x14ac:dyDescent="0.3">
      <c r="A59" s="72"/>
      <c r="D59" s="87">
        <f>SUM(Tableau134[[#This Row],[Service recep]:[Propreté]])*2/14</f>
        <v>0</v>
      </c>
    </row>
    <row r="60" spans="1:4" x14ac:dyDescent="0.3">
      <c r="A60" s="72"/>
      <c r="D60" s="87">
        <f>SUM(Tableau134[[#This Row],[Service recep]:[Propreté]])*2/14</f>
        <v>0</v>
      </c>
    </row>
    <row r="61" spans="1:4" x14ac:dyDescent="0.3">
      <c r="A61" s="72"/>
      <c r="D61" s="87">
        <f>SUM(Tableau134[[#This Row],[Service recep]:[Propreté]])*2/14</f>
        <v>0</v>
      </c>
    </row>
    <row r="62" spans="1:4" x14ac:dyDescent="0.3">
      <c r="A62" s="72"/>
      <c r="D62" s="87">
        <f>SUM(Tableau134[[#This Row],[Service recep]:[Propreté]])*2/14</f>
        <v>0</v>
      </c>
    </row>
    <row r="63" spans="1:4" x14ac:dyDescent="0.3">
      <c r="A63" s="72"/>
      <c r="D63" s="87">
        <f>SUM(Tableau134[[#This Row],[Service recep]:[Propreté]])*2/14</f>
        <v>0</v>
      </c>
    </row>
    <row r="64" spans="1:4" x14ac:dyDescent="0.3">
      <c r="A64" s="72"/>
      <c r="D64" s="87">
        <f>SUM(Tableau134[[#This Row],[Service recep]:[Propreté]])*2/14</f>
        <v>0</v>
      </c>
    </row>
    <row r="65" spans="1:4" x14ac:dyDescent="0.3">
      <c r="A65" s="72"/>
      <c r="D65" s="87">
        <f>SUM(Tableau134[[#This Row],[Service recep]:[Propreté]])*2/14</f>
        <v>0</v>
      </c>
    </row>
    <row r="66" spans="1:4" x14ac:dyDescent="0.3">
      <c r="A66" s="72"/>
      <c r="D66" s="87">
        <f>SUM(Tableau134[[#This Row],[Service recep]:[Propreté]])*2/14</f>
        <v>0</v>
      </c>
    </row>
    <row r="67" spans="1:4" x14ac:dyDescent="0.3">
      <c r="A67" s="72"/>
      <c r="D67" s="87">
        <f>SUM(Tableau134[[#This Row],[Service recep]:[Propreté]])*2/14</f>
        <v>0</v>
      </c>
    </row>
    <row r="68" spans="1:4" x14ac:dyDescent="0.3">
      <c r="A68" s="72"/>
      <c r="D68" s="87">
        <f>SUM(Tableau134[[#This Row],[Service recep]:[Propreté]])*2/14</f>
        <v>0</v>
      </c>
    </row>
    <row r="69" spans="1:4" x14ac:dyDescent="0.3">
      <c r="A69" s="72"/>
      <c r="D69" s="87">
        <f>SUM(Tableau134[[#This Row],[Service recep]:[Propreté]])*2/14</f>
        <v>0</v>
      </c>
    </row>
    <row r="70" spans="1:4" x14ac:dyDescent="0.3">
      <c r="A70" s="72"/>
      <c r="D70" s="87">
        <f>SUM(Tableau134[[#This Row],[Service recep]:[Propreté]])*2/14</f>
        <v>0</v>
      </c>
    </row>
    <row r="71" spans="1:4" x14ac:dyDescent="0.3">
      <c r="A71" s="72"/>
      <c r="D71" s="87">
        <f>SUM(Tableau134[[#This Row],[Service recep]:[Propreté]])*2/14</f>
        <v>0</v>
      </c>
    </row>
    <row r="72" spans="1:4" x14ac:dyDescent="0.3">
      <c r="A72" s="72"/>
      <c r="D72" s="87">
        <f>SUM(Tableau134[[#This Row],[Service recep]:[Propreté]])*2/14</f>
        <v>0</v>
      </c>
    </row>
    <row r="73" spans="1:4" x14ac:dyDescent="0.3">
      <c r="A73" s="72"/>
      <c r="D73" s="87">
        <f>SUM(Tableau134[[#This Row],[Service recep]:[Propreté]])*2/14</f>
        <v>0</v>
      </c>
    </row>
    <row r="74" spans="1:4" x14ac:dyDescent="0.3">
      <c r="A74" s="72"/>
      <c r="D74" s="87">
        <f>SUM(Tableau134[[#This Row],[Service recep]:[Propreté]])*2/14</f>
        <v>0</v>
      </c>
    </row>
    <row r="75" spans="1:4" x14ac:dyDescent="0.3">
      <c r="A75" s="72"/>
      <c r="D75" s="87">
        <f>SUM(Tableau134[[#This Row],[Service recep]:[Propreté]])*2/14</f>
        <v>0</v>
      </c>
    </row>
    <row r="76" spans="1:4" x14ac:dyDescent="0.3">
      <c r="A76" s="72"/>
      <c r="D76" s="87">
        <f>SUM(Tableau134[[#This Row],[Service recep]:[Propreté]])*2/14</f>
        <v>0</v>
      </c>
    </row>
    <row r="77" spans="1:4" x14ac:dyDescent="0.3">
      <c r="A77" s="72"/>
      <c r="D77" s="87">
        <f>SUM(Tableau134[[#This Row],[Service recep]:[Propreté]])*2/14</f>
        <v>0</v>
      </c>
    </row>
    <row r="78" spans="1:4" x14ac:dyDescent="0.3">
      <c r="A78" s="72"/>
      <c r="D78" s="87">
        <f>SUM(Tableau134[[#This Row],[Service recep]:[Propreté]])*2/14</f>
        <v>0</v>
      </c>
    </row>
    <row r="79" spans="1:4" x14ac:dyDescent="0.3">
      <c r="A79" s="72"/>
      <c r="D79" s="87">
        <f>SUM(Tableau134[[#This Row],[Service recep]:[Propreté]])*2/14</f>
        <v>0</v>
      </c>
    </row>
    <row r="80" spans="1:4" x14ac:dyDescent="0.3">
      <c r="A80" s="72"/>
      <c r="D80" s="87">
        <f>SUM(Tableau134[[#This Row],[Service recep]:[Propreté]])*2/14</f>
        <v>0</v>
      </c>
    </row>
    <row r="81" spans="1:4" x14ac:dyDescent="0.3">
      <c r="A81" s="72"/>
      <c r="D81" s="87">
        <f>SUM(Tableau134[[#This Row],[Service recep]:[Propreté]])*2/14</f>
        <v>0</v>
      </c>
    </row>
    <row r="82" spans="1:4" x14ac:dyDescent="0.3">
      <c r="A82" s="72"/>
      <c r="D82" s="87">
        <f>SUM(Tableau134[[#This Row],[Service recep]:[Propreté]])*2/14</f>
        <v>0</v>
      </c>
    </row>
    <row r="83" spans="1:4" x14ac:dyDescent="0.3">
      <c r="A83" s="72"/>
      <c r="D83" s="87">
        <f>SUM(Tableau134[[#This Row],[Service recep]:[Propreté]])*2/14</f>
        <v>0</v>
      </c>
    </row>
    <row r="84" spans="1:4" x14ac:dyDescent="0.3">
      <c r="A84" s="72"/>
      <c r="D84" s="87">
        <f>SUM(Tableau134[[#This Row],[Service recep]:[Propreté]])*2/14</f>
        <v>0</v>
      </c>
    </row>
    <row r="85" spans="1:4" x14ac:dyDescent="0.3">
      <c r="A85" s="72"/>
      <c r="D85" s="87">
        <f>SUM(Tableau134[[#This Row],[Service recep]:[Propreté]])*2/14</f>
        <v>0</v>
      </c>
    </row>
    <row r="86" spans="1:4" x14ac:dyDescent="0.3">
      <c r="A86" s="72"/>
      <c r="D86" s="87">
        <f>SUM(Tableau134[[#This Row],[Service recep]:[Propreté]])*2/14</f>
        <v>0</v>
      </c>
    </row>
    <row r="87" spans="1:4" x14ac:dyDescent="0.3">
      <c r="A87" s="72"/>
      <c r="D87" s="87">
        <f>SUM(Tableau134[[#This Row],[Service recep]:[Propreté]])*2/14</f>
        <v>0</v>
      </c>
    </row>
    <row r="88" spans="1:4" x14ac:dyDescent="0.3">
      <c r="A88" s="72"/>
      <c r="D88" s="87">
        <f>SUM(Tableau134[[#This Row],[Service recep]:[Propreté]])*2/14</f>
        <v>0</v>
      </c>
    </row>
    <row r="89" spans="1:4" x14ac:dyDescent="0.3">
      <c r="A89" s="72"/>
      <c r="D89" s="87">
        <f>SUM(Tableau134[[#This Row],[Service recep]:[Propreté]])*2/14</f>
        <v>0</v>
      </c>
    </row>
    <row r="90" spans="1:4" x14ac:dyDescent="0.3">
      <c r="A90" s="72"/>
      <c r="D90" s="87">
        <f>SUM(Tableau134[[#This Row],[Service recep]:[Propreté]])*2/14</f>
        <v>0</v>
      </c>
    </row>
    <row r="91" spans="1:4" x14ac:dyDescent="0.3">
      <c r="A91" s="72"/>
      <c r="D91" s="87">
        <f>SUM(Tableau134[[#This Row],[Service recep]:[Propreté]])*2/14</f>
        <v>0</v>
      </c>
    </row>
    <row r="92" spans="1:4" x14ac:dyDescent="0.3">
      <c r="A92" s="72"/>
      <c r="D92" s="87">
        <f>SUM(Tableau134[[#This Row],[Service recep]:[Propreté]])*2/14</f>
        <v>0</v>
      </c>
    </row>
    <row r="93" spans="1:4" x14ac:dyDescent="0.3">
      <c r="A93" s="72"/>
      <c r="D93" s="87">
        <f>SUM(Tableau134[[#This Row],[Service recep]:[Propreté]])*2/14</f>
        <v>0</v>
      </c>
    </row>
    <row r="94" spans="1:4" x14ac:dyDescent="0.3">
      <c r="A94" s="72"/>
      <c r="D94" s="87">
        <f>SUM(Tableau134[[#This Row],[Service recep]:[Propreté]])*2/14</f>
        <v>0</v>
      </c>
    </row>
    <row r="95" spans="1:4" x14ac:dyDescent="0.3">
      <c r="A95" s="72"/>
      <c r="D95" s="87">
        <f>SUM(Tableau134[[#This Row],[Service recep]:[Propreté]])*2/14</f>
        <v>0</v>
      </c>
    </row>
    <row r="96" spans="1:4" x14ac:dyDescent="0.3">
      <c r="A96" s="72"/>
      <c r="D96" s="87">
        <f>SUM(Tableau134[[#This Row],[Service recep]:[Propreté]])*2/14</f>
        <v>0</v>
      </c>
    </row>
    <row r="97" spans="1:4" x14ac:dyDescent="0.3">
      <c r="A97" s="72"/>
      <c r="D97" s="87">
        <f>SUM(Tableau134[[#This Row],[Service recep]:[Propreté]])*2/14</f>
        <v>0</v>
      </c>
    </row>
    <row r="98" spans="1:4" x14ac:dyDescent="0.3">
      <c r="A98" s="72"/>
      <c r="D98" s="87">
        <f>SUM(Tableau134[[#This Row],[Service recep]:[Propreté]])*2/14</f>
        <v>0</v>
      </c>
    </row>
    <row r="99" spans="1:4" x14ac:dyDescent="0.3">
      <c r="A99" s="72"/>
      <c r="D99" s="87">
        <f>SUM(Tableau134[[#This Row],[Service recep]:[Propreté]])*2/14</f>
        <v>0</v>
      </c>
    </row>
    <row r="100" spans="1:4" x14ac:dyDescent="0.3">
      <c r="A100" s="72"/>
      <c r="D100" s="87">
        <f>SUM(Tableau134[[#This Row],[Service recep]:[Propreté]])*2/14</f>
        <v>0</v>
      </c>
    </row>
    <row r="101" spans="1:4" x14ac:dyDescent="0.3">
      <c r="A101" s="72"/>
      <c r="D101" s="87">
        <f>SUM(Tableau134[[#This Row],[Service recep]:[Propreté]])*2/14</f>
        <v>0</v>
      </c>
    </row>
    <row r="102" spans="1:4" x14ac:dyDescent="0.3">
      <c r="A102" s="72"/>
      <c r="D102" s="87">
        <f>SUM(Tableau134[[#This Row],[Service recep]:[Propreté]])*2/14</f>
        <v>0</v>
      </c>
    </row>
    <row r="103" spans="1:4" x14ac:dyDescent="0.3">
      <c r="A103" s="72"/>
      <c r="D103" s="87">
        <f>SUM(Tableau134[[#This Row],[Service recep]:[Propreté]])*2/14</f>
        <v>0</v>
      </c>
    </row>
    <row r="104" spans="1:4" x14ac:dyDescent="0.3">
      <c r="A104" s="72"/>
      <c r="D104" s="87">
        <f>SUM(Tableau134[[#This Row],[Service recep]:[Propreté]])*2/14</f>
        <v>0</v>
      </c>
    </row>
    <row r="105" spans="1:4" x14ac:dyDescent="0.3">
      <c r="A105" s="72"/>
      <c r="D105" s="87">
        <f>SUM(Tableau134[[#This Row],[Service recep]:[Propreté]])*2/14</f>
        <v>0</v>
      </c>
    </row>
    <row r="106" spans="1:4" x14ac:dyDescent="0.3">
      <c r="A106" s="72"/>
      <c r="D106" s="87">
        <f>SUM(Tableau134[[#This Row],[Service recep]:[Propreté]])*2/14</f>
        <v>0</v>
      </c>
    </row>
    <row r="107" spans="1:4" x14ac:dyDescent="0.3">
      <c r="A107" s="72"/>
      <c r="D107" s="87">
        <f>SUM(Tableau134[[#This Row],[Service recep]:[Propreté]])*2/14</f>
        <v>0</v>
      </c>
    </row>
    <row r="108" spans="1:4" x14ac:dyDescent="0.3">
      <c r="A108" s="72"/>
      <c r="D108" s="87">
        <f>SUM(Tableau134[[#This Row],[Service recep]:[Propreté]])*2/14</f>
        <v>0</v>
      </c>
    </row>
    <row r="109" spans="1:4" x14ac:dyDescent="0.3">
      <c r="A109" s="72"/>
      <c r="D109" s="87">
        <f>SUM(Tableau134[[#This Row],[Service recep]:[Propreté]])*2/14</f>
        <v>0</v>
      </c>
    </row>
    <row r="110" spans="1:4" x14ac:dyDescent="0.3">
      <c r="A110" s="72"/>
      <c r="D110" s="87">
        <f>SUM(Tableau134[[#This Row],[Service recep]:[Propreté]])*2/14</f>
        <v>0</v>
      </c>
    </row>
    <row r="111" spans="1:4" x14ac:dyDescent="0.3">
      <c r="A111" s="72"/>
      <c r="D111" s="87">
        <f>SUM(Tableau134[[#This Row],[Service recep]:[Propreté]])*2/14</f>
        <v>0</v>
      </c>
    </row>
  </sheetData>
  <mergeCells count="8">
    <mergeCell ref="N8:O8"/>
    <mergeCell ref="P8:Q8"/>
    <mergeCell ref="A1:A5"/>
    <mergeCell ref="B1:C5"/>
    <mergeCell ref="E1:E5"/>
    <mergeCell ref="G1:G5"/>
    <mergeCell ref="G8:I8"/>
    <mergeCell ref="K8:M9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93B92282-EE9F-40E0-ADAF-37F815A808A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Rapport </vt:lpstr>
      <vt:lpstr>Entrée des données </vt:lpstr>
      <vt:lpstr>Paramètres des mesures clés</vt:lpstr>
      <vt:lpstr>Calculs</vt:lpstr>
      <vt:lpstr>2013</vt:lpstr>
      <vt:lpstr>2014</vt:lpstr>
      <vt:lpstr>2015</vt:lpstr>
      <vt:lpstr>2016</vt:lpstr>
      <vt:lpstr>2017</vt:lpstr>
      <vt:lpstr>Criteres</vt:lpstr>
      <vt:lpstr>MESURES</vt:lpstr>
      <vt:lpstr>SelectedYear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2013-06-08T18:04:43Z</dcterms:created>
  <dcterms:modified xsi:type="dcterms:W3CDTF">2013-10-20T16:26:04Z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TC028020499991</vt:lpwstr>
  </property>
</Properties>
</file>