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15600" windowHeight="7425" tabRatio="680" activeTab="2"/>
  </bookViews>
  <sheets>
    <sheet name="TdB_Comp. Concurrents" sheetId="4" r:id="rId1"/>
    <sheet name="Paramètres_Comp. Concurrents" sheetId="5" r:id="rId2"/>
    <sheet name="Data_Comp. Concurrents" sheetId="6" r:id="rId3"/>
  </sheets>
  <definedNames>
    <definedName name="_xlnm._FilterDatabase" localSheetId="0" hidden="1">'TdB_Comp. Concurrents'!$A$4:$J$14</definedName>
    <definedName name="Comparer">INDIRECT('TdB_Comp. Concurrents'!$F$17)</definedName>
    <definedName name="Comparer_avec">INDIRECT('TdB_Comp. Concurrents'!$F$18)</definedName>
    <definedName name="Comparer_avec_SIG">INDIRECT('TdB_Comp. Concurrents'!$H$18)</definedName>
    <definedName name="Comparer_SIG">INDIRECT('TdB_Comp. Concurrents'!$H$17)</definedName>
    <definedName name="Concurrence">'TdB_Comp. Concurrents'!$E$4:$J$4</definedName>
    <definedName name="Concurrence_SIG">'Paramètres_Comp. Concurrents'!$E$2:$E$7</definedName>
    <definedName name="Concurrent1">'TdB_Comp. Concurrents'!$F$5:$F$8</definedName>
    <definedName name="Concurrent1_SIG">'TdB_Comp. Concurrents'!$F$29:$F$34</definedName>
    <definedName name="Concurrent2">'TdB_Comp. Concurrents'!$G$5:$G$8</definedName>
    <definedName name="Concurrent2_SIG">'TdB_Comp. Concurrents'!$G$29:$G$34</definedName>
    <definedName name="Concurrent3">'TdB_Comp. Concurrents'!$H$5:$H$8</definedName>
    <definedName name="Concurrent3_SIG">'TdB_Comp. Concurrents'!$H$29:$H$34</definedName>
    <definedName name="Concurrent4">'TdB_Comp. Concurrents'!$I$5:$I$8</definedName>
    <definedName name="Concurrent4_SIG">'TdB_Comp. Concurrents'!$I$29:$I$34</definedName>
    <definedName name="Concurrent5">'TdB_Comp. Concurrents'!$J$5:$J$8</definedName>
    <definedName name="Concurrent5_SIG">'TdB_Comp. Concurrents'!$J$29:$J$34</definedName>
    <definedName name="Données">'Data_Comp. Concurrents'!$A$2:$P$15</definedName>
    <definedName name="facteur_1">'TdB_Comp. Concurrents'!$E$5:$J$5</definedName>
    <definedName name="facteur_10">'TdB_Comp. Concurrents'!$E$14:$J$14</definedName>
    <definedName name="facteur_2">'TdB_Comp. Concurrents'!$E$6:$J$6</definedName>
    <definedName name="facteur_3">'TdB_Comp. Concurrents'!$E$7:$J$7</definedName>
    <definedName name="facteur_4">'TdB_Comp. Concurrents'!$E$8:$J$8</definedName>
    <definedName name="facteur_5">'TdB_Comp. Concurrents'!$E$9:$J$9</definedName>
    <definedName name="facteur_6">'TdB_Comp. Concurrents'!$E$10:$J$10</definedName>
    <definedName name="facteur_7">'TdB_Comp. Concurrents'!$E$11:$J$11</definedName>
    <definedName name="facteur_8">'TdB_Comp. Concurrents'!$E$12:$J$12</definedName>
    <definedName name="facteur_9">'TdB_Comp. Concurrents'!$E$13:$J$13</definedName>
    <definedName name="Facteur_comparaison">INDIRECT('TdB_Comp. Concurrents'!$C$17)</definedName>
    <definedName name="Facteur_ponderation">OFFSET('Paramètres_Comp. Concurrents'!$B$2,,,COUNTA('Paramètres_Comp. Concurrents'!$B$2:$B$50))</definedName>
    <definedName name="Facteurs_importants">OFFSET('Paramètres_Comp. Concurrents'!$A$2,,,COUNTA('Paramètres_Comp. Concurrents'!$A$2:$A$50))</definedName>
    <definedName name="Note">OFFSET('Paramètres_Comp. Concurrents'!$C$2,,,COUNTA('Paramètres_Comp. Concurrents'!$C$2:$C$11))</definedName>
    <definedName name="Note_pondérée">'Paramètres_Comp. Concurrents'!$D$2:$D$31</definedName>
    <definedName name="Votre_entreprise">'TdB_Comp. Concurrents'!$E$5:$E$8</definedName>
    <definedName name="Votre_entreprise_SIG">'TdB_Comp. Concurrents'!$E$29:$E$34</definedName>
    <definedName name="_xlnm.Print_Area" localSheetId="0">'TdB_Comp. Concurrents'!$A$1:$M$43</definedName>
  </definedNames>
  <calcPr calcId="145621" iterate="1" iterateDelta="0"/>
</workbook>
</file>

<file path=xl/calcChain.xml><?xml version="1.0" encoding="utf-8"?>
<calcChain xmlns="http://schemas.openxmlformats.org/spreadsheetml/2006/main">
  <c r="E15" i="6" l="1"/>
  <c r="F15" i="6"/>
  <c r="G15" i="6"/>
  <c r="H15" i="6"/>
  <c r="I15" i="6"/>
  <c r="J15" i="6"/>
  <c r="K15" i="6"/>
  <c r="L15" i="6"/>
  <c r="M15" i="6"/>
  <c r="N15" i="6"/>
  <c r="O15" i="6"/>
  <c r="P15" i="6"/>
  <c r="B6" i="4" l="1"/>
  <c r="B7" i="4"/>
  <c r="B8" i="4"/>
  <c r="B9" i="4"/>
  <c r="B10" i="4"/>
  <c r="B11" i="4"/>
  <c r="B12" i="4"/>
  <c r="B13" i="4"/>
  <c r="B14" i="4"/>
  <c r="B5" i="4"/>
  <c r="P14" i="6"/>
  <c r="P13" i="6"/>
  <c r="P12" i="6"/>
  <c r="P11" i="6"/>
  <c r="P10" i="6"/>
  <c r="P9" i="6"/>
  <c r="P8" i="6"/>
  <c r="P7" i="6"/>
  <c r="I14" i="4"/>
  <c r="I34" i="4" s="1"/>
  <c r="I13" i="4"/>
  <c r="I33" i="4" s="1"/>
  <c r="I12" i="4"/>
  <c r="I32" i="4" s="1"/>
  <c r="I11" i="4"/>
  <c r="I31" i="4" s="1"/>
  <c r="I10" i="4"/>
  <c r="I30" i="4" s="1"/>
  <c r="I9" i="4"/>
  <c r="I29" i="4" s="1"/>
  <c r="G10" i="4"/>
  <c r="G30" i="4" s="1"/>
  <c r="G11" i="4"/>
  <c r="G31" i="4" s="1"/>
  <c r="G12" i="4"/>
  <c r="G32" i="4" s="1"/>
  <c r="G13" i="4"/>
  <c r="G33" i="4" s="1"/>
  <c r="G14" i="4"/>
  <c r="G34" i="4" s="1"/>
  <c r="H6" i="6"/>
  <c r="H9" i="4" s="1"/>
  <c r="H29" i="4" s="1"/>
  <c r="D15" i="6"/>
  <c r="F14" i="6"/>
  <c r="F13" i="6"/>
  <c r="F12" i="6"/>
  <c r="F11" i="6"/>
  <c r="F10" i="6"/>
  <c r="F13" i="4" s="1"/>
  <c r="F33" i="4" s="1"/>
  <c r="F9" i="6"/>
  <c r="F8" i="6"/>
  <c r="F7" i="6"/>
  <c r="F6" i="6"/>
  <c r="F9" i="4" s="1"/>
  <c r="F29" i="4" s="1"/>
  <c r="F5" i="6"/>
  <c r="F4" i="6"/>
  <c r="F7" i="4" s="1"/>
  <c r="F3" i="6"/>
  <c r="F2" i="6"/>
  <c r="F5" i="4" s="1"/>
  <c r="K28" i="4"/>
  <c r="L28" i="4"/>
  <c r="J28" i="4"/>
  <c r="I28" i="4"/>
  <c r="H28" i="4"/>
  <c r="G28" i="4"/>
  <c r="F28" i="4"/>
  <c r="E28" i="4"/>
  <c r="H18" i="4"/>
  <c r="H17" i="4"/>
  <c r="H14" i="6"/>
  <c r="H13" i="6"/>
  <c r="H12" i="6"/>
  <c r="H11" i="6"/>
  <c r="H14" i="4" s="1"/>
  <c r="H34" i="4" s="1"/>
  <c r="H10" i="6"/>
  <c r="H13" i="4" s="1"/>
  <c r="H33" i="4" s="1"/>
  <c r="H9" i="6"/>
  <c r="H12" i="4" s="1"/>
  <c r="H32" i="4" s="1"/>
  <c r="H8" i="6"/>
  <c r="H11" i="4" s="1"/>
  <c r="H31" i="4" s="1"/>
  <c r="H7" i="6"/>
  <c r="H10" i="4" s="1"/>
  <c r="H30" i="4" s="1"/>
  <c r="H5" i="6"/>
  <c r="H4" i="6"/>
  <c r="H3" i="6"/>
  <c r="H2" i="6"/>
  <c r="J14" i="6"/>
  <c r="J13" i="6"/>
  <c r="J12" i="6"/>
  <c r="J11" i="6"/>
  <c r="J14" i="4" s="1"/>
  <c r="J34" i="4" s="1"/>
  <c r="J10" i="6"/>
  <c r="J13" i="4" s="1"/>
  <c r="J33" i="4" s="1"/>
  <c r="J9" i="6"/>
  <c r="J12" i="4" s="1"/>
  <c r="J32" i="4" s="1"/>
  <c r="J8" i="6"/>
  <c r="J11" i="4" s="1"/>
  <c r="J31" i="4" s="1"/>
  <c r="J7" i="6"/>
  <c r="J10" i="4" s="1"/>
  <c r="J30" i="4" s="1"/>
  <c r="J6" i="6"/>
  <c r="J9" i="4" s="1"/>
  <c r="J29" i="4" s="1"/>
  <c r="J5" i="6"/>
  <c r="J4" i="6"/>
  <c r="J7" i="4" s="1"/>
  <c r="J3" i="6"/>
  <c r="J2" i="6"/>
  <c r="J5" i="4" s="1"/>
  <c r="L14" i="6"/>
  <c r="L13" i="6"/>
  <c r="L12" i="6"/>
  <c r="L11" i="6"/>
  <c r="L10" i="6"/>
  <c r="L9" i="6"/>
  <c r="L8" i="6"/>
  <c r="L7" i="6"/>
  <c r="L6" i="6"/>
  <c r="L5" i="6"/>
  <c r="L4" i="6"/>
  <c r="L3" i="6"/>
  <c r="L2" i="6"/>
  <c r="N14" i="6"/>
  <c r="N13" i="6"/>
  <c r="N12" i="6"/>
  <c r="N11" i="6"/>
  <c r="N10" i="6"/>
  <c r="N9" i="6"/>
  <c r="N8" i="6"/>
  <c r="N7" i="6"/>
  <c r="N6" i="6"/>
  <c r="N5" i="6"/>
  <c r="N4" i="6"/>
  <c r="N3" i="6"/>
  <c r="N2" i="6"/>
  <c r="P3" i="6"/>
  <c r="P4" i="6"/>
  <c r="P5" i="6"/>
  <c r="P2" i="6"/>
  <c r="E5" i="4"/>
  <c r="C5" i="4"/>
  <c r="G5" i="4"/>
  <c r="H5" i="4"/>
  <c r="I5" i="4"/>
  <c r="C6" i="4"/>
  <c r="E6" i="4"/>
  <c r="F6" i="4"/>
  <c r="G6" i="4"/>
  <c r="H6" i="4"/>
  <c r="I6" i="4"/>
  <c r="J6" i="4"/>
  <c r="C7" i="4"/>
  <c r="E7" i="4"/>
  <c r="G7" i="4"/>
  <c r="H7" i="4"/>
  <c r="I7" i="4"/>
  <c r="C8" i="4"/>
  <c r="E8" i="4"/>
  <c r="F8" i="4"/>
  <c r="G8" i="4"/>
  <c r="H8" i="4"/>
  <c r="I8" i="4"/>
  <c r="J8" i="4"/>
  <c r="C9" i="4"/>
  <c r="E9" i="4"/>
  <c r="E29" i="4" s="1"/>
  <c r="C10" i="4"/>
  <c r="E10" i="4"/>
  <c r="E30" i="4" s="1"/>
  <c r="F10" i="4"/>
  <c r="F30" i="4" s="1"/>
  <c r="C11" i="4"/>
  <c r="E11" i="4"/>
  <c r="E31" i="4" s="1"/>
  <c r="F11" i="4"/>
  <c r="F31" i="4" s="1"/>
  <c r="C12" i="4"/>
  <c r="E12" i="4"/>
  <c r="E32" i="4" s="1"/>
  <c r="F12" i="4"/>
  <c r="F32" i="4" s="1"/>
  <c r="C13" i="4"/>
  <c r="E13" i="4"/>
  <c r="E33" i="4" s="1"/>
  <c r="C14" i="4"/>
  <c r="E14" i="4"/>
  <c r="E34" i="4" s="1"/>
  <c r="F14" i="4"/>
  <c r="F34" i="4" s="1"/>
  <c r="P6" i="6" l="1"/>
  <c r="G9" i="4"/>
  <c r="G29" i="4" s="1"/>
  <c r="E15" i="4"/>
  <c r="C15" i="4"/>
  <c r="I15" i="4"/>
  <c r="L14" i="4"/>
  <c r="L34" i="4" s="1"/>
  <c r="K13" i="4"/>
  <c r="K33" i="4" s="1"/>
  <c r="L12" i="4"/>
  <c r="L32" i="4" s="1"/>
  <c r="K11" i="4"/>
  <c r="K31" i="4" s="1"/>
  <c r="L10" i="4"/>
  <c r="L30" i="4" s="1"/>
  <c r="L8" i="4"/>
  <c r="L7" i="4"/>
  <c r="L6" i="4"/>
  <c r="L5" i="4"/>
  <c r="K5" i="4"/>
  <c r="K6" i="4"/>
  <c r="K7" i="4"/>
  <c r="K8" i="4"/>
  <c r="K10" i="4"/>
  <c r="K30" i="4" s="1"/>
  <c r="K12" i="4"/>
  <c r="K32" i="4" s="1"/>
  <c r="K14" i="4"/>
  <c r="K34" i="4" s="1"/>
  <c r="L13" i="4"/>
  <c r="L33" i="4" s="1"/>
  <c r="L11" i="4"/>
  <c r="L31" i="4" s="1"/>
  <c r="H15" i="4"/>
  <c r="J15" i="4"/>
  <c r="F15" i="4"/>
  <c r="B3" i="6"/>
  <c r="D6" i="4" s="1"/>
  <c r="B4" i="6"/>
  <c r="D7" i="4" s="1"/>
  <c r="B5" i="6"/>
  <c r="D8" i="4" s="1"/>
  <c r="B6" i="6"/>
  <c r="D9" i="4" s="1"/>
  <c r="B7" i="6"/>
  <c r="D10" i="4" s="1"/>
  <c r="B8" i="6"/>
  <c r="D11" i="4" s="1"/>
  <c r="B9" i="6"/>
  <c r="D12" i="4" s="1"/>
  <c r="B10" i="6"/>
  <c r="D13" i="4" s="1"/>
  <c r="B11" i="6"/>
  <c r="D14" i="4" s="1"/>
  <c r="B12" i="6"/>
  <c r="B13" i="6"/>
  <c r="B14" i="6"/>
  <c r="B15" i="6"/>
  <c r="B2" i="6"/>
  <c r="D5" i="4" s="1"/>
  <c r="A2" i="5"/>
  <c r="A3" i="5"/>
  <c r="A4" i="5"/>
  <c r="A5" i="5"/>
  <c r="A6" i="5"/>
  <c r="A7" i="5"/>
  <c r="A8" i="5"/>
  <c r="A9" i="5"/>
  <c r="A10" i="5"/>
  <c r="A11" i="5"/>
  <c r="A12" i="5"/>
  <c r="A13" i="5"/>
  <c r="A14" i="5"/>
  <c r="L9" i="4" l="1"/>
  <c r="L29" i="4" s="1"/>
  <c r="K9" i="4"/>
  <c r="K29" i="4" s="1"/>
  <c r="G15" i="4"/>
</calcChain>
</file>

<file path=xl/sharedStrings.xml><?xml version="1.0" encoding="utf-8"?>
<sst xmlns="http://schemas.openxmlformats.org/spreadsheetml/2006/main" count="78" uniqueCount="64">
  <si>
    <t>10 = Excellent</t>
  </si>
  <si>
    <t>0 = Très mauvais</t>
  </si>
  <si>
    <t xml:space="preserve">Attribuez une note au facteur de 1 à 10 : </t>
  </si>
  <si>
    <t>INFO</t>
  </si>
  <si>
    <r>
      <rPr>
        <b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 = Très important</t>
    </r>
  </si>
  <si>
    <r>
      <rPr>
        <b/>
        <sz val="11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= Important</t>
    </r>
  </si>
  <si>
    <r>
      <rPr>
        <b/>
        <sz val="11"/>
        <color theme="1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= Assez important</t>
    </r>
  </si>
  <si>
    <r>
      <rPr>
        <b/>
        <sz val="11"/>
        <color theme="1"/>
        <rFont val="Calibri"/>
        <family val="2"/>
        <scheme val="minor"/>
      </rPr>
      <t>0</t>
    </r>
    <r>
      <rPr>
        <sz val="11"/>
        <color theme="1"/>
        <rFont val="Calibri"/>
        <family val="2"/>
        <scheme val="minor"/>
      </rPr>
      <t xml:space="preserve"> = Pas pris en compte</t>
    </r>
  </si>
  <si>
    <t xml:space="preserve">Pour le facteur de pondération, indiquez : </t>
  </si>
  <si>
    <t>TOTAL</t>
  </si>
  <si>
    <t>Pondération</t>
  </si>
  <si>
    <t>Facteurs importants</t>
  </si>
  <si>
    <t xml:space="preserve">Attention : </t>
  </si>
  <si>
    <t>Choix du facteur à comparer :</t>
  </si>
  <si>
    <t>Facteur_ponderation</t>
  </si>
  <si>
    <t>Facteurs_importants</t>
  </si>
  <si>
    <t>Note</t>
  </si>
  <si>
    <t>Paramètres utilisable</t>
  </si>
  <si>
    <t>Total</t>
  </si>
  <si>
    <t>Marge_commerciale</t>
  </si>
  <si>
    <t>Reputation_Image</t>
  </si>
  <si>
    <t>Capacite_de_production</t>
  </si>
  <si>
    <t>Rapport_qualite_prix</t>
  </si>
  <si>
    <t>Qualite_du_service</t>
  </si>
  <si>
    <t>Valeur_ajoutee</t>
  </si>
  <si>
    <t>Excedent_brut_d_exploitation</t>
  </si>
  <si>
    <t>Resultat_d_exploitation</t>
  </si>
  <si>
    <t>Resultat_financier</t>
  </si>
  <si>
    <t>Resultat_courant_avant_impôt_RCAI</t>
  </si>
  <si>
    <t>Resultat_exceptionnel</t>
  </si>
  <si>
    <t>Resultat_net</t>
  </si>
  <si>
    <t>Facteur_comparaison</t>
  </si>
  <si>
    <t>facteur_1</t>
  </si>
  <si>
    <t>Benchmark concurrents.</t>
  </si>
  <si>
    <t>cette analyse tient compte des attentes clients (Synthèse Questionnaire Qualité) &amp; des données collectés pour le calcul des SIG.</t>
  </si>
  <si>
    <t>Feuille concernée</t>
  </si>
  <si>
    <t>Data</t>
  </si>
  <si>
    <t>Retour au TdB</t>
  </si>
  <si>
    <t>Choix de l'entreprise :</t>
  </si>
  <si>
    <t>Médiane</t>
  </si>
  <si>
    <t>Moyenne</t>
  </si>
  <si>
    <t>Comparer avec :</t>
  </si>
  <si>
    <t>Production_de_l_excercice</t>
  </si>
  <si>
    <t>Concurrent1</t>
  </si>
  <si>
    <t>Votre_entreprise</t>
  </si>
  <si>
    <t>Concurrent2</t>
  </si>
  <si>
    <t>Concurrent3</t>
  </si>
  <si>
    <t>Concurrent4</t>
  </si>
  <si>
    <t>Concurrent5</t>
  </si>
  <si>
    <t>Concurrent5_pondéré</t>
  </si>
  <si>
    <t>Note_pondérée</t>
  </si>
  <si>
    <t>Votre_entreprise_pondérée</t>
  </si>
  <si>
    <t>Concurrent1_pondérée</t>
  </si>
  <si>
    <t>Concurrent2_pondérée</t>
  </si>
  <si>
    <t>Concurrent3_pondérée</t>
  </si>
  <si>
    <t>Concurrent4_pondérée</t>
  </si>
  <si>
    <t>Votre_entreprise_SIG</t>
  </si>
  <si>
    <t>Concurrent1_SIG</t>
  </si>
  <si>
    <t>Concurrent2_SIG</t>
  </si>
  <si>
    <t>Concurrent3_SIG</t>
  </si>
  <si>
    <t>Concurrent4_SIG</t>
  </si>
  <si>
    <t>Concurrent5_SIG</t>
  </si>
  <si>
    <t>Concurrence_SIG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</si>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</sst>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Verdana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3">
    <xf numFmtId="0" fontId="0" fillId="0" borderId="0"/>
    <xf numFmtId="0" fontId="6" fillId="0" borderId="0"/>
    <xf numFmtId="0" fontId="7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left"/>
    </xf>
    <xf numFmtId="0" fontId="1" fillId="2" borderId="0" xfId="0" applyFont="1" applyFill="1" applyAlignment="1">
      <alignment horizontal="left"/>
    </xf>
    <xf numFmtId="0" fontId="1" fillId="3" borderId="0" xfId="0" applyFont="1" applyFill="1" applyAlignment="1">
      <alignment horizontal="center"/>
    </xf>
    <xf numFmtId="0" fontId="4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5" fillId="0" borderId="0" xfId="0" applyFont="1" applyAlignment="1">
      <alignment horizontal="right"/>
    </xf>
    <xf numFmtId="0" fontId="0" fillId="4" borderId="0" xfId="0" applyFill="1" applyAlignment="1">
      <alignment wrapText="1"/>
    </xf>
    <xf numFmtId="0" fontId="1" fillId="2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2" fillId="0" borderId="2" xfId="0" applyFont="1" applyBorder="1" applyAlignment="1">
      <alignment horizontal="right" vertical="center" wrapText="1"/>
    </xf>
    <xf numFmtId="0" fontId="0" fillId="4" borderId="1" xfId="0" applyFill="1" applyBorder="1" applyAlignment="1">
      <alignment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7" fillId="6" borderId="0" xfId="2" applyFill="1" applyAlignment="1">
      <alignment horizontal="right"/>
    </xf>
    <xf numFmtId="0" fontId="7" fillId="0" borderId="0" xfId="2"/>
    <xf numFmtId="0" fontId="2" fillId="0" borderId="2" xfId="0" applyFont="1" applyBorder="1" applyAlignment="1">
      <alignment horizontal="center" vertical="top" wrapText="1"/>
    </xf>
    <xf numFmtId="2" fontId="0" fillId="0" borderId="0" xfId="0" applyNumberFormat="1" applyFill="1" applyAlignment="1">
      <alignment horizontal="center" vertical="center"/>
    </xf>
    <xf numFmtId="0" fontId="5" fillId="0" borderId="0" xfId="0" applyFont="1"/>
    <xf numFmtId="0" fontId="4" fillId="5" borderId="0" xfId="0" applyFont="1" applyFill="1"/>
    <xf numFmtId="0" fontId="3" fillId="0" borderId="0" xfId="0" applyFont="1" applyAlignment="1">
      <alignment horizontal="center"/>
    </xf>
    <xf numFmtId="0" fontId="0" fillId="4" borderId="3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top" wrapText="1"/>
    </xf>
    <xf numFmtId="0" fontId="0" fillId="4" borderId="0" xfId="0" applyFill="1" applyBorder="1" applyAlignment="1">
      <alignment horizontal="center" vertical="top" wrapText="1"/>
    </xf>
  </cellXfs>
  <cellStyles count="3">
    <cellStyle name="Lien hypertexte" xfId="2" builtinId="8"/>
    <cellStyle name="Normal" xfId="0" builtinId="0"/>
    <cellStyle name="Normal 2" xfId="1"/>
  </cellStyles>
  <dxfs count="3">
    <dxf>
      <font>
        <color auto="1"/>
      </font>
      <fill>
        <patternFill patternType="gray0625">
          <fgColor rgb="FFFF0000"/>
          <bgColor auto="1"/>
        </patternFill>
      </fill>
    </dxf>
    <dxf>
      <fill>
        <patternFill patternType="gray0625">
          <fgColor theme="1"/>
        </patternFill>
      </fill>
    </dxf>
    <dxf>
      <font>
        <color auto="1"/>
      </font>
      <fill>
        <patternFill>
          <bgColor theme="0" tint="-0.1499679555650502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'TdB_Comp. Concurrents'!$C$17</c:f>
              <c:strCache>
                <c:ptCount val="1"/>
                <c:pt idx="0">
                  <c:v>facteur_1</c:v>
                </c:pt>
              </c:strCache>
            </c:strRef>
          </c:tx>
          <c:invertIfNegative val="0"/>
          <c:cat>
            <c:strRef>
              <c:f>'TdB_Comp. Concurrents'!$E$4:$J$4</c:f>
              <c:strCache>
                <c:ptCount val="6"/>
                <c:pt idx="0">
                  <c:v>Votre_entreprise</c:v>
                </c:pt>
                <c:pt idx="1">
                  <c:v>Concurrent1</c:v>
                </c:pt>
                <c:pt idx="2">
                  <c:v>Concurrent2</c:v>
                </c:pt>
                <c:pt idx="3">
                  <c:v>Concurrent3</c:v>
                </c:pt>
                <c:pt idx="4">
                  <c:v>Concurrent4</c:v>
                </c:pt>
                <c:pt idx="5">
                  <c:v>Concurrent5</c:v>
                </c:pt>
              </c:strCache>
            </c:strRef>
          </c:cat>
          <c:val>
            <c:numRef>
              <c:f>[0]!Facteur_comparaison</c:f>
              <c:numCache>
                <c:formatCode>General</c:formatCode>
                <c:ptCount val="6"/>
                <c:pt idx="0">
                  <c:v>6</c:v>
                </c:pt>
                <c:pt idx="1">
                  <c:v>18</c:v>
                </c:pt>
                <c:pt idx="2">
                  <c:v>3</c:v>
                </c:pt>
                <c:pt idx="3">
                  <c:v>9</c:v>
                </c:pt>
                <c:pt idx="4">
                  <c:v>8</c:v>
                </c:pt>
                <c:pt idx="5">
                  <c:v>24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3507328"/>
        <c:axId val="254112832"/>
      </c:barChart>
      <c:catAx>
        <c:axId val="3135073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54112832"/>
        <c:crosses val="autoZero"/>
        <c:auto val="1"/>
        <c:lblAlgn val="ctr"/>
        <c:lblOffset val="100"/>
        <c:noMultiLvlLbl val="0"/>
      </c:catAx>
      <c:valAx>
        <c:axId val="2541128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135073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Caparatif Qualité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4816293811648995"/>
          <c:y val="0.12458198443669614"/>
          <c:w val="0.72201324653912846"/>
          <c:h val="0.75999168725610178"/>
        </c:manualLayout>
      </c:layout>
      <c:radarChart>
        <c:radarStyle val="marker"/>
        <c:varyColors val="0"/>
        <c:ser>
          <c:idx val="0"/>
          <c:order val="0"/>
          <c:tx>
            <c:strRef>
              <c:f>'TdB_Comp. Concurrents'!$F$17</c:f>
              <c:strCache>
                <c:ptCount val="1"/>
                <c:pt idx="0">
                  <c:v>Votre_entreprise</c:v>
                </c:pt>
              </c:strCache>
            </c:strRef>
          </c:tx>
          <c:spPr>
            <a:ln w="31750">
              <a:solidFill>
                <a:srgbClr val="FF0000"/>
              </a:solidFill>
            </a:ln>
          </c:spPr>
          <c:marker>
            <c:symbol val="none"/>
          </c:marker>
          <c:dLbls>
            <c:delete val="1"/>
          </c:dLbls>
          <c:cat>
            <c:strRef>
              <c:f>'TdB_Comp. Concurrents'!$B$5:$B$8</c:f>
              <c:strCache>
                <c:ptCount val="4"/>
                <c:pt idx="0">
                  <c:v>Reputation_Image</c:v>
                </c:pt>
                <c:pt idx="1">
                  <c:v>Capacite_de_production</c:v>
                </c:pt>
                <c:pt idx="2">
                  <c:v>Rapport_qualite_prix</c:v>
                </c:pt>
                <c:pt idx="3">
                  <c:v>Qualite_du_service</c:v>
                </c:pt>
              </c:strCache>
            </c:strRef>
          </c:cat>
          <c:val>
            <c:numRef>
              <c:f>[0]!Comparer</c:f>
              <c:numCache>
                <c:formatCode>General</c:formatCode>
                <c:ptCount val="4"/>
                <c:pt idx="0">
                  <c:v>6</c:v>
                </c:pt>
                <c:pt idx="1">
                  <c:v>5</c:v>
                </c:pt>
                <c:pt idx="2">
                  <c:v>6</c:v>
                </c:pt>
                <c:pt idx="3">
                  <c:v>8</c:v>
                </c:pt>
              </c:numCache>
            </c:numRef>
          </c:val>
        </c:ser>
        <c:ser>
          <c:idx val="1"/>
          <c:order val="1"/>
          <c:tx>
            <c:strRef>
              <c:f>'TdB_Comp. Concurrents'!$K$4</c:f>
              <c:strCache>
                <c:ptCount val="1"/>
                <c:pt idx="0">
                  <c:v>Médiane</c:v>
                </c:pt>
              </c:strCache>
            </c:strRef>
          </c:tx>
          <c:spPr>
            <a:ln w="15875">
              <a:solidFill>
                <a:srgbClr val="0070C0">
                  <a:alpha val="75000"/>
                </a:srgbClr>
              </a:solidFill>
            </a:ln>
          </c:spPr>
          <c:marker>
            <c:symbol val="none"/>
          </c:marker>
          <c:dLbls>
            <c:delete val="1"/>
          </c:dLbls>
          <c:cat>
            <c:strRef>
              <c:f>'TdB_Comp. Concurrents'!$B$5:$B$8</c:f>
              <c:strCache>
                <c:ptCount val="4"/>
                <c:pt idx="0">
                  <c:v>Reputation_Image</c:v>
                </c:pt>
                <c:pt idx="1">
                  <c:v>Capacite_de_production</c:v>
                </c:pt>
                <c:pt idx="2">
                  <c:v>Rapport_qualite_prix</c:v>
                </c:pt>
                <c:pt idx="3">
                  <c:v>Qualite_du_service</c:v>
                </c:pt>
              </c:strCache>
            </c:strRef>
          </c:cat>
          <c:val>
            <c:numRef>
              <c:f>'TdB_Comp. Concurrents'!$K$5:$K$8</c:f>
              <c:numCache>
                <c:formatCode>0.00</c:formatCode>
                <c:ptCount val="4"/>
                <c:pt idx="0">
                  <c:v>8.5</c:v>
                </c:pt>
                <c:pt idx="1">
                  <c:v>6.5</c:v>
                </c:pt>
                <c:pt idx="2">
                  <c:v>9</c:v>
                </c:pt>
                <c:pt idx="3">
                  <c:v>7</c:v>
                </c:pt>
              </c:numCache>
            </c:numRef>
          </c:val>
        </c:ser>
        <c:ser>
          <c:idx val="2"/>
          <c:order val="2"/>
          <c:tx>
            <c:strRef>
              <c:f>'TdB_Comp. Concurrents'!$L$4</c:f>
              <c:strCache>
                <c:ptCount val="1"/>
                <c:pt idx="0">
                  <c:v>Moyenne</c:v>
                </c:pt>
              </c:strCache>
            </c:strRef>
          </c:tx>
          <c:spPr>
            <a:ln w="15875">
              <a:solidFill>
                <a:srgbClr val="00B050">
                  <a:alpha val="75000"/>
                </a:srgbClr>
              </a:solidFill>
            </a:ln>
          </c:spPr>
          <c:marker>
            <c:symbol val="none"/>
          </c:marker>
          <c:dLbls>
            <c:delete val="1"/>
          </c:dLbls>
          <c:cat>
            <c:strRef>
              <c:f>'TdB_Comp. Concurrents'!$B$5:$B$8</c:f>
              <c:strCache>
                <c:ptCount val="4"/>
                <c:pt idx="0">
                  <c:v>Reputation_Image</c:v>
                </c:pt>
                <c:pt idx="1">
                  <c:v>Capacite_de_production</c:v>
                </c:pt>
                <c:pt idx="2">
                  <c:v>Rapport_qualite_prix</c:v>
                </c:pt>
                <c:pt idx="3">
                  <c:v>Qualite_du_service</c:v>
                </c:pt>
              </c:strCache>
            </c:strRef>
          </c:cat>
          <c:val>
            <c:numRef>
              <c:f>'TdB_Comp. Concurrents'!$L$5:$L$8</c:f>
              <c:numCache>
                <c:formatCode>0.00</c:formatCode>
                <c:ptCount val="4"/>
                <c:pt idx="0">
                  <c:v>11.333333333333334</c:v>
                </c:pt>
                <c:pt idx="1">
                  <c:v>7</c:v>
                </c:pt>
                <c:pt idx="2">
                  <c:v>10</c:v>
                </c:pt>
                <c:pt idx="3">
                  <c:v>8</c:v>
                </c:pt>
              </c:numCache>
            </c:numRef>
          </c:val>
        </c:ser>
        <c:ser>
          <c:idx val="3"/>
          <c:order val="3"/>
          <c:tx>
            <c:strRef>
              <c:f>'TdB_Comp. Concurrents'!$F$18</c:f>
              <c:strCache>
                <c:ptCount val="1"/>
                <c:pt idx="0">
                  <c:v>Concurrent4</c:v>
                </c:pt>
              </c:strCache>
            </c:strRef>
          </c:tx>
          <c:spPr>
            <a:ln w="19050">
              <a:solidFill>
                <a:schemeClr val="tx1">
                  <a:alpha val="75000"/>
                </a:schemeClr>
              </a:solidFill>
            </a:ln>
          </c:spPr>
          <c:marker>
            <c:symbol val="none"/>
          </c:marker>
          <c:dLbls>
            <c:delete val="1"/>
          </c:dLbls>
          <c:cat>
            <c:strRef>
              <c:f>'TdB_Comp. Concurrents'!$B$5:$B$8</c:f>
              <c:strCache>
                <c:ptCount val="4"/>
                <c:pt idx="0">
                  <c:v>Reputation_Image</c:v>
                </c:pt>
                <c:pt idx="1">
                  <c:v>Capacite_de_production</c:v>
                </c:pt>
                <c:pt idx="2">
                  <c:v>Rapport_qualite_prix</c:v>
                </c:pt>
                <c:pt idx="3">
                  <c:v>Qualite_du_service</c:v>
                </c:pt>
              </c:strCache>
            </c:strRef>
          </c:cat>
          <c:val>
            <c:numRef>
              <c:f>[0]!Comparer_avec</c:f>
              <c:numCache>
                <c:formatCode>General</c:formatCode>
                <c:ptCount val="4"/>
                <c:pt idx="0">
                  <c:v>8</c:v>
                </c:pt>
                <c:pt idx="1">
                  <c:v>5</c:v>
                </c:pt>
                <c:pt idx="2">
                  <c:v>4</c:v>
                </c:pt>
                <c:pt idx="3">
                  <c:v>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313108480"/>
        <c:axId val="254114560"/>
      </c:radarChart>
      <c:catAx>
        <c:axId val="313108480"/>
        <c:scaling>
          <c:orientation val="minMax"/>
        </c:scaling>
        <c:delete val="0"/>
        <c:axPos val="b"/>
        <c:majorGridlines/>
        <c:numFmt formatCode="@" sourceLinked="0"/>
        <c:majorTickMark val="none"/>
        <c:minorTickMark val="none"/>
        <c:tickLblPos val="nextTo"/>
        <c:spPr>
          <a:ln w="9525">
            <a:noFill/>
          </a:ln>
        </c:spPr>
        <c:crossAx val="254114560"/>
        <c:crosses val="autoZero"/>
        <c:auto val="1"/>
        <c:lblAlgn val="ctr"/>
        <c:lblOffset val="100"/>
        <c:noMultiLvlLbl val="0"/>
      </c:catAx>
      <c:valAx>
        <c:axId val="25411456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313108480"/>
        <c:crosses val="autoZero"/>
        <c:crossBetween val="between"/>
      </c:valAx>
    </c:plotArea>
    <c:legend>
      <c:legendPos val="t"/>
      <c:layout>
        <c:manualLayout>
          <c:xMode val="edge"/>
          <c:yMode val="edge"/>
          <c:x val="5.0000056852099267E-2"/>
          <c:y val="0.93366578151338109"/>
          <c:w val="0.89999985453184239"/>
          <c:h val="4.3593003646844528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Benchmark SIG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431734444959086"/>
          <c:y val="0.13831279008012562"/>
          <c:w val="0.73274367762853176"/>
          <c:h val="0.74889620615604868"/>
        </c:manualLayout>
      </c:layout>
      <c:radarChart>
        <c:radarStyle val="marker"/>
        <c:varyColors val="0"/>
        <c:ser>
          <c:idx val="0"/>
          <c:order val="0"/>
          <c:tx>
            <c:strRef>
              <c:f>'TdB_Comp. Concurrents'!$F$17</c:f>
              <c:strCache>
                <c:ptCount val="1"/>
                <c:pt idx="0">
                  <c:v>Votre_entreprise</c:v>
                </c:pt>
              </c:strCache>
            </c:strRef>
          </c:tx>
          <c:spPr>
            <a:ln w="31750">
              <a:solidFill>
                <a:srgbClr val="FF0000"/>
              </a:solidFill>
            </a:ln>
          </c:spPr>
          <c:marker>
            <c:symbol val="none"/>
          </c:marker>
          <c:cat>
            <c:strRef>
              <c:f>'TdB_Comp. Concurrents'!$B$9:$B$14</c:f>
              <c:strCache>
                <c:ptCount val="6"/>
                <c:pt idx="0">
                  <c:v>Marge_commerciale</c:v>
                </c:pt>
                <c:pt idx="1">
                  <c:v>Production_de_l_excercice</c:v>
                </c:pt>
                <c:pt idx="2">
                  <c:v>Valeur_ajoutee</c:v>
                </c:pt>
                <c:pt idx="3">
                  <c:v>Excedent_brut_d_exploitation</c:v>
                </c:pt>
                <c:pt idx="4">
                  <c:v>Resultat_d_exploitation</c:v>
                </c:pt>
                <c:pt idx="5">
                  <c:v>Resultat_financier</c:v>
                </c:pt>
              </c:strCache>
            </c:strRef>
          </c:cat>
          <c:val>
            <c:numRef>
              <c:f>[0]!Comparer_SIG</c:f>
              <c:numCache>
                <c:formatCode>General</c:formatCode>
                <c:ptCount val="6"/>
                <c:pt idx="0">
                  <c:v>5</c:v>
                </c:pt>
                <c:pt idx="1">
                  <c:v>4</c:v>
                </c:pt>
                <c:pt idx="2">
                  <c:v>3</c:v>
                </c:pt>
                <c:pt idx="3">
                  <c:v>2</c:v>
                </c:pt>
                <c:pt idx="4">
                  <c:v>1</c:v>
                </c:pt>
                <c:pt idx="5">
                  <c:v>0</c:v>
                </c:pt>
              </c:numCache>
            </c:numRef>
          </c:val>
        </c:ser>
        <c:ser>
          <c:idx val="1"/>
          <c:order val="1"/>
          <c:tx>
            <c:strRef>
              <c:f>'TdB_Comp. Concurrents'!$K$28</c:f>
              <c:strCache>
                <c:ptCount val="1"/>
                <c:pt idx="0">
                  <c:v>Médiane_SIG</c:v>
                </c:pt>
              </c:strCache>
            </c:strRef>
          </c:tx>
          <c:spPr>
            <a:ln w="15875">
              <a:solidFill>
                <a:srgbClr val="0070C0">
                  <a:alpha val="75000"/>
                </a:srgbClr>
              </a:solidFill>
            </a:ln>
          </c:spPr>
          <c:marker>
            <c:symbol val="none"/>
          </c:marker>
          <c:cat>
            <c:strRef>
              <c:f>'TdB_Comp. Concurrents'!$B$9:$B$14</c:f>
              <c:strCache>
                <c:ptCount val="6"/>
                <c:pt idx="0">
                  <c:v>Marge_commerciale</c:v>
                </c:pt>
                <c:pt idx="1">
                  <c:v>Production_de_l_excercice</c:v>
                </c:pt>
                <c:pt idx="2">
                  <c:v>Valeur_ajoutee</c:v>
                </c:pt>
                <c:pt idx="3">
                  <c:v>Excedent_brut_d_exploitation</c:v>
                </c:pt>
                <c:pt idx="4">
                  <c:v>Resultat_d_exploitation</c:v>
                </c:pt>
                <c:pt idx="5">
                  <c:v>Resultat_financier</c:v>
                </c:pt>
              </c:strCache>
            </c:strRef>
          </c:cat>
          <c:val>
            <c:numRef>
              <c:f>'TdB_Comp. Concurrents'!$K$29:$K$34</c:f>
              <c:numCache>
                <c:formatCode>General</c:formatCode>
                <c:ptCount val="6"/>
                <c:pt idx="0">
                  <c:v>5</c:v>
                </c:pt>
                <c:pt idx="1">
                  <c:v>9</c:v>
                </c:pt>
                <c:pt idx="2">
                  <c:v>7</c:v>
                </c:pt>
                <c:pt idx="3">
                  <c:v>3</c:v>
                </c:pt>
                <c:pt idx="4">
                  <c:v>1.5</c:v>
                </c:pt>
                <c:pt idx="5">
                  <c:v>0</c:v>
                </c:pt>
              </c:numCache>
            </c:numRef>
          </c:val>
        </c:ser>
        <c:ser>
          <c:idx val="2"/>
          <c:order val="2"/>
          <c:tx>
            <c:strRef>
              <c:f>'TdB_Comp. Concurrents'!$L$28</c:f>
              <c:strCache>
                <c:ptCount val="1"/>
                <c:pt idx="0">
                  <c:v>Moyenne_SIG</c:v>
                </c:pt>
              </c:strCache>
            </c:strRef>
          </c:tx>
          <c:spPr>
            <a:ln w="15875">
              <a:solidFill>
                <a:srgbClr val="00B050">
                  <a:alpha val="75000"/>
                </a:srgbClr>
              </a:solidFill>
            </a:ln>
          </c:spPr>
          <c:marker>
            <c:symbol val="none"/>
          </c:marker>
          <c:cat>
            <c:strRef>
              <c:f>'TdB_Comp. Concurrents'!$B$9:$B$14</c:f>
              <c:strCache>
                <c:ptCount val="6"/>
                <c:pt idx="0">
                  <c:v>Marge_commerciale</c:v>
                </c:pt>
                <c:pt idx="1">
                  <c:v>Production_de_l_excercice</c:v>
                </c:pt>
                <c:pt idx="2">
                  <c:v>Valeur_ajoutee</c:v>
                </c:pt>
                <c:pt idx="3">
                  <c:v>Excedent_brut_d_exploitation</c:v>
                </c:pt>
                <c:pt idx="4">
                  <c:v>Resultat_d_exploitation</c:v>
                </c:pt>
                <c:pt idx="5">
                  <c:v>Resultat_financier</c:v>
                </c:pt>
              </c:strCache>
            </c:strRef>
          </c:cat>
          <c:val>
            <c:numRef>
              <c:f>'TdB_Comp. Concurrents'!$L$29:$L$34</c:f>
              <c:numCache>
                <c:formatCode>General</c:formatCode>
                <c:ptCount val="6"/>
                <c:pt idx="0">
                  <c:v>6</c:v>
                </c:pt>
                <c:pt idx="1">
                  <c:v>11</c:v>
                </c:pt>
                <c:pt idx="2">
                  <c:v>8.6666666666666661</c:v>
                </c:pt>
                <c:pt idx="3">
                  <c:v>4</c:v>
                </c:pt>
                <c:pt idx="4">
                  <c:v>2</c:v>
                </c:pt>
                <c:pt idx="5">
                  <c:v>2.1666666666666665</c:v>
                </c:pt>
              </c:numCache>
            </c:numRef>
          </c:val>
        </c:ser>
        <c:ser>
          <c:idx val="3"/>
          <c:order val="3"/>
          <c:tx>
            <c:strRef>
              <c:f>'TdB_Comp. Concurrents'!$F$18</c:f>
              <c:strCache>
                <c:ptCount val="1"/>
                <c:pt idx="0">
                  <c:v>Concurrent4</c:v>
                </c:pt>
              </c:strCache>
            </c:strRef>
          </c:tx>
          <c:spPr>
            <a:ln w="19050">
              <a:solidFill>
                <a:schemeClr val="tx1">
                  <a:alpha val="75000"/>
                </a:schemeClr>
              </a:solidFill>
            </a:ln>
          </c:spPr>
          <c:marker>
            <c:symbol val="none"/>
          </c:marker>
          <c:cat>
            <c:strRef>
              <c:f>'TdB_Comp. Concurrents'!$B$9:$B$14</c:f>
              <c:strCache>
                <c:ptCount val="6"/>
                <c:pt idx="0">
                  <c:v>Marge_commerciale</c:v>
                </c:pt>
                <c:pt idx="1">
                  <c:v>Production_de_l_excercice</c:v>
                </c:pt>
                <c:pt idx="2">
                  <c:v>Valeur_ajoutee</c:v>
                </c:pt>
                <c:pt idx="3">
                  <c:v>Excedent_brut_d_exploitation</c:v>
                </c:pt>
                <c:pt idx="4">
                  <c:v>Resultat_d_exploitation</c:v>
                </c:pt>
                <c:pt idx="5">
                  <c:v>Resultat_financier</c:v>
                </c:pt>
              </c:strCache>
            </c:strRef>
          </c:cat>
          <c:val>
            <c:numRef>
              <c:f>[0]!Comparer_avec_SIG</c:f>
              <c:numCache>
                <c:formatCode>General</c:formatCode>
                <c:ptCount val="6"/>
                <c:pt idx="0">
                  <c:v>5</c:v>
                </c:pt>
                <c:pt idx="1">
                  <c:v>10</c:v>
                </c:pt>
                <c:pt idx="2">
                  <c:v>2</c:v>
                </c:pt>
                <c:pt idx="3">
                  <c:v>0</c:v>
                </c:pt>
                <c:pt idx="4">
                  <c:v>2</c:v>
                </c:pt>
                <c:pt idx="5">
                  <c:v>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3110016"/>
        <c:axId val="313656448"/>
      </c:radarChart>
      <c:catAx>
        <c:axId val="313110016"/>
        <c:scaling>
          <c:orientation val="minMax"/>
        </c:scaling>
        <c:delete val="0"/>
        <c:axPos val="b"/>
        <c:majorGridlines/>
        <c:majorTickMark val="none"/>
        <c:minorTickMark val="none"/>
        <c:tickLblPos val="nextTo"/>
        <c:spPr>
          <a:ln w="9525">
            <a:noFill/>
          </a:ln>
        </c:spPr>
        <c:crossAx val="313656448"/>
        <c:crosses val="autoZero"/>
        <c:auto val="1"/>
        <c:lblAlgn val="ctr"/>
        <c:lblOffset val="100"/>
        <c:noMultiLvlLbl val="0"/>
      </c:catAx>
      <c:valAx>
        <c:axId val="31365644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31311001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15</xdr:row>
          <xdr:rowOff>57150</xdr:rowOff>
        </xdr:from>
        <xdr:to>
          <xdr:col>9</xdr:col>
          <xdr:colOff>1076325</xdr:colOff>
          <xdr:row>16</xdr:row>
          <xdr:rowOff>323850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 Données Entreprise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16</xdr:row>
          <xdr:rowOff>57150</xdr:rowOff>
        </xdr:from>
        <xdr:to>
          <xdr:col>3</xdr:col>
          <xdr:colOff>1323975</xdr:colOff>
          <xdr:row>16</xdr:row>
          <xdr:rowOff>342900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 Nom Facteur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27215</xdr:colOff>
      <xdr:row>19</xdr:row>
      <xdr:rowOff>0</xdr:rowOff>
    </xdr:from>
    <xdr:to>
      <xdr:col>3</xdr:col>
      <xdr:colOff>357215</xdr:colOff>
      <xdr:row>42</xdr:row>
      <xdr:rowOff>66000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16</xdr:row>
          <xdr:rowOff>57150</xdr:rowOff>
        </xdr:from>
        <xdr:to>
          <xdr:col>3</xdr:col>
          <xdr:colOff>1323975</xdr:colOff>
          <xdr:row>16</xdr:row>
          <xdr:rowOff>342900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 Nom Facteur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375627</xdr:colOff>
      <xdr:row>18</xdr:row>
      <xdr:rowOff>182256</xdr:rowOff>
    </xdr:from>
    <xdr:to>
      <xdr:col>6</xdr:col>
      <xdr:colOff>305577</xdr:colOff>
      <xdr:row>42</xdr:row>
      <xdr:rowOff>65083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329712</xdr:colOff>
      <xdr:row>19</xdr:row>
      <xdr:rowOff>5495</xdr:rowOff>
    </xdr:from>
    <xdr:to>
      <xdr:col>10</xdr:col>
      <xdr:colOff>55974</xdr:colOff>
      <xdr:row>42</xdr:row>
      <xdr:rowOff>71495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16</xdr:row>
          <xdr:rowOff>333375</xdr:rowOff>
        </xdr:from>
        <xdr:to>
          <xdr:col>9</xdr:col>
          <xdr:colOff>1076325</xdr:colOff>
          <xdr:row>18</xdr:row>
          <xdr:rowOff>9525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 Données SIG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M38"/>
  <sheetViews>
    <sheetView showGridLines="0" showRowColHeaders="0" zoomScale="52" zoomScaleNormal="52" workbookViewId="0">
      <selection activeCell="D5" sqref="D5:J14"/>
    </sheetView>
  </sheetViews>
  <sheetFormatPr baseColWidth="10" defaultRowHeight="15" outlineLevelCol="1" x14ac:dyDescent="0.25"/>
  <cols>
    <col min="1" max="1" width="2.28515625" customWidth="1"/>
    <col min="2" max="2" width="41.5703125" bestFit="1" customWidth="1"/>
    <col min="3" max="3" width="15.42578125" customWidth="1"/>
    <col min="4" max="4" width="26.85546875" customWidth="1"/>
    <col min="5" max="5" width="20.140625" customWidth="1"/>
    <col min="6" max="6" width="16" customWidth="1"/>
    <col min="7" max="10" width="16.42578125" customWidth="1"/>
    <col min="11" max="12" width="16.42578125" customWidth="1" outlineLevel="1"/>
    <col min="13" max="13" width="7.28515625" customWidth="1"/>
  </cols>
  <sheetData>
    <row r="1" spans="1:13" ht="28.5" customHeight="1" x14ac:dyDescent="0.35">
      <c r="A1" s="27" t="s">
        <v>33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</row>
    <row r="2" spans="1:13" x14ac:dyDescent="0.25">
      <c r="B2" s="10" t="s">
        <v>12</v>
      </c>
      <c r="C2" s="8" t="s">
        <v>34</v>
      </c>
      <c r="D2" s="8"/>
      <c r="E2" s="8"/>
      <c r="F2" s="8"/>
      <c r="G2" s="8"/>
      <c r="H2" s="8"/>
      <c r="I2" s="8"/>
      <c r="J2" s="8"/>
      <c r="K2" s="8"/>
      <c r="L2" s="8"/>
    </row>
    <row r="3" spans="1:13" ht="21" customHeight="1" x14ac:dyDescent="0.25"/>
    <row r="4" spans="1:13" x14ac:dyDescent="0.25">
      <c r="B4" s="5" t="s">
        <v>11</v>
      </c>
      <c r="C4" s="1" t="s">
        <v>10</v>
      </c>
      <c r="D4" s="1" t="s">
        <v>31</v>
      </c>
      <c r="E4" s="1" t="s">
        <v>44</v>
      </c>
      <c r="F4" s="1" t="s">
        <v>43</v>
      </c>
      <c r="G4" s="1" t="s">
        <v>45</v>
      </c>
      <c r="H4" s="1" t="s">
        <v>46</v>
      </c>
      <c r="I4" s="1" t="s">
        <v>47</v>
      </c>
      <c r="J4" s="1" t="s">
        <v>48</v>
      </c>
      <c r="K4" s="1" t="s">
        <v>39</v>
      </c>
      <c r="L4" s="1" t="s">
        <v>40</v>
      </c>
      <c r="M4" s="2"/>
    </row>
    <row r="5" spans="1:13" x14ac:dyDescent="0.25">
      <c r="A5" s="7">
        <v>1</v>
      </c>
      <c r="B5" s="4" t="str">
        <f t="shared" ref="B5:B14" si="0">VLOOKUP($A5,Données,3,FALSE)</f>
        <v>Reputation_Image</v>
      </c>
      <c r="C5" s="15">
        <f t="shared" ref="C5:C14" si="1">VLOOKUP($A5,Données,4,FALSE)</f>
        <v>3</v>
      </c>
      <c r="D5" s="16" t="str">
        <f t="shared" ref="D5:D14" si="2">VLOOKUP($A5,Données,2,FALSE)</f>
        <v>facteur_1</v>
      </c>
      <c r="E5" s="14">
        <f t="shared" ref="E5:E14" si="3">VLOOKUP($A5,Données,5,FALSE)</f>
        <v>6</v>
      </c>
      <c r="F5" s="14">
        <f t="shared" ref="F5:F14" si="4">VLOOKUP($A5,Données,6,FALSE)</f>
        <v>18</v>
      </c>
      <c r="G5" s="14">
        <f t="shared" ref="G5:G14" si="5">VLOOKUP($A5,Données,7,FALSE)</f>
        <v>3</v>
      </c>
      <c r="H5" s="14">
        <f t="shared" ref="H5:H14" si="6">VLOOKUP($A5,Données,8,FALSE)</f>
        <v>9</v>
      </c>
      <c r="I5" s="14">
        <f t="shared" ref="I5:I14" si="7">VLOOKUP($A5,Données,9,FALSE)</f>
        <v>8</v>
      </c>
      <c r="J5" s="14">
        <f t="shared" ref="J5:J14" si="8">VLOOKUP($A5,Données,10,FALSE)</f>
        <v>24</v>
      </c>
      <c r="K5" s="24">
        <f>MEDIAN(facteur_1)</f>
        <v>8.5</v>
      </c>
      <c r="L5" s="24">
        <f>AVERAGE(facteur_1)</f>
        <v>11.333333333333334</v>
      </c>
      <c r="M5" s="3"/>
    </row>
    <row r="6" spans="1:13" x14ac:dyDescent="0.25">
      <c r="A6" s="7">
        <v>2</v>
      </c>
      <c r="B6" s="4" t="str">
        <f t="shared" si="0"/>
        <v>Capacite_de_production</v>
      </c>
      <c r="C6" s="15">
        <f t="shared" si="1"/>
        <v>2</v>
      </c>
      <c r="D6" s="16" t="str">
        <f t="shared" si="2"/>
        <v>facteur_2</v>
      </c>
      <c r="E6" s="14">
        <f t="shared" si="3"/>
        <v>5</v>
      </c>
      <c r="F6" s="14">
        <f t="shared" si="4"/>
        <v>10</v>
      </c>
      <c r="G6" s="14">
        <f t="shared" si="5"/>
        <v>4</v>
      </c>
      <c r="H6" s="14">
        <f t="shared" si="6"/>
        <v>8</v>
      </c>
      <c r="I6" s="14">
        <f t="shared" si="7"/>
        <v>5</v>
      </c>
      <c r="J6" s="14">
        <f t="shared" si="8"/>
        <v>10</v>
      </c>
      <c r="K6" s="24">
        <f>MEDIAN(facteur_2)</f>
        <v>6.5</v>
      </c>
      <c r="L6" s="24">
        <f>AVERAGE(facteur_2)</f>
        <v>7</v>
      </c>
      <c r="M6" s="3"/>
    </row>
    <row r="7" spans="1:13" x14ac:dyDescent="0.25">
      <c r="A7" s="7">
        <v>3</v>
      </c>
      <c r="B7" s="4" t="str">
        <f t="shared" si="0"/>
        <v>Rapport_qualite_prix</v>
      </c>
      <c r="C7" s="15">
        <f t="shared" si="1"/>
        <v>3</v>
      </c>
      <c r="D7" s="16" t="str">
        <f t="shared" si="2"/>
        <v>facteur_3</v>
      </c>
      <c r="E7" s="14">
        <f t="shared" si="3"/>
        <v>6</v>
      </c>
      <c r="F7" s="14">
        <f t="shared" si="4"/>
        <v>18</v>
      </c>
      <c r="G7" s="14">
        <f t="shared" si="5"/>
        <v>5</v>
      </c>
      <c r="H7" s="14">
        <f t="shared" si="6"/>
        <v>15</v>
      </c>
      <c r="I7" s="14">
        <f t="shared" si="7"/>
        <v>4</v>
      </c>
      <c r="J7" s="14">
        <f t="shared" si="8"/>
        <v>12</v>
      </c>
      <c r="K7" s="24">
        <f>MEDIAN(facteur_3)</f>
        <v>9</v>
      </c>
      <c r="L7" s="24">
        <f>AVERAGE(facteur_3)</f>
        <v>10</v>
      </c>
      <c r="M7" s="3"/>
    </row>
    <row r="8" spans="1:13" x14ac:dyDescent="0.25">
      <c r="A8" s="7">
        <v>4</v>
      </c>
      <c r="B8" s="4" t="str">
        <f t="shared" si="0"/>
        <v>Qualite_du_service</v>
      </c>
      <c r="C8" s="15">
        <f t="shared" si="1"/>
        <v>2</v>
      </c>
      <c r="D8" s="16" t="str">
        <f t="shared" si="2"/>
        <v>facteur_4</v>
      </c>
      <c r="E8" s="14">
        <f t="shared" si="3"/>
        <v>8</v>
      </c>
      <c r="F8" s="14">
        <f t="shared" si="4"/>
        <v>16</v>
      </c>
      <c r="G8" s="14">
        <f t="shared" si="5"/>
        <v>6</v>
      </c>
      <c r="H8" s="14">
        <f t="shared" si="6"/>
        <v>12</v>
      </c>
      <c r="I8" s="14">
        <f t="shared" si="7"/>
        <v>2</v>
      </c>
      <c r="J8" s="14">
        <f t="shared" si="8"/>
        <v>4</v>
      </c>
      <c r="K8" s="24">
        <f>MEDIAN(facteur_4)</f>
        <v>7</v>
      </c>
      <c r="L8" s="24">
        <f>AVERAGE(facteur_4)</f>
        <v>8</v>
      </c>
      <c r="M8" s="3"/>
    </row>
    <row r="9" spans="1:13" x14ac:dyDescent="0.25">
      <c r="A9" s="7">
        <v>5</v>
      </c>
      <c r="B9" s="4" t="str">
        <f t="shared" si="0"/>
        <v>Marge_commerciale</v>
      </c>
      <c r="C9" s="15">
        <f t="shared" si="1"/>
        <v>1</v>
      </c>
      <c r="D9" s="16" t="str">
        <f t="shared" si="2"/>
        <v>facteur_5</v>
      </c>
      <c r="E9" s="14">
        <f t="shared" si="3"/>
        <v>5</v>
      </c>
      <c r="F9" s="14">
        <f t="shared" si="4"/>
        <v>5</v>
      </c>
      <c r="G9" s="14">
        <f t="shared" si="5"/>
        <v>8</v>
      </c>
      <c r="H9" s="14">
        <f t="shared" si="6"/>
        <v>8</v>
      </c>
      <c r="I9" s="14">
        <f t="shared" si="7"/>
        <v>5</v>
      </c>
      <c r="J9" s="14">
        <f t="shared" si="8"/>
        <v>5</v>
      </c>
      <c r="K9" s="24">
        <f>MEDIAN(facteur_5)</f>
        <v>5</v>
      </c>
      <c r="L9" s="24">
        <f>AVERAGE(facteur_5)</f>
        <v>6</v>
      </c>
      <c r="M9" s="3"/>
    </row>
    <row r="10" spans="1:13" x14ac:dyDescent="0.25">
      <c r="A10" s="7">
        <v>6</v>
      </c>
      <c r="B10" s="4" t="str">
        <f t="shared" si="0"/>
        <v>Production_de_l_excercice</v>
      </c>
      <c r="C10" s="15">
        <f t="shared" si="1"/>
        <v>2</v>
      </c>
      <c r="D10" s="16" t="str">
        <f t="shared" si="2"/>
        <v>facteur_6</v>
      </c>
      <c r="E10" s="14">
        <f t="shared" si="3"/>
        <v>4</v>
      </c>
      <c r="F10" s="14">
        <f t="shared" si="4"/>
        <v>8</v>
      </c>
      <c r="G10" s="14">
        <f t="shared" si="5"/>
        <v>8</v>
      </c>
      <c r="H10" s="14">
        <f t="shared" si="6"/>
        <v>16</v>
      </c>
      <c r="I10" s="14">
        <f t="shared" si="7"/>
        <v>10</v>
      </c>
      <c r="J10" s="14">
        <f t="shared" si="8"/>
        <v>20</v>
      </c>
      <c r="K10" s="24">
        <f>MEDIAN(facteur_6)</f>
        <v>9</v>
      </c>
      <c r="L10" s="24">
        <f>AVERAGE(facteur_6)</f>
        <v>11</v>
      </c>
      <c r="M10" s="3"/>
    </row>
    <row r="11" spans="1:13" x14ac:dyDescent="0.25">
      <c r="A11" s="7">
        <v>7</v>
      </c>
      <c r="B11" s="4" t="str">
        <f t="shared" si="0"/>
        <v>Valeur_ajoutee</v>
      </c>
      <c r="C11" s="15">
        <f t="shared" si="1"/>
        <v>3</v>
      </c>
      <c r="D11" s="16" t="str">
        <f t="shared" si="2"/>
        <v>facteur_7</v>
      </c>
      <c r="E11" s="14">
        <f t="shared" si="3"/>
        <v>3</v>
      </c>
      <c r="F11" s="14">
        <f t="shared" si="4"/>
        <v>9</v>
      </c>
      <c r="G11" s="14">
        <f t="shared" si="5"/>
        <v>8</v>
      </c>
      <c r="H11" s="14">
        <f t="shared" si="6"/>
        <v>24</v>
      </c>
      <c r="I11" s="14">
        <f t="shared" si="7"/>
        <v>2</v>
      </c>
      <c r="J11" s="14">
        <f t="shared" si="8"/>
        <v>6</v>
      </c>
      <c r="K11" s="24">
        <f>MEDIAN(facteur_7)</f>
        <v>7</v>
      </c>
      <c r="L11" s="24">
        <f>AVERAGE(facteur_7)</f>
        <v>8.6666666666666661</v>
      </c>
      <c r="M11" s="3"/>
    </row>
    <row r="12" spans="1:13" x14ac:dyDescent="0.25">
      <c r="A12" s="7">
        <v>8</v>
      </c>
      <c r="B12" s="4" t="str">
        <f t="shared" si="0"/>
        <v>Excedent_brut_d_exploitation</v>
      </c>
      <c r="C12" s="15">
        <f t="shared" si="1"/>
        <v>2</v>
      </c>
      <c r="D12" s="16" t="str">
        <f t="shared" si="2"/>
        <v>facteur_8</v>
      </c>
      <c r="E12" s="14">
        <f t="shared" si="3"/>
        <v>2</v>
      </c>
      <c r="F12" s="14">
        <f t="shared" si="4"/>
        <v>4</v>
      </c>
      <c r="G12" s="14">
        <f t="shared" si="5"/>
        <v>6</v>
      </c>
      <c r="H12" s="14">
        <f t="shared" si="6"/>
        <v>12</v>
      </c>
      <c r="I12" s="14">
        <f t="shared" si="7"/>
        <v>0</v>
      </c>
      <c r="J12" s="14">
        <f t="shared" si="8"/>
        <v>0</v>
      </c>
      <c r="K12" s="24">
        <f>MEDIAN(facteur_8)</f>
        <v>3</v>
      </c>
      <c r="L12" s="24">
        <f>AVERAGE(facteur_8)</f>
        <v>4</v>
      </c>
      <c r="M12" s="3"/>
    </row>
    <row r="13" spans="1:13" x14ac:dyDescent="0.25">
      <c r="A13" s="7">
        <v>9</v>
      </c>
      <c r="B13" s="4" t="str">
        <f t="shared" si="0"/>
        <v>Resultat_d_exploitation</v>
      </c>
      <c r="C13" s="15">
        <f t="shared" si="1"/>
        <v>3</v>
      </c>
      <c r="D13" s="16" t="str">
        <f t="shared" si="2"/>
        <v>facteur_9</v>
      </c>
      <c r="E13" s="14">
        <f t="shared" si="3"/>
        <v>1</v>
      </c>
      <c r="F13" s="14">
        <f t="shared" si="4"/>
        <v>3</v>
      </c>
      <c r="G13" s="14">
        <f t="shared" si="5"/>
        <v>0</v>
      </c>
      <c r="H13" s="14">
        <f t="shared" si="6"/>
        <v>0</v>
      </c>
      <c r="I13" s="14">
        <f t="shared" si="7"/>
        <v>2</v>
      </c>
      <c r="J13" s="14">
        <f t="shared" si="8"/>
        <v>6</v>
      </c>
      <c r="K13" s="24">
        <f>MEDIAN(facteur_9)</f>
        <v>1.5</v>
      </c>
      <c r="L13" s="24">
        <f>AVERAGE(facteur_9)</f>
        <v>2</v>
      </c>
      <c r="M13" s="3"/>
    </row>
    <row r="14" spans="1:13" ht="19.5" customHeight="1" x14ac:dyDescent="0.25">
      <c r="A14" s="7">
        <v>10</v>
      </c>
      <c r="B14" s="4" t="str">
        <f t="shared" si="0"/>
        <v>Resultat_financier</v>
      </c>
      <c r="C14" s="15">
        <f t="shared" si="1"/>
        <v>0</v>
      </c>
      <c r="D14" s="16" t="str">
        <f t="shared" si="2"/>
        <v>facteur_10</v>
      </c>
      <c r="E14" s="14">
        <f t="shared" si="3"/>
        <v>0</v>
      </c>
      <c r="F14" s="14">
        <f t="shared" si="4"/>
        <v>0</v>
      </c>
      <c r="G14" s="14">
        <f t="shared" si="5"/>
        <v>5</v>
      </c>
      <c r="H14" s="14">
        <f t="shared" si="6"/>
        <v>0</v>
      </c>
      <c r="I14" s="14">
        <f t="shared" si="7"/>
        <v>8</v>
      </c>
      <c r="J14" s="14">
        <f t="shared" si="8"/>
        <v>0</v>
      </c>
      <c r="K14" s="24">
        <f>MEDIAN(facteur_10)</f>
        <v>0</v>
      </c>
      <c r="L14" s="24">
        <f>AVERAGE(facteur_10)</f>
        <v>2.1666666666666665</v>
      </c>
      <c r="M14" s="3"/>
    </row>
    <row r="15" spans="1:13" x14ac:dyDescent="0.25">
      <c r="B15" s="6" t="s">
        <v>18</v>
      </c>
      <c r="C15" s="6">
        <f>SUM(C5:C13)</f>
        <v>21</v>
      </c>
      <c r="D15" s="6"/>
      <c r="E15" s="6">
        <f t="shared" ref="E15:J15" si="9">SUM(E5:E13)</f>
        <v>40</v>
      </c>
      <c r="F15" s="6">
        <f t="shared" si="9"/>
        <v>91</v>
      </c>
      <c r="G15" s="6">
        <f t="shared" si="9"/>
        <v>48</v>
      </c>
      <c r="H15" s="6">
        <f t="shared" si="9"/>
        <v>104</v>
      </c>
      <c r="I15" s="6">
        <f t="shared" si="9"/>
        <v>38</v>
      </c>
      <c r="J15" s="6">
        <f t="shared" si="9"/>
        <v>87</v>
      </c>
      <c r="M15" s="2"/>
    </row>
    <row r="16" spans="1:13" ht="15.75" thickBot="1" x14ac:dyDescent="0.3"/>
    <row r="17" spans="2:13" ht="30.75" thickBot="1" x14ac:dyDescent="0.3">
      <c r="B17" s="17" t="s">
        <v>13</v>
      </c>
      <c r="C17" s="18" t="s">
        <v>32</v>
      </c>
      <c r="E17" s="23" t="s">
        <v>38</v>
      </c>
      <c r="F17" s="28" t="s">
        <v>44</v>
      </c>
      <c r="G17" s="29"/>
      <c r="H17" s="26" t="str">
        <f>F17&amp;"_SIG"</f>
        <v>Votre_entreprise_SIG</v>
      </c>
      <c r="K17" s="13" t="s">
        <v>3</v>
      </c>
      <c r="L17" s="12" t="s">
        <v>17</v>
      </c>
    </row>
    <row r="18" spans="2:13" ht="15.75" thickBot="1" x14ac:dyDescent="0.3">
      <c r="E18" s="23" t="s">
        <v>41</v>
      </c>
      <c r="F18" s="30" t="s">
        <v>47</v>
      </c>
      <c r="G18" s="31"/>
      <c r="H18" s="26" t="str">
        <f>F18&amp;"_SIG"</f>
        <v>Concurrent4_SIG</v>
      </c>
      <c r="L18" s="3"/>
    </row>
    <row r="19" spans="2:13" x14ac:dyDescent="0.25">
      <c r="D19" s="25"/>
      <c r="E19" s="25"/>
      <c r="F19" s="25"/>
      <c r="G19" s="25"/>
      <c r="H19" s="25"/>
      <c r="I19" s="25"/>
      <c r="J19" s="25"/>
      <c r="L19" s="3" t="s">
        <v>35</v>
      </c>
    </row>
    <row r="20" spans="2:13" x14ac:dyDescent="0.25">
      <c r="D20" s="25"/>
      <c r="E20" s="25"/>
      <c r="F20" s="25"/>
      <c r="G20" s="25"/>
      <c r="H20" s="25"/>
      <c r="I20" s="25"/>
      <c r="J20" s="25"/>
      <c r="K20" s="1" t="s">
        <v>3</v>
      </c>
      <c r="L20" s="21" t="s">
        <v>36</v>
      </c>
    </row>
    <row r="21" spans="2:13" x14ac:dyDescent="0.25">
      <c r="D21" s="25"/>
      <c r="E21" s="25"/>
      <c r="F21" s="25"/>
      <c r="G21" s="25"/>
      <c r="H21" s="25"/>
      <c r="I21" s="25"/>
      <c r="J21" s="25"/>
    </row>
    <row r="22" spans="2:13" ht="45" customHeight="1" x14ac:dyDescent="0.25">
      <c r="D22" s="25"/>
      <c r="E22" s="25"/>
      <c r="F22" s="25"/>
      <c r="G22" s="25"/>
      <c r="H22" s="25"/>
      <c r="I22" s="25"/>
      <c r="J22" s="25"/>
      <c r="K22" s="19" t="s">
        <v>8</v>
      </c>
      <c r="L22" s="19" t="s">
        <v>2</v>
      </c>
      <c r="M22" s="19"/>
    </row>
    <row r="23" spans="2:13" ht="30" x14ac:dyDescent="0.25">
      <c r="D23" s="25"/>
      <c r="E23" s="25"/>
      <c r="F23" s="25"/>
      <c r="G23" s="25"/>
      <c r="H23" s="25"/>
      <c r="I23" s="25"/>
      <c r="J23" s="25"/>
      <c r="K23" s="20" t="s">
        <v>7</v>
      </c>
      <c r="L23" t="s">
        <v>1</v>
      </c>
    </row>
    <row r="24" spans="2:13" ht="30" x14ac:dyDescent="0.25">
      <c r="D24" s="25"/>
      <c r="E24" s="25"/>
      <c r="F24" s="25"/>
      <c r="G24" s="25"/>
      <c r="H24" s="25"/>
      <c r="I24" s="25"/>
      <c r="J24" s="25"/>
      <c r="K24" s="20" t="s">
        <v>6</v>
      </c>
      <c r="L24" t="s">
        <v>0</v>
      </c>
    </row>
    <row r="25" spans="2:13" x14ac:dyDescent="0.25">
      <c r="D25" s="25"/>
      <c r="E25" s="25"/>
      <c r="F25" s="25"/>
      <c r="G25" s="25"/>
      <c r="H25" s="25"/>
      <c r="I25" s="25"/>
      <c r="J25" s="25"/>
      <c r="K25" s="20" t="s">
        <v>5</v>
      </c>
    </row>
    <row r="26" spans="2:13" ht="30" x14ac:dyDescent="0.25">
      <c r="D26" s="25"/>
      <c r="E26" s="25"/>
      <c r="F26" s="25"/>
      <c r="G26" s="25"/>
      <c r="H26" s="25"/>
      <c r="I26" s="25"/>
      <c r="J26" s="25"/>
      <c r="K26" s="20" t="s">
        <v>4</v>
      </c>
    </row>
    <row r="27" spans="2:13" s="7" customFormat="1" x14ac:dyDescent="0.25">
      <c r="D27" s="25"/>
      <c r="E27" s="25"/>
      <c r="F27" s="25"/>
      <c r="G27" s="25"/>
      <c r="H27" s="25"/>
      <c r="I27" s="25"/>
      <c r="J27" s="25"/>
    </row>
    <row r="28" spans="2:13" s="7" customFormat="1" x14ac:dyDescent="0.25">
      <c r="D28" s="25"/>
      <c r="E28" s="7" t="str">
        <f t="shared" ref="E28:L28" si="10">E4&amp;"_SIG"</f>
        <v>Votre_entreprise_SIG</v>
      </c>
      <c r="F28" s="7" t="str">
        <f t="shared" si="10"/>
        <v>Concurrent1_SIG</v>
      </c>
      <c r="G28" s="7" t="str">
        <f t="shared" si="10"/>
        <v>Concurrent2_SIG</v>
      </c>
      <c r="H28" s="7" t="str">
        <f t="shared" si="10"/>
        <v>Concurrent3_SIG</v>
      </c>
      <c r="I28" s="7" t="str">
        <f t="shared" si="10"/>
        <v>Concurrent4_SIG</v>
      </c>
      <c r="J28" s="7" t="str">
        <f t="shared" si="10"/>
        <v>Concurrent5_SIG</v>
      </c>
      <c r="K28" s="7" t="str">
        <f t="shared" si="10"/>
        <v>Médiane_SIG</v>
      </c>
      <c r="L28" s="7" t="str">
        <f t="shared" si="10"/>
        <v>Moyenne_SIG</v>
      </c>
    </row>
    <row r="29" spans="2:13" s="7" customFormat="1" x14ac:dyDescent="0.25">
      <c r="D29" s="25"/>
      <c r="E29" s="7">
        <f t="shared" ref="E29:L34" si="11">E9</f>
        <v>5</v>
      </c>
      <c r="F29" s="7">
        <f t="shared" si="11"/>
        <v>5</v>
      </c>
      <c r="G29" s="7">
        <f t="shared" si="11"/>
        <v>8</v>
      </c>
      <c r="H29" s="7">
        <f t="shared" si="11"/>
        <v>8</v>
      </c>
      <c r="I29" s="7">
        <f t="shared" si="11"/>
        <v>5</v>
      </c>
      <c r="J29" s="7">
        <f t="shared" si="11"/>
        <v>5</v>
      </c>
      <c r="K29" s="7">
        <f t="shared" si="11"/>
        <v>5</v>
      </c>
      <c r="L29" s="7">
        <f t="shared" si="11"/>
        <v>6</v>
      </c>
    </row>
    <row r="30" spans="2:13" s="7" customFormat="1" x14ac:dyDescent="0.25">
      <c r="D30" s="25"/>
      <c r="E30" s="7">
        <f t="shared" si="11"/>
        <v>4</v>
      </c>
      <c r="F30" s="7">
        <f t="shared" si="11"/>
        <v>8</v>
      </c>
      <c r="G30" s="7">
        <f t="shared" si="11"/>
        <v>8</v>
      </c>
      <c r="H30" s="7">
        <f t="shared" si="11"/>
        <v>16</v>
      </c>
      <c r="I30" s="7">
        <f t="shared" si="11"/>
        <v>10</v>
      </c>
      <c r="J30" s="7">
        <f t="shared" si="11"/>
        <v>20</v>
      </c>
      <c r="K30" s="7">
        <f t="shared" si="11"/>
        <v>9</v>
      </c>
      <c r="L30" s="7">
        <f t="shared" si="11"/>
        <v>11</v>
      </c>
    </row>
    <row r="31" spans="2:13" s="7" customFormat="1" x14ac:dyDescent="0.25">
      <c r="D31" s="25"/>
      <c r="E31" s="7">
        <f t="shared" si="11"/>
        <v>3</v>
      </c>
      <c r="F31" s="7">
        <f t="shared" si="11"/>
        <v>9</v>
      </c>
      <c r="G31" s="7">
        <f t="shared" si="11"/>
        <v>8</v>
      </c>
      <c r="H31" s="7">
        <f t="shared" si="11"/>
        <v>24</v>
      </c>
      <c r="I31" s="7">
        <f t="shared" si="11"/>
        <v>2</v>
      </c>
      <c r="J31" s="7">
        <f t="shared" si="11"/>
        <v>6</v>
      </c>
      <c r="K31" s="7">
        <f t="shared" si="11"/>
        <v>7</v>
      </c>
      <c r="L31" s="7">
        <f t="shared" si="11"/>
        <v>8.6666666666666661</v>
      </c>
    </row>
    <row r="32" spans="2:13" s="7" customFormat="1" x14ac:dyDescent="0.25">
      <c r="D32" s="25"/>
      <c r="E32" s="7">
        <f t="shared" si="11"/>
        <v>2</v>
      </c>
      <c r="F32" s="7">
        <f t="shared" si="11"/>
        <v>4</v>
      </c>
      <c r="G32" s="7">
        <f t="shared" si="11"/>
        <v>6</v>
      </c>
      <c r="H32" s="7">
        <f t="shared" si="11"/>
        <v>12</v>
      </c>
      <c r="I32" s="7">
        <f t="shared" si="11"/>
        <v>0</v>
      </c>
      <c r="J32" s="7">
        <f t="shared" si="11"/>
        <v>0</v>
      </c>
      <c r="K32" s="7">
        <f t="shared" si="11"/>
        <v>3</v>
      </c>
      <c r="L32" s="7">
        <f t="shared" si="11"/>
        <v>4</v>
      </c>
    </row>
    <row r="33" spans="4:12" s="7" customFormat="1" x14ac:dyDescent="0.25">
      <c r="D33" s="25"/>
      <c r="E33" s="7">
        <f t="shared" si="11"/>
        <v>1</v>
      </c>
      <c r="F33" s="7">
        <f t="shared" si="11"/>
        <v>3</v>
      </c>
      <c r="G33" s="7">
        <f t="shared" si="11"/>
        <v>0</v>
      </c>
      <c r="H33" s="7">
        <f t="shared" si="11"/>
        <v>0</v>
      </c>
      <c r="I33" s="7">
        <f t="shared" si="11"/>
        <v>2</v>
      </c>
      <c r="J33" s="7">
        <f t="shared" si="11"/>
        <v>6</v>
      </c>
      <c r="K33" s="7">
        <f t="shared" si="11"/>
        <v>1.5</v>
      </c>
      <c r="L33" s="7">
        <f t="shared" si="11"/>
        <v>2</v>
      </c>
    </row>
    <row r="34" spans="4:12" s="7" customFormat="1" x14ac:dyDescent="0.25">
      <c r="D34" s="25"/>
      <c r="E34" s="7">
        <f t="shared" si="11"/>
        <v>0</v>
      </c>
      <c r="F34" s="7">
        <f t="shared" si="11"/>
        <v>0</v>
      </c>
      <c r="G34" s="7">
        <f t="shared" si="11"/>
        <v>5</v>
      </c>
      <c r="H34" s="7">
        <f t="shared" si="11"/>
        <v>0</v>
      </c>
      <c r="I34" s="7">
        <f t="shared" si="11"/>
        <v>8</v>
      </c>
      <c r="J34" s="7">
        <f t="shared" si="11"/>
        <v>0</v>
      </c>
      <c r="K34" s="7">
        <f t="shared" si="11"/>
        <v>0</v>
      </c>
      <c r="L34" s="7">
        <f t="shared" si="11"/>
        <v>2.1666666666666665</v>
      </c>
    </row>
    <row r="35" spans="4:12" x14ac:dyDescent="0.25">
      <c r="D35" s="25"/>
      <c r="E35" s="7"/>
      <c r="F35" s="7"/>
      <c r="G35" s="7"/>
      <c r="H35" s="7"/>
      <c r="I35" s="7"/>
      <c r="J35" s="7"/>
      <c r="K35" s="7"/>
    </row>
    <row r="36" spans="4:12" x14ac:dyDescent="0.25">
      <c r="D36" s="25"/>
      <c r="E36" s="25"/>
      <c r="F36" s="25"/>
      <c r="G36" s="25"/>
      <c r="H36" s="25"/>
      <c r="I36" s="25"/>
      <c r="J36" s="25"/>
      <c r="K36" s="25"/>
    </row>
    <row r="37" spans="4:12" x14ac:dyDescent="0.25">
      <c r="D37" s="25"/>
      <c r="E37" s="25"/>
      <c r="F37" s="25"/>
      <c r="G37" s="25"/>
      <c r="H37" s="25"/>
      <c r="I37" s="25"/>
      <c r="J37" s="25"/>
      <c r="K37" s="25"/>
    </row>
    <row r="38" spans="4:12" x14ac:dyDescent="0.25">
      <c r="D38" s="25"/>
      <c r="E38" s="25"/>
      <c r="F38" s="25"/>
      <c r="G38" s="25"/>
      <c r="H38" s="25"/>
      <c r="I38" s="25"/>
      <c r="J38" s="25"/>
      <c r="K38" s="25"/>
    </row>
  </sheetData>
  <sortState ref="A5:J14">
    <sortCondition ref="A5:A14"/>
  </sortState>
  <dataConsolidate/>
  <mergeCells count="3">
    <mergeCell ref="A1:M1"/>
    <mergeCell ref="F17:G17"/>
    <mergeCell ref="F18:G18"/>
  </mergeCells>
  <conditionalFormatting sqref="B5:L14">
    <cfRule type="expression" dxfId="2" priority="1">
      <formula>$D5=$C$17</formula>
    </cfRule>
  </conditionalFormatting>
  <conditionalFormatting sqref="E5:J14">
    <cfRule type="expression" dxfId="1" priority="2">
      <formula>E$4=$F$18</formula>
    </cfRule>
    <cfRule type="expression" dxfId="0" priority="7">
      <formula>E$4=$F$17</formula>
    </cfRule>
  </conditionalFormatting>
  <dataValidations count="3">
    <dataValidation type="list" allowBlank="1" showInputMessage="1" showErrorMessage="1" sqref="F17 F18:G18">
      <formula1>Concurrence</formula1>
    </dataValidation>
    <dataValidation allowBlank="1" showInputMessage="1" showErrorMessage="1" promptTitle="Avertissement" prompt="Les modifications se font sur la feuille &quot;Data&quot;" sqref="C5:L14"/>
    <dataValidation type="list" allowBlank="1" showInputMessage="1" showErrorMessage="1" promptTitle="Avertissement &amp; Informations" prompt="Pour assurer la cohérence des données :_x000a_- Utiliser le bouton Maj Nom Facteur avant tout affichage._x000a_- Valider l'ensemble des mises à jour_x000a_Les données affichées sont mises en surbrillance dans le tableau." sqref="C17">
      <formula1>OFFSET($D$5,,,COUNTA($D$5:$D$26))</formula1>
    </dataValidation>
  </dataValidations>
  <hyperlinks>
    <hyperlink ref="L20" location="'Data_Comp. Concurrents'!A1" display="Data"/>
  </hyperlinks>
  <pageMargins left="0.23622047244094491" right="0.23622047244094491" top="0.74803149606299213" bottom="0.74803149606299213" header="0.31496062992125984" footer="0.31496062992125984"/>
  <pageSetup paperSize="9" scale="62" orientation="landscape" horizontalDpi="30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Macro5">
                <anchor moveWithCells="1" sizeWithCells="1">
                  <from>
                    <xdr:col>9</xdr:col>
                    <xdr:colOff>38100</xdr:colOff>
                    <xdr:row>15</xdr:row>
                    <xdr:rowOff>57150</xdr:rowOff>
                  </from>
                  <to>
                    <xdr:col>9</xdr:col>
                    <xdr:colOff>1076325</xdr:colOff>
                    <xdr:row>16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4">
                <anchor moveWithCells="1" sizeWithCells="1">
                  <from>
                    <xdr:col>3</xdr:col>
                    <xdr:colOff>57150</xdr:colOff>
                    <xdr:row>16</xdr:row>
                    <xdr:rowOff>57150</xdr:rowOff>
                  </from>
                  <to>
                    <xdr:col>3</xdr:col>
                    <xdr:colOff>1323975</xdr:colOff>
                    <xdr:row>16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Macro4">
                <anchor moveWithCells="1" sizeWithCells="1">
                  <from>
                    <xdr:col>3</xdr:col>
                    <xdr:colOff>57150</xdr:colOff>
                    <xdr:row>16</xdr:row>
                    <xdr:rowOff>57150</xdr:rowOff>
                  </from>
                  <to>
                    <xdr:col>3</xdr:col>
                    <xdr:colOff>1323975</xdr:colOff>
                    <xdr:row>16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Button 14">
              <controlPr defaultSize="0" print="0" autoFill="0" autoPict="0" macro="[0]!Macro6">
                <anchor moveWithCells="1" sizeWithCells="1">
                  <from>
                    <xdr:col>9</xdr:col>
                    <xdr:colOff>38100</xdr:colOff>
                    <xdr:row>16</xdr:row>
                    <xdr:rowOff>333375</xdr:rowOff>
                  </from>
                  <to>
                    <xdr:col>9</xdr:col>
                    <xdr:colOff>1076325</xdr:colOff>
                    <xdr:row>18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1"/>
  <sheetViews>
    <sheetView workbookViewId="0">
      <selection activeCell="E7" sqref="E1:E7"/>
    </sheetView>
  </sheetViews>
  <sheetFormatPr baseColWidth="10" defaultRowHeight="15" x14ac:dyDescent="0.25"/>
  <sheetData>
    <row r="1" spans="1:6" x14ac:dyDescent="0.25">
      <c r="A1" t="s">
        <v>15</v>
      </c>
      <c r="B1" t="s">
        <v>14</v>
      </c>
      <c r="C1" t="s">
        <v>16</v>
      </c>
      <c r="D1" t="s">
        <v>50</v>
      </c>
      <c r="E1" t="s">
        <v>62</v>
      </c>
    </row>
    <row r="2" spans="1:6" x14ac:dyDescent="0.25">
      <c r="A2" t="str">
        <f>'Data_Comp. Concurrents'!C2</f>
        <v>Reputation_Image</v>
      </c>
      <c r="B2" s="11">
        <v>0</v>
      </c>
      <c r="C2">
        <v>1</v>
      </c>
      <c r="D2">
        <v>1</v>
      </c>
      <c r="E2" t="s">
        <v>56</v>
      </c>
      <c r="F2" s="22" t="s">
        <v>37</v>
      </c>
    </row>
    <row r="3" spans="1:6" x14ac:dyDescent="0.25">
      <c r="A3" t="str">
        <f>'Data_Comp. Concurrents'!C3</f>
        <v>Capacite_de_production</v>
      </c>
      <c r="B3" s="11">
        <v>1</v>
      </c>
      <c r="C3">
        <v>2</v>
      </c>
      <c r="D3">
        <v>2</v>
      </c>
      <c r="E3" t="s">
        <v>57</v>
      </c>
    </row>
    <row r="4" spans="1:6" x14ac:dyDescent="0.25">
      <c r="A4" t="str">
        <f>'Data_Comp. Concurrents'!C4</f>
        <v>Rapport_qualite_prix</v>
      </c>
      <c r="B4" s="11">
        <v>2</v>
      </c>
      <c r="C4">
        <v>3</v>
      </c>
      <c r="D4">
        <v>3</v>
      </c>
      <c r="E4" t="s">
        <v>58</v>
      </c>
    </row>
    <row r="5" spans="1:6" x14ac:dyDescent="0.25">
      <c r="A5" t="str">
        <f>'Data_Comp. Concurrents'!C5</f>
        <v>Qualite_du_service</v>
      </c>
      <c r="B5" s="11">
        <v>3</v>
      </c>
      <c r="C5">
        <v>4</v>
      </c>
      <c r="D5">
        <v>4</v>
      </c>
      <c r="E5" t="s">
        <v>59</v>
      </c>
    </row>
    <row r="6" spans="1:6" x14ac:dyDescent="0.25">
      <c r="A6" t="str">
        <f>'Data_Comp. Concurrents'!C6</f>
        <v>Marge_commerciale</v>
      </c>
      <c r="C6">
        <v>5</v>
      </c>
      <c r="D6">
        <v>5</v>
      </c>
      <c r="E6" t="s">
        <v>60</v>
      </c>
    </row>
    <row r="7" spans="1:6" x14ac:dyDescent="0.25">
      <c r="A7" t="str">
        <f>'Data_Comp. Concurrents'!C7</f>
        <v>Production_de_l_excercice</v>
      </c>
      <c r="C7">
        <v>6</v>
      </c>
      <c r="D7">
        <v>6</v>
      </c>
      <c r="E7" t="s">
        <v>61</v>
      </c>
    </row>
    <row r="8" spans="1:6" x14ac:dyDescent="0.25">
      <c r="A8" t="str">
        <f>'Data_Comp. Concurrents'!C8</f>
        <v>Valeur_ajoutee</v>
      </c>
      <c r="C8">
        <v>7</v>
      </c>
      <c r="D8">
        <v>7</v>
      </c>
    </row>
    <row r="9" spans="1:6" x14ac:dyDescent="0.25">
      <c r="A9" t="str">
        <f>'Data_Comp. Concurrents'!C9</f>
        <v>Excedent_brut_d_exploitation</v>
      </c>
      <c r="C9">
        <v>8</v>
      </c>
      <c r="D9">
        <v>8</v>
      </c>
    </row>
    <row r="10" spans="1:6" x14ac:dyDescent="0.25">
      <c r="A10" t="str">
        <f>'Data_Comp. Concurrents'!C10</f>
        <v>Resultat_d_exploitation</v>
      </c>
      <c r="C10">
        <v>9</v>
      </c>
      <c r="D10">
        <v>9</v>
      </c>
    </row>
    <row r="11" spans="1:6" x14ac:dyDescent="0.25">
      <c r="A11" t="str">
        <f>'Data_Comp. Concurrents'!C11</f>
        <v>Resultat_financier</v>
      </c>
      <c r="C11">
        <v>10</v>
      </c>
      <c r="D11">
        <v>10</v>
      </c>
    </row>
    <row r="12" spans="1:6" x14ac:dyDescent="0.25">
      <c r="A12" t="str">
        <f>'Data_Comp. Concurrents'!C12</f>
        <v>Resultat_courant_avant_impôt_RCAI</v>
      </c>
      <c r="D12">
        <v>11</v>
      </c>
    </row>
    <row r="13" spans="1:6" x14ac:dyDescent="0.25">
      <c r="A13" t="str">
        <f>'Data_Comp. Concurrents'!C13</f>
        <v>Resultat_exceptionnel</v>
      </c>
      <c r="D13">
        <v>12</v>
      </c>
    </row>
    <row r="14" spans="1:6" x14ac:dyDescent="0.25">
      <c r="A14" t="str">
        <f>'Data_Comp. Concurrents'!C14</f>
        <v>Resultat_net</v>
      </c>
      <c r="D14">
        <v>13</v>
      </c>
    </row>
    <row r="15" spans="1:6" x14ac:dyDescent="0.25">
      <c r="D15">
        <v>14</v>
      </c>
    </row>
    <row r="16" spans="1:6" x14ac:dyDescent="0.25">
      <c r="D16">
        <v>15</v>
      </c>
    </row>
    <row r="17" spans="4:4" x14ac:dyDescent="0.25">
      <c r="D17">
        <v>16</v>
      </c>
    </row>
    <row r="18" spans="4:4" x14ac:dyDescent="0.25">
      <c r="D18">
        <v>17</v>
      </c>
    </row>
    <row r="19" spans="4:4" x14ac:dyDescent="0.25">
      <c r="D19">
        <v>18</v>
      </c>
    </row>
    <row r="20" spans="4:4" x14ac:dyDescent="0.25">
      <c r="D20">
        <v>19</v>
      </c>
    </row>
    <row r="21" spans="4:4" x14ac:dyDescent="0.25">
      <c r="D21">
        <v>20</v>
      </c>
    </row>
    <row r="22" spans="4:4" x14ac:dyDescent="0.25">
      <c r="D22">
        <v>21</v>
      </c>
    </row>
    <row r="23" spans="4:4" x14ac:dyDescent="0.25">
      <c r="D23">
        <v>22</v>
      </c>
    </row>
    <row r="24" spans="4:4" x14ac:dyDescent="0.25">
      <c r="D24">
        <v>23</v>
      </c>
    </row>
    <row r="25" spans="4:4" x14ac:dyDescent="0.25">
      <c r="D25">
        <v>24</v>
      </c>
    </row>
    <row r="26" spans="4:4" x14ac:dyDescent="0.25">
      <c r="D26">
        <v>25</v>
      </c>
    </row>
    <row r="27" spans="4:4" x14ac:dyDescent="0.25">
      <c r="D27">
        <v>26</v>
      </c>
    </row>
    <row r="28" spans="4:4" x14ac:dyDescent="0.25">
      <c r="D28">
        <v>27</v>
      </c>
    </row>
    <row r="29" spans="4:4" x14ac:dyDescent="0.25">
      <c r="D29">
        <v>28</v>
      </c>
    </row>
    <row r="30" spans="4:4" x14ac:dyDescent="0.25">
      <c r="D30">
        <v>29</v>
      </c>
    </row>
    <row r="31" spans="4:4" x14ac:dyDescent="0.25">
      <c r="D31">
        <v>30</v>
      </c>
    </row>
  </sheetData>
  <hyperlinks>
    <hyperlink ref="F2" location="'TdB_Comp. Concurrents'!A1" display="Retour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7"/>
  <sheetViews>
    <sheetView tabSelected="1" zoomScale="80" zoomScaleNormal="80" workbookViewId="0">
      <selection activeCell="H23" sqref="H23"/>
    </sheetView>
  </sheetViews>
  <sheetFormatPr baseColWidth="10" defaultRowHeight="15" x14ac:dyDescent="0.25"/>
  <cols>
    <col min="3" max="3" width="28.28515625" bestFit="1" customWidth="1"/>
    <col min="4" max="4" width="12" bestFit="1" customWidth="1"/>
    <col min="5" max="5" width="16.42578125" bestFit="1" customWidth="1"/>
  </cols>
  <sheetData>
    <row r="1" spans="1:16" x14ac:dyDescent="0.25">
      <c r="A1" s="9" t="s">
        <v>63</v>
      </c>
      <c r="B1" t="s">
        <v>31</v>
      </c>
      <c r="C1" t="s">
        <v>15</v>
      </c>
      <c r="D1" t="s">
        <v>10</v>
      </c>
      <c r="E1" t="s">
        <v>44</v>
      </c>
      <c r="F1" t="s">
        <v>51</v>
      </c>
      <c r="G1" t="s">
        <v>43</v>
      </c>
      <c r="H1" t="s">
        <v>52</v>
      </c>
      <c r="I1" t="s">
        <v>45</v>
      </c>
      <c r="J1" t="s">
        <v>53</v>
      </c>
      <c r="K1" t="s">
        <v>46</v>
      </c>
      <c r="L1" t="s">
        <v>54</v>
      </c>
      <c r="M1" t="s">
        <v>47</v>
      </c>
      <c r="N1" t="s">
        <v>55</v>
      </c>
      <c r="O1" t="s">
        <v>48</v>
      </c>
      <c r="P1" t="s">
        <v>49</v>
      </c>
    </row>
    <row r="2" spans="1:16" x14ac:dyDescent="0.25">
      <c r="A2">
        <v>1</v>
      </c>
      <c r="B2" t="str">
        <f t="shared" ref="B2:B15" si="0">"facteur_"&amp;A2</f>
        <v>facteur_1</v>
      </c>
      <c r="C2" t="s">
        <v>20</v>
      </c>
      <c r="D2">
        <v>3</v>
      </c>
      <c r="E2">
        <v>6</v>
      </c>
      <c r="F2">
        <f t="shared" ref="F2:F14" si="1">E2*$D2</f>
        <v>18</v>
      </c>
      <c r="G2">
        <v>3</v>
      </c>
      <c r="H2">
        <f>G2*$D2</f>
        <v>9</v>
      </c>
      <c r="I2">
        <v>8</v>
      </c>
      <c r="J2">
        <f t="shared" ref="J2:J14" si="2">I2*$D2</f>
        <v>24</v>
      </c>
      <c r="K2">
        <v>2</v>
      </c>
      <c r="L2">
        <f t="shared" ref="L2:L14" si="3">K2*$D2</f>
        <v>6</v>
      </c>
      <c r="M2">
        <v>8</v>
      </c>
      <c r="N2">
        <f t="shared" ref="N2:N14" si="4">M2*$D2</f>
        <v>24</v>
      </c>
      <c r="O2">
        <v>5</v>
      </c>
      <c r="P2">
        <f t="shared" ref="P2:P14" si="5">O2*$D2</f>
        <v>15</v>
      </c>
    </row>
    <row r="3" spans="1:16" x14ac:dyDescent="0.25">
      <c r="A3">
        <v>2</v>
      </c>
      <c r="B3" t="str">
        <f t="shared" si="0"/>
        <v>facteur_2</v>
      </c>
      <c r="C3" t="s">
        <v>21</v>
      </c>
      <c r="D3">
        <v>2</v>
      </c>
      <c r="E3">
        <v>5</v>
      </c>
      <c r="F3">
        <f t="shared" si="1"/>
        <v>10</v>
      </c>
      <c r="G3">
        <v>4</v>
      </c>
      <c r="H3">
        <f>G3*$D3</f>
        <v>8</v>
      </c>
      <c r="I3">
        <v>5</v>
      </c>
      <c r="J3">
        <f t="shared" si="2"/>
        <v>10</v>
      </c>
      <c r="K3">
        <v>8</v>
      </c>
      <c r="L3">
        <f t="shared" si="3"/>
        <v>16</v>
      </c>
      <c r="M3">
        <v>3</v>
      </c>
      <c r="N3">
        <f t="shared" si="4"/>
        <v>6</v>
      </c>
      <c r="O3">
        <v>4</v>
      </c>
      <c r="P3">
        <f t="shared" si="5"/>
        <v>8</v>
      </c>
    </row>
    <row r="4" spans="1:16" x14ac:dyDescent="0.25">
      <c r="A4">
        <v>3</v>
      </c>
      <c r="B4" t="str">
        <f t="shared" si="0"/>
        <v>facteur_3</v>
      </c>
      <c r="C4" t="s">
        <v>22</v>
      </c>
      <c r="D4">
        <v>3</v>
      </c>
      <c r="E4">
        <v>6</v>
      </c>
      <c r="F4">
        <f t="shared" si="1"/>
        <v>18</v>
      </c>
      <c r="G4">
        <v>5</v>
      </c>
      <c r="H4">
        <f>G4*$D4</f>
        <v>15</v>
      </c>
      <c r="I4">
        <v>4</v>
      </c>
      <c r="J4">
        <f t="shared" si="2"/>
        <v>12</v>
      </c>
      <c r="K4">
        <v>4</v>
      </c>
      <c r="L4">
        <f t="shared" si="3"/>
        <v>12</v>
      </c>
      <c r="M4">
        <v>7</v>
      </c>
      <c r="N4">
        <f t="shared" si="4"/>
        <v>21</v>
      </c>
      <c r="O4">
        <v>7</v>
      </c>
      <c r="P4">
        <f t="shared" si="5"/>
        <v>21</v>
      </c>
    </row>
    <row r="5" spans="1:16" x14ac:dyDescent="0.25">
      <c r="A5">
        <v>4</v>
      </c>
      <c r="B5" t="str">
        <f t="shared" si="0"/>
        <v>facteur_4</v>
      </c>
      <c r="C5" t="s">
        <v>23</v>
      </c>
      <c r="D5">
        <v>2</v>
      </c>
      <c r="E5">
        <v>8</v>
      </c>
      <c r="F5">
        <f t="shared" si="1"/>
        <v>16</v>
      </c>
      <c r="G5">
        <v>6</v>
      </c>
      <c r="H5">
        <f>G5*$D5</f>
        <v>12</v>
      </c>
      <c r="I5">
        <v>2</v>
      </c>
      <c r="J5">
        <f t="shared" si="2"/>
        <v>4</v>
      </c>
      <c r="K5">
        <v>6</v>
      </c>
      <c r="L5">
        <f t="shared" si="3"/>
        <v>12</v>
      </c>
      <c r="M5">
        <v>5</v>
      </c>
      <c r="N5">
        <f t="shared" si="4"/>
        <v>10</v>
      </c>
      <c r="O5">
        <v>2</v>
      </c>
      <c r="P5">
        <f t="shared" si="5"/>
        <v>4</v>
      </c>
    </row>
    <row r="6" spans="1:16" x14ac:dyDescent="0.25">
      <c r="A6">
        <v>5</v>
      </c>
      <c r="B6" t="str">
        <f t="shared" si="0"/>
        <v>facteur_5</v>
      </c>
      <c r="C6" t="s">
        <v>19</v>
      </c>
      <c r="D6">
        <v>1</v>
      </c>
      <c r="E6">
        <v>5</v>
      </c>
      <c r="F6">
        <f t="shared" si="1"/>
        <v>5</v>
      </c>
      <c r="G6">
        <v>8</v>
      </c>
      <c r="H6">
        <f>G6*$D6</f>
        <v>8</v>
      </c>
      <c r="I6">
        <v>5</v>
      </c>
      <c r="J6">
        <f t="shared" si="2"/>
        <v>5</v>
      </c>
      <c r="K6">
        <v>10</v>
      </c>
      <c r="L6">
        <f t="shared" si="3"/>
        <v>10</v>
      </c>
      <c r="M6">
        <v>6</v>
      </c>
      <c r="N6">
        <f t="shared" si="4"/>
        <v>6</v>
      </c>
      <c r="O6">
        <v>9</v>
      </c>
      <c r="P6">
        <f t="shared" si="5"/>
        <v>9</v>
      </c>
    </row>
    <row r="7" spans="1:16" x14ac:dyDescent="0.25">
      <c r="A7">
        <v>6</v>
      </c>
      <c r="B7" t="str">
        <f t="shared" si="0"/>
        <v>facteur_6</v>
      </c>
      <c r="C7" t="s">
        <v>42</v>
      </c>
      <c r="D7">
        <v>2</v>
      </c>
      <c r="E7">
        <v>4</v>
      </c>
      <c r="F7">
        <f t="shared" si="1"/>
        <v>8</v>
      </c>
      <c r="G7">
        <v>8</v>
      </c>
      <c r="H7">
        <f>G7*$D7</f>
        <v>16</v>
      </c>
      <c r="I7">
        <v>10</v>
      </c>
      <c r="J7">
        <f t="shared" si="2"/>
        <v>20</v>
      </c>
      <c r="K7">
        <v>4</v>
      </c>
      <c r="L7">
        <f t="shared" si="3"/>
        <v>8</v>
      </c>
      <c r="M7">
        <v>7</v>
      </c>
      <c r="N7">
        <f t="shared" si="4"/>
        <v>14</v>
      </c>
      <c r="O7">
        <v>4</v>
      </c>
      <c r="P7">
        <f t="shared" si="5"/>
        <v>8</v>
      </c>
    </row>
    <row r="8" spans="1:16" x14ac:dyDescent="0.25">
      <c r="A8">
        <v>7</v>
      </c>
      <c r="B8" t="str">
        <f t="shared" si="0"/>
        <v>facteur_7</v>
      </c>
      <c r="C8" t="s">
        <v>24</v>
      </c>
      <c r="D8">
        <v>3</v>
      </c>
      <c r="E8">
        <v>3</v>
      </c>
      <c r="F8">
        <f t="shared" si="1"/>
        <v>9</v>
      </c>
      <c r="G8">
        <v>8</v>
      </c>
      <c r="H8">
        <f>G8*$D8</f>
        <v>24</v>
      </c>
      <c r="I8">
        <v>2</v>
      </c>
      <c r="J8">
        <f t="shared" si="2"/>
        <v>6</v>
      </c>
      <c r="K8">
        <v>2</v>
      </c>
      <c r="L8">
        <f t="shared" si="3"/>
        <v>6</v>
      </c>
      <c r="M8">
        <v>4</v>
      </c>
      <c r="N8">
        <f t="shared" si="4"/>
        <v>12</v>
      </c>
      <c r="O8">
        <v>0</v>
      </c>
      <c r="P8">
        <f t="shared" si="5"/>
        <v>0</v>
      </c>
    </row>
    <row r="9" spans="1:16" x14ac:dyDescent="0.25">
      <c r="A9">
        <v>8</v>
      </c>
      <c r="B9" t="str">
        <f t="shared" si="0"/>
        <v>facteur_8</v>
      </c>
      <c r="C9" t="s">
        <v>25</v>
      </c>
      <c r="D9">
        <v>2</v>
      </c>
      <c r="E9">
        <v>2</v>
      </c>
      <c r="F9">
        <f t="shared" si="1"/>
        <v>4</v>
      </c>
      <c r="G9">
        <v>6</v>
      </c>
      <c r="H9">
        <f>G9*$D9</f>
        <v>12</v>
      </c>
      <c r="I9">
        <v>0</v>
      </c>
      <c r="J9">
        <f t="shared" si="2"/>
        <v>0</v>
      </c>
      <c r="K9">
        <v>0</v>
      </c>
      <c r="L9">
        <f t="shared" si="3"/>
        <v>0</v>
      </c>
      <c r="M9">
        <v>9</v>
      </c>
      <c r="N9">
        <f t="shared" si="4"/>
        <v>18</v>
      </c>
      <c r="O9">
        <v>7</v>
      </c>
      <c r="P9">
        <f t="shared" si="5"/>
        <v>14</v>
      </c>
    </row>
    <row r="10" spans="1:16" x14ac:dyDescent="0.25">
      <c r="A10">
        <v>9</v>
      </c>
      <c r="B10" t="str">
        <f t="shared" si="0"/>
        <v>facteur_9</v>
      </c>
      <c r="C10" t="s">
        <v>26</v>
      </c>
      <c r="D10">
        <v>3</v>
      </c>
      <c r="E10">
        <v>1</v>
      </c>
      <c r="F10">
        <f t="shared" si="1"/>
        <v>3</v>
      </c>
      <c r="G10">
        <v>0</v>
      </c>
      <c r="H10">
        <f>G10*$D10</f>
        <v>0</v>
      </c>
      <c r="I10">
        <v>2</v>
      </c>
      <c r="J10">
        <f t="shared" si="2"/>
        <v>6</v>
      </c>
      <c r="K10">
        <v>8</v>
      </c>
      <c r="L10">
        <f t="shared" si="3"/>
        <v>24</v>
      </c>
      <c r="M10">
        <v>8</v>
      </c>
      <c r="N10">
        <f t="shared" si="4"/>
        <v>24</v>
      </c>
      <c r="O10">
        <v>6</v>
      </c>
      <c r="P10">
        <f t="shared" si="5"/>
        <v>18</v>
      </c>
    </row>
    <row r="11" spans="1:16" x14ac:dyDescent="0.25">
      <c r="A11">
        <v>10</v>
      </c>
      <c r="B11" t="str">
        <f t="shared" si="0"/>
        <v>facteur_10</v>
      </c>
      <c r="C11" t="s">
        <v>27</v>
      </c>
      <c r="D11">
        <v>0</v>
      </c>
      <c r="E11">
        <v>0</v>
      </c>
      <c r="F11">
        <f t="shared" si="1"/>
        <v>0</v>
      </c>
      <c r="G11">
        <v>5</v>
      </c>
      <c r="H11">
        <f>G11*$D11</f>
        <v>0</v>
      </c>
      <c r="I11">
        <v>8</v>
      </c>
      <c r="J11">
        <f t="shared" si="2"/>
        <v>0</v>
      </c>
      <c r="K11">
        <v>3</v>
      </c>
      <c r="L11">
        <f t="shared" si="3"/>
        <v>0</v>
      </c>
      <c r="M11">
        <v>4</v>
      </c>
      <c r="N11">
        <f t="shared" si="4"/>
        <v>0</v>
      </c>
      <c r="O11">
        <v>3</v>
      </c>
      <c r="P11">
        <f t="shared" si="5"/>
        <v>0</v>
      </c>
    </row>
    <row r="12" spans="1:16" x14ac:dyDescent="0.25">
      <c r="A12">
        <v>11</v>
      </c>
      <c r="B12" t="str">
        <f t="shared" si="0"/>
        <v>facteur_11</v>
      </c>
      <c r="C12" t="s">
        <v>28</v>
      </c>
      <c r="D12">
        <v>2</v>
      </c>
      <c r="E12">
        <v>1</v>
      </c>
      <c r="F12">
        <f t="shared" si="1"/>
        <v>2</v>
      </c>
      <c r="G12">
        <v>6</v>
      </c>
      <c r="H12">
        <f>G12*$D12</f>
        <v>12</v>
      </c>
      <c r="I12">
        <v>7</v>
      </c>
      <c r="J12">
        <f t="shared" si="2"/>
        <v>14</v>
      </c>
      <c r="K12">
        <v>7</v>
      </c>
      <c r="L12">
        <f t="shared" si="3"/>
        <v>14</v>
      </c>
      <c r="M12">
        <v>6</v>
      </c>
      <c r="N12">
        <f t="shared" si="4"/>
        <v>12</v>
      </c>
      <c r="O12">
        <v>8</v>
      </c>
      <c r="P12">
        <f t="shared" si="5"/>
        <v>16</v>
      </c>
    </row>
    <row r="13" spans="1:16" x14ac:dyDescent="0.25">
      <c r="A13">
        <v>12</v>
      </c>
      <c r="B13" t="str">
        <f t="shared" si="0"/>
        <v>facteur_12</v>
      </c>
      <c r="C13" t="s">
        <v>29</v>
      </c>
      <c r="D13">
        <v>0</v>
      </c>
      <c r="E13">
        <v>2</v>
      </c>
      <c r="F13">
        <f t="shared" si="1"/>
        <v>0</v>
      </c>
      <c r="G13">
        <v>5</v>
      </c>
      <c r="H13">
        <f>G13*$D13</f>
        <v>0</v>
      </c>
      <c r="I13">
        <v>1</v>
      </c>
      <c r="J13">
        <f t="shared" si="2"/>
        <v>0</v>
      </c>
      <c r="K13">
        <v>0</v>
      </c>
      <c r="L13">
        <f t="shared" si="3"/>
        <v>0</v>
      </c>
      <c r="M13">
        <v>0</v>
      </c>
      <c r="N13">
        <f t="shared" si="4"/>
        <v>0</v>
      </c>
      <c r="O13">
        <v>6</v>
      </c>
      <c r="P13">
        <f t="shared" si="5"/>
        <v>0</v>
      </c>
    </row>
    <row r="14" spans="1:16" x14ac:dyDescent="0.25">
      <c r="A14">
        <v>13</v>
      </c>
      <c r="B14" t="str">
        <f t="shared" si="0"/>
        <v>facteur_13</v>
      </c>
      <c r="C14" t="s">
        <v>30</v>
      </c>
      <c r="D14">
        <v>3</v>
      </c>
      <c r="E14">
        <v>3</v>
      </c>
      <c r="F14">
        <f t="shared" si="1"/>
        <v>9</v>
      </c>
      <c r="G14">
        <v>3</v>
      </c>
      <c r="H14">
        <f>G14*$D14</f>
        <v>9</v>
      </c>
      <c r="I14">
        <v>2</v>
      </c>
      <c r="J14">
        <f t="shared" si="2"/>
        <v>6</v>
      </c>
      <c r="K14">
        <v>0</v>
      </c>
      <c r="L14">
        <f t="shared" si="3"/>
        <v>0</v>
      </c>
      <c r="M14">
        <v>2</v>
      </c>
      <c r="N14">
        <f t="shared" si="4"/>
        <v>6</v>
      </c>
      <c r="O14">
        <v>4</v>
      </c>
      <c r="P14">
        <f t="shared" si="5"/>
        <v>12</v>
      </c>
    </row>
    <row r="15" spans="1:16" x14ac:dyDescent="0.25">
      <c r="A15" s="9" t="s">
        <v>18</v>
      </c>
      <c r="B15" t="str">
        <f t="shared" si="0"/>
        <v>facteur_Total</v>
      </c>
      <c r="C15" t="s">
        <v>9</v>
      </c>
      <c r="D15">
        <f>SUM(D2:D14)</f>
        <v>26</v>
      </c>
      <c r="E15">
        <f t="shared" ref="E15:P15" si="6">SUM(E2:E14)</f>
        <v>46</v>
      </c>
      <c r="F15">
        <f t="shared" si="6"/>
        <v>102</v>
      </c>
      <c r="G15">
        <f t="shared" si="6"/>
        <v>67</v>
      </c>
      <c r="H15">
        <f t="shared" si="6"/>
        <v>125</v>
      </c>
      <c r="I15">
        <f t="shared" si="6"/>
        <v>56</v>
      </c>
      <c r="J15">
        <f t="shared" si="6"/>
        <v>107</v>
      </c>
      <c r="K15">
        <f t="shared" si="6"/>
        <v>54</v>
      </c>
      <c r="L15">
        <f t="shared" si="6"/>
        <v>108</v>
      </c>
      <c r="M15">
        <f t="shared" si="6"/>
        <v>69</v>
      </c>
      <c r="N15">
        <f t="shared" si="6"/>
        <v>153</v>
      </c>
      <c r="O15">
        <f t="shared" si="6"/>
        <v>65</v>
      </c>
      <c r="P15">
        <f t="shared" si="6"/>
        <v>125</v>
      </c>
    </row>
    <row r="17" spans="1:1" x14ac:dyDescent="0.25">
      <c r="A17" s="22" t="s">
        <v>37</v>
      </c>
    </row>
  </sheetData>
  <dataValidations count="2">
    <dataValidation type="list" allowBlank="1" showInputMessage="1" showErrorMessage="1" sqref="D2:D14">
      <formula1>Facteur_ponderation</formula1>
    </dataValidation>
    <dataValidation type="list" allowBlank="1" showInputMessage="1" showErrorMessage="1" sqref="H2:H14 J2:J14 L2:L14 N2:N14 P2:P14 F2:F14">
      <formula1>Note_pondérée</formula1>
    </dataValidation>
  </dataValidations>
  <hyperlinks>
    <hyperlink ref="A17" location="'TdB_Comp. Concurrents'!A1" display="Retour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27</vt:i4>
      </vt:variant>
    </vt:vector>
  </HeadingPairs>
  <TitlesOfParts>
    <vt:vector size="30" baseType="lpstr">
      <vt:lpstr>TdB_Comp. Concurrents</vt:lpstr>
      <vt:lpstr>Paramètres_Comp. Concurrents</vt:lpstr>
      <vt:lpstr>Data_Comp. Concurrents</vt:lpstr>
      <vt:lpstr>Concurrence</vt:lpstr>
      <vt:lpstr>Concurrence_SIG</vt:lpstr>
      <vt:lpstr>Concurrent1</vt:lpstr>
      <vt:lpstr>Concurrent1_SIG</vt:lpstr>
      <vt:lpstr>Concurrent2</vt:lpstr>
      <vt:lpstr>Concurrent2_SIG</vt:lpstr>
      <vt:lpstr>Concurrent3</vt:lpstr>
      <vt:lpstr>Concurrent3_SIG</vt:lpstr>
      <vt:lpstr>Concurrent4</vt:lpstr>
      <vt:lpstr>Concurrent4_SIG</vt:lpstr>
      <vt:lpstr>Concurrent5</vt:lpstr>
      <vt:lpstr>Concurrent5_SIG</vt:lpstr>
      <vt:lpstr>Données</vt:lpstr>
      <vt:lpstr>facteur_1</vt:lpstr>
      <vt:lpstr>facteur_10</vt:lpstr>
      <vt:lpstr>facteur_2</vt:lpstr>
      <vt:lpstr>facteur_3</vt:lpstr>
      <vt:lpstr>facteur_4</vt:lpstr>
      <vt:lpstr>facteur_5</vt:lpstr>
      <vt:lpstr>facteur_6</vt:lpstr>
      <vt:lpstr>facteur_7</vt:lpstr>
      <vt:lpstr>facteur_8</vt:lpstr>
      <vt:lpstr>facteur_9</vt:lpstr>
      <vt:lpstr>Note_pondérée</vt:lpstr>
      <vt:lpstr>Votre_entreprise</vt:lpstr>
      <vt:lpstr>Votre_entreprise_SIG</vt:lpstr>
      <vt:lpstr>'TdB_Comp. Concurrents'!Zone_d_impression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AMVA</cp:lastModifiedBy>
  <cp:lastPrinted>2013-10-27T15:07:04Z</cp:lastPrinted>
  <dcterms:created xsi:type="dcterms:W3CDTF">2011-04-07T12:24:49Z</dcterms:created>
  <dcterms:modified xsi:type="dcterms:W3CDTF">2013-10-27T15:17:41Z</dcterms:modified>
</cp:coreProperties>
</file>