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120" yWindow="60" windowWidth="28650" windowHeight="11820"/>
  </bookViews>
  <sheets>
    <sheet name="Saisie" sheetId="1" r:id="rId1"/>
    <sheet name="Base de données" sheetId="2" r:id="rId2"/>
    <sheet name="Statistiques" sheetId="3" r:id="rId3"/>
    <sheet name="Rapport La Tour" sheetId="8" r:id="rId4"/>
  </sheets>
  <definedNames>
    <definedName name="Etude_Appel_retour_dom">'Base de données'!$A$94:$A$98</definedName>
    <definedName name="Etude_classe_age">'Base de données'!$A$82:$A$85</definedName>
    <definedName name="Etude_classe_sociale">'Base de données'!$A$87:$A$89</definedName>
    <definedName name="Etude_Domicile">'Base de données'!$A$91:$A$92</definedName>
    <definedName name="Etude_lieu_dest">'Base de données'!$A$75:$A$80</definedName>
    <definedName name="Etude_lieu_inter">'Base de données'!$A$70:$A$73</definedName>
    <definedName name="Etude_trsp_necessaire">'Base de données'!$A$100:$A$101</definedName>
    <definedName name="Genre">'Base de données'!$A$52:$A$58</definedName>
    <definedName name="_xlnm.Print_Titles" localSheetId="3">'Rapport La Tour'!$1:$3</definedName>
    <definedName name="_xlnm.Print_Titles" localSheetId="0">Saisie!$1:$3</definedName>
    <definedName name="NACA">'Base de données'!$A$60:$A$68</definedName>
    <definedName name="PeC">'Base de données'!$A$1:$A$19</definedName>
    <definedName name="PeC_Destination" localSheetId="1">'Base de données'!$A$1:$A$19</definedName>
    <definedName name="Personnel">'Base de données'!$A$21:$A$40</definedName>
    <definedName name="Personnel280413">'Base de données'!$A$21:$A$39</definedName>
    <definedName name="Véhicules">'Base de données'!$A$42:$A$50</definedName>
    <definedName name="_xlnm.Print_Area" localSheetId="3">'Rapport La Tour'!#REF!</definedName>
    <definedName name="_xlnm.Print_Area" localSheetId="0">Saisie!#REF!</definedName>
  </definedNames>
  <calcPr calcId="145621"/>
</workbook>
</file>

<file path=xl/calcChain.xml><?xml version="1.0" encoding="utf-8"?>
<calcChain xmlns="http://schemas.openxmlformats.org/spreadsheetml/2006/main">
  <c r="T18" i="3" l="1"/>
  <c r="T19" i="3"/>
  <c r="T17" i="3"/>
  <c r="P18" i="3"/>
  <c r="P19" i="3"/>
  <c r="P17" i="3"/>
  <c r="L17" i="3"/>
  <c r="U19" i="3" l="1"/>
  <c r="Q19" i="3"/>
  <c r="G4" i="1"/>
  <c r="G5" i="1"/>
  <c r="C18" i="3" l="1"/>
  <c r="C27" i="3" l="1" a="1"/>
  <c r="C27" i="3" s="1"/>
  <c r="B27" i="3" l="1" a="1"/>
  <c r="B27" i="3" s="1"/>
  <c r="J48" i="3" l="1"/>
  <c r="I48" i="3"/>
  <c r="A21" i="3"/>
  <c r="C21" i="3" l="1"/>
  <c r="A24" i="3"/>
  <c r="C24" i="3" s="1"/>
  <c r="K48" i="3"/>
  <c r="B11" i="3" l="1"/>
  <c r="L18" i="3" l="1"/>
  <c r="L19" i="3"/>
  <c r="L23" i="3"/>
  <c r="L24" i="3"/>
  <c r="L25" i="3"/>
  <c r="L26" i="3"/>
  <c r="L27" i="3"/>
  <c r="L28" i="3"/>
  <c r="L22" i="3"/>
  <c r="E31" i="3" s="1"/>
  <c r="I15" i="3"/>
  <c r="I58" i="3"/>
  <c r="I59" i="3"/>
  <c r="I60" i="3"/>
  <c r="I61" i="3"/>
  <c r="I62" i="3"/>
  <c r="I63" i="3"/>
  <c r="I64" i="3"/>
  <c r="I65" i="3"/>
  <c r="I57" i="3"/>
  <c r="I38" i="3"/>
  <c r="J39" i="3"/>
  <c r="J40" i="3"/>
  <c r="J41" i="3"/>
  <c r="J42" i="3"/>
  <c r="J43" i="3"/>
  <c r="J44" i="3"/>
  <c r="J45" i="3"/>
  <c r="J46" i="3"/>
  <c r="J47" i="3"/>
  <c r="J49" i="3"/>
  <c r="J50" i="3"/>
  <c r="J51" i="3"/>
  <c r="J52" i="3"/>
  <c r="J53" i="3"/>
  <c r="J54" i="3"/>
  <c r="J38" i="3"/>
  <c r="I39" i="3"/>
  <c r="I40" i="3"/>
  <c r="I41" i="3"/>
  <c r="I42" i="3"/>
  <c r="I43" i="3"/>
  <c r="I44" i="3"/>
  <c r="I45" i="3"/>
  <c r="I46" i="3"/>
  <c r="I47" i="3"/>
  <c r="I49" i="3"/>
  <c r="I50" i="3"/>
  <c r="I51" i="3"/>
  <c r="I52" i="3"/>
  <c r="I53" i="3"/>
  <c r="I54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K38" i="3" l="1"/>
  <c r="L54" i="3"/>
  <c r="M28" i="3"/>
  <c r="J65" i="3"/>
  <c r="J35" i="3"/>
  <c r="B28" i="3" s="1"/>
  <c r="M19" i="3"/>
  <c r="B12" i="3" s="1"/>
  <c r="K50" i="3" l="1"/>
  <c r="K39" i="3"/>
  <c r="K43" i="3" l="1"/>
  <c r="K47" i="3"/>
  <c r="K45" i="3"/>
  <c r="K41" i="3"/>
  <c r="K52" i="3"/>
  <c r="K54" i="3"/>
  <c r="K40" i="3"/>
  <c r="K42" i="3"/>
  <c r="K44" i="3"/>
  <c r="K46" i="3"/>
  <c r="K49" i="3"/>
  <c r="K51" i="3"/>
  <c r="K53" i="3"/>
  <c r="E7" i="3" l="1"/>
  <c r="E5" i="3"/>
  <c r="U4" i="3"/>
  <c r="U5" i="3"/>
  <c r="U6" i="3"/>
  <c r="U7" i="3"/>
  <c r="U8" i="3"/>
  <c r="U9" i="3"/>
  <c r="U10" i="3"/>
  <c r="U11" i="3"/>
  <c r="U12" i="3"/>
  <c r="E3" i="3"/>
</calcChain>
</file>

<file path=xl/comments1.xml><?xml version="1.0" encoding="utf-8"?>
<comments xmlns="http://schemas.openxmlformats.org/spreadsheetml/2006/main">
  <authors>
    <author>C Croset</author>
  </authors>
  <commentList>
    <comment ref="B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  <comment ref="B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C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D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E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F5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  <comment ref="G5" authorId="0">
      <text>
        <r>
          <rPr>
            <b/>
            <sz val="9"/>
            <color indexed="81"/>
            <rFont val="Tahoma"/>
            <family val="2"/>
          </rPr>
          <t>Calcul automatique, ne pas toucher</t>
        </r>
      </text>
    </comment>
  </commentList>
</comments>
</file>

<file path=xl/comments2.xml><?xml version="1.0" encoding="utf-8"?>
<comments xmlns="http://schemas.openxmlformats.org/spreadsheetml/2006/main">
  <authors>
    <author>C Croset</author>
  </authors>
  <commentList>
    <comment ref="B4" authorId="0">
      <text>
        <r>
          <rPr>
            <b/>
            <sz val="9"/>
            <color indexed="81"/>
            <rFont val="Tahoma"/>
            <family val="2"/>
          </rPr>
          <t>Insérer l'heure selon le format: hh:mm</t>
        </r>
      </text>
    </comment>
  </commentList>
</comments>
</file>

<file path=xl/sharedStrings.xml><?xml version="1.0" encoding="utf-8"?>
<sst xmlns="http://schemas.openxmlformats.org/spreadsheetml/2006/main" count="201" uniqueCount="137">
  <si>
    <t>Appel</t>
  </si>
  <si>
    <t>Départ</t>
  </si>
  <si>
    <t>S/Site</t>
  </si>
  <si>
    <t>Quitte</t>
  </si>
  <si>
    <t>Véhicule</t>
  </si>
  <si>
    <t>No FIP</t>
  </si>
  <si>
    <t>Leader</t>
  </si>
  <si>
    <t>Coéquipier</t>
  </si>
  <si>
    <t>NACA</t>
  </si>
  <si>
    <t>Heures</t>
  </si>
  <si>
    <t>Equipage</t>
  </si>
  <si>
    <t>Croset</t>
  </si>
  <si>
    <t>Chabloz</t>
  </si>
  <si>
    <t>Bossus</t>
  </si>
  <si>
    <t>Favre</t>
  </si>
  <si>
    <t>Morel</t>
  </si>
  <si>
    <t>Woitrain</t>
  </si>
  <si>
    <t>Barthélémy</t>
  </si>
  <si>
    <t>Nom</t>
  </si>
  <si>
    <t>Prénom</t>
  </si>
  <si>
    <t>Total</t>
  </si>
  <si>
    <t>Date</t>
  </si>
  <si>
    <t>Fargeat</t>
  </si>
  <si>
    <t>Bonetti</t>
  </si>
  <si>
    <t>Erb</t>
  </si>
  <si>
    <t>Jaquet</t>
  </si>
  <si>
    <t>Cendre</t>
  </si>
  <si>
    <t>Sansonnens</t>
  </si>
  <si>
    <t>Coordonnées Patient</t>
  </si>
  <si>
    <t>Période recherchée:</t>
  </si>
  <si>
    <t>Du</t>
  </si>
  <si>
    <t>Au</t>
  </si>
  <si>
    <t>Nombre de courses durant la période demandée:</t>
  </si>
  <si>
    <t>Mars</t>
  </si>
  <si>
    <t>Blumenthal</t>
  </si>
  <si>
    <t>Mougniotte</t>
  </si>
  <si>
    <t>Lubin</t>
  </si>
  <si>
    <t>Destination recherchée:</t>
  </si>
  <si>
    <t>Résultats selon la recherche sélectionnée: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</si>
  <si>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</si>
  <si>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</si>
  <si>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</si>
  <si>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</si>
  <si>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</si>
  <si>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</si>
  <si>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</si>
  <si>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</si>
  <si>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</si>
  <si>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</si>
  <si>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</si>
  <si>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annuel</t>
  </si>
  <si>
    <t xml:space="preserve">  &lt;= Résultat à reporter dans la cellule correspondante </t>
  </si>
  <si>
    <t>P1</t>
  </si>
  <si>
    <t>P2</t>
  </si>
  <si>
    <t>P3</t>
  </si>
  <si>
    <t>S1</t>
  </si>
  <si>
    <t>S2</t>
  </si>
  <si>
    <t>S3</t>
  </si>
  <si>
    <t>Transfert</t>
  </si>
  <si>
    <t>Genre</t>
  </si>
  <si>
    <t>Dest.</t>
  </si>
  <si>
    <t>Folio</t>
  </si>
  <si>
    <t>PeC</t>
  </si>
  <si>
    <t>Destination</t>
  </si>
  <si>
    <t>Rapport d'interventions journalières</t>
  </si>
  <si>
    <t>Lieu de PeC recherché:</t>
  </si>
  <si>
    <t>Résultat selon la recherche sélectionnée:</t>
  </si>
  <si>
    <t>Impression journalière</t>
  </si>
  <si>
    <t xml:space="preserve">Total </t>
  </si>
  <si>
    <t>16 Autre moyen</t>
  </si>
  <si>
    <t>14 EMS</t>
  </si>
  <si>
    <t>15 Etab. Soins</t>
  </si>
  <si>
    <t>10 Hôpital Cant.</t>
  </si>
  <si>
    <t>12 Hôpital psy</t>
  </si>
  <si>
    <t>11 Hôpital zone</t>
  </si>
  <si>
    <t>13 Permanence</t>
  </si>
  <si>
    <t>17 Sans transport</t>
  </si>
  <si>
    <t>01 Domicile</t>
  </si>
  <si>
    <t>02 Voie publique</t>
  </si>
  <si>
    <t>03 Lieu public</t>
  </si>
  <si>
    <t>04 Lieu de travail</t>
  </si>
  <si>
    <t>05 Sports/Loisirs</t>
  </si>
  <si>
    <t>06 Cabinet médical</t>
  </si>
  <si>
    <t>07 Clinique</t>
  </si>
  <si>
    <t>07 Clinique Carouge</t>
  </si>
  <si>
    <t>07 La Colline</t>
  </si>
  <si>
    <t>07 La Tour</t>
  </si>
  <si>
    <t>07 Les Grangettes</t>
  </si>
  <si>
    <t>08 Autre</t>
  </si>
  <si>
    <t>09 CHU</t>
  </si>
  <si>
    <t>1 Leader</t>
  </si>
  <si>
    <t>2 coéquipier</t>
  </si>
  <si>
    <t>Naca</t>
  </si>
  <si>
    <t>Type</t>
  </si>
  <si>
    <t>Nombre Inter de jour</t>
  </si>
  <si>
    <t>Nombre inter de nuit</t>
  </si>
  <si>
    <t>Stats selon leader et genre</t>
  </si>
  <si>
    <t>Stat selon leader et lieu de destination</t>
  </si>
  <si>
    <t>Stats selon leader et NACA</t>
  </si>
  <si>
    <t>Guerrera</t>
  </si>
  <si>
    <t>Temps moyen de départ</t>
  </si>
  <si>
    <t>% Inférieur à 3 min</t>
  </si>
  <si>
    <t>%</t>
  </si>
  <si>
    <t>Domicile</t>
  </si>
  <si>
    <t>En rue</t>
  </si>
  <si>
    <t>Lieu public</t>
  </si>
  <si>
    <t>Autre</t>
  </si>
  <si>
    <t>Hôpital</t>
  </si>
  <si>
    <t>Police</t>
  </si>
  <si>
    <t>&lt;  18 ans</t>
  </si>
  <si>
    <t>19 - 25 ans</t>
  </si>
  <si>
    <t>26 - 35 ans</t>
  </si>
  <si>
    <t>&gt; 36 ans</t>
  </si>
  <si>
    <t>Sans domicile fixe</t>
  </si>
  <si>
    <t>Moyenne</t>
  </si>
  <si>
    <t>Aisé</t>
  </si>
  <si>
    <t>Seul</t>
  </si>
  <si>
    <t>Accompagné</t>
  </si>
  <si>
    <t>Ambulancier</t>
  </si>
  <si>
    <t>Amis</t>
  </si>
  <si>
    <t>Oui</t>
  </si>
  <si>
    <t>Non</t>
  </si>
  <si>
    <t>Sans transport</t>
  </si>
  <si>
    <t>Confié aux proches</t>
  </si>
  <si>
    <t>870 P</t>
  </si>
  <si>
    <t>871 P</t>
  </si>
  <si>
    <t>872 P</t>
  </si>
  <si>
    <t>870 T</t>
  </si>
  <si>
    <t>871 T</t>
  </si>
  <si>
    <t>872 T</t>
  </si>
  <si>
    <t>870 C</t>
  </si>
  <si>
    <t>871 C</t>
  </si>
  <si>
    <t>872 C</t>
  </si>
  <si>
    <t>Coordonnées Patients</t>
  </si>
  <si>
    <t>Heure appel</t>
  </si>
  <si>
    <t>Montants</t>
  </si>
  <si>
    <t xml:space="preserve">Interventions du  au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</si>
</sst>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h/mm&quot; h&quot;;@"/>
    <numFmt numFmtId="165" formatCode="dd/mm/yy;@"/>
    <numFmt numFmtId="166" formatCode="dd/mm/yyyy;@"/>
  </numFmts>
  <fonts count="15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0"/>
      <name val="Times New Roman"/>
      <family val="1"/>
    </font>
    <font>
      <sz val="1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sz val="10"/>
      <name val="Arial Unicode MS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0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0" xfId="0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166" fontId="0" fillId="3" borderId="1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4" fillId="0" borderId="1" xfId="0" applyFont="1" applyBorder="1" applyAlignment="1">
      <alignment horizontal="center"/>
    </xf>
    <xf numFmtId="164" fontId="5" fillId="3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165" fontId="5" fillId="0" borderId="1" xfId="0" applyNumberFormat="1" applyFont="1" applyBorder="1" applyAlignment="1" applyProtection="1">
      <alignment horizontal="center" vertical="center"/>
    </xf>
    <xf numFmtId="164" fontId="5" fillId="3" borderId="1" xfId="0" applyNumberFormat="1" applyFont="1" applyFill="1" applyBorder="1" applyAlignment="1" applyProtection="1">
      <alignment horizontal="center" vertical="center"/>
    </xf>
    <xf numFmtId="164" fontId="5" fillId="2" borderId="1" xfId="0" applyNumberFormat="1" applyFont="1" applyFill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0" fillId="2" borderId="1" xfId="0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49" fontId="0" fillId="3" borderId="1" xfId="0" applyNumberForma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14" fontId="0" fillId="3" borderId="15" xfId="0" applyNumberFormat="1" applyFill="1" applyBorder="1" applyAlignment="1" applyProtection="1">
      <alignment horizontal="center" vertical="center"/>
      <protection locked="0"/>
    </xf>
    <xf numFmtId="0" fontId="7" fillId="2" borderId="14" xfId="0" applyFont="1" applyFill="1" applyBorder="1" applyAlignment="1">
      <alignment horizontal="center" vertical="center" wrapText="1"/>
    </xf>
    <xf numFmtId="49" fontId="0" fillId="6" borderId="1" xfId="0" applyNumberFormat="1" applyFill="1" applyBorder="1" applyAlignment="1" applyProtection="1">
      <alignment horizontal="center"/>
    </xf>
    <xf numFmtId="0" fontId="0" fillId="2" borderId="1" xfId="0" applyFill="1" applyBorder="1" applyAlignment="1">
      <alignment horizontal="center"/>
    </xf>
    <xf numFmtId="164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9" fontId="0" fillId="0" borderId="0" xfId="0" applyNumberFormat="1" applyAlignment="1">
      <alignment horizontal="center"/>
    </xf>
    <xf numFmtId="1" fontId="11" fillId="2" borderId="13" xfId="0" applyNumberFormat="1" applyFont="1" applyFill="1" applyBorder="1" applyAlignment="1">
      <alignment horizontal="right"/>
    </xf>
    <xf numFmtId="0" fontId="11" fillId="2" borderId="6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5" fillId="5" borderId="1" xfId="0" quotePrefix="1" applyFont="1" applyFill="1" applyBorder="1" applyAlignment="1" applyProtection="1">
      <alignment horizontal="center" vertical="center"/>
    </xf>
    <xf numFmtId="14" fontId="5" fillId="5" borderId="1" xfId="0" quotePrefix="1" applyNumberFormat="1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/>
    </xf>
    <xf numFmtId="164" fontId="5" fillId="3" borderId="19" xfId="0" applyNumberFormat="1" applyFont="1" applyFill="1" applyBorder="1" applyAlignment="1" applyProtection="1">
      <alignment horizontal="center" vertical="center"/>
    </xf>
    <xf numFmtId="0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 applyProtection="1">
      <alignment horizontal="center"/>
    </xf>
    <xf numFmtId="0" fontId="1" fillId="0" borderId="0" xfId="0" applyFont="1" applyProtection="1"/>
    <xf numFmtId="165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0" fillId="2" borderId="13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0" fillId="2" borderId="1" xfId="0" applyFont="1" applyFill="1" applyBorder="1" applyAlignment="1">
      <alignment horizontal="center" vertical="center"/>
    </xf>
    <xf numFmtId="0" fontId="6" fillId="0" borderId="2" xfId="0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165" fontId="4" fillId="0" borderId="18" xfId="0" applyNumberFormat="1" applyFont="1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4" fillId="0" borderId="18" xfId="0" applyFont="1" applyBorder="1" applyAlignment="1" applyProtection="1">
      <alignment horizontal="center" vertical="center"/>
    </xf>
    <xf numFmtId="0" fontId="4" fillId="0" borderId="18" xfId="0" applyFont="1" applyBorder="1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 vertical="center" wrapText="1"/>
    </xf>
    <xf numFmtId="165" fontId="12" fillId="2" borderId="1" xfId="0" applyNumberFormat="1" applyFont="1" applyFill="1" applyBorder="1" applyAlignment="1">
      <alignment horizontal="center" vertical="center"/>
    </xf>
    <xf numFmtId="165" fontId="13" fillId="2" borderId="1" xfId="0" applyNumberFormat="1" applyFont="1" applyFill="1" applyBorder="1" applyAlignment="1" applyProtection="1">
      <alignment horizontal="center" vertical="center"/>
      <protection locked="0"/>
    </xf>
    <xf numFmtId="165" fontId="13" fillId="2" borderId="1" xfId="0" applyNumberFormat="1" applyFont="1" applyFill="1" applyBorder="1" applyAlignment="1" applyProtection="1">
      <alignment horizontal="center" vertical="center"/>
    </xf>
    <xf numFmtId="0" fontId="3" fillId="2" borderId="0" xfId="0" applyNumberFormat="1" applyFont="1" applyFill="1" applyAlignment="1">
      <alignment horizontal="center" vertical="center"/>
    </xf>
    <xf numFmtId="0" fontId="3" fillId="2" borderId="0" xfId="0" applyFont="1" applyFill="1"/>
    <xf numFmtId="0" fontId="14" fillId="2" borderId="0" xfId="0" applyFont="1" applyFill="1"/>
    <xf numFmtId="165" fontId="3" fillId="2" borderId="0" xfId="0" applyNumberFormat="1" applyFont="1" applyFill="1" applyAlignment="1">
      <alignment horizontal="center" vertical="center"/>
    </xf>
    <xf numFmtId="0" fontId="12" fillId="2" borderId="1" xfId="0" applyFont="1" applyFill="1" applyBorder="1" applyAlignment="1">
      <alignment horizontal="center"/>
    </xf>
    <xf numFmtId="164" fontId="13" fillId="2" borderId="1" xfId="0" applyNumberFormat="1" applyFont="1" applyFill="1" applyBorder="1" applyAlignment="1" applyProtection="1">
      <alignment horizontal="center" vertical="center"/>
      <protection locked="0"/>
    </xf>
    <xf numFmtId="164" fontId="13" fillId="2" borderId="1" xfId="0" applyNumberFormat="1" applyFont="1" applyFill="1" applyBorder="1" applyAlignment="1" applyProtection="1">
      <alignment horizontal="center" vertical="center"/>
    </xf>
    <xf numFmtId="14" fontId="3" fillId="2" borderId="0" xfId="0" applyNumberFormat="1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13" fillId="2" borderId="1" xfId="0" applyFont="1" applyFill="1" applyBorder="1" applyAlignment="1" applyProtection="1">
      <alignment horizontal="center" vertical="center"/>
      <protection locked="0"/>
    </xf>
    <xf numFmtId="0" fontId="13" fillId="2" borderId="1" xfId="0" applyFont="1" applyFill="1" applyBorder="1" applyAlignment="1" applyProtection="1">
      <alignment horizontal="center" vertical="center"/>
    </xf>
    <xf numFmtId="14" fontId="13" fillId="2" borderId="1" xfId="0" quotePrefix="1" applyNumberFormat="1" applyFont="1" applyFill="1" applyBorder="1" applyAlignment="1" applyProtection="1">
      <alignment horizontal="center" vertical="center"/>
      <protection locked="0"/>
    </xf>
    <xf numFmtId="14" fontId="13" fillId="2" borderId="1" xfId="0" quotePrefix="1" applyNumberFormat="1" applyFont="1" applyFill="1" applyBorder="1" applyAlignment="1" applyProtection="1">
      <alignment horizontal="center" vertical="center"/>
    </xf>
    <xf numFmtId="0" fontId="13" fillId="2" borderId="1" xfId="0" quotePrefix="1" applyFont="1" applyFill="1" applyBorder="1" applyAlignment="1" applyProtection="1">
      <alignment horizontal="center" vertical="center"/>
      <protection locked="0"/>
    </xf>
    <xf numFmtId="0" fontId="13" fillId="2" borderId="1" xfId="0" quotePrefix="1" applyFont="1" applyFill="1" applyBorder="1" applyAlignment="1" applyProtection="1">
      <alignment horizontal="center" vertical="center"/>
    </xf>
    <xf numFmtId="0" fontId="12" fillId="7" borderId="1" xfId="0" applyFont="1" applyFill="1" applyBorder="1" applyAlignment="1">
      <alignment horizontal="center"/>
    </xf>
    <xf numFmtId="0" fontId="13" fillId="7" borderId="1" xfId="0" applyFont="1" applyFill="1" applyBorder="1" applyAlignment="1" applyProtection="1">
      <alignment horizontal="center" vertical="center"/>
      <protection locked="0"/>
    </xf>
    <xf numFmtId="0" fontId="13" fillId="7" borderId="1" xfId="0" applyFont="1" applyFill="1" applyBorder="1" applyAlignment="1" applyProtection="1">
      <alignment horizontal="center" vertical="center"/>
    </xf>
    <xf numFmtId="0" fontId="3" fillId="7" borderId="0" xfId="0" applyFont="1" applyFill="1" applyAlignment="1">
      <alignment horizontal="center"/>
    </xf>
  </cellXfs>
  <cellStyles count="2">
    <cellStyle name="Normal" xfId="0" builtinId="0"/>
    <cellStyle name="Normal 2" xfId="1"/>
  </cellStyles>
  <dxfs count="3"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</dxfs>
  <tableStyles count="0" defaultTableStyle="TableStyleMedium2" defaultPivotStyle="PivotStyleLight16"/>
  <colors>
    <mruColors>
      <color rgb="FFEBE113"/>
      <color rgb="FFE3D91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571500</xdr:colOff>
      <xdr:row>0</xdr:row>
      <xdr:rowOff>28575</xdr:rowOff>
    </xdr:from>
    <xdr:to>
      <xdr:col>3</xdr:col>
      <xdr:colOff>352425</xdr:colOff>
      <xdr:row>0</xdr:row>
      <xdr:rowOff>914400</xdr:rowOff>
    </xdr:to>
    <xdr:pic>
      <xdr:nvPicPr>
        <xdr:cNvPr id="3" name="Image 2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8182" t="8789" r="17064" b="4734"/>
        <a:stretch/>
      </xdr:blipFill>
      <xdr:spPr bwMode="auto">
        <a:xfrm>
          <a:off x="571500" y="28575"/>
          <a:ext cx="1114425" cy="885825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495300</xdr:colOff>
          <xdr:row>8</xdr:row>
          <xdr:rowOff>85725</xdr:rowOff>
        </xdr:from>
        <xdr:to>
          <xdr:col>3</xdr:col>
          <xdr:colOff>2609850</xdr:colOff>
          <xdr:row>8</xdr:row>
          <xdr:rowOff>495300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  <a:endParaRPr lang="fr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552450</xdr:colOff>
          <xdr:row>0</xdr:row>
          <xdr:rowOff>266700</xdr:rowOff>
        </xdr:from>
        <xdr:to>
          <xdr:col>3</xdr:col>
          <xdr:colOff>2524125</xdr:colOff>
          <xdr:row>0</xdr:row>
          <xdr:rowOff>514350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d'accueil</a:t>
              </a:r>
              <a:endParaRPr lang="fr-CH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409575</xdr:colOff>
      <xdr:row>0</xdr:row>
      <xdr:rowOff>0</xdr:rowOff>
    </xdr:from>
    <xdr:to>
      <xdr:col>10</xdr:col>
      <xdr:colOff>0</xdr:colOff>
      <xdr:row>0</xdr:row>
      <xdr:rowOff>885825</xdr:rowOff>
    </xdr:to>
    <xdr:pic>
      <xdr:nvPicPr>
        <xdr:cNvPr id="3" name="Image 2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8182" t="8789" r="17064" b="4734"/>
        <a:stretch/>
      </xdr:blipFill>
      <xdr:spPr bwMode="auto">
        <a:xfrm>
          <a:off x="5638800" y="0"/>
          <a:ext cx="1114425" cy="885825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276225</xdr:colOff>
          <xdr:row>0</xdr:row>
          <xdr:rowOff>228600</xdr:rowOff>
        </xdr:from>
        <xdr:to>
          <xdr:col>12</xdr:col>
          <xdr:colOff>571500</xdr:colOff>
          <xdr:row>0</xdr:row>
          <xdr:rowOff>476250</xdr:rowOff>
        </xdr:to>
        <xdr:sp macro="" textlink="">
          <xdr:nvSpPr>
            <xdr:cNvPr id="46082" name="Button 2" hidden="1">
              <a:extLst>
                <a:ext uri="{63B3BB69-23CF-44E3-9099-C40C66FF867C}">
                  <a14:compatExt spid="_x0000_s46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Retour à la page d'accueil</a:t>
              </a:r>
              <a:endParaRPr lang="fr-CH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2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11"/>
  <sheetViews>
    <sheetView showZeros="0" tabSelected="1" zoomScaleNormal="100" workbookViewId="0">
      <selection activeCell="N16" sqref="N16"/>
    </sheetView>
  </sheetViews>
  <sheetFormatPr baseColWidth="10" defaultRowHeight="15" x14ac:dyDescent="0.25"/>
  <cols>
    <col min="1" max="1" width="7" style="88" bestFit="1" customWidth="1"/>
    <col min="2" max="2" width="5.7109375" style="93" customWidth="1"/>
    <col min="3" max="7" width="5.7109375" style="1" customWidth="1"/>
    <col min="8" max="8" width="7" style="1" bestFit="1" customWidth="1"/>
    <col min="9" max="9" width="7" style="93" bestFit="1" customWidth="1"/>
    <col min="10" max="10" width="5.140625" style="1" customWidth="1"/>
    <col min="11" max="12" width="13.7109375" style="103" customWidth="1"/>
    <col min="13" max="14" width="9.140625" style="1" bestFit="1" customWidth="1"/>
    <col min="15" max="15" width="4.85546875" style="1" bestFit="1" customWidth="1"/>
    <col min="16" max="16" width="7.140625" style="93" bestFit="1" customWidth="1"/>
    <col min="17" max="17" width="13.140625" style="93" bestFit="1" customWidth="1"/>
    <col min="18" max="18" width="11" style="93" bestFit="1" customWidth="1"/>
    <col min="19" max="16384" width="11.42578125" style="1"/>
  </cols>
  <sheetData>
    <row r="1" spans="1:18" ht="75" customHeight="1" x14ac:dyDescent="0.25">
      <c r="A1" s="69" t="s">
        <v>64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</row>
    <row r="2" spans="1:18" x14ac:dyDescent="0.25">
      <c r="A2" s="82"/>
      <c r="B2" s="67" t="s">
        <v>9</v>
      </c>
      <c r="C2" s="67"/>
      <c r="D2" s="67"/>
      <c r="E2" s="67"/>
      <c r="F2" s="67"/>
      <c r="G2" s="30"/>
      <c r="H2" s="30"/>
      <c r="I2" s="89"/>
      <c r="J2" s="30"/>
      <c r="K2" s="100"/>
      <c r="L2" s="100"/>
      <c r="M2" s="67" t="s">
        <v>10</v>
      </c>
      <c r="N2" s="67"/>
      <c r="O2" s="30"/>
      <c r="P2" s="89"/>
      <c r="Q2" s="68" t="s">
        <v>28</v>
      </c>
      <c r="R2" s="68"/>
    </row>
    <row r="3" spans="1:18" x14ac:dyDescent="0.25">
      <c r="A3" s="82" t="s">
        <v>21</v>
      </c>
      <c r="B3" s="89" t="s">
        <v>0</v>
      </c>
      <c r="C3" s="30" t="s">
        <v>1</v>
      </c>
      <c r="D3" s="30" t="s">
        <v>2</v>
      </c>
      <c r="E3" s="30" t="s">
        <v>3</v>
      </c>
      <c r="F3" s="30" t="s">
        <v>60</v>
      </c>
      <c r="G3" s="30" t="s">
        <v>20</v>
      </c>
      <c r="H3" s="30" t="s">
        <v>4</v>
      </c>
      <c r="I3" s="89" t="s">
        <v>5</v>
      </c>
      <c r="J3" s="30" t="s">
        <v>61</v>
      </c>
      <c r="K3" s="100" t="s">
        <v>62</v>
      </c>
      <c r="L3" s="100" t="s">
        <v>63</v>
      </c>
      <c r="M3" s="30" t="s">
        <v>90</v>
      </c>
      <c r="N3" s="30" t="s">
        <v>91</v>
      </c>
      <c r="O3" s="30" t="s">
        <v>8</v>
      </c>
      <c r="P3" s="89" t="s">
        <v>59</v>
      </c>
      <c r="Q3" s="89" t="s">
        <v>18</v>
      </c>
      <c r="R3" s="89" t="s">
        <v>19</v>
      </c>
    </row>
    <row r="4" spans="1:18" s="2" customFormat="1" x14ac:dyDescent="0.25">
      <c r="A4" s="83"/>
      <c r="B4" s="90"/>
      <c r="C4" s="31"/>
      <c r="D4" s="31"/>
      <c r="E4" s="31"/>
      <c r="F4" s="31"/>
      <c r="G4" s="35">
        <f t="shared" ref="G4" si="0">F4-C4+24</f>
        <v>24</v>
      </c>
      <c r="H4" s="32"/>
      <c r="I4" s="94"/>
      <c r="J4" s="32"/>
      <c r="K4" s="101"/>
      <c r="L4" s="101"/>
      <c r="M4" s="32"/>
      <c r="N4" s="32"/>
      <c r="O4" s="32"/>
      <c r="P4" s="94"/>
      <c r="Q4" s="96"/>
      <c r="R4" s="98"/>
    </row>
    <row r="5" spans="1:18" s="2" customFormat="1" x14ac:dyDescent="0.25">
      <c r="A5" s="84">
        <v>41513</v>
      </c>
      <c r="B5" s="91">
        <v>0.27083333333333331</v>
      </c>
      <c r="C5" s="34">
        <v>0.2722222222222222</v>
      </c>
      <c r="D5" s="34">
        <v>0.28263888888888888</v>
      </c>
      <c r="E5" s="34">
        <v>0.30208333333333331</v>
      </c>
      <c r="F5" s="34">
        <v>0.30208333333333331</v>
      </c>
      <c r="G5" s="35">
        <f>F5-C5+24</f>
        <v>24.02986111111111</v>
      </c>
      <c r="H5" s="36" t="s">
        <v>124</v>
      </c>
      <c r="I5" s="95">
        <v>752241</v>
      </c>
      <c r="J5" s="36">
        <v>28184</v>
      </c>
      <c r="K5" s="102" t="s">
        <v>86</v>
      </c>
      <c r="L5" s="102" t="s">
        <v>84</v>
      </c>
      <c r="M5" s="36"/>
      <c r="N5" s="36"/>
      <c r="O5" s="36">
        <v>1</v>
      </c>
      <c r="P5" s="95" t="s">
        <v>52</v>
      </c>
      <c r="Q5" s="97"/>
      <c r="R5" s="99"/>
    </row>
    <row r="7" spans="1:18" x14ac:dyDescent="0.25">
      <c r="A7" s="85"/>
      <c r="B7" s="92"/>
      <c r="C7" s="3"/>
    </row>
    <row r="9" spans="1:18" x14ac:dyDescent="0.25">
      <c r="A9" s="86"/>
    </row>
    <row r="11" spans="1:18" ht="15.75" x14ac:dyDescent="0.3">
      <c r="A11" s="87"/>
    </row>
  </sheetData>
  <sheetProtection selectLockedCells="1"/>
  <sortState ref="A5:R823">
    <sortCondition descending="1" ref="A5:A823"/>
  </sortState>
  <mergeCells count="4">
    <mergeCell ref="B2:F2"/>
    <mergeCell ref="M2:N2"/>
    <mergeCell ref="Q2:R2"/>
    <mergeCell ref="A1:R1"/>
  </mergeCells>
  <conditionalFormatting sqref="J1:J3 J6:J1048576">
    <cfRule type="cellIs" dxfId="2" priority="741" operator="lessThan">
      <formula>1</formula>
    </cfRule>
  </conditionalFormatting>
  <conditionalFormatting sqref="J5">
    <cfRule type="cellIs" dxfId="1" priority="2" operator="lessThan">
      <formula>1</formula>
    </cfRule>
  </conditionalFormatting>
  <conditionalFormatting sqref="J4">
    <cfRule type="cellIs" dxfId="0" priority="1" operator="lessThan">
      <formula>1</formula>
    </cfRule>
  </conditionalFormatting>
  <dataValidations count="4">
    <dataValidation type="list" allowBlank="1" showErrorMessage="1" error="Entrée non autorisée" sqref="H4:H5">
      <formula1>Véhicules</formula1>
    </dataValidation>
    <dataValidation type="list" allowBlank="1" showInputMessage="1" showErrorMessage="1" sqref="K4:L5">
      <formula1>PeC</formula1>
    </dataValidation>
    <dataValidation type="list" allowBlank="1" showErrorMessage="1" error="Entrée non autorisée, merci de faire votre choix au moyen de la liste déroulante" sqref="M4:N5">
      <formula1>Personnel280413</formula1>
    </dataValidation>
    <dataValidation type="list" allowBlank="1" showErrorMessage="1" error="Entrée non autorisée, merci de faire votre choix au moyen de la liste déroulante" sqref="P4:P5">
      <formula1>Genre</formula1>
    </dataValidation>
  </dataValidations>
  <pageMargins left="3.9370078740157501E-2" right="3.9E-2" top="0.196850393700787" bottom="0.74803149606299202" header="0" footer="0.31496062992126"/>
  <pageSetup paperSize="9" fitToWidth="0" fitToHeight="0" orientation="landscape" r:id="rId1"/>
  <headerFooter>
    <oddFooter>&amp;C&amp;D &amp;T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03"/>
  <sheetViews>
    <sheetView workbookViewId="0">
      <selection activeCell="C21" sqref="C21"/>
    </sheetView>
  </sheetViews>
  <sheetFormatPr baseColWidth="10" defaultRowHeight="15" x14ac:dyDescent="0.25"/>
  <cols>
    <col min="1" max="1" width="18.7109375" bestFit="1" customWidth="1"/>
    <col min="19" max="19" width="12" style="1" bestFit="1" customWidth="1"/>
  </cols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86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72</v>
      </c>
    </row>
    <row r="13" spans="1:1" x14ac:dyDescent="0.25">
      <c r="A13" t="s">
        <v>74</v>
      </c>
    </row>
    <row r="14" spans="1:1" x14ac:dyDescent="0.25">
      <c r="A14" t="s">
        <v>73</v>
      </c>
    </row>
    <row r="15" spans="1:1" x14ac:dyDescent="0.25">
      <c r="A15" t="s">
        <v>75</v>
      </c>
    </row>
    <row r="16" spans="1:1" x14ac:dyDescent="0.25">
      <c r="A16" t="s">
        <v>70</v>
      </c>
    </row>
    <row r="17" spans="1:1" x14ac:dyDescent="0.25">
      <c r="A17" t="s">
        <v>71</v>
      </c>
    </row>
    <row r="18" spans="1:1" x14ac:dyDescent="0.25">
      <c r="A18" t="s">
        <v>69</v>
      </c>
    </row>
    <row r="19" spans="1:1" x14ac:dyDescent="0.25">
      <c r="A19" t="s">
        <v>76</v>
      </c>
    </row>
    <row r="42" spans="1:1" x14ac:dyDescent="0.25">
      <c r="A42" t="s">
        <v>124</v>
      </c>
    </row>
    <row r="43" spans="1:1" x14ac:dyDescent="0.25">
      <c r="A43" t="s">
        <v>125</v>
      </c>
    </row>
    <row r="44" spans="1:1" x14ac:dyDescent="0.25">
      <c r="A44" t="s">
        <v>126</v>
      </c>
    </row>
    <row r="45" spans="1:1" x14ac:dyDescent="0.25">
      <c r="A45" t="s">
        <v>127</v>
      </c>
    </row>
    <row r="46" spans="1:1" x14ac:dyDescent="0.25">
      <c r="A46" t="s">
        <v>128</v>
      </c>
    </row>
    <row r="47" spans="1:1" x14ac:dyDescent="0.25">
      <c r="A47" t="s">
        <v>129</v>
      </c>
    </row>
    <row r="48" spans="1:1" x14ac:dyDescent="0.25">
      <c r="A48" t="s">
        <v>130</v>
      </c>
    </row>
    <row r="49" spans="1:1" x14ac:dyDescent="0.25">
      <c r="A49" t="s">
        <v>131</v>
      </c>
    </row>
    <row r="50" spans="1:1" x14ac:dyDescent="0.25">
      <c r="A50" t="s">
        <v>132</v>
      </c>
    </row>
    <row r="52" spans="1:1" x14ac:dyDescent="0.25">
      <c r="A52" t="s">
        <v>52</v>
      </c>
    </row>
    <row r="53" spans="1:1" x14ac:dyDescent="0.25">
      <c r="A53" t="s">
        <v>53</v>
      </c>
    </row>
    <row r="54" spans="1:1" x14ac:dyDescent="0.25">
      <c r="A54" t="s">
        <v>54</v>
      </c>
    </row>
    <row r="55" spans="1:1" x14ac:dyDescent="0.25">
      <c r="A55" t="s">
        <v>55</v>
      </c>
    </row>
    <row r="56" spans="1:1" x14ac:dyDescent="0.25">
      <c r="A56" t="s">
        <v>56</v>
      </c>
    </row>
    <row r="57" spans="1:1" x14ac:dyDescent="0.25">
      <c r="A57" t="s">
        <v>57</v>
      </c>
    </row>
    <row r="58" spans="1:1" x14ac:dyDescent="0.25">
      <c r="A58" t="s">
        <v>58</v>
      </c>
    </row>
    <row r="60" spans="1:1" x14ac:dyDescent="0.25">
      <c r="A60">
        <v>0</v>
      </c>
    </row>
    <row r="61" spans="1:1" x14ac:dyDescent="0.25">
      <c r="A61">
        <v>1</v>
      </c>
    </row>
    <row r="62" spans="1:1" x14ac:dyDescent="0.25">
      <c r="A62">
        <v>2</v>
      </c>
    </row>
    <row r="63" spans="1:1" x14ac:dyDescent="0.25">
      <c r="A63">
        <v>3</v>
      </c>
    </row>
    <row r="64" spans="1:1" x14ac:dyDescent="0.25">
      <c r="A64">
        <v>4</v>
      </c>
    </row>
    <row r="65" spans="1:1" x14ac:dyDescent="0.25">
      <c r="A65">
        <v>5</v>
      </c>
    </row>
    <row r="66" spans="1:1" x14ac:dyDescent="0.25">
      <c r="A66">
        <v>6</v>
      </c>
    </row>
    <row r="67" spans="1:1" x14ac:dyDescent="0.25">
      <c r="A67">
        <v>7</v>
      </c>
    </row>
    <row r="68" spans="1:1" x14ac:dyDescent="0.25">
      <c r="A68">
        <v>9</v>
      </c>
    </row>
    <row r="70" spans="1:1" x14ac:dyDescent="0.25">
      <c r="A70" t="s">
        <v>103</v>
      </c>
    </row>
    <row r="71" spans="1:1" x14ac:dyDescent="0.25">
      <c r="A71" t="s">
        <v>104</v>
      </c>
    </row>
    <row r="72" spans="1:1" x14ac:dyDescent="0.25">
      <c r="A72" t="s">
        <v>105</v>
      </c>
    </row>
    <row r="73" spans="1:1" x14ac:dyDescent="0.25">
      <c r="A73" t="s">
        <v>106</v>
      </c>
    </row>
    <row r="75" spans="1:1" x14ac:dyDescent="0.25">
      <c r="A75" t="s">
        <v>107</v>
      </c>
    </row>
    <row r="76" spans="1:1" x14ac:dyDescent="0.25">
      <c r="A76" t="s">
        <v>103</v>
      </c>
    </row>
    <row r="77" spans="1:1" x14ac:dyDescent="0.25">
      <c r="A77" t="s">
        <v>108</v>
      </c>
    </row>
    <row r="78" spans="1:1" x14ac:dyDescent="0.25">
      <c r="A78" t="s">
        <v>122</v>
      </c>
    </row>
    <row r="79" spans="1:1" x14ac:dyDescent="0.25">
      <c r="A79" t="s">
        <v>123</v>
      </c>
    </row>
    <row r="80" spans="1:1" x14ac:dyDescent="0.25">
      <c r="A80" t="s">
        <v>106</v>
      </c>
    </row>
    <row r="82" spans="1:1" x14ac:dyDescent="0.25">
      <c r="A82" t="s">
        <v>109</v>
      </c>
    </row>
    <row r="83" spans="1:1" x14ac:dyDescent="0.25">
      <c r="A83" t="s">
        <v>110</v>
      </c>
    </row>
    <row r="84" spans="1:1" x14ac:dyDescent="0.25">
      <c r="A84" t="s">
        <v>111</v>
      </c>
    </row>
    <row r="85" spans="1:1" x14ac:dyDescent="0.25">
      <c r="A85" t="s">
        <v>112</v>
      </c>
    </row>
    <row r="87" spans="1:1" x14ac:dyDescent="0.25">
      <c r="A87" t="s">
        <v>113</v>
      </c>
    </row>
    <row r="88" spans="1:1" x14ac:dyDescent="0.25">
      <c r="A88" t="s">
        <v>114</v>
      </c>
    </row>
    <row r="89" spans="1:1" x14ac:dyDescent="0.25">
      <c r="A89" t="s">
        <v>115</v>
      </c>
    </row>
    <row r="91" spans="1:1" x14ac:dyDescent="0.25">
      <c r="A91" t="s">
        <v>116</v>
      </c>
    </row>
    <row r="92" spans="1:1" x14ac:dyDescent="0.25">
      <c r="A92" t="s">
        <v>117</v>
      </c>
    </row>
    <row r="94" spans="1:1" x14ac:dyDescent="0.25">
      <c r="A94" s="57" t="s">
        <v>118</v>
      </c>
    </row>
    <row r="95" spans="1:1" x14ac:dyDescent="0.25">
      <c r="A95" s="57" t="s">
        <v>108</v>
      </c>
    </row>
    <row r="96" spans="1:1" x14ac:dyDescent="0.25">
      <c r="A96" s="57" t="s">
        <v>119</v>
      </c>
    </row>
    <row r="97" spans="1:1" x14ac:dyDescent="0.25">
      <c r="A97" s="57">
        <v>144</v>
      </c>
    </row>
    <row r="98" spans="1:1" x14ac:dyDescent="0.25">
      <c r="A98" s="57" t="s">
        <v>106</v>
      </c>
    </row>
    <row r="100" spans="1:1" x14ac:dyDescent="0.25">
      <c r="A100" s="57" t="s">
        <v>120</v>
      </c>
    </row>
    <row r="101" spans="1:1" x14ac:dyDescent="0.25">
      <c r="A101" s="57" t="s">
        <v>121</v>
      </c>
    </row>
    <row r="103" spans="1:1" x14ac:dyDescent="0.25">
      <c r="A103" s="57"/>
    </row>
  </sheetData>
  <sheetProtection sheet="1" objects="1" scenarios="1" selectLockedCells="1"/>
  <sortState ref="A1:A21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U65"/>
  <sheetViews>
    <sheetView workbookViewId="0">
      <selection activeCell="A18" sqref="A18"/>
    </sheetView>
  </sheetViews>
  <sheetFormatPr baseColWidth="10" defaultRowHeight="15" x14ac:dyDescent="0.25"/>
  <cols>
    <col min="1" max="1" width="22.5703125" style="1" bestFit="1" customWidth="1"/>
    <col min="2" max="3" width="13.7109375" style="1" customWidth="1"/>
    <col min="4" max="4" width="45.28515625" style="1" bestFit="1" customWidth="1"/>
    <col min="5" max="5" width="11.42578125" style="1"/>
    <col min="6" max="6" width="49.7109375" style="1" bestFit="1" customWidth="1"/>
    <col min="7" max="7" width="11.42578125" style="1"/>
    <col min="8" max="8" width="18.7109375" style="1" bestFit="1" customWidth="1"/>
    <col min="9" max="20" width="11.42578125" style="1"/>
    <col min="21" max="21" width="12" style="1" bestFit="1" customWidth="1"/>
    <col min="22" max="16384" width="11.42578125" style="1"/>
  </cols>
  <sheetData>
    <row r="1" spans="1:21" ht="65.25" customHeight="1" x14ac:dyDescent="0.25"/>
    <row r="2" spans="1:21" ht="15.75" thickBot="1" x14ac:dyDescent="0.3">
      <c r="B2" s="1" t="s">
        <v>30</v>
      </c>
      <c r="C2" s="1" t="s">
        <v>31</v>
      </c>
    </row>
    <row r="3" spans="1:21" x14ac:dyDescent="0.25">
      <c r="A3" s="4" t="s">
        <v>29</v>
      </c>
      <c r="B3" s="28">
        <v>41275</v>
      </c>
      <c r="C3" s="28">
        <v>41517</v>
      </c>
      <c r="D3" s="4" t="s">
        <v>32</v>
      </c>
      <c r="E3" s="43">
        <f>COUNTIF(Saisie!A:A,"&gt;="&amp;B3)-COUNTIF(Saisie!A:A,"&gt;"&amp;C3)</f>
        <v>1</v>
      </c>
      <c r="F3" s="1" t="s">
        <v>51</v>
      </c>
      <c r="H3" s="11"/>
      <c r="I3" s="5" t="s">
        <v>39</v>
      </c>
      <c r="J3" s="5" t="s">
        <v>40</v>
      </c>
      <c r="K3" s="5" t="s">
        <v>33</v>
      </c>
      <c r="L3" s="5" t="s">
        <v>41</v>
      </c>
      <c r="M3" s="5" t="s">
        <v>42</v>
      </c>
      <c r="N3" s="5" t="s">
        <v>43</v>
      </c>
      <c r="O3" s="5" t="s">
        <v>44</v>
      </c>
      <c r="P3" s="5" t="s">
        <v>45</v>
      </c>
      <c r="Q3" s="5" t="s">
        <v>46</v>
      </c>
      <c r="R3" s="5" t="s">
        <v>47</v>
      </c>
      <c r="S3" s="5" t="s">
        <v>48</v>
      </c>
      <c r="T3" s="5" t="s">
        <v>49</v>
      </c>
      <c r="U3" s="8" t="s">
        <v>50</v>
      </c>
    </row>
    <row r="4" spans="1:21" x14ac:dyDescent="0.25">
      <c r="H4" s="12">
        <v>2012</v>
      </c>
      <c r="I4" s="26"/>
      <c r="J4" s="26"/>
      <c r="K4" s="26"/>
      <c r="L4" s="26"/>
      <c r="M4" s="26"/>
      <c r="N4" s="26"/>
      <c r="O4" s="26"/>
      <c r="P4" s="26"/>
      <c r="Q4" s="26"/>
      <c r="R4" s="26"/>
      <c r="S4" s="26">
        <v>46</v>
      </c>
      <c r="T4" s="26">
        <v>142</v>
      </c>
      <c r="U4" s="9">
        <f t="shared" ref="U4:U12" si="0">SUM(I4:T4)</f>
        <v>188</v>
      </c>
    </row>
    <row r="5" spans="1:21" x14ac:dyDescent="0.25">
      <c r="A5" s="4" t="s">
        <v>37</v>
      </c>
      <c r="B5" s="29" t="s">
        <v>86</v>
      </c>
      <c r="C5" s="70" t="s">
        <v>38</v>
      </c>
      <c r="D5" s="71"/>
      <c r="E5" s="44">
        <f>COUNTIF(Saisie!L:L,"="&amp;B5)</f>
        <v>0</v>
      </c>
      <c r="H5" s="12">
        <v>2013</v>
      </c>
      <c r="I5" s="26">
        <v>144</v>
      </c>
      <c r="J5" s="26">
        <v>166</v>
      </c>
      <c r="K5" s="26">
        <v>196</v>
      </c>
      <c r="L5" s="26">
        <v>159</v>
      </c>
      <c r="M5" s="26">
        <v>142</v>
      </c>
      <c r="N5" s="26">
        <v>171</v>
      </c>
      <c r="O5" s="26">
        <v>198</v>
      </c>
      <c r="P5" s="26"/>
      <c r="Q5" s="26"/>
      <c r="R5" s="26"/>
      <c r="S5" s="26"/>
      <c r="T5" s="26"/>
      <c r="U5" s="9">
        <f t="shared" si="0"/>
        <v>1176</v>
      </c>
    </row>
    <row r="6" spans="1:21" x14ac:dyDescent="0.25">
      <c r="H6" s="12">
        <v>2014</v>
      </c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9">
        <f t="shared" si="0"/>
        <v>0</v>
      </c>
    </row>
    <row r="7" spans="1:21" x14ac:dyDescent="0.25">
      <c r="A7" s="4" t="s">
        <v>65</v>
      </c>
      <c r="B7" s="29" t="s">
        <v>86</v>
      </c>
      <c r="C7" s="72" t="s">
        <v>66</v>
      </c>
      <c r="D7" s="72"/>
      <c r="E7" s="43">
        <f>COUNTIF(Saisie!K:K,"="&amp;B7)</f>
        <v>1</v>
      </c>
      <c r="H7" s="12">
        <v>2015</v>
      </c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9">
        <f t="shared" si="0"/>
        <v>0</v>
      </c>
    </row>
    <row r="8" spans="1:21" ht="15.75" thickBot="1" x14ac:dyDescent="0.3">
      <c r="H8" s="12">
        <v>2016</v>
      </c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9">
        <f t="shared" si="0"/>
        <v>0</v>
      </c>
    </row>
    <row r="9" spans="1:21" ht="45" customHeight="1" thickBot="1" x14ac:dyDescent="0.3">
      <c r="A9" s="48" t="s">
        <v>67</v>
      </c>
      <c r="B9" s="47">
        <v>41486</v>
      </c>
      <c r="C9" s="47">
        <v>41456</v>
      </c>
      <c r="D9" s="16"/>
      <c r="H9" s="12">
        <v>2017</v>
      </c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9">
        <f t="shared" si="0"/>
        <v>0</v>
      </c>
    </row>
    <row r="10" spans="1:21" x14ac:dyDescent="0.25">
      <c r="H10" s="12">
        <v>2018</v>
      </c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9">
        <f t="shared" si="0"/>
        <v>0</v>
      </c>
    </row>
    <row r="11" spans="1:21" ht="15.75" x14ac:dyDescent="0.3">
      <c r="A11" s="41" t="s">
        <v>94</v>
      </c>
      <c r="B11" s="42">
        <f>SUMPRODUCT(N(Saisie!B:B&gt;TIMEVALUE("07:00"))*(Saisie!B:B&lt;TIMEVALUE("19:00")))</f>
        <v>0</v>
      </c>
      <c r="H11" s="12">
        <v>2019</v>
      </c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9">
        <f t="shared" si="0"/>
        <v>0</v>
      </c>
    </row>
    <row r="12" spans="1:21" ht="15.75" thickBot="1" x14ac:dyDescent="0.3">
      <c r="A12" s="41" t="s">
        <v>95</v>
      </c>
      <c r="B12" s="43">
        <f>M19-B11</f>
        <v>1</v>
      </c>
      <c r="H12" s="13">
        <v>2020</v>
      </c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10">
        <f t="shared" si="0"/>
        <v>0</v>
      </c>
    </row>
    <row r="13" spans="1:21" ht="15.75" thickBot="1" x14ac:dyDescent="0.3"/>
    <row r="14" spans="1:21" x14ac:dyDescent="0.25">
      <c r="H14" s="5"/>
      <c r="I14" s="5" t="s">
        <v>20</v>
      </c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</row>
    <row r="15" spans="1:21" ht="15.75" thickBot="1" x14ac:dyDescent="0.3">
      <c r="H15" s="18" t="s">
        <v>77</v>
      </c>
      <c r="I15" s="6">
        <f>COUNTIF(Saisie!L:L,$H15)</f>
        <v>0</v>
      </c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</row>
    <row r="16" spans="1:21" x14ac:dyDescent="0.25">
      <c r="A16" s="73" t="s">
        <v>96</v>
      </c>
      <c r="B16" s="73"/>
      <c r="C16" s="73"/>
      <c r="H16" s="18" t="s">
        <v>78</v>
      </c>
      <c r="I16" s="6">
        <f>COUNTIF(Saisie!L:L,$H16)</f>
        <v>0</v>
      </c>
      <c r="J16" s="20"/>
      <c r="K16" s="22" t="s">
        <v>4</v>
      </c>
      <c r="L16" s="5" t="s">
        <v>20</v>
      </c>
      <c r="M16" s="20"/>
      <c r="N16" s="20"/>
      <c r="O16" s="17" t="s">
        <v>4</v>
      </c>
      <c r="P16" s="5" t="s">
        <v>20</v>
      </c>
      <c r="Q16" s="20"/>
      <c r="R16" s="20"/>
      <c r="S16" s="17" t="s">
        <v>4</v>
      </c>
      <c r="T16" s="5" t="s">
        <v>20</v>
      </c>
      <c r="U16" s="20"/>
    </row>
    <row r="17" spans="1:21" x14ac:dyDescent="0.25">
      <c r="A17" s="73"/>
      <c r="B17" s="73"/>
      <c r="C17" s="73"/>
      <c r="H17" s="18" t="s">
        <v>79</v>
      </c>
      <c r="I17" s="6">
        <f>COUNTIF(Saisie!L:L,$H17)</f>
        <v>0</v>
      </c>
      <c r="J17" s="20"/>
      <c r="K17" s="23" t="s">
        <v>124</v>
      </c>
      <c r="L17" s="14">
        <f>COUNTIF(Saisie!H:H,$K17)</f>
        <v>1</v>
      </c>
      <c r="M17" s="20"/>
      <c r="N17" s="20"/>
      <c r="O17" s="6" t="s">
        <v>127</v>
      </c>
      <c r="P17" s="14">
        <f>COUNTIF(Saisie!H:H,$O17)</f>
        <v>0</v>
      </c>
      <c r="Q17" s="20"/>
      <c r="R17" s="20"/>
      <c r="S17" s="6" t="s">
        <v>130</v>
      </c>
      <c r="T17" s="14">
        <f>COUNTIF(Saisie!H:H,$S17)</f>
        <v>0</v>
      </c>
      <c r="U17" s="20"/>
    </row>
    <row r="18" spans="1:21" ht="15.75" thickBot="1" x14ac:dyDescent="0.3">
      <c r="A18" s="45" t="s">
        <v>13</v>
      </c>
      <c r="B18" s="46" t="s">
        <v>54</v>
      </c>
      <c r="C18" s="43">
        <f>SUMPRODUCT(ISNUMBER(SEARCH(A18,Saisie!$M$6:M9738,1))*(Saisie!$P$6:P9738=B18)*1)</f>
        <v>0</v>
      </c>
      <c r="H18" s="18" t="s">
        <v>80</v>
      </c>
      <c r="I18" s="6">
        <f>COUNTIF(Saisie!L:L,$H18)</f>
        <v>0</v>
      </c>
      <c r="J18" s="20"/>
      <c r="K18" s="23" t="s">
        <v>125</v>
      </c>
      <c r="L18" s="14">
        <f>COUNTIF(Saisie!H:H,$K18)</f>
        <v>0</v>
      </c>
      <c r="M18" s="20"/>
      <c r="N18" s="20"/>
      <c r="O18" s="6" t="s">
        <v>128</v>
      </c>
      <c r="P18" s="14">
        <f>COUNTIF(Saisie!H:H,$O18)</f>
        <v>0</v>
      </c>
      <c r="Q18" s="20"/>
      <c r="R18" s="20"/>
      <c r="S18" s="6" t="s">
        <v>130</v>
      </c>
      <c r="T18" s="14">
        <f>COUNTIF(Saisie!H:H,$S18)</f>
        <v>0</v>
      </c>
      <c r="U18" s="20"/>
    </row>
    <row r="19" spans="1:21" ht="15.75" thickBot="1" x14ac:dyDescent="0.3">
      <c r="A19" s="73" t="s">
        <v>97</v>
      </c>
      <c r="B19" s="73"/>
      <c r="C19" s="73"/>
      <c r="H19" s="18" t="s">
        <v>81</v>
      </c>
      <c r="I19" s="6">
        <f>COUNTIF(Saisie!L:L,$H19)</f>
        <v>0</v>
      </c>
      <c r="J19" s="20"/>
      <c r="K19" s="24" t="s">
        <v>126</v>
      </c>
      <c r="L19" s="15">
        <f>COUNTIF(Saisie!H:H,$K19)</f>
        <v>0</v>
      </c>
      <c r="M19" s="25">
        <f>SUM(L17:L19)</f>
        <v>1</v>
      </c>
      <c r="N19" s="20"/>
      <c r="O19" s="7" t="s">
        <v>129</v>
      </c>
      <c r="P19" s="15">
        <f>COUNTIF(Saisie!H:H,$O19)</f>
        <v>0</v>
      </c>
      <c r="Q19" s="25">
        <f>SUM(P17:P19)</f>
        <v>0</v>
      </c>
      <c r="R19" s="20"/>
      <c r="S19" s="7" t="s">
        <v>130</v>
      </c>
      <c r="T19" s="15">
        <f>COUNTIF(Saisie!H:H,$S19)</f>
        <v>0</v>
      </c>
      <c r="U19" s="25">
        <f>SUM(T17:T19)</f>
        <v>0</v>
      </c>
    </row>
    <row r="20" spans="1:21" ht="15.75" thickBot="1" x14ac:dyDescent="0.3">
      <c r="A20" s="73"/>
      <c r="B20" s="73"/>
      <c r="C20" s="73"/>
      <c r="H20" s="18" t="s">
        <v>82</v>
      </c>
      <c r="I20" s="6">
        <f>COUNTIF(Saisie!L:L,$H20)</f>
        <v>0</v>
      </c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</row>
    <row r="21" spans="1:21" x14ac:dyDescent="0.25">
      <c r="A21" s="49" t="str">
        <f>Statistiques!$A$18</f>
        <v>Bossus</v>
      </c>
      <c r="B21" s="46" t="s">
        <v>89</v>
      </c>
      <c r="C21" s="43">
        <f>SUMPRODUCT(ISNUMBER(SEARCH(A21,Saisie!$M$6:M9741,1))*(Saisie!$L$6:L9741=B21)*1)</f>
        <v>0</v>
      </c>
      <c r="H21" s="18" t="s">
        <v>83</v>
      </c>
      <c r="I21" s="6">
        <f>COUNTIF(Saisie!L:L,$H21)</f>
        <v>0</v>
      </c>
      <c r="J21" s="20"/>
      <c r="K21" s="22" t="s">
        <v>93</v>
      </c>
      <c r="L21" s="5" t="s">
        <v>20</v>
      </c>
      <c r="M21" s="20"/>
      <c r="N21" s="20"/>
      <c r="O21" s="20"/>
      <c r="P21" s="20"/>
      <c r="Q21" s="20"/>
      <c r="R21" s="20"/>
      <c r="S21" s="20"/>
      <c r="T21" s="20"/>
      <c r="U21" s="20"/>
    </row>
    <row r="22" spans="1:21" x14ac:dyDescent="0.25">
      <c r="A22" s="73" t="s">
        <v>98</v>
      </c>
      <c r="B22" s="73"/>
      <c r="C22" s="73"/>
      <c r="H22" s="18" t="s">
        <v>84</v>
      </c>
      <c r="I22" s="6">
        <f>COUNTIF(Saisie!L:L,$H22)</f>
        <v>1</v>
      </c>
      <c r="J22" s="20"/>
      <c r="K22" s="23" t="s">
        <v>52</v>
      </c>
      <c r="L22" s="14">
        <f>COUNTIF(Saisie!P:P,$K22)</f>
        <v>1</v>
      </c>
      <c r="M22" s="20"/>
      <c r="N22" s="20"/>
      <c r="O22" s="20"/>
      <c r="P22" s="20"/>
      <c r="Q22" s="20"/>
      <c r="R22" s="20"/>
      <c r="S22" s="20"/>
      <c r="T22" s="20"/>
      <c r="U22" s="20"/>
    </row>
    <row r="23" spans="1:21" x14ac:dyDescent="0.25">
      <c r="A23" s="73"/>
      <c r="B23" s="73"/>
      <c r="C23" s="73"/>
      <c r="H23" s="18" t="s">
        <v>85</v>
      </c>
      <c r="I23" s="6">
        <f>COUNTIF(Saisie!L:L,$H23)</f>
        <v>0</v>
      </c>
      <c r="J23" s="20"/>
      <c r="K23" s="23" t="s">
        <v>53</v>
      </c>
      <c r="L23" s="14">
        <f>COUNTIF(Saisie!P:P,$K23)</f>
        <v>0</v>
      </c>
      <c r="M23" s="20"/>
      <c r="N23" s="20"/>
      <c r="O23" s="20"/>
      <c r="P23" s="20"/>
      <c r="Q23" s="20"/>
      <c r="R23" s="20"/>
      <c r="S23" s="20"/>
      <c r="T23" s="20"/>
      <c r="U23" s="20"/>
    </row>
    <row r="24" spans="1:21" x14ac:dyDescent="0.25">
      <c r="A24" s="49" t="str">
        <f>Statistiques!$A$21</f>
        <v>Bossus</v>
      </c>
      <c r="B24" s="46">
        <v>1</v>
      </c>
      <c r="C24" s="43">
        <f>SUMPRODUCT(ISNUMBER(SEARCH(A24,Saisie!$M$6:M9744,1))*(Saisie!$O$6:O9744=B24)*1)</f>
        <v>0</v>
      </c>
      <c r="H24" s="18" t="s">
        <v>86</v>
      </c>
      <c r="I24" s="6">
        <f>COUNTIF(Saisie!L:L,$H24)</f>
        <v>0</v>
      </c>
      <c r="J24" s="20"/>
      <c r="K24" s="23" t="s">
        <v>54</v>
      </c>
      <c r="L24" s="14">
        <f>COUNTIF(Saisie!P:P,$K24)</f>
        <v>0</v>
      </c>
      <c r="M24" s="20"/>
      <c r="N24" s="20"/>
      <c r="O24" s="20"/>
      <c r="P24" s="20"/>
      <c r="Q24" s="20"/>
      <c r="R24" s="20"/>
      <c r="S24" s="20"/>
      <c r="T24" s="20"/>
      <c r="U24" s="20"/>
    </row>
    <row r="25" spans="1:21" x14ac:dyDescent="0.25">
      <c r="H25" s="18" t="s">
        <v>87</v>
      </c>
      <c r="I25" s="6">
        <f>COUNTIF(Saisie!L:L,$H25)</f>
        <v>0</v>
      </c>
      <c r="J25" s="20"/>
      <c r="K25" s="23" t="s">
        <v>55</v>
      </c>
      <c r="L25" s="14">
        <f>COUNTIF(Saisie!P:P,$K25)</f>
        <v>0</v>
      </c>
      <c r="M25" s="20"/>
      <c r="N25" s="20"/>
      <c r="O25" s="20"/>
      <c r="P25" s="20"/>
      <c r="Q25" s="20"/>
      <c r="R25" s="20"/>
      <c r="S25" s="20"/>
      <c r="T25" s="20"/>
      <c r="U25" s="20"/>
    </row>
    <row r="26" spans="1:21" x14ac:dyDescent="0.25">
      <c r="H26" s="18" t="s">
        <v>88</v>
      </c>
      <c r="I26" s="6">
        <f>COUNTIF(Saisie!L:L,$H26)</f>
        <v>0</v>
      </c>
      <c r="J26" s="20"/>
      <c r="K26" s="23" t="s">
        <v>56</v>
      </c>
      <c r="L26" s="14">
        <f>COUNTIF(Saisie!P:P,$K26)</f>
        <v>0</v>
      </c>
      <c r="M26" s="20"/>
      <c r="N26" s="20"/>
      <c r="O26" s="20"/>
      <c r="P26" s="20"/>
      <c r="Q26" s="20"/>
      <c r="R26" s="20"/>
      <c r="S26" s="20"/>
      <c r="T26" s="20"/>
      <c r="U26" s="20"/>
    </row>
    <row r="27" spans="1:21" ht="15.75" thickBot="1" x14ac:dyDescent="0.3">
      <c r="A27" s="50" t="s">
        <v>100</v>
      </c>
      <c r="B27" s="51" t="e">
        <f t="array" aca="1" ref="B27" ca="1">AVERAGE((OFFSET(Saisie!#REF!,0,0,COUNT(Saisie!$A:$A)-1,1)-OFFSET(Saisie!#REF!,0,0,COUNT(Saisie!$A:$A)-1,1)))</f>
        <v>#REF!</v>
      </c>
      <c r="C27" s="52" t="e">
        <f t="array" aca="1" ref="C27" ca="1">SUMPRODUCT(--((OFFSET(Saisie!#REF!,0,0,COUNT(Saisie!$A:$A),1)-OFFSET(Saisie!#REF!,0,0,COUNT(Saisie!$A:$A),1))&lt;=TIME(0,3,0)))</f>
        <v>#REF!</v>
      </c>
      <c r="E27" s="54"/>
      <c r="H27" s="18" t="s">
        <v>89</v>
      </c>
      <c r="I27" s="6">
        <f>COUNTIF(Saisie!L:L,$H27)</f>
        <v>0</v>
      </c>
      <c r="J27" s="20"/>
      <c r="K27" s="23" t="s">
        <v>57</v>
      </c>
      <c r="L27" s="14">
        <f>COUNTIF(Saisie!P:P,$K27)</f>
        <v>0</v>
      </c>
      <c r="M27" s="20"/>
      <c r="N27" s="20"/>
      <c r="O27" s="20"/>
      <c r="P27" s="20"/>
      <c r="Q27" s="20"/>
      <c r="R27" s="20"/>
      <c r="S27" s="20"/>
      <c r="T27" s="20"/>
      <c r="U27" s="20"/>
    </row>
    <row r="28" spans="1:21" ht="15.75" thickBot="1" x14ac:dyDescent="0.3">
      <c r="A28" s="53" t="s">
        <v>101</v>
      </c>
      <c r="B28" s="55" t="e">
        <f ca="1">100*C27/J35</f>
        <v>#REF!</v>
      </c>
      <c r="C28" s="56" t="s">
        <v>102</v>
      </c>
      <c r="H28" s="18" t="s">
        <v>72</v>
      </c>
      <c r="I28" s="6">
        <f>COUNTIF(Saisie!L:L,$H28)</f>
        <v>0</v>
      </c>
      <c r="J28" s="20"/>
      <c r="K28" s="24" t="s">
        <v>58</v>
      </c>
      <c r="L28" s="15">
        <f>COUNTIF(Saisie!P:P,$K28)</f>
        <v>0</v>
      </c>
      <c r="M28" s="25">
        <f>SUM(L22:L28)</f>
        <v>1</v>
      </c>
      <c r="N28" s="20"/>
      <c r="O28" s="20"/>
      <c r="P28" s="20"/>
      <c r="Q28" s="20"/>
      <c r="R28" s="20"/>
      <c r="S28" s="20"/>
      <c r="T28" s="20"/>
      <c r="U28" s="20"/>
    </row>
    <row r="29" spans="1:21" x14ac:dyDescent="0.25">
      <c r="H29" s="18" t="s">
        <v>74</v>
      </c>
      <c r="I29" s="6">
        <f>COUNTIF(Saisie!L:L,$H29)</f>
        <v>0</v>
      </c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</row>
    <row r="30" spans="1:21" x14ac:dyDescent="0.25">
      <c r="H30" s="18" t="s">
        <v>73</v>
      </c>
      <c r="I30" s="6">
        <f>COUNTIF(Saisie!L:L,$H30)</f>
        <v>0</v>
      </c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</row>
    <row r="31" spans="1:21" x14ac:dyDescent="0.25">
      <c r="E31" s="1" t="e">
        <f ca="1">100*C27/(L22+L23)</f>
        <v>#REF!</v>
      </c>
      <c r="H31" s="18" t="s">
        <v>75</v>
      </c>
      <c r="I31" s="6">
        <f>COUNTIF(Saisie!L:L,$H31)</f>
        <v>0</v>
      </c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</row>
    <row r="32" spans="1:21" x14ac:dyDescent="0.25">
      <c r="H32" s="18" t="s">
        <v>70</v>
      </c>
      <c r="I32" s="6">
        <f>COUNTIF(Saisie!L:L,$H32)</f>
        <v>0</v>
      </c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</row>
    <row r="33" spans="8:21" x14ac:dyDescent="0.25">
      <c r="H33" s="18" t="s">
        <v>71</v>
      </c>
      <c r="I33" s="6">
        <f>COUNTIF(Saisie!L:L,$H33)</f>
        <v>0</v>
      </c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</row>
    <row r="34" spans="8:21" ht="15.75" thickBot="1" x14ac:dyDescent="0.3">
      <c r="H34" s="18" t="s">
        <v>69</v>
      </c>
      <c r="I34" s="6">
        <f>COUNTIF(Saisie!L:L,$H34)</f>
        <v>0</v>
      </c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</row>
    <row r="35" spans="8:21" ht="15.75" thickBot="1" x14ac:dyDescent="0.3">
      <c r="H35" s="19" t="s">
        <v>76</v>
      </c>
      <c r="I35" s="7">
        <f>COUNTIF(Saisie!L:L,$H35)</f>
        <v>0</v>
      </c>
      <c r="J35" s="25">
        <f>SUM(I15:I35)</f>
        <v>1</v>
      </c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</row>
    <row r="36" spans="8:21" ht="15.75" thickBot="1" x14ac:dyDescent="0.3"/>
    <row r="37" spans="8:21" x14ac:dyDescent="0.25">
      <c r="H37" s="17"/>
      <c r="I37" s="17" t="s">
        <v>6</v>
      </c>
      <c r="J37" s="17" t="s">
        <v>7</v>
      </c>
      <c r="K37" s="5" t="s">
        <v>68</v>
      </c>
      <c r="L37" s="20"/>
      <c r="M37" s="20"/>
      <c r="N37" s="20"/>
      <c r="O37" s="20"/>
      <c r="P37" s="20"/>
      <c r="Q37" s="20"/>
      <c r="R37" s="20"/>
      <c r="S37" s="20"/>
      <c r="T37" s="20"/>
      <c r="U37" s="20"/>
    </row>
    <row r="38" spans="8:21" x14ac:dyDescent="0.25">
      <c r="H38" s="18" t="s">
        <v>17</v>
      </c>
      <c r="I38" s="6">
        <f>COUNTIF(Saisie!M:M,$H38)</f>
        <v>0</v>
      </c>
      <c r="J38" s="6">
        <f>COUNTIF(Saisie!N:N,$H38)</f>
        <v>0</v>
      </c>
      <c r="K38" s="14">
        <f>SUM(I38:J38)</f>
        <v>0</v>
      </c>
      <c r="L38" s="20"/>
      <c r="M38" s="20"/>
      <c r="N38" s="20"/>
      <c r="O38" s="20"/>
      <c r="P38" s="20"/>
      <c r="Q38" s="20"/>
      <c r="R38" s="20"/>
      <c r="S38" s="20"/>
      <c r="T38" s="20"/>
      <c r="U38" s="20"/>
    </row>
    <row r="39" spans="8:21" x14ac:dyDescent="0.25">
      <c r="H39" s="18" t="s">
        <v>34</v>
      </c>
      <c r="I39" s="6">
        <f>COUNTIF(Saisie!M:M,$H39)</f>
        <v>0</v>
      </c>
      <c r="J39" s="6">
        <f>COUNTIF(Saisie!N:N,$H39)</f>
        <v>0</v>
      </c>
      <c r="K39" s="14">
        <f t="shared" ref="K39:K54" si="1">SUM(I39:J39)</f>
        <v>0</v>
      </c>
      <c r="L39" s="20"/>
      <c r="M39" s="20"/>
      <c r="N39" s="20"/>
      <c r="O39" s="20"/>
      <c r="P39" s="20"/>
      <c r="Q39" s="20"/>
      <c r="R39" s="20"/>
      <c r="S39" s="20"/>
      <c r="T39" s="20"/>
      <c r="U39" s="20"/>
    </row>
    <row r="40" spans="8:21" x14ac:dyDescent="0.25">
      <c r="H40" s="18" t="s">
        <v>23</v>
      </c>
      <c r="I40" s="6">
        <f>COUNTIF(Saisie!M:M,$H40)</f>
        <v>0</v>
      </c>
      <c r="J40" s="6">
        <f>COUNTIF(Saisie!N:N,$H40)</f>
        <v>0</v>
      </c>
      <c r="K40" s="14">
        <f t="shared" si="1"/>
        <v>0</v>
      </c>
      <c r="L40" s="20"/>
      <c r="M40" s="20"/>
      <c r="N40" s="20"/>
      <c r="O40" s="20"/>
      <c r="P40" s="20"/>
      <c r="Q40" s="20"/>
      <c r="R40" s="20"/>
      <c r="S40" s="20"/>
      <c r="T40" s="20"/>
      <c r="U40" s="20"/>
    </row>
    <row r="41" spans="8:21" x14ac:dyDescent="0.25">
      <c r="H41" s="18" t="s">
        <v>13</v>
      </c>
      <c r="I41" s="6">
        <f>COUNTIF(Saisie!M:M,$H41)</f>
        <v>0</v>
      </c>
      <c r="J41" s="6">
        <f>COUNTIF(Saisie!N:N,$H41)</f>
        <v>0</v>
      </c>
      <c r="K41" s="14">
        <f t="shared" si="1"/>
        <v>0</v>
      </c>
      <c r="L41" s="20"/>
      <c r="M41" s="20"/>
      <c r="N41" s="20"/>
      <c r="O41" s="20"/>
      <c r="P41" s="20"/>
      <c r="Q41" s="20"/>
      <c r="R41" s="20"/>
      <c r="S41" s="20"/>
      <c r="T41" s="20"/>
      <c r="U41" s="20"/>
    </row>
    <row r="42" spans="8:21" x14ac:dyDescent="0.25">
      <c r="H42" s="18" t="s">
        <v>26</v>
      </c>
      <c r="I42" s="6">
        <f>COUNTIF(Saisie!M:M,$H42)</f>
        <v>0</v>
      </c>
      <c r="J42" s="6">
        <f>COUNTIF(Saisie!N:N,$H42)</f>
        <v>0</v>
      </c>
      <c r="K42" s="14">
        <f t="shared" si="1"/>
        <v>0</v>
      </c>
      <c r="L42" s="20"/>
      <c r="M42" s="20"/>
      <c r="N42" s="20"/>
      <c r="O42" s="20"/>
      <c r="P42" s="20"/>
      <c r="Q42" s="20"/>
      <c r="R42" s="20"/>
      <c r="S42" s="20"/>
      <c r="T42" s="20"/>
      <c r="U42" s="20"/>
    </row>
    <row r="43" spans="8:21" x14ac:dyDescent="0.25">
      <c r="H43" s="18" t="s">
        <v>12</v>
      </c>
      <c r="I43" s="6">
        <f>COUNTIF(Saisie!M:M,$H43)</f>
        <v>0</v>
      </c>
      <c r="J43" s="6">
        <f>COUNTIF(Saisie!N:N,$H43)</f>
        <v>0</v>
      </c>
      <c r="K43" s="14">
        <f t="shared" si="1"/>
        <v>0</v>
      </c>
      <c r="L43" s="20"/>
      <c r="M43" s="20"/>
      <c r="N43" s="20"/>
      <c r="O43" s="20"/>
      <c r="P43" s="20"/>
      <c r="Q43" s="20"/>
      <c r="R43" s="20"/>
      <c r="S43" s="20"/>
      <c r="T43" s="20"/>
      <c r="U43" s="20"/>
    </row>
    <row r="44" spans="8:21" x14ac:dyDescent="0.25">
      <c r="H44" s="18" t="s">
        <v>11</v>
      </c>
      <c r="I44" s="6">
        <f>COUNTIF(Saisie!M:M,$H44)</f>
        <v>0</v>
      </c>
      <c r="J44" s="6">
        <f>COUNTIF(Saisie!N:N,$H44)</f>
        <v>0</v>
      </c>
      <c r="K44" s="14">
        <f t="shared" si="1"/>
        <v>0</v>
      </c>
      <c r="L44" s="20"/>
      <c r="M44" s="20"/>
      <c r="N44" s="20"/>
      <c r="O44" s="20"/>
      <c r="P44" s="20"/>
      <c r="Q44" s="20"/>
      <c r="R44" s="20"/>
      <c r="S44" s="20"/>
      <c r="T44" s="20"/>
      <c r="U44" s="20"/>
    </row>
    <row r="45" spans="8:21" x14ac:dyDescent="0.25">
      <c r="H45" s="18" t="s">
        <v>24</v>
      </c>
      <c r="I45" s="6">
        <f>COUNTIF(Saisie!M:M,$H45)</f>
        <v>0</v>
      </c>
      <c r="J45" s="6">
        <f>COUNTIF(Saisie!N:N,$H45)</f>
        <v>0</v>
      </c>
      <c r="K45" s="14">
        <f t="shared" si="1"/>
        <v>0</v>
      </c>
      <c r="L45" s="20"/>
      <c r="M45" s="20"/>
      <c r="N45" s="20"/>
      <c r="O45" s="20"/>
      <c r="P45" s="20"/>
      <c r="Q45" s="20"/>
      <c r="R45" s="20"/>
      <c r="S45" s="20"/>
      <c r="T45" s="20"/>
      <c r="U45" s="20"/>
    </row>
    <row r="46" spans="8:21" x14ac:dyDescent="0.25">
      <c r="H46" s="18" t="s">
        <v>22</v>
      </c>
      <c r="I46" s="6">
        <f>COUNTIF(Saisie!M:M,$H46)</f>
        <v>0</v>
      </c>
      <c r="J46" s="6">
        <f>COUNTIF(Saisie!N:N,$H46)</f>
        <v>0</v>
      </c>
      <c r="K46" s="14">
        <f t="shared" si="1"/>
        <v>0</v>
      </c>
      <c r="L46" s="20"/>
      <c r="M46" s="20"/>
      <c r="N46" s="20"/>
      <c r="O46" s="20"/>
      <c r="P46" s="20"/>
      <c r="Q46" s="20"/>
      <c r="R46" s="20"/>
      <c r="S46" s="20"/>
      <c r="T46" s="20"/>
      <c r="U46" s="20"/>
    </row>
    <row r="47" spans="8:21" x14ac:dyDescent="0.25">
      <c r="H47" s="18" t="s">
        <v>14</v>
      </c>
      <c r="I47" s="6">
        <f>COUNTIF(Saisie!M:M,$H47)</f>
        <v>0</v>
      </c>
      <c r="J47" s="6">
        <f>COUNTIF(Saisie!N:N,$H47)</f>
        <v>0</v>
      </c>
      <c r="K47" s="14">
        <f t="shared" si="1"/>
        <v>0</v>
      </c>
      <c r="L47" s="20"/>
      <c r="M47" s="20"/>
      <c r="N47" s="20"/>
      <c r="O47" s="20"/>
      <c r="P47" s="20"/>
      <c r="Q47" s="20"/>
      <c r="R47" s="20"/>
      <c r="S47" s="20"/>
      <c r="T47" s="20"/>
      <c r="U47" s="20"/>
    </row>
    <row r="48" spans="8:21" x14ac:dyDescent="0.25">
      <c r="H48" s="18" t="s">
        <v>99</v>
      </c>
      <c r="I48" s="6">
        <f>COUNTIF(Saisie!M:M,$H48)</f>
        <v>0</v>
      </c>
      <c r="J48" s="6">
        <f>COUNTIF(Saisie!N:N,$H48)</f>
        <v>0</v>
      </c>
      <c r="K48" s="14">
        <f t="shared" si="1"/>
        <v>0</v>
      </c>
      <c r="L48" s="20"/>
      <c r="M48" s="20"/>
      <c r="N48" s="20"/>
      <c r="O48" s="20"/>
      <c r="P48" s="20"/>
      <c r="Q48" s="20"/>
      <c r="R48" s="20"/>
      <c r="S48" s="20"/>
      <c r="T48" s="20"/>
      <c r="U48" s="20"/>
    </row>
    <row r="49" spans="8:21" x14ac:dyDescent="0.25">
      <c r="H49" s="18" t="s">
        <v>25</v>
      </c>
      <c r="I49" s="6">
        <f>COUNTIF(Saisie!M:M,$H49)</f>
        <v>0</v>
      </c>
      <c r="J49" s="6">
        <f>COUNTIF(Saisie!N:N,$H49)</f>
        <v>0</v>
      </c>
      <c r="K49" s="14">
        <f t="shared" si="1"/>
        <v>0</v>
      </c>
      <c r="L49" s="20"/>
      <c r="M49" s="20"/>
      <c r="N49" s="20"/>
      <c r="O49" s="20"/>
      <c r="P49" s="20"/>
      <c r="Q49" s="20"/>
      <c r="R49" s="20"/>
      <c r="S49" s="20"/>
      <c r="T49" s="20"/>
      <c r="U49" s="20"/>
    </row>
    <row r="50" spans="8:21" x14ac:dyDescent="0.25">
      <c r="H50" s="18" t="s">
        <v>36</v>
      </c>
      <c r="I50" s="6">
        <f>COUNTIF(Saisie!M:M,$H50)</f>
        <v>0</v>
      </c>
      <c r="J50" s="6">
        <f>COUNTIF(Saisie!N:N,$H50)</f>
        <v>0</v>
      </c>
      <c r="K50" s="14">
        <f t="shared" si="1"/>
        <v>0</v>
      </c>
      <c r="L50" s="20"/>
      <c r="M50" s="20"/>
      <c r="N50" s="20"/>
      <c r="O50" s="20"/>
      <c r="P50" s="20"/>
      <c r="Q50" s="20"/>
      <c r="R50" s="20"/>
      <c r="S50" s="20"/>
      <c r="T50" s="20"/>
      <c r="U50" s="20"/>
    </row>
    <row r="51" spans="8:21" x14ac:dyDescent="0.25">
      <c r="H51" s="18" t="s">
        <v>15</v>
      </c>
      <c r="I51" s="6">
        <f>COUNTIF(Saisie!M:M,$H51)</f>
        <v>0</v>
      </c>
      <c r="J51" s="6">
        <f>COUNTIF(Saisie!N:N,$H51)</f>
        <v>0</v>
      </c>
      <c r="K51" s="14">
        <f t="shared" si="1"/>
        <v>0</v>
      </c>
      <c r="L51" s="20"/>
      <c r="M51" s="20"/>
      <c r="N51" s="20"/>
      <c r="O51" s="20"/>
      <c r="P51" s="20"/>
      <c r="Q51" s="20"/>
      <c r="R51" s="20"/>
      <c r="S51" s="20"/>
      <c r="T51" s="20"/>
      <c r="U51" s="20"/>
    </row>
    <row r="52" spans="8:21" x14ac:dyDescent="0.25">
      <c r="H52" s="18" t="s">
        <v>35</v>
      </c>
      <c r="I52" s="6">
        <f>COUNTIF(Saisie!M:M,$H52)</f>
        <v>0</v>
      </c>
      <c r="J52" s="6">
        <f>COUNTIF(Saisie!N:N,$H52)</f>
        <v>0</v>
      </c>
      <c r="K52" s="14">
        <f t="shared" si="1"/>
        <v>0</v>
      </c>
      <c r="L52" s="20"/>
      <c r="M52" s="20"/>
      <c r="N52" s="20"/>
      <c r="O52" s="20"/>
      <c r="P52" s="20"/>
      <c r="Q52" s="20"/>
      <c r="R52" s="20"/>
      <c r="S52" s="20"/>
      <c r="T52" s="20"/>
      <c r="U52" s="20"/>
    </row>
    <row r="53" spans="8:21" ht="15.75" thickBot="1" x14ac:dyDescent="0.3">
      <c r="H53" s="18" t="s">
        <v>27</v>
      </c>
      <c r="I53" s="6">
        <f>COUNTIF(Saisie!M:M,$H53)</f>
        <v>0</v>
      </c>
      <c r="J53" s="6">
        <f>COUNTIF(Saisie!N:N,$H53)</f>
        <v>0</v>
      </c>
      <c r="K53" s="14">
        <f t="shared" si="1"/>
        <v>0</v>
      </c>
      <c r="L53" s="20"/>
      <c r="M53" s="20"/>
      <c r="N53" s="20"/>
      <c r="O53" s="20"/>
      <c r="P53" s="20"/>
      <c r="Q53" s="20"/>
      <c r="R53" s="20"/>
      <c r="S53" s="20"/>
      <c r="T53" s="20"/>
      <c r="U53" s="20"/>
    </row>
    <row r="54" spans="8:21" ht="15.75" thickBot="1" x14ac:dyDescent="0.3">
      <c r="H54" s="19" t="s">
        <v>16</v>
      </c>
      <c r="I54" s="7">
        <f>COUNTIF(Saisie!M:M,$H54)</f>
        <v>0</v>
      </c>
      <c r="J54" s="7">
        <f>COUNTIF(Saisie!N:N,$H54)</f>
        <v>0</v>
      </c>
      <c r="K54" s="15">
        <f t="shared" si="1"/>
        <v>0</v>
      </c>
      <c r="L54" s="25">
        <f>SUM(I38:I54)</f>
        <v>0</v>
      </c>
      <c r="M54" s="20"/>
      <c r="N54" s="20"/>
      <c r="O54" s="20"/>
      <c r="P54" s="20"/>
      <c r="Q54" s="20"/>
      <c r="R54" s="20"/>
      <c r="S54" s="20"/>
      <c r="T54" s="20"/>
      <c r="U54" s="20"/>
    </row>
    <row r="55" spans="8:21" ht="15.75" thickBot="1" x14ac:dyDescent="0.3"/>
    <row r="56" spans="8:21" x14ac:dyDescent="0.25">
      <c r="H56" s="22" t="s">
        <v>92</v>
      </c>
      <c r="I56" s="5" t="s">
        <v>20</v>
      </c>
    </row>
    <row r="57" spans="8:21" x14ac:dyDescent="0.25">
      <c r="H57" s="23">
        <v>0</v>
      </c>
      <c r="I57" s="14">
        <f>COUNTIF(Saisie!O:O,$H57)</f>
        <v>0</v>
      </c>
    </row>
    <row r="58" spans="8:21" x14ac:dyDescent="0.25">
      <c r="H58" s="23">
        <v>1</v>
      </c>
      <c r="I58" s="14">
        <f>COUNTIF(Saisie!O:O,$H58)</f>
        <v>1</v>
      </c>
    </row>
    <row r="59" spans="8:21" x14ac:dyDescent="0.25">
      <c r="H59" s="23">
        <v>2</v>
      </c>
      <c r="I59" s="14">
        <f>COUNTIF(Saisie!O:O,$H59)</f>
        <v>0</v>
      </c>
    </row>
    <row r="60" spans="8:21" x14ac:dyDescent="0.25">
      <c r="H60" s="23">
        <v>3</v>
      </c>
      <c r="I60" s="14">
        <f>COUNTIF(Saisie!O:O,$H60)</f>
        <v>0</v>
      </c>
    </row>
    <row r="61" spans="8:21" x14ac:dyDescent="0.25">
      <c r="H61" s="23">
        <v>4</v>
      </c>
      <c r="I61" s="14">
        <f>COUNTIF(Saisie!O:O,$H61)</f>
        <v>0</v>
      </c>
    </row>
    <row r="62" spans="8:21" x14ac:dyDescent="0.25">
      <c r="H62" s="23">
        <v>5</v>
      </c>
      <c r="I62" s="14">
        <f>COUNTIF(Saisie!O:O,$H62)</f>
        <v>0</v>
      </c>
    </row>
    <row r="63" spans="8:21" x14ac:dyDescent="0.25">
      <c r="H63" s="23">
        <v>6</v>
      </c>
      <c r="I63" s="14">
        <f>COUNTIF(Saisie!O:O,$H63)</f>
        <v>0</v>
      </c>
    </row>
    <row r="64" spans="8:21" ht="15.75" thickBot="1" x14ac:dyDescent="0.3">
      <c r="H64" s="23">
        <v>7</v>
      </c>
      <c r="I64" s="14">
        <f>COUNTIF(Saisie!O:O,$H64)</f>
        <v>0</v>
      </c>
    </row>
    <row r="65" spans="8:10" ht="15.75" thickBot="1" x14ac:dyDescent="0.3">
      <c r="H65" s="24">
        <v>9</v>
      </c>
      <c r="I65" s="15">
        <f>COUNTIF(Saisie!O:O,$H65)</f>
        <v>0</v>
      </c>
      <c r="J65" s="25">
        <f>SUM(I57:I65)</f>
        <v>1</v>
      </c>
    </row>
  </sheetData>
  <sheetProtection sheet="1" objects="1" scenarios="1" selectLockedCells="1"/>
  <mergeCells count="5">
    <mergeCell ref="C5:D5"/>
    <mergeCell ref="C7:D7"/>
    <mergeCell ref="A19:C20"/>
    <mergeCell ref="A22:C23"/>
    <mergeCell ref="A16:C17"/>
  </mergeCells>
  <dataValidations count="4">
    <dataValidation type="list" allowBlank="1" showInputMessage="1" showErrorMessage="1" sqref="A18">
      <formula1>Personnel280413</formula1>
    </dataValidation>
    <dataValidation type="list" allowBlank="1" showInputMessage="1" showErrorMessage="1" sqref="B18">
      <formula1>Genre</formula1>
    </dataValidation>
    <dataValidation type="list" allowBlank="1" showInputMessage="1" showErrorMessage="1" sqref="B21">
      <formula1>PeC</formula1>
    </dataValidation>
    <dataValidation type="list" allowBlank="1" showInputMessage="1" showErrorMessage="1" sqref="B24">
      <formula1>NACA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1" r:id="rId4" name="Button 9">
              <controlPr defaultSize="0" print="0" autoFill="0" autoPict="0" macro="[0]!Imprimer">
                <anchor moveWithCells="1" sizeWithCells="1">
                  <from>
                    <xdr:col>3</xdr:col>
                    <xdr:colOff>495300</xdr:colOff>
                    <xdr:row>8</xdr:row>
                    <xdr:rowOff>85725</xdr:rowOff>
                  </from>
                  <to>
                    <xdr:col>3</xdr:col>
                    <xdr:colOff>2609850</xdr:colOff>
                    <xdr:row>8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5" name="Button 11">
              <controlPr defaultSize="0" print="0" autoFill="0" autoPict="0" macro="[0]!Retour_accueil">
                <anchor moveWithCells="1" sizeWithCells="1">
                  <from>
                    <xdr:col>3</xdr:col>
                    <xdr:colOff>552450</xdr:colOff>
                    <xdr:row>0</xdr:row>
                    <xdr:rowOff>266700</xdr:rowOff>
                  </from>
                  <to>
                    <xdr:col>3</xdr:col>
                    <xdr:colOff>2524125</xdr:colOff>
                    <xdr:row>0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de données'!$A$1:$A$19</xm:f>
          </x14:formula1>
          <xm:sqref>B5</xm:sqref>
        </x14:dataValidation>
        <x14:dataValidation type="list" allowBlank="1" showInputMessage="1" showErrorMessage="1">
          <x14:formula1>
            <xm:f>'Base de données'!$A$1:$A$19</xm:f>
          </x14:formula1>
          <xm:sqref>B7:B8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I10"/>
  <sheetViews>
    <sheetView showZeros="0" zoomScaleNormal="100" workbookViewId="0">
      <selection activeCell="I4" sqref="I4"/>
    </sheetView>
  </sheetViews>
  <sheetFormatPr baseColWidth="10" defaultRowHeight="15" x14ac:dyDescent="0.25"/>
  <cols>
    <col min="1" max="1" width="7" style="65" bestFit="1" customWidth="1"/>
    <col min="2" max="2" width="5.7109375" style="38" customWidth="1"/>
    <col min="3" max="3" width="7" style="38" bestFit="1" customWidth="1"/>
    <col min="4" max="5" width="13.7109375" style="38" customWidth="1"/>
    <col min="6" max="6" width="7.140625" style="38" bestFit="1" customWidth="1"/>
    <col min="7" max="7" width="13.140625" style="38" bestFit="1" customWidth="1"/>
    <col min="8" max="8" width="11" style="38" bestFit="1" customWidth="1"/>
    <col min="9" max="16384" width="11.42578125" style="38"/>
  </cols>
  <sheetData>
    <row r="1" spans="1:9" ht="75" customHeight="1" x14ac:dyDescent="0.25">
      <c r="A1" s="74" t="s">
        <v>136</v>
      </c>
      <c r="B1" s="75"/>
      <c r="C1" s="74"/>
      <c r="D1" s="74"/>
      <c r="E1" s="74"/>
      <c r="F1" s="74"/>
      <c r="G1" s="74"/>
      <c r="H1" s="74"/>
    </row>
    <row r="2" spans="1:9" x14ac:dyDescent="0.25">
      <c r="A2" s="77" t="s">
        <v>21</v>
      </c>
      <c r="B2" s="80" t="s">
        <v>134</v>
      </c>
      <c r="C2" s="79" t="s">
        <v>5</v>
      </c>
      <c r="D2" s="79" t="s">
        <v>62</v>
      </c>
      <c r="E2" s="79" t="s">
        <v>63</v>
      </c>
      <c r="F2" s="79" t="s">
        <v>59</v>
      </c>
      <c r="G2" s="76" t="s">
        <v>133</v>
      </c>
      <c r="H2" s="76"/>
      <c r="I2" s="60" t="s">
        <v>135</v>
      </c>
    </row>
    <row r="3" spans="1:9" x14ac:dyDescent="0.25">
      <c r="A3" s="78"/>
      <c r="B3" s="81"/>
      <c r="C3" s="78"/>
      <c r="D3" s="78"/>
      <c r="E3" s="78"/>
      <c r="F3" s="78"/>
      <c r="G3" s="37" t="s">
        <v>18</v>
      </c>
      <c r="H3" s="37" t="s">
        <v>19</v>
      </c>
    </row>
    <row r="4" spans="1:9" s="39" customFormat="1" x14ac:dyDescent="0.25">
      <c r="A4" s="33"/>
      <c r="B4" s="61"/>
      <c r="C4" s="36"/>
      <c r="D4" s="36"/>
      <c r="E4" s="36"/>
      <c r="F4" s="36"/>
      <c r="G4" s="59"/>
      <c r="H4" s="58"/>
      <c r="I4" s="66"/>
    </row>
    <row r="6" spans="1:9" x14ac:dyDescent="0.25">
      <c r="A6" s="62"/>
      <c r="B6" s="63"/>
    </row>
    <row r="8" spans="1:9" x14ac:dyDescent="0.25">
      <c r="A8" s="40"/>
    </row>
    <row r="10" spans="1:9" ht="15.75" x14ac:dyDescent="0.3">
      <c r="A10" s="64"/>
    </row>
  </sheetData>
  <sheetProtection sheet="1" objects="1" scenarios="1" selectLockedCells="1"/>
  <mergeCells count="8">
    <mergeCell ref="A1:H1"/>
    <mergeCell ref="G2:H2"/>
    <mergeCell ref="A2:A3"/>
    <mergeCell ref="D2:D3"/>
    <mergeCell ref="E2:E3"/>
    <mergeCell ref="F2:F3"/>
    <mergeCell ref="C2:C3"/>
    <mergeCell ref="B2:B3"/>
  </mergeCells>
  <dataValidations count="2">
    <dataValidation type="list" allowBlank="1" showErrorMessage="1" error="Entrée non autorisée, merci de faire votre choix au moyen de la liste déroulante" sqref="F4">
      <formula1>Genre</formula1>
    </dataValidation>
    <dataValidation type="list" allowBlank="1" showInputMessage="1" showErrorMessage="1" sqref="D4:E4">
      <formula1>PeC</formula1>
    </dataValidation>
  </dataValidations>
  <pageMargins left="3.9370078740157501E-2" right="3.9E-2" top="0.196850393700787" bottom="0.74803149606299202" header="0" footer="0.31496062992126"/>
  <pageSetup paperSize="9" fitToWidth="0" fitToHeight="0" orientation="landscape" r:id="rId1"/>
  <headerFooter>
    <oddFooter>&amp;C&amp;D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6082" r:id="rId4" name="Button 2">
              <controlPr defaultSize="0" print="0" autoFill="0" autoPict="0" macro="[0]!Retour_accueil">
                <anchor moveWithCells="1" sizeWithCells="1">
                  <from>
                    <xdr:col>10</xdr:col>
                    <xdr:colOff>276225</xdr:colOff>
                    <xdr:row>0</xdr:row>
                    <xdr:rowOff>228600</xdr:rowOff>
                  </from>
                  <to>
                    <xdr:col>12</xdr:col>
                    <xdr:colOff>571500</xdr:colOff>
                    <xdr:row>0</xdr:row>
                    <xdr:rowOff>476250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16</vt:i4>
      </vt:variant>
    </vt:vector>
  </HeadingPairs>
  <TitlesOfParts>
    <vt:vector size="20" baseType="lpstr">
      <vt:lpstr>Saisie</vt:lpstr>
      <vt:lpstr>Base de données</vt:lpstr>
      <vt:lpstr>Statistiques</vt:lpstr>
      <vt:lpstr>Rapport La Tour</vt:lpstr>
      <vt:lpstr>Etude_Appel_retour_dom</vt:lpstr>
      <vt:lpstr>Etude_classe_age</vt:lpstr>
      <vt:lpstr>Etude_classe_sociale</vt:lpstr>
      <vt:lpstr>Etude_Domicile</vt:lpstr>
      <vt:lpstr>Etude_lieu_dest</vt:lpstr>
      <vt:lpstr>Etude_lieu_inter</vt:lpstr>
      <vt:lpstr>Etude_trsp_necessaire</vt:lpstr>
      <vt:lpstr>Genre</vt:lpstr>
      <vt:lpstr>'Rapport La Tour'!Impression_des_titres</vt:lpstr>
      <vt:lpstr>Saisie!Impression_des_titres</vt:lpstr>
      <vt:lpstr>NACA</vt:lpstr>
      <vt:lpstr>PeC</vt:lpstr>
      <vt:lpstr>'Base de données'!PeC_Destination</vt:lpstr>
      <vt:lpstr>Personnel</vt:lpstr>
      <vt:lpstr>Personnel280413</vt:lpstr>
      <vt:lpstr>Véhicules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Rapports d'interventions</dc:title>
  <dc:creator>C Croset</dc:creator>
  <cp:lastModifiedBy>C Croset</cp:lastModifiedBy>
  <cp:lastPrinted>2013-08-27T08:25:41Z</cp:lastPrinted>
  <dcterms:created xsi:type="dcterms:W3CDTF">2013-03-20T16:10:04Z</dcterms:created>
  <dcterms:modified xsi:type="dcterms:W3CDTF">2013-08-27T14:41:35Z</dcterms:modified>
  <cp:category>Document journalier</cp:category>
</cp:coreProperties>
</file>