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610" windowHeight="9975" firstSheet="1" activeTab="1"/>
  </bookViews>
  <sheets>
    <sheet name="Phasage Ferro 1 à 6 " sheetId="6" r:id="rId1"/>
    <sheet name="exemple" sheetId="5" r:id="rId2"/>
    <sheet name="synthese" sheetId="8" r:id="rId3"/>
  </sheets>
  <definedNames>
    <definedName name="_xlnm.Print_Area" localSheetId="0">'Phasage Ferro 1 à 6 '!$A$2:$Q$91</definedName>
  </definedNames>
  <calcPr calcId="145621"/>
</workbook>
</file>

<file path=xl/calcChain.xml><?xml version="1.0" encoding="utf-8"?>
<calcChain xmlns="http://schemas.openxmlformats.org/spreadsheetml/2006/main">
  <c r="C12" i="8" l="1"/>
  <c r="C10" i="8"/>
  <c r="C8" i="8"/>
  <c r="C6" i="8"/>
  <c r="C39" i="5"/>
  <c r="D39" i="5"/>
  <c r="E39" i="5"/>
  <c r="I87" i="6" l="1"/>
  <c r="E87" i="6"/>
  <c r="D87" i="6"/>
  <c r="I86" i="6"/>
  <c r="E86" i="6"/>
  <c r="D86" i="6"/>
  <c r="E85" i="6"/>
  <c r="D85" i="6"/>
  <c r="I84" i="6"/>
  <c r="E84" i="6"/>
  <c r="D84" i="6"/>
  <c r="I82" i="6"/>
  <c r="J82" i="6" s="1"/>
  <c r="K82" i="6" s="1"/>
  <c r="L82" i="6" s="1"/>
  <c r="M82" i="6" s="1"/>
  <c r="N82" i="6" s="1"/>
  <c r="O82" i="6" s="1"/>
  <c r="F80" i="6"/>
  <c r="J80" i="6" s="1"/>
  <c r="E80" i="6"/>
  <c r="G80" i="6" s="1"/>
  <c r="D80" i="6"/>
  <c r="I71" i="6"/>
  <c r="E71" i="6"/>
  <c r="D71" i="6"/>
  <c r="I70" i="6"/>
  <c r="E70" i="6"/>
  <c r="D70" i="6"/>
  <c r="E69" i="6"/>
  <c r="D69" i="6"/>
  <c r="I68" i="6"/>
  <c r="I74" i="6" s="1"/>
  <c r="E68" i="6"/>
  <c r="D68" i="6"/>
  <c r="J67" i="6"/>
  <c r="K67" i="6" s="1"/>
  <c r="L67" i="6" s="1"/>
  <c r="M67" i="6" s="1"/>
  <c r="N67" i="6" s="1"/>
  <c r="O67" i="6" s="1"/>
  <c r="I67" i="6"/>
  <c r="F65" i="6"/>
  <c r="E65" i="6"/>
  <c r="D65" i="6"/>
  <c r="G65" i="6" s="1"/>
  <c r="I57" i="6"/>
  <c r="E57" i="6"/>
  <c r="D57" i="6"/>
  <c r="I56" i="6"/>
  <c r="E56" i="6"/>
  <c r="D56" i="6"/>
  <c r="E55" i="6"/>
  <c r="D55" i="6"/>
  <c r="I54" i="6"/>
  <c r="I59" i="6" s="1"/>
  <c r="E54" i="6"/>
  <c r="D54" i="6"/>
  <c r="J52" i="6"/>
  <c r="K52" i="6" s="1"/>
  <c r="L52" i="6" s="1"/>
  <c r="M52" i="6" s="1"/>
  <c r="N52" i="6" s="1"/>
  <c r="O52" i="6" s="1"/>
  <c r="I52" i="6"/>
  <c r="F50" i="6"/>
  <c r="E50" i="6"/>
  <c r="D50" i="6"/>
  <c r="G50" i="6" s="1"/>
  <c r="I40" i="6"/>
  <c r="E40" i="6"/>
  <c r="D40" i="6"/>
  <c r="I39" i="6"/>
  <c r="E39" i="6"/>
  <c r="D39" i="6"/>
  <c r="E37" i="6"/>
  <c r="D37" i="6"/>
  <c r="I36" i="6"/>
  <c r="I44" i="6" s="1"/>
  <c r="E36" i="6"/>
  <c r="D36" i="6"/>
  <c r="I33" i="6"/>
  <c r="F32" i="6"/>
  <c r="F30" i="6"/>
  <c r="E30" i="6"/>
  <c r="D30" i="6"/>
  <c r="B24" i="6"/>
  <c r="B23" i="6"/>
  <c r="F83" i="6" s="1"/>
  <c r="F82" i="6" s="1"/>
  <c r="G82" i="6" s="1"/>
  <c r="P82" i="6" s="1"/>
  <c r="G30" i="6" l="1"/>
  <c r="J30" i="6" s="1"/>
  <c r="K30" i="6" s="1"/>
  <c r="P65" i="6"/>
  <c r="J50" i="6"/>
  <c r="P50" i="6"/>
  <c r="K80" i="6"/>
  <c r="P80" i="6"/>
  <c r="P30" i="6"/>
  <c r="L80" i="6"/>
  <c r="M80" i="6" s="1"/>
  <c r="F53" i="6"/>
  <c r="F52" i="6" s="1"/>
  <c r="G52" i="6" s="1"/>
  <c r="P52" i="6" s="1"/>
  <c r="F67" i="6"/>
  <c r="G67" i="6" s="1"/>
  <c r="P67" i="6" s="1"/>
  <c r="F69" i="6"/>
  <c r="F68" i="6" s="1"/>
  <c r="I90" i="6"/>
  <c r="J65" i="6"/>
  <c r="K65" i="6" s="1"/>
  <c r="F34" i="6"/>
  <c r="F33" i="6" s="1"/>
  <c r="G33" i="6" s="1"/>
  <c r="P33" i="6" s="1"/>
  <c r="F85" i="6"/>
  <c r="F84" i="6" s="1"/>
  <c r="G84" i="6" s="1"/>
  <c r="F70" i="6"/>
  <c r="D10" i="5"/>
  <c r="E6" i="5"/>
  <c r="D6" i="5"/>
  <c r="C6" i="5"/>
  <c r="P84" i="6" l="1"/>
  <c r="L65" i="6"/>
  <c r="F71" i="6"/>
  <c r="G70" i="6"/>
  <c r="F37" i="6"/>
  <c r="F36" i="6" s="1"/>
  <c r="L30" i="6"/>
  <c r="G68" i="6"/>
  <c r="J68" i="6" s="1"/>
  <c r="J84" i="6"/>
  <c r="K84" i="6" s="1"/>
  <c r="K50" i="6"/>
  <c r="L50" i="6" s="1"/>
  <c r="F55" i="6"/>
  <c r="F54" i="6" s="1"/>
  <c r="F56" i="6" s="1"/>
  <c r="F87" i="6"/>
  <c r="F86" i="6"/>
  <c r="N80" i="6"/>
  <c r="F6" i="5"/>
  <c r="H6" i="5" l="1"/>
  <c r="I6" i="5" s="1"/>
  <c r="J6" i="5" s="1"/>
  <c r="M65" i="6"/>
  <c r="N65" i="6" s="1"/>
  <c r="G54" i="6"/>
  <c r="M30" i="6"/>
  <c r="P70" i="6"/>
  <c r="G86" i="6"/>
  <c r="J86" i="6" s="1"/>
  <c r="L84" i="6"/>
  <c r="O80" i="6"/>
  <c r="G71" i="6"/>
  <c r="J71" i="6" s="1"/>
  <c r="G87" i="6"/>
  <c r="G56" i="6"/>
  <c r="J56" i="6" s="1"/>
  <c r="F57" i="6"/>
  <c r="F39" i="6"/>
  <c r="G36" i="6"/>
  <c r="J70" i="6"/>
  <c r="P68" i="6"/>
  <c r="K68" i="6"/>
  <c r="G74" i="6"/>
  <c r="P74" i="6" s="1"/>
  <c r="M50" i="6"/>
  <c r="F40" i="6"/>
  <c r="O65" i="6" l="1"/>
  <c r="G39" i="6"/>
  <c r="P36" i="6"/>
  <c r="P87" i="6"/>
  <c r="N30" i="6"/>
  <c r="M84" i="6"/>
  <c r="P54" i="6"/>
  <c r="G59" i="6"/>
  <c r="N84" i="6"/>
  <c r="J36" i="6"/>
  <c r="K36" i="6" s="1"/>
  <c r="G57" i="6"/>
  <c r="J57" i="6" s="1"/>
  <c r="J87" i="6"/>
  <c r="K87" i="6" s="1"/>
  <c r="N50" i="6"/>
  <c r="J54" i="6"/>
  <c r="K54" i="6" s="1"/>
  <c r="K71" i="6"/>
  <c r="P71" i="6"/>
  <c r="K70" i="6"/>
  <c r="J74" i="6"/>
  <c r="P56" i="6"/>
  <c r="K56" i="6"/>
  <c r="L56" i="6" s="1"/>
  <c r="P86" i="6"/>
  <c r="K86" i="6"/>
  <c r="L86" i="6" s="1"/>
  <c r="M86" i="6" s="1"/>
  <c r="G90" i="6"/>
  <c r="P90" i="6" s="1"/>
  <c r="L68" i="6"/>
  <c r="G40" i="6"/>
  <c r="J40" i="6" s="1"/>
  <c r="K6" i="5"/>
  <c r="G44" i="6" l="1"/>
  <c r="P44" i="6" s="1"/>
  <c r="K74" i="6"/>
  <c r="L70" i="6"/>
  <c r="M70" i="6" s="1"/>
  <c r="L71" i="6"/>
  <c r="N86" i="6"/>
  <c r="K90" i="6"/>
  <c r="L54" i="6"/>
  <c r="J59" i="6"/>
  <c r="P57" i="6"/>
  <c r="P59" i="6" s="1"/>
  <c r="K57" i="6"/>
  <c r="K59" i="6" s="1"/>
  <c r="O84" i="6"/>
  <c r="M71" i="6"/>
  <c r="M56" i="6"/>
  <c r="N56" i="6" s="1"/>
  <c r="O56" i="6" s="1"/>
  <c r="L74" i="6"/>
  <c r="O50" i="6"/>
  <c r="P39" i="6"/>
  <c r="J90" i="6"/>
  <c r="M36" i="6"/>
  <c r="L36" i="6"/>
  <c r="J39" i="6"/>
  <c r="J44" i="6" s="1"/>
  <c r="O86" i="6"/>
  <c r="O30" i="6"/>
  <c r="N71" i="6"/>
  <c r="P40" i="6"/>
  <c r="K40" i="6"/>
  <c r="L40" i="6" s="1"/>
  <c r="M87" i="6"/>
  <c r="M90" i="6" s="1"/>
  <c r="L87" i="6"/>
  <c r="M68" i="6"/>
  <c r="L6" i="5"/>
  <c r="N70" i="6" l="1"/>
  <c r="O70" i="6" s="1"/>
  <c r="M74" i="6"/>
  <c r="L90" i="6"/>
  <c r="M54" i="6"/>
  <c r="O71" i="6"/>
  <c r="L57" i="6"/>
  <c r="M57" i="6" s="1"/>
  <c r="N57" i="6" s="1"/>
  <c r="N36" i="6"/>
  <c r="O36" i="6" s="1"/>
  <c r="K39" i="6"/>
  <c r="N68" i="6"/>
  <c r="N74" i="6" s="1"/>
  <c r="N87" i="6"/>
  <c r="O87" i="6" s="1"/>
  <c r="O90" i="6" s="1"/>
  <c r="M40" i="6"/>
  <c r="M6" i="5"/>
  <c r="N54" i="6" l="1"/>
  <c r="O54" i="6" s="1"/>
  <c r="N40" i="6"/>
  <c r="O40" i="6" s="1"/>
  <c r="N90" i="6"/>
  <c r="L59" i="6"/>
  <c r="M59" i="6"/>
  <c r="K44" i="6"/>
  <c r="L39" i="6"/>
  <c r="M39" i="6" s="1"/>
  <c r="M44" i="6" s="1"/>
  <c r="O68" i="6"/>
  <c r="O74" i="6" s="1"/>
  <c r="O57" i="6"/>
  <c r="N59" i="6" l="1"/>
  <c r="O59" i="6"/>
  <c r="N39" i="6"/>
  <c r="N44" i="6" s="1"/>
  <c r="L44" i="6"/>
  <c r="O39" i="6" l="1"/>
  <c r="O44" i="6" s="1"/>
  <c r="E8" i="5"/>
  <c r="F8" i="5" s="1"/>
  <c r="E10" i="5" l="1"/>
  <c r="F10" i="5" s="1"/>
  <c r="H8" i="5"/>
  <c r="I8" i="5" s="1"/>
  <c r="H10" i="5" l="1"/>
  <c r="I10" i="5" s="1"/>
  <c r="J8" i="5"/>
  <c r="K8" i="5" s="1"/>
  <c r="F12" i="5"/>
  <c r="L8" i="5" l="1"/>
  <c r="M8" i="5" s="1"/>
  <c r="J10" i="5"/>
  <c r="K10" i="5" s="1"/>
  <c r="H12" i="5"/>
  <c r="F13" i="5"/>
  <c r="H13" i="5" s="1"/>
  <c r="L10" i="5" l="1"/>
  <c r="M10" i="5" s="1"/>
  <c r="I12" i="5"/>
  <c r="J12" i="5" s="1"/>
  <c r="I13" i="5"/>
  <c r="J13" i="5" s="1"/>
  <c r="K13" i="5" l="1"/>
  <c r="L13" i="5" s="1"/>
  <c r="K12" i="5"/>
  <c r="E22" i="5"/>
  <c r="D20" i="5"/>
  <c r="C20" i="5"/>
  <c r="M13" i="5" l="1"/>
  <c r="L12" i="5"/>
  <c r="F39" i="5"/>
  <c r="E20" i="5"/>
  <c r="M12" i="5" l="1"/>
  <c r="F20" i="5"/>
  <c r="H20" i="5" s="1"/>
  <c r="H39" i="5"/>
  <c r="H23" i="5"/>
  <c r="I23" i="5" s="1"/>
  <c r="J23" i="5" l="1"/>
  <c r="K23" i="5" s="1"/>
  <c r="L23" i="5" s="1"/>
  <c r="M23" i="5" s="1"/>
  <c r="I39" i="5"/>
  <c r="J39" i="5" s="1"/>
  <c r="I20" i="5"/>
  <c r="J20" i="5" s="1"/>
  <c r="K39" i="5" l="1"/>
  <c r="L39" i="5" s="1"/>
  <c r="M39" i="5" s="1"/>
  <c r="K20" i="5"/>
  <c r="L20" i="5" s="1"/>
  <c r="H46" i="5"/>
  <c r="I46" i="5" s="1"/>
  <c r="H26" i="5"/>
  <c r="I26" i="5" s="1"/>
  <c r="M20" i="5" l="1"/>
  <c r="J46" i="5"/>
  <c r="K46" i="5" s="1"/>
  <c r="L46" i="5" s="1"/>
  <c r="H53" i="5"/>
  <c r="I53" i="5" s="1"/>
  <c r="J53" i="5" s="1"/>
  <c r="H60" i="5"/>
  <c r="I60" i="5" s="1"/>
  <c r="H61" i="5"/>
  <c r="I61" i="5" s="1"/>
  <c r="H29" i="5"/>
  <c r="I29" i="5" s="1"/>
  <c r="H30" i="5"/>
  <c r="I30" i="5" s="1"/>
  <c r="J26" i="5"/>
  <c r="M46" i="5" l="1"/>
  <c r="J61" i="5"/>
  <c r="K61" i="5" s="1"/>
  <c r="J30" i="5"/>
  <c r="K30" i="5" s="1"/>
  <c r="J60" i="5"/>
  <c r="K53" i="5"/>
  <c r="L53" i="5" s="1"/>
  <c r="J29" i="5"/>
  <c r="K26" i="5"/>
  <c r="L30" i="5" l="1"/>
  <c r="M30" i="5" s="1"/>
  <c r="M53" i="5"/>
  <c r="L61" i="5"/>
  <c r="M61" i="5" s="1"/>
  <c r="K60" i="5"/>
  <c r="L60" i="5" s="1"/>
  <c r="L26" i="5"/>
  <c r="K29" i="5"/>
  <c r="L29" i="5" s="1"/>
  <c r="M29" i="5" l="1"/>
  <c r="M60" i="5"/>
  <c r="M26" i="5"/>
</calcChain>
</file>

<file path=xl/comments1.xml><?xml version="1.0" encoding="utf-8"?>
<comments xmlns="http://schemas.openxmlformats.org/spreadsheetml/2006/main">
  <authors>
    <author xml:space="preserve"> </author>
  </authors>
  <commentList>
    <comment ref="D11" authorId="0">
      <text>
        <r>
          <rPr>
            <b/>
            <sz val="8"/>
            <color rgb="FF000000"/>
            <rFont val="Tahoma"/>
            <family val="2"/>
          </rPr>
          <t>Dans la CDM la mission MOE4 a été comptée en AVP...</t>
        </r>
      </text>
    </comment>
  </commentList>
</comments>
</file>

<file path=xl/sharedStrings.xml><?xml version="1.0" encoding="utf-8"?>
<sst xmlns="http://schemas.openxmlformats.org/spreadsheetml/2006/main" count="319" uniqueCount="87">
  <si>
    <t>Montant (€ HT)</t>
  </si>
  <si>
    <t xml:space="preserve">AVP </t>
  </si>
  <si>
    <t>PRO</t>
  </si>
  <si>
    <t>REA</t>
  </si>
  <si>
    <t>TOTAL</t>
  </si>
  <si>
    <t xml:space="preserve">CE : </t>
  </si>
  <si>
    <t>A</t>
  </si>
  <si>
    <t>Acquisitions foncières (hors MC1)</t>
  </si>
  <si>
    <t>B</t>
  </si>
  <si>
    <t>Travaux et approvisionnement (MBP)</t>
  </si>
  <si>
    <t>Travaux</t>
  </si>
  <si>
    <t>Acquisitions et sondages</t>
  </si>
  <si>
    <t>C</t>
  </si>
  <si>
    <t>Provision pour risques (PR)</t>
  </si>
  <si>
    <t>D</t>
  </si>
  <si>
    <t xml:space="preserve">Maitrise d'Œuvre (MOE) </t>
  </si>
  <si>
    <t>MOE</t>
  </si>
  <si>
    <t>Bonus</t>
  </si>
  <si>
    <t>MOE 4</t>
  </si>
  <si>
    <t>E</t>
  </si>
  <si>
    <t>Autres dépenses MOA</t>
  </si>
  <si>
    <t>CSPS</t>
  </si>
  <si>
    <t>Frais de signalisation routière Berthier</t>
  </si>
  <si>
    <t>Frais de signalisation routière Periph.</t>
  </si>
  <si>
    <t>Communication, divers</t>
  </si>
  <si>
    <t>F</t>
  </si>
  <si>
    <t>Mandat de Maitrise d'Ouvrage (MMO)</t>
  </si>
  <si>
    <t>TOTAL CPPR</t>
  </si>
  <si>
    <t>PRO 3 : Phase 1</t>
  </si>
  <si>
    <t>AVP Total</t>
  </si>
  <si>
    <t>MMOA Base</t>
  </si>
  <si>
    <t>Provision pour risques (PR 11,92%)</t>
  </si>
  <si>
    <t>TOTAL CPDR</t>
  </si>
  <si>
    <t>Autres dépenses MOA (1%)</t>
  </si>
  <si>
    <t>Mandat de Maitrise d'Ouvrage (4%)</t>
  </si>
  <si>
    <t>PRO 10 : Phase 2b</t>
  </si>
  <si>
    <t>PRO 14 : Phase 3</t>
  </si>
  <si>
    <t>PRO 19,1 : Phase 6</t>
  </si>
  <si>
    <t>PR base</t>
  </si>
  <si>
    <t>PR Base</t>
  </si>
  <si>
    <t>Travaux FMP 15</t>
  </si>
  <si>
    <t>Travaux FMP 18</t>
  </si>
  <si>
    <t>Travaux FMP 30v2</t>
  </si>
  <si>
    <t>Travaux FMP 46</t>
  </si>
  <si>
    <t>Travaux FMP 47</t>
  </si>
  <si>
    <t>PR FMP 15</t>
  </si>
  <si>
    <t>PR FMP 18</t>
  </si>
  <si>
    <t>PR FMP 30v2</t>
  </si>
  <si>
    <t>PR FMP 46</t>
  </si>
  <si>
    <t>PR FMP 47</t>
  </si>
  <si>
    <t>MOE FMP 15</t>
  </si>
  <si>
    <t>MOE FMP 18</t>
  </si>
  <si>
    <t>MOE FMP 30v2</t>
  </si>
  <si>
    <t>MOE FMP 46</t>
  </si>
  <si>
    <t>MOE FMP 47</t>
  </si>
  <si>
    <t>MMOA FMP 15</t>
  </si>
  <si>
    <t>MMOA FMP 18</t>
  </si>
  <si>
    <t>MMOA FMP 30v2</t>
  </si>
  <si>
    <t>MMOA FMP 46</t>
  </si>
  <si>
    <t>MMOA FMP 47</t>
  </si>
  <si>
    <t>Provision pour risques (PR 10%)</t>
  </si>
  <si>
    <t>Travaux FMP 25 et 26</t>
  </si>
  <si>
    <t>PR FMP 25 et 26</t>
  </si>
  <si>
    <t>MOE FMP 25 et 26</t>
  </si>
  <si>
    <t>MMOA FMP 25 et 26</t>
  </si>
  <si>
    <t>Total Phasage CDM</t>
  </si>
  <si>
    <t>Taux PR</t>
  </si>
  <si>
    <t>Taux MOE</t>
  </si>
  <si>
    <t>Ecart</t>
  </si>
  <si>
    <t>Récap CPPR</t>
  </si>
  <si>
    <t>Provision pour risques (PR 11,41%)</t>
  </si>
  <si>
    <t>Travaux FMP 19</t>
  </si>
  <si>
    <t>PR FMP 19</t>
  </si>
  <si>
    <t>MOE FMP 19</t>
  </si>
  <si>
    <t>MMOA FMP 19</t>
  </si>
  <si>
    <t>%AVP = 100%</t>
  </si>
  <si>
    <t>%AVP = 5,52%</t>
  </si>
  <si>
    <t>%AVP = 3,51%</t>
  </si>
  <si>
    <t>%AVP = 2,49%</t>
  </si>
  <si>
    <t>%AVP = 7,66%</t>
  </si>
  <si>
    <t>CE : 06/2006</t>
  </si>
  <si>
    <t>Travaux FMP 66</t>
  </si>
  <si>
    <t>PR FMP 66</t>
  </si>
  <si>
    <t>MOE FMP 66</t>
  </si>
  <si>
    <t>MMOA FMP66</t>
  </si>
  <si>
    <t>,</t>
  </si>
  <si>
    <t>Ecart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</si>
</sst>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#,##0.0000"/>
    <numFmt numFmtId="166" formatCode="#,##0\ _€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1"/>
      <name val="Arial"/>
      <family val="2"/>
    </font>
    <font>
      <b/>
      <sz val="8"/>
      <name val="Comic Sans MS"/>
      <family val="4"/>
    </font>
    <font>
      <sz val="11"/>
      <name val="Arial"/>
      <family val="2"/>
    </font>
    <font>
      <sz val="10"/>
      <name val="Arial"/>
      <family val="2"/>
    </font>
    <font>
      <b/>
      <sz val="8"/>
      <color rgb="FF000000"/>
      <name val="Tahoma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i/>
      <sz val="11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theme="1"/>
        <bgColor indexed="64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1" fillId="0" borderId="0" applyFont="0" applyFill="0" applyBorder="0" applyAlignment="0" applyProtection="0"/>
  </cellStyleXfs>
  <cellXfs count="330">
    <xf numFmtId="0" fontId="0" fillId="0" borderId="0" xfId="0"/>
    <xf numFmtId="165" fontId="5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Fill="1" applyBorder="1" applyAlignment="1">
      <alignment vertical="center"/>
    </xf>
    <xf numFmtId="165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indent="2"/>
    </xf>
    <xf numFmtId="3" fontId="6" fillId="0" borderId="3" xfId="0" applyNumberFormat="1" applyFont="1" applyFill="1" applyBorder="1" applyAlignment="1">
      <alignment vertical="center"/>
    </xf>
    <xf numFmtId="165" fontId="5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3" fontId="5" fillId="2" borderId="3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0" fontId="1" fillId="0" borderId="0" xfId="0" applyFont="1"/>
    <xf numFmtId="10" fontId="0" fillId="0" borderId="0" xfId="0" applyNumberFormat="1" applyAlignment="1">
      <alignment horizontal="center"/>
    </xf>
    <xf numFmtId="165" fontId="3" fillId="0" borderId="3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vertical="center"/>
    </xf>
    <xf numFmtId="0" fontId="6" fillId="0" borderId="3" xfId="0" applyFont="1" applyBorder="1" applyAlignment="1">
      <alignment horizontal="left" vertical="center"/>
    </xf>
    <xf numFmtId="166" fontId="3" fillId="0" borderId="3" xfId="0" applyNumberFormat="1" applyFont="1" applyBorder="1" applyAlignment="1">
      <alignment horizontal="right" vertical="center"/>
    </xf>
    <xf numFmtId="166" fontId="6" fillId="0" borderId="3" xfId="0" applyNumberFormat="1" applyFont="1" applyBorder="1" applyAlignment="1">
      <alignment horizontal="right" vertical="center"/>
    </xf>
    <xf numFmtId="166" fontId="0" fillId="3" borderId="0" xfId="0" applyNumberFormat="1" applyFill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0" fontId="0" fillId="0" borderId="0" xfId="0" applyBorder="1"/>
    <xf numFmtId="0" fontId="1" fillId="0" borderId="0" xfId="0" applyFont="1" applyBorder="1"/>
    <xf numFmtId="0" fontId="4" fillId="0" borderId="0" xfId="1" applyFont="1" applyBorder="1" applyAlignment="1">
      <alignment horizontal="right" vertical="center" wrapText="1"/>
    </xf>
    <xf numFmtId="164" fontId="4" fillId="0" borderId="0" xfId="1" applyNumberFormat="1" applyFont="1" applyBorder="1" applyAlignment="1">
      <alignment horizontal="left" vertical="center" wrapText="1"/>
    </xf>
    <xf numFmtId="165" fontId="3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10" fontId="0" fillId="0" borderId="0" xfId="0" applyNumberFormat="1" applyBorder="1" applyAlignment="1">
      <alignment horizontal="center"/>
    </xf>
    <xf numFmtId="165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indent="2"/>
    </xf>
    <xf numFmtId="0" fontId="6" fillId="3" borderId="0" xfId="0" applyFont="1" applyFill="1" applyBorder="1" applyAlignment="1">
      <alignment horizontal="left" indent="2"/>
    </xf>
    <xf numFmtId="0" fontId="0" fillId="3" borderId="0" xfId="0" applyFill="1" applyBorder="1"/>
    <xf numFmtId="165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Continuous"/>
    </xf>
    <xf numFmtId="10" fontId="0" fillId="0" borderId="0" xfId="0" applyNumberFormat="1" applyAlignment="1">
      <alignment horizontal="left"/>
    </xf>
    <xf numFmtId="0" fontId="0" fillId="0" borderId="0" xfId="0" applyFill="1" applyBorder="1"/>
    <xf numFmtId="165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indent="2"/>
    </xf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right" vertical="center" wrapText="1"/>
    </xf>
    <xf numFmtId="164" fontId="4" fillId="0" borderId="0" xfId="1" applyNumberFormat="1" applyFont="1" applyFill="1" applyBorder="1" applyAlignment="1">
      <alignment horizontal="left" vertical="center" wrapText="1"/>
    </xf>
    <xf numFmtId="10" fontId="0" fillId="0" borderId="0" xfId="0" applyNumberForma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3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Alignment="1">
      <alignment vertical="center"/>
    </xf>
    <xf numFmtId="9" fontId="6" fillId="0" borderId="0" xfId="2" applyFont="1" applyFill="1" applyAlignment="1">
      <alignment vertical="center"/>
    </xf>
    <xf numFmtId="0" fontId="6" fillId="0" borderId="3" xfId="0" applyFont="1" applyBorder="1" applyAlignment="1">
      <alignment vertical="center"/>
    </xf>
    <xf numFmtId="9" fontId="3" fillId="0" borderId="0" xfId="2" applyFont="1" applyFill="1" applyBorder="1" applyAlignment="1">
      <alignment horizontal="center"/>
    </xf>
    <xf numFmtId="166" fontId="3" fillId="0" borderId="10" xfId="0" applyNumberFormat="1" applyFont="1" applyBorder="1" applyAlignment="1">
      <alignment horizontal="right" vertical="center"/>
    </xf>
    <xf numFmtId="166" fontId="6" fillId="0" borderId="10" xfId="0" applyNumberFormat="1" applyFont="1" applyBorder="1" applyAlignment="1">
      <alignment horizontal="right" vertical="center"/>
    </xf>
    <xf numFmtId="166" fontId="3" fillId="0" borderId="7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6" fillId="0" borderId="7" xfId="0" applyNumberFormat="1" applyFont="1" applyFill="1" applyBorder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166" fontId="0" fillId="0" borderId="0" xfId="0" applyNumberForma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166" fontId="0" fillId="3" borderId="20" xfId="0" applyNumberFormat="1" applyFill="1" applyBorder="1" applyAlignment="1">
      <alignment horizontal="right" vertical="center"/>
    </xf>
    <xf numFmtId="166" fontId="0" fillId="3" borderId="0" xfId="0" applyNumberFormat="1" applyFill="1" applyBorder="1" applyAlignment="1">
      <alignment horizontal="right" vertical="center"/>
    </xf>
    <xf numFmtId="166" fontId="0" fillId="3" borderId="21" xfId="0" applyNumberFormat="1" applyFill="1" applyBorder="1" applyAlignment="1">
      <alignment horizontal="right" vertical="center"/>
    </xf>
    <xf numFmtId="166" fontId="8" fillId="0" borderId="22" xfId="0" applyNumberFormat="1" applyFont="1" applyBorder="1" applyAlignment="1">
      <alignment horizontal="right" vertical="center"/>
    </xf>
    <xf numFmtId="166" fontId="8" fillId="0" borderId="23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166" fontId="8" fillId="0" borderId="0" xfId="0" applyNumberFormat="1" applyFont="1" applyBorder="1" applyAlignment="1">
      <alignment horizontal="right" vertical="center"/>
    </xf>
    <xf numFmtId="164" fontId="4" fillId="0" borderId="1" xfId="1" applyNumberFormat="1" applyFont="1" applyBorder="1" applyAlignment="1">
      <alignment horizontal="left" vertical="center" wrapText="1"/>
    </xf>
    <xf numFmtId="165" fontId="3" fillId="0" borderId="6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right" vertical="center"/>
    </xf>
    <xf numFmtId="165" fontId="3" fillId="0" borderId="2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166" fontId="3" fillId="0" borderId="27" xfId="0" applyNumberFormat="1" applyFont="1" applyBorder="1" applyAlignment="1">
      <alignment horizontal="right" vertical="center"/>
    </xf>
    <xf numFmtId="166" fontId="6" fillId="0" borderId="30" xfId="0" applyNumberFormat="1" applyFont="1" applyBorder="1" applyAlignment="1">
      <alignment horizontal="right" vertical="center"/>
    </xf>
    <xf numFmtId="166" fontId="5" fillId="0" borderId="30" xfId="0" applyNumberFormat="1" applyFont="1" applyBorder="1" applyAlignment="1">
      <alignment horizontal="right" vertical="center"/>
    </xf>
    <xf numFmtId="0" fontId="3" fillId="0" borderId="32" xfId="0" applyFont="1" applyBorder="1" applyAlignment="1">
      <alignment vertical="center"/>
    </xf>
    <xf numFmtId="0" fontId="6" fillId="0" borderId="34" xfId="0" applyFont="1" applyBorder="1" applyAlignment="1">
      <alignment horizontal="left" vertical="center"/>
    </xf>
    <xf numFmtId="0" fontId="6" fillId="0" borderId="34" xfId="0" applyFont="1" applyBorder="1" applyAlignment="1">
      <alignment vertical="center"/>
    </xf>
    <xf numFmtId="165" fontId="3" fillId="0" borderId="12" xfId="0" applyNumberFormat="1" applyFont="1" applyBorder="1" applyAlignment="1">
      <alignment horizontal="center" vertical="center"/>
    </xf>
    <xf numFmtId="165" fontId="6" fillId="0" borderId="36" xfId="0" applyNumberFormat="1" applyFont="1" applyBorder="1" applyAlignment="1">
      <alignment horizontal="center" vertical="center"/>
    </xf>
    <xf numFmtId="165" fontId="3" fillId="0" borderId="36" xfId="0" applyNumberFormat="1" applyFont="1" applyBorder="1" applyAlignment="1">
      <alignment horizontal="center" vertical="center"/>
    </xf>
    <xf numFmtId="165" fontId="5" fillId="0" borderId="37" xfId="0" applyNumberFormat="1" applyFont="1" applyBorder="1" applyAlignment="1">
      <alignment horizontal="center" vertical="center"/>
    </xf>
    <xf numFmtId="165" fontId="5" fillId="0" borderId="38" xfId="0" applyNumberFormat="1" applyFont="1" applyBorder="1" applyAlignment="1">
      <alignment horizontal="center" vertical="center"/>
    </xf>
    <xf numFmtId="165" fontId="6" fillId="0" borderId="39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66" fontId="6" fillId="0" borderId="6" xfId="0" applyNumberFormat="1" applyFont="1" applyBorder="1" applyAlignment="1">
      <alignment horizontal="right" vertical="center"/>
    </xf>
    <xf numFmtId="166" fontId="5" fillId="0" borderId="6" xfId="0" applyNumberFormat="1" applyFont="1" applyBorder="1" applyAlignment="1">
      <alignment horizontal="right" vertical="center"/>
    </xf>
    <xf numFmtId="166" fontId="3" fillId="0" borderId="41" xfId="0" applyNumberFormat="1" applyFont="1" applyBorder="1" applyAlignment="1">
      <alignment horizontal="right" vertical="center"/>
    </xf>
    <xf numFmtId="166" fontId="3" fillId="0" borderId="42" xfId="0" applyNumberFormat="1" applyFont="1" applyBorder="1" applyAlignment="1">
      <alignment horizontal="right" vertical="center"/>
    </xf>
    <xf numFmtId="0" fontId="6" fillId="0" borderId="47" xfId="0" applyFont="1" applyBorder="1" applyAlignment="1">
      <alignment horizontal="left" vertical="center"/>
    </xf>
    <xf numFmtId="165" fontId="3" fillId="0" borderId="39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5" fontId="5" fillId="0" borderId="35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166" fontId="3" fillId="0" borderId="48" xfId="0" applyNumberFormat="1" applyFont="1" applyBorder="1" applyAlignment="1">
      <alignment horizontal="right" vertical="center"/>
    </xf>
    <xf numFmtId="0" fontId="0" fillId="0" borderId="20" xfId="0" applyBorder="1"/>
    <xf numFmtId="3" fontId="3" fillId="0" borderId="51" xfId="0" applyNumberFormat="1" applyFont="1" applyFill="1" applyBorder="1" applyAlignment="1">
      <alignment vertical="center"/>
    </xf>
    <xf numFmtId="166" fontId="0" fillId="3" borderId="54" xfId="0" applyNumberFormat="1" applyFill="1" applyBorder="1" applyAlignment="1">
      <alignment horizontal="right" vertical="center"/>
    </xf>
    <xf numFmtId="3" fontId="3" fillId="0" borderId="57" xfId="0" applyNumberFormat="1" applyFont="1" applyFill="1" applyBorder="1" applyAlignment="1">
      <alignment vertical="center"/>
    </xf>
    <xf numFmtId="166" fontId="8" fillId="0" borderId="58" xfId="0" applyNumberFormat="1" applyFont="1" applyBorder="1" applyAlignment="1">
      <alignment horizontal="right" vertical="center"/>
    </xf>
    <xf numFmtId="166" fontId="3" fillId="0" borderId="9" xfId="0" applyNumberFormat="1" applyFont="1" applyBorder="1" applyAlignment="1">
      <alignment horizontal="right" vertical="center"/>
    </xf>
    <xf numFmtId="166" fontId="3" fillId="0" borderId="64" xfId="0" applyNumberFormat="1" applyFont="1" applyBorder="1" applyAlignment="1">
      <alignment horizontal="right" vertical="center"/>
    </xf>
    <xf numFmtId="165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166" fontId="6" fillId="0" borderId="63" xfId="0" applyNumberFormat="1" applyFont="1" applyBorder="1" applyAlignment="1">
      <alignment horizontal="right" vertical="center"/>
    </xf>
    <xf numFmtId="166" fontId="6" fillId="0" borderId="28" xfId="0" applyNumberFormat="1" applyFont="1" applyBorder="1" applyAlignment="1">
      <alignment horizontal="right" vertical="center"/>
    </xf>
    <xf numFmtId="166" fontId="6" fillId="0" borderId="13" xfId="0" applyNumberFormat="1" applyFont="1" applyBorder="1" applyAlignment="1">
      <alignment horizontal="right" vertical="center"/>
    </xf>
    <xf numFmtId="166" fontId="6" fillId="0" borderId="25" xfId="0" applyNumberFormat="1" applyFont="1" applyBorder="1" applyAlignment="1">
      <alignment horizontal="right" vertical="center"/>
    </xf>
    <xf numFmtId="165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166" fontId="5" fillId="0" borderId="7" xfId="0" applyNumberFormat="1" applyFont="1" applyBorder="1" applyAlignment="1">
      <alignment horizontal="right" vertical="center"/>
    </xf>
    <xf numFmtId="166" fontId="6" fillId="0" borderId="54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166" fontId="3" fillId="0" borderId="48" xfId="0" applyNumberFormat="1" applyFont="1" applyFill="1" applyBorder="1" applyAlignment="1">
      <alignment horizontal="right" vertical="center"/>
    </xf>
    <xf numFmtId="165" fontId="3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166" fontId="3" fillId="0" borderId="13" xfId="0" applyNumberFormat="1" applyFont="1" applyBorder="1" applyAlignment="1">
      <alignment horizontal="right" vertical="center"/>
    </xf>
    <xf numFmtId="166" fontId="3" fillId="0" borderId="5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right" vertical="center"/>
    </xf>
    <xf numFmtId="165" fontId="5" fillId="0" borderId="13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right" vertical="center"/>
    </xf>
    <xf numFmtId="166" fontId="6" fillId="0" borderId="7" xfId="0" applyNumberFormat="1" applyFont="1" applyBorder="1" applyAlignment="1">
      <alignment horizontal="right" vertical="center"/>
    </xf>
    <xf numFmtId="166" fontId="3" fillId="0" borderId="7" xfId="0" applyNumberFormat="1" applyFont="1" applyBorder="1" applyAlignment="1">
      <alignment horizontal="right" vertical="center"/>
    </xf>
    <xf numFmtId="3" fontId="3" fillId="3" borderId="9" xfId="0" applyNumberFormat="1" applyFont="1" applyFill="1" applyBorder="1" applyAlignment="1">
      <alignment horizontal="center" vertical="center" wrapText="1"/>
    </xf>
    <xf numFmtId="166" fontId="6" fillId="3" borderId="3" xfId="0" applyNumberFormat="1" applyFont="1" applyFill="1" applyBorder="1" applyAlignment="1">
      <alignment horizontal="right" vertical="center"/>
    </xf>
    <xf numFmtId="166" fontId="6" fillId="0" borderId="10" xfId="0" applyNumberFormat="1" applyFont="1" applyFill="1" applyBorder="1" applyAlignment="1">
      <alignment horizontal="right" vertical="center"/>
    </xf>
    <xf numFmtId="166" fontId="5" fillId="0" borderId="10" xfId="0" applyNumberFormat="1" applyFont="1" applyFill="1" applyBorder="1" applyAlignment="1">
      <alignment horizontal="right" vertical="center"/>
    </xf>
    <xf numFmtId="166" fontId="10" fillId="0" borderId="10" xfId="0" applyNumberFormat="1" applyFont="1" applyFill="1" applyBorder="1" applyAlignment="1">
      <alignment horizontal="right" vertical="center"/>
    </xf>
    <xf numFmtId="166" fontId="3" fillId="0" borderId="66" xfId="0" applyNumberFormat="1" applyFont="1" applyBorder="1" applyAlignment="1">
      <alignment horizontal="right" vertical="center"/>
    </xf>
    <xf numFmtId="166" fontId="5" fillId="0" borderId="19" xfId="0" applyNumberFormat="1" applyFont="1" applyBorder="1" applyAlignment="1">
      <alignment horizontal="right" vertical="center"/>
    </xf>
    <xf numFmtId="166" fontId="6" fillId="0" borderId="69" xfId="0" applyNumberFormat="1" applyFont="1" applyBorder="1" applyAlignment="1">
      <alignment horizontal="right" vertical="center"/>
    </xf>
    <xf numFmtId="3" fontId="3" fillId="3" borderId="25" xfId="0" applyNumberFormat="1" applyFont="1" applyFill="1" applyBorder="1" applyAlignment="1">
      <alignment horizontal="center" vertical="center" wrapText="1"/>
    </xf>
    <xf numFmtId="166" fontId="3" fillId="3" borderId="52" xfId="0" applyNumberFormat="1" applyFont="1" applyFill="1" applyBorder="1" applyAlignment="1">
      <alignment horizontal="right" vertical="center"/>
    </xf>
    <xf numFmtId="166" fontId="6" fillId="3" borderId="52" xfId="0" applyNumberFormat="1" applyFont="1" applyFill="1" applyBorder="1" applyAlignment="1">
      <alignment horizontal="right" vertical="center"/>
    </xf>
    <xf numFmtId="3" fontId="3" fillId="3" borderId="11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right" vertical="center"/>
    </xf>
    <xf numFmtId="165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66" fontId="6" fillId="0" borderId="2" xfId="0" applyNumberFormat="1" applyFont="1" applyBorder="1" applyAlignment="1">
      <alignment horizontal="right" vertical="center"/>
    </xf>
    <xf numFmtId="166" fontId="6" fillId="0" borderId="8" xfId="0" applyNumberFormat="1" applyFont="1" applyFill="1" applyBorder="1" applyAlignment="1">
      <alignment horizontal="right" vertical="center"/>
    </xf>
    <xf numFmtId="166" fontId="5" fillId="0" borderId="9" xfId="0" applyNumberFormat="1" applyFont="1" applyFill="1" applyBorder="1" applyAlignment="1">
      <alignment horizontal="right" vertical="center"/>
    </xf>
    <xf numFmtId="165" fontId="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6" fontId="3" fillId="0" borderId="2" xfId="0" applyNumberFormat="1" applyFont="1" applyBorder="1" applyAlignment="1">
      <alignment horizontal="right" vertical="center"/>
    </xf>
    <xf numFmtId="166" fontId="5" fillId="0" borderId="8" xfId="0" applyNumberFormat="1" applyFont="1" applyFill="1" applyBorder="1" applyAlignment="1">
      <alignment horizontal="right" vertical="center"/>
    </xf>
    <xf numFmtId="165" fontId="5" fillId="0" borderId="2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right" vertical="center"/>
    </xf>
    <xf numFmtId="166" fontId="5" fillId="0" borderId="6" xfId="0" applyNumberFormat="1" applyFont="1" applyFill="1" applyBorder="1" applyAlignment="1">
      <alignment horizontal="right" vertical="center"/>
    </xf>
    <xf numFmtId="166" fontId="3" fillId="0" borderId="27" xfId="0" applyNumberFormat="1" applyFont="1" applyFill="1" applyBorder="1" applyAlignment="1">
      <alignment horizontal="right" vertical="center"/>
    </xf>
    <xf numFmtId="166" fontId="5" fillId="0" borderId="7" xfId="0" applyNumberFormat="1" applyFont="1" applyFill="1" applyBorder="1" applyAlignment="1">
      <alignment horizontal="right" vertical="center"/>
    </xf>
    <xf numFmtId="166" fontId="3" fillId="0" borderId="72" xfId="0" applyNumberFormat="1" applyFont="1" applyBorder="1" applyAlignment="1">
      <alignment horizontal="right" vertical="center"/>
    </xf>
    <xf numFmtId="166" fontId="3" fillId="0" borderId="40" xfId="0" applyNumberFormat="1" applyFont="1" applyBorder="1" applyAlignment="1">
      <alignment horizontal="right" vertical="center"/>
    </xf>
    <xf numFmtId="3" fontId="5" fillId="0" borderId="10" xfId="0" applyNumberFormat="1" applyFont="1" applyFill="1" applyBorder="1" applyAlignment="1">
      <alignment vertical="center"/>
    </xf>
    <xf numFmtId="0" fontId="5" fillId="0" borderId="0" xfId="0" applyFont="1" applyBorder="1"/>
    <xf numFmtId="3" fontId="5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 indent="2"/>
    </xf>
    <xf numFmtId="3" fontId="5" fillId="2" borderId="2" xfId="0" applyNumberFormat="1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vertical="center"/>
    </xf>
    <xf numFmtId="0" fontId="3" fillId="0" borderId="26" xfId="0" applyFont="1" applyBorder="1" applyAlignment="1">
      <alignment horizontal="centerContinuous"/>
    </xf>
    <xf numFmtId="3" fontId="3" fillId="2" borderId="27" xfId="0" applyNumberFormat="1" applyFont="1" applyFill="1" applyBorder="1" applyAlignment="1">
      <alignment vertical="center"/>
    </xf>
    <xf numFmtId="3" fontId="3" fillId="0" borderId="27" xfId="0" applyNumberFormat="1" applyFont="1" applyFill="1" applyBorder="1" applyAlignment="1">
      <alignment vertical="center"/>
    </xf>
    <xf numFmtId="3" fontId="3" fillId="0" borderId="48" xfId="0" applyNumberFormat="1" applyFont="1" applyFill="1" applyBorder="1" applyAlignment="1">
      <alignment vertical="center"/>
    </xf>
    <xf numFmtId="3" fontId="3" fillId="0" borderId="73" xfId="0" applyNumberFormat="1" applyFont="1" applyFill="1" applyBorder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0" borderId="6" xfId="0" applyNumberFormat="1" applyFont="1" applyFill="1" applyBorder="1" applyAlignment="1">
      <alignment vertical="center"/>
    </xf>
    <xf numFmtId="0" fontId="3" fillId="0" borderId="27" xfId="0" applyFont="1" applyBorder="1"/>
    <xf numFmtId="0" fontId="6" fillId="0" borderId="6" xfId="0" applyFont="1" applyBorder="1" applyAlignment="1">
      <alignment horizontal="left" indent="2"/>
    </xf>
    <xf numFmtId="3" fontId="6" fillId="0" borderId="6" xfId="0" applyNumberFormat="1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13" xfId="0" applyFont="1" applyBorder="1" applyAlignment="1">
      <alignment horizontal="left" indent="2"/>
    </xf>
    <xf numFmtId="3" fontId="5" fillId="2" borderId="13" xfId="0" applyNumberFormat="1" applyFont="1" applyFill="1" applyBorder="1" applyAlignment="1">
      <alignment vertical="center"/>
    </xf>
    <xf numFmtId="3" fontId="5" fillId="0" borderId="13" xfId="0" applyNumberFormat="1" applyFont="1" applyFill="1" applyBorder="1" applyAlignment="1">
      <alignment vertical="center"/>
    </xf>
    <xf numFmtId="0" fontId="12" fillId="0" borderId="55" xfId="0" applyFont="1" applyBorder="1" applyAlignment="1">
      <alignment vertical="center"/>
    </xf>
    <xf numFmtId="166" fontId="6" fillId="0" borderId="8" xfId="0" applyNumberFormat="1" applyFont="1" applyBorder="1" applyAlignment="1">
      <alignment horizontal="right" vertical="center"/>
    </xf>
    <xf numFmtId="0" fontId="6" fillId="0" borderId="6" xfId="0" applyFont="1" applyFill="1" applyBorder="1" applyAlignment="1">
      <alignment vertical="center"/>
    </xf>
    <xf numFmtId="166" fontId="5" fillId="0" borderId="19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166" fontId="5" fillId="0" borderId="2" xfId="0" applyNumberFormat="1" applyFont="1" applyFill="1" applyBorder="1" applyAlignment="1">
      <alignment horizontal="right" vertical="center"/>
    </xf>
    <xf numFmtId="166" fontId="3" fillId="0" borderId="61" xfId="0" applyNumberFormat="1" applyFont="1" applyBorder="1" applyAlignment="1">
      <alignment horizontal="right" vertical="center"/>
    </xf>
    <xf numFmtId="166" fontId="3" fillId="0" borderId="74" xfId="0" applyNumberFormat="1" applyFont="1" applyBorder="1" applyAlignment="1">
      <alignment horizontal="right" vertical="center"/>
    </xf>
    <xf numFmtId="166" fontId="6" fillId="0" borderId="27" xfId="0" applyNumberFormat="1" applyFont="1" applyBorder="1" applyAlignment="1">
      <alignment horizontal="right" vertical="center"/>
    </xf>
    <xf numFmtId="166" fontId="6" fillId="0" borderId="6" xfId="0" applyNumberFormat="1" applyFont="1" applyFill="1" applyBorder="1" applyAlignment="1">
      <alignment horizontal="right" vertical="center"/>
    </xf>
    <xf numFmtId="166" fontId="9" fillId="0" borderId="27" xfId="0" applyNumberFormat="1" applyFont="1" applyBorder="1" applyAlignment="1">
      <alignment horizontal="right" vertical="center"/>
    </xf>
    <xf numFmtId="0" fontId="6" fillId="0" borderId="13" xfId="0" applyFont="1" applyFill="1" applyBorder="1"/>
    <xf numFmtId="166" fontId="6" fillId="0" borderId="13" xfId="0" applyNumberFormat="1" applyFont="1" applyFill="1" applyBorder="1" applyAlignment="1">
      <alignment horizontal="right" vertical="center"/>
    </xf>
    <xf numFmtId="166" fontId="9" fillId="0" borderId="13" xfId="0" applyNumberFormat="1" applyFont="1" applyBorder="1" applyAlignment="1">
      <alignment horizontal="right" vertical="center"/>
    </xf>
    <xf numFmtId="166" fontId="6" fillId="0" borderId="6" xfId="0" applyNumberFormat="1" applyFont="1" applyBorder="1" applyAlignment="1">
      <alignment horizontal="left" indent="2"/>
    </xf>
    <xf numFmtId="166" fontId="3" fillId="0" borderId="27" xfId="0" applyNumberFormat="1" applyFont="1" applyBorder="1"/>
    <xf numFmtId="166" fontId="6" fillId="0" borderId="13" xfId="0" applyNumberFormat="1" applyFont="1" applyBorder="1" applyAlignment="1">
      <alignment horizontal="left" indent="2"/>
    </xf>
    <xf numFmtId="166" fontId="6" fillId="0" borderId="48" xfId="0" applyNumberFormat="1" applyFont="1" applyBorder="1" applyAlignment="1">
      <alignment horizontal="right" vertical="center"/>
    </xf>
    <xf numFmtId="166" fontId="3" fillId="0" borderId="48" xfId="0" applyNumberFormat="1" applyFont="1" applyBorder="1"/>
    <xf numFmtId="166" fontId="6" fillId="0" borderId="41" xfId="0" applyNumberFormat="1" applyFont="1" applyBorder="1" applyAlignment="1">
      <alignment horizontal="right" vertical="center"/>
    </xf>
    <xf numFmtId="166" fontId="6" fillId="0" borderId="42" xfId="0" applyNumberFormat="1" applyFont="1" applyBorder="1" applyAlignment="1">
      <alignment horizontal="right" vertical="center"/>
    </xf>
    <xf numFmtId="166" fontId="9" fillId="0" borderId="28" xfId="0" applyNumberFormat="1" applyFont="1" applyBorder="1" applyAlignment="1">
      <alignment horizontal="right" vertical="center"/>
    </xf>
    <xf numFmtId="166" fontId="3" fillId="0" borderId="41" xfId="0" applyNumberFormat="1" applyFont="1" applyBorder="1"/>
    <xf numFmtId="166" fontId="6" fillId="0" borderId="28" xfId="0" applyNumberFormat="1" applyFont="1" applyBorder="1" applyAlignment="1">
      <alignment horizontal="left" indent="2"/>
    </xf>
    <xf numFmtId="0" fontId="0" fillId="3" borderId="20" xfId="0" applyFill="1" applyBorder="1"/>
    <xf numFmtId="0" fontId="0" fillId="3" borderId="21" xfId="0" applyFill="1" applyBorder="1"/>
    <xf numFmtId="3" fontId="3" fillId="3" borderId="16" xfId="0" applyNumberFormat="1" applyFont="1" applyFill="1" applyBorder="1" applyAlignment="1">
      <alignment horizontal="center" vertical="center" wrapText="1"/>
    </xf>
    <xf numFmtId="3" fontId="3" fillId="3" borderId="13" xfId="0" applyNumberFormat="1" applyFont="1" applyFill="1" applyBorder="1" applyAlignment="1">
      <alignment horizontal="center" vertical="center" wrapText="1"/>
    </xf>
    <xf numFmtId="166" fontId="3" fillId="3" borderId="27" xfId="0" applyNumberFormat="1" applyFont="1" applyFill="1" applyBorder="1" applyAlignment="1">
      <alignment horizontal="right" vertical="center"/>
    </xf>
    <xf numFmtId="166" fontId="6" fillId="3" borderId="6" xfId="0" applyNumberFormat="1" applyFont="1" applyFill="1" applyBorder="1" applyAlignment="1">
      <alignment horizontal="right" vertical="center"/>
    </xf>
    <xf numFmtId="166" fontId="6" fillId="3" borderId="2" xfId="0" applyNumberFormat="1" applyFont="1" applyFill="1" applyBorder="1" applyAlignment="1">
      <alignment horizontal="right" vertical="center"/>
    </xf>
    <xf numFmtId="166" fontId="3" fillId="3" borderId="6" xfId="0" applyNumberFormat="1" applyFont="1" applyFill="1" applyBorder="1" applyAlignment="1">
      <alignment horizontal="right" vertical="center"/>
    </xf>
    <xf numFmtId="166" fontId="3" fillId="3" borderId="2" xfId="0" applyNumberFormat="1" applyFont="1" applyFill="1" applyBorder="1" applyAlignment="1">
      <alignment horizontal="right" vertical="center"/>
    </xf>
    <xf numFmtId="166" fontId="8" fillId="3" borderId="23" xfId="0" applyNumberFormat="1" applyFont="1" applyFill="1" applyBorder="1" applyAlignment="1">
      <alignment horizontal="right" vertical="center"/>
    </xf>
    <xf numFmtId="166" fontId="6" fillId="3" borderId="27" xfId="0" applyNumberFormat="1" applyFont="1" applyFill="1" applyBorder="1" applyAlignment="1">
      <alignment horizontal="right" vertical="center"/>
    </xf>
    <xf numFmtId="166" fontId="6" fillId="3" borderId="13" xfId="0" applyNumberFormat="1" applyFont="1" applyFill="1" applyBorder="1" applyAlignment="1">
      <alignment horizontal="right" vertical="center"/>
    </xf>
    <xf numFmtId="166" fontId="9" fillId="3" borderId="13" xfId="0" applyNumberFormat="1" applyFont="1" applyFill="1" applyBorder="1" applyAlignment="1">
      <alignment horizontal="right" vertical="center"/>
    </xf>
    <xf numFmtId="166" fontId="3" fillId="3" borderId="27" xfId="0" applyNumberFormat="1" applyFont="1" applyFill="1" applyBorder="1"/>
    <xf numFmtId="166" fontId="6" fillId="3" borderId="13" xfId="0" applyNumberFormat="1" applyFont="1" applyFill="1" applyBorder="1" applyAlignment="1">
      <alignment horizontal="left" indent="2"/>
    </xf>
    <xf numFmtId="166" fontId="6" fillId="0" borderId="9" xfId="0" applyNumberFormat="1" applyFont="1" applyBorder="1" applyAlignment="1">
      <alignment horizontal="left" indent="2"/>
    </xf>
    <xf numFmtId="166" fontId="6" fillId="0" borderId="25" xfId="0" applyNumberFormat="1" applyFont="1" applyBorder="1" applyAlignment="1">
      <alignment horizontal="left" indent="2"/>
    </xf>
    <xf numFmtId="166" fontId="6" fillId="0" borderId="18" xfId="0" applyNumberFormat="1" applyFont="1" applyBorder="1" applyAlignment="1">
      <alignment horizontal="left" indent="2"/>
    </xf>
    <xf numFmtId="166" fontId="6" fillId="0" borderId="19" xfId="0" applyNumberFormat="1" applyFont="1" applyBorder="1" applyAlignment="1">
      <alignment horizontal="left" indent="2"/>
    </xf>
    <xf numFmtId="166" fontId="3" fillId="0" borderId="48" xfId="0" applyNumberFormat="1" applyFont="1" applyFill="1" applyBorder="1"/>
    <xf numFmtId="166" fontId="6" fillId="0" borderId="7" xfId="0" applyNumberFormat="1" applyFont="1" applyFill="1" applyBorder="1" applyAlignment="1">
      <alignment horizontal="left" indent="2"/>
    </xf>
    <xf numFmtId="166" fontId="6" fillId="3" borderId="6" xfId="0" applyNumberFormat="1" applyFont="1" applyFill="1" applyBorder="1" applyAlignment="1">
      <alignment horizontal="left" indent="2"/>
    </xf>
    <xf numFmtId="166" fontId="9" fillId="0" borderId="13" xfId="0" applyNumberFormat="1" applyFont="1" applyFill="1" applyBorder="1" applyAlignment="1">
      <alignment horizontal="right" vertical="center"/>
    </xf>
    <xf numFmtId="166" fontId="9" fillId="0" borderId="28" xfId="0" applyNumberFormat="1" applyFont="1" applyFill="1" applyBorder="1" applyAlignment="1">
      <alignment horizontal="right" vertical="center"/>
    </xf>
    <xf numFmtId="166" fontId="9" fillId="0" borderId="25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vertical="center"/>
    </xf>
    <xf numFmtId="3" fontId="5" fillId="0" borderId="9" xfId="0" applyNumberFormat="1" applyFont="1" applyFill="1" applyBorder="1" applyAlignment="1">
      <alignment vertical="center"/>
    </xf>
    <xf numFmtId="3" fontId="5" fillId="0" borderId="7" xfId="0" applyNumberFormat="1" applyFont="1" applyFill="1" applyBorder="1" applyAlignment="1">
      <alignment vertical="center"/>
    </xf>
    <xf numFmtId="3" fontId="3" fillId="0" borderId="72" xfId="0" applyNumberFormat="1" applyFont="1" applyFill="1" applyBorder="1" applyAlignment="1">
      <alignment vertical="center"/>
    </xf>
    <xf numFmtId="3" fontId="3" fillId="0" borderId="40" xfId="0" applyNumberFormat="1" applyFont="1" applyFill="1" applyBorder="1" applyAlignment="1">
      <alignment vertical="center"/>
    </xf>
    <xf numFmtId="3" fontId="5" fillId="0" borderId="63" xfId="0" applyNumberFormat="1" applyFont="1" applyFill="1" applyBorder="1" applyAlignment="1">
      <alignment vertical="center"/>
    </xf>
    <xf numFmtId="3" fontId="5" fillId="0" borderId="71" xfId="0" applyNumberFormat="1" applyFont="1" applyFill="1" applyBorder="1" applyAlignment="1">
      <alignment vertical="center"/>
    </xf>
    <xf numFmtId="3" fontId="5" fillId="0" borderId="53" xfId="0" applyNumberFormat="1" applyFont="1" applyFill="1" applyBorder="1" applyAlignment="1">
      <alignment vertical="center"/>
    </xf>
    <xf numFmtId="3" fontId="5" fillId="0" borderId="54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Continuous" vertical="center"/>
    </xf>
    <xf numFmtId="0" fontId="6" fillId="3" borderId="13" xfId="0" applyFont="1" applyFill="1" applyBorder="1" applyAlignment="1">
      <alignment horizontal="left" indent="2"/>
    </xf>
    <xf numFmtId="0" fontId="3" fillId="0" borderId="12" xfId="0" applyFont="1" applyBorder="1" applyAlignment="1">
      <alignment horizontal="centerContinuous"/>
    </xf>
    <xf numFmtId="0" fontId="6" fillId="3" borderId="2" xfId="0" applyFont="1" applyFill="1" applyBorder="1" applyAlignment="1">
      <alignment horizontal="left" indent="2"/>
    </xf>
    <xf numFmtId="0" fontId="6" fillId="3" borderId="13" xfId="0" applyFont="1" applyFill="1" applyBorder="1" applyAlignment="1">
      <alignment horizontal="left" vertical="center"/>
    </xf>
    <xf numFmtId="166" fontId="3" fillId="0" borderId="41" xfId="0" applyNumberFormat="1" applyFont="1" applyFill="1" applyBorder="1" applyAlignment="1">
      <alignment horizontal="right" vertical="center"/>
    </xf>
    <xf numFmtId="166" fontId="6" fillId="0" borderId="28" xfId="0" applyNumberFormat="1" applyFont="1" applyFill="1" applyBorder="1" applyAlignment="1">
      <alignment horizontal="right" vertical="center"/>
    </xf>
    <xf numFmtId="166" fontId="6" fillId="0" borderId="2" xfId="0" applyNumberFormat="1" applyFont="1" applyFill="1" applyBorder="1" applyAlignment="1">
      <alignment horizontal="right" vertical="center"/>
    </xf>
    <xf numFmtId="166" fontId="9" fillId="0" borderId="27" xfId="0" applyNumberFormat="1" applyFont="1" applyFill="1" applyBorder="1" applyAlignment="1">
      <alignment horizontal="right" vertical="center"/>
    </xf>
    <xf numFmtId="166" fontId="3" fillId="0" borderId="27" xfId="0" applyNumberFormat="1" applyFont="1" applyFill="1" applyBorder="1"/>
    <xf numFmtId="166" fontId="3" fillId="0" borderId="8" xfId="0" applyNumberFormat="1" applyFont="1" applyBorder="1" applyAlignment="1">
      <alignment horizontal="right" vertical="center"/>
    </xf>
    <xf numFmtId="166" fontId="0" fillId="3" borderId="70" xfId="0" applyNumberFormat="1" applyFill="1" applyBorder="1" applyAlignment="1">
      <alignment horizontal="right" vertical="center"/>
    </xf>
    <xf numFmtId="166" fontId="8" fillId="0" borderId="65" xfId="0" applyNumberFormat="1" applyFont="1" applyBorder="1" applyAlignment="1">
      <alignment horizontal="right" vertical="center"/>
    </xf>
    <xf numFmtId="166" fontId="0" fillId="3" borderId="61" xfId="0" applyNumberFormat="1" applyFill="1" applyBorder="1" applyAlignment="1">
      <alignment horizontal="right" vertical="center"/>
    </xf>
    <xf numFmtId="0" fontId="3" fillId="0" borderId="27" xfId="0" applyFont="1" applyFill="1" applyBorder="1"/>
    <xf numFmtId="166" fontId="3" fillId="0" borderId="6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left" indent="2"/>
    </xf>
    <xf numFmtId="166" fontId="6" fillId="0" borderId="13" xfId="0" applyNumberFormat="1" applyFont="1" applyFill="1" applyBorder="1" applyAlignment="1">
      <alignment horizontal="left" indent="2"/>
    </xf>
    <xf numFmtId="166" fontId="6" fillId="0" borderId="27" xfId="0" applyNumberFormat="1" applyFont="1" applyFill="1" applyBorder="1" applyAlignment="1">
      <alignment horizontal="right" vertical="center"/>
    </xf>
    <xf numFmtId="166" fontId="6" fillId="0" borderId="48" xfId="0" applyNumberFormat="1" applyFont="1" applyFill="1" applyBorder="1" applyAlignment="1">
      <alignment horizontal="right" vertical="center"/>
    </xf>
    <xf numFmtId="166" fontId="6" fillId="0" borderId="41" xfId="0" applyNumberFormat="1" applyFont="1" applyFill="1" applyBorder="1" applyAlignment="1">
      <alignment horizontal="right" vertical="center"/>
    </xf>
    <xf numFmtId="166" fontId="3" fillId="0" borderId="41" xfId="0" applyNumberFormat="1" applyFont="1" applyFill="1" applyBorder="1"/>
    <xf numFmtId="166" fontId="6" fillId="0" borderId="28" xfId="0" applyNumberFormat="1" applyFont="1" applyFill="1" applyBorder="1" applyAlignment="1">
      <alignment horizontal="left" indent="2"/>
    </xf>
    <xf numFmtId="166" fontId="6" fillId="0" borderId="30" xfId="0" applyNumberFormat="1" applyFont="1" applyFill="1" applyBorder="1" applyAlignment="1">
      <alignment horizontal="right" vertical="center"/>
    </xf>
    <xf numFmtId="166" fontId="5" fillId="0" borderId="69" xfId="0" applyNumberFormat="1" applyFont="1" applyFill="1" applyBorder="1" applyAlignment="1">
      <alignment horizontal="right" vertical="center"/>
    </xf>
    <xf numFmtId="166" fontId="3" fillId="0" borderId="42" xfId="0" applyNumberFormat="1" applyFont="1" applyFill="1" applyBorder="1" applyAlignment="1">
      <alignment horizontal="right" vertical="center"/>
    </xf>
    <xf numFmtId="166" fontId="3" fillId="0" borderId="66" xfId="0" applyNumberFormat="1" applyFont="1" applyFill="1" applyBorder="1" applyAlignment="1">
      <alignment horizontal="right" vertical="center"/>
    </xf>
    <xf numFmtId="166" fontId="3" fillId="0" borderId="19" xfId="0" applyNumberFormat="1" applyFont="1" applyFill="1" applyBorder="1" applyAlignment="1">
      <alignment horizontal="right" vertical="center"/>
    </xf>
    <xf numFmtId="166" fontId="3" fillId="0" borderId="30" xfId="0" applyNumberFormat="1" applyFont="1" applyFill="1" applyBorder="1" applyAlignment="1">
      <alignment horizontal="right" vertical="center"/>
    </xf>
    <xf numFmtId="166" fontId="3" fillId="0" borderId="69" xfId="0" applyNumberFormat="1" applyFont="1" applyFill="1" applyBorder="1" applyAlignment="1">
      <alignment horizontal="right" vertical="center"/>
    </xf>
    <xf numFmtId="166" fontId="5" fillId="0" borderId="29" xfId="0" applyNumberFormat="1" applyFont="1" applyFill="1" applyBorder="1" applyAlignment="1">
      <alignment horizontal="right" vertical="center"/>
    </xf>
    <xf numFmtId="166" fontId="5" fillId="0" borderId="70" xfId="0" applyNumberFormat="1" applyFont="1" applyFill="1" applyBorder="1" applyAlignment="1">
      <alignment horizontal="right" vertical="center"/>
    </xf>
    <xf numFmtId="166" fontId="5" fillId="0" borderId="46" xfId="0" applyNumberFormat="1" applyFont="1" applyFill="1" applyBorder="1" applyAlignment="1">
      <alignment horizontal="right" vertical="center"/>
    </xf>
    <xf numFmtId="166" fontId="5" fillId="0" borderId="62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 wrapText="1"/>
    </xf>
    <xf numFmtId="3" fontId="3" fillId="0" borderId="56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3" fontId="3" fillId="0" borderId="16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 wrapText="1"/>
    </xf>
    <xf numFmtId="3" fontId="3" fillId="0" borderId="56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3" fontId="3" fillId="0" borderId="28" xfId="0" applyNumberFormat="1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3" fontId="3" fillId="0" borderId="2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3" fillId="0" borderId="75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166" fontId="6" fillId="0" borderId="43" xfId="0" applyNumberFormat="1" applyFont="1" applyBorder="1" applyAlignment="1">
      <alignment horizontal="right" vertical="center"/>
    </xf>
    <xf numFmtId="0" fontId="0" fillId="0" borderId="45" xfId="0" applyBorder="1" applyAlignment="1">
      <alignment horizontal="right" vertical="center"/>
    </xf>
    <xf numFmtId="166" fontId="6" fillId="0" borderId="61" xfId="0" applyNumberFormat="1" applyFont="1" applyBorder="1" applyAlignment="1">
      <alignment horizontal="right" vertical="center"/>
    </xf>
    <xf numFmtId="0" fontId="0" fillId="0" borderId="62" xfId="0" applyBorder="1" applyAlignment="1">
      <alignment horizontal="right" vertical="center"/>
    </xf>
    <xf numFmtId="166" fontId="6" fillId="0" borderId="59" xfId="0" applyNumberFormat="1" applyFont="1" applyBorder="1" applyAlignment="1">
      <alignment horizontal="right" vertical="center"/>
    </xf>
    <xf numFmtId="0" fontId="0" fillId="0" borderId="60" xfId="0" applyBorder="1" applyAlignment="1">
      <alignment horizontal="right" vertical="center"/>
    </xf>
    <xf numFmtId="3" fontId="3" fillId="0" borderId="54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6" fontId="6" fillId="0" borderId="67" xfId="0" applyNumberFormat="1" applyFont="1" applyFill="1" applyBorder="1" applyAlignment="1">
      <alignment horizontal="right" vertical="center"/>
    </xf>
    <xf numFmtId="0" fontId="0" fillId="0" borderId="68" xfId="0" applyFill="1" applyBorder="1" applyAlignment="1">
      <alignment horizontal="right" vertical="center"/>
    </xf>
    <xf numFmtId="166" fontId="6" fillId="0" borderId="67" xfId="0" applyNumberFormat="1" applyFont="1" applyBorder="1" applyAlignment="1">
      <alignment horizontal="right" vertical="center"/>
    </xf>
    <xf numFmtId="0" fontId="0" fillId="0" borderId="68" xfId="0" applyBorder="1" applyAlignment="1">
      <alignment horizontal="right" vertical="center"/>
    </xf>
    <xf numFmtId="166" fontId="3" fillId="3" borderId="11" xfId="0" applyNumberFormat="1" applyFont="1" applyFill="1" applyBorder="1" applyAlignment="1">
      <alignment horizontal="right" vertical="center"/>
    </xf>
    <xf numFmtId="0" fontId="0" fillId="3" borderId="21" xfId="0" applyFill="1" applyBorder="1" applyAlignment="1">
      <alignment horizontal="right" vertical="center"/>
    </xf>
    <xf numFmtId="0" fontId="0" fillId="3" borderId="31" xfId="0" applyFill="1" applyBorder="1" applyAlignment="1">
      <alignment horizontal="right" vertical="center"/>
    </xf>
    <xf numFmtId="166" fontId="6" fillId="0" borderId="44" xfId="0" applyNumberFormat="1" applyFont="1" applyBorder="1" applyAlignment="1">
      <alignment horizontal="right" vertical="center"/>
    </xf>
    <xf numFmtId="0" fontId="0" fillId="0" borderId="46" xfId="0" applyBorder="1" applyAlignment="1">
      <alignment horizontal="right" vertical="center"/>
    </xf>
    <xf numFmtId="166" fontId="6" fillId="0" borderId="13" xfId="0" applyNumberFormat="1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3" fillId="3" borderId="21" xfId="0" applyNumberFormat="1" applyFont="1" applyFill="1" applyBorder="1" applyAlignment="1">
      <alignment horizontal="center" vertical="center" wrapText="1"/>
    </xf>
    <xf numFmtId="0" fontId="0" fillId="3" borderId="21" xfId="0" applyNumberFormat="1" applyFill="1" applyBorder="1" applyAlignment="1">
      <alignment vertical="center"/>
    </xf>
    <xf numFmtId="0" fontId="0" fillId="3" borderId="0" xfId="0" applyNumberFormat="1" applyFill="1" applyBorder="1" applyAlignment="1">
      <alignment vertical="center"/>
    </xf>
    <xf numFmtId="0" fontId="0" fillId="3" borderId="4" xfId="0" applyNumberFormat="1" applyFill="1" applyBorder="1" applyAlignment="1">
      <alignment vertical="center"/>
    </xf>
    <xf numFmtId="166" fontId="6" fillId="0" borderId="49" xfId="0" applyNumberFormat="1" applyFont="1" applyBorder="1" applyAlignment="1">
      <alignment horizontal="right" vertical="center"/>
    </xf>
    <xf numFmtId="0" fontId="0" fillId="0" borderId="50" xfId="0" applyBorder="1" applyAlignment="1">
      <alignment horizontal="right" vertical="center"/>
    </xf>
    <xf numFmtId="166" fontId="6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</cellXfs>
  <cellStyles count="3">
    <cellStyle name="Normal" xfId="0" builtinId="0"/>
    <cellStyle name="Normal_Analyse AVP KVBP" xfId="1"/>
    <cellStyle name="Pourcentage" xfId="2" builtinId="5"/>
  </cellStyles>
  <dxfs count="9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28"/>
  <sheetViews>
    <sheetView showGridLines="0" workbookViewId="0">
      <selection activeCell="C3" sqref="C3:C4"/>
    </sheetView>
  </sheetViews>
  <sheetFormatPr baseColWidth="10" defaultRowHeight="15" x14ac:dyDescent="0.25"/>
  <cols>
    <col min="1" max="1" width="18" bestFit="1" customWidth="1"/>
    <col min="2" max="2" width="13.5703125" bestFit="1" customWidth="1"/>
    <col min="3" max="3" width="39.7109375" bestFit="1" customWidth="1"/>
    <col min="4" max="5" width="11.5703125" bestFit="1" customWidth="1"/>
    <col min="6" max="6" width="13.28515625" bestFit="1" customWidth="1"/>
    <col min="7" max="7" width="14.85546875" bestFit="1" customWidth="1"/>
    <col min="8" max="8" width="2.28515625" customWidth="1"/>
    <col min="9" max="9" width="14.7109375" bestFit="1" customWidth="1"/>
    <col min="10" max="10" width="0" hidden="1" customWidth="1"/>
    <col min="11" max="11" width="35.85546875" hidden="1" customWidth="1"/>
    <col min="12" max="15" width="0" hidden="1" customWidth="1"/>
    <col min="16" max="16" width="14.140625" bestFit="1" customWidth="1"/>
  </cols>
  <sheetData>
    <row r="1" spans="1:16" ht="15.75" thickBot="1" x14ac:dyDescent="0.3"/>
    <row r="2" spans="1:16" ht="17.25" thickTop="1" thickBot="1" x14ac:dyDescent="0.3">
      <c r="G2" s="180" t="s">
        <v>75</v>
      </c>
      <c r="H2" s="176"/>
    </row>
    <row r="3" spans="1:16" ht="15.75" thickTop="1" x14ac:dyDescent="0.25">
      <c r="C3" s="274" t="s">
        <v>0</v>
      </c>
      <c r="D3" s="284" t="s">
        <v>1</v>
      </c>
      <c r="E3" s="284" t="s">
        <v>2</v>
      </c>
      <c r="F3" s="286" t="s">
        <v>3</v>
      </c>
      <c r="G3" s="288" t="s">
        <v>27</v>
      </c>
      <c r="H3" s="59"/>
      <c r="I3" s="281"/>
      <c r="J3" s="20"/>
      <c r="K3" s="20"/>
      <c r="L3" s="20"/>
      <c r="M3" s="20"/>
      <c r="N3" s="20"/>
      <c r="O3" s="20"/>
      <c r="P3" s="281"/>
    </row>
    <row r="4" spans="1:16" ht="15.75" thickBot="1" x14ac:dyDescent="0.3">
      <c r="B4" s="22"/>
      <c r="C4" s="275" t="s">
        <v>80</v>
      </c>
      <c r="D4" s="285"/>
      <c r="E4" s="285"/>
      <c r="F4" s="287"/>
      <c r="G4" s="289"/>
      <c r="H4" s="59"/>
      <c r="I4" s="281"/>
      <c r="J4" s="20"/>
      <c r="K4" s="20"/>
      <c r="L4" s="20"/>
      <c r="M4" s="20"/>
      <c r="N4" s="20"/>
      <c r="O4" s="20"/>
      <c r="P4" s="281"/>
    </row>
    <row r="5" spans="1:16" ht="16.5" thickTop="1" thickBot="1" x14ac:dyDescent="0.3">
      <c r="A5" s="10" t="s">
        <v>65</v>
      </c>
      <c r="B5" s="72" t="s">
        <v>6</v>
      </c>
      <c r="C5" s="172" t="s">
        <v>7</v>
      </c>
      <c r="D5" s="166">
        <v>0</v>
      </c>
      <c r="E5" s="167"/>
      <c r="F5" s="168"/>
      <c r="G5" s="233">
        <v>0</v>
      </c>
      <c r="H5" s="46"/>
      <c r="I5" s="46"/>
      <c r="J5" s="20"/>
      <c r="K5" s="20"/>
      <c r="L5" s="20"/>
      <c r="M5" s="20"/>
      <c r="N5" s="20"/>
      <c r="O5" s="20"/>
      <c r="P5" s="46"/>
    </row>
    <row r="6" spans="1:16" ht="15.75" thickBot="1" x14ac:dyDescent="0.3">
      <c r="B6" s="72" t="s">
        <v>8</v>
      </c>
      <c r="C6" s="172" t="s">
        <v>9</v>
      </c>
      <c r="D6" s="166">
        <v>177575</v>
      </c>
      <c r="E6" s="167">
        <v>0</v>
      </c>
      <c r="F6" s="168">
        <v>70845063</v>
      </c>
      <c r="G6" s="234">
        <v>71022638</v>
      </c>
      <c r="H6" s="46"/>
      <c r="I6" s="46"/>
      <c r="J6" s="20"/>
      <c r="K6" s="20"/>
      <c r="L6" s="294"/>
      <c r="M6" s="294"/>
      <c r="N6" s="294"/>
      <c r="O6" s="281"/>
      <c r="P6" s="46"/>
    </row>
    <row r="7" spans="1:16" x14ac:dyDescent="0.25">
      <c r="B7" s="104"/>
      <c r="C7" s="173" t="s">
        <v>10</v>
      </c>
      <c r="D7" s="170">
        <v>0</v>
      </c>
      <c r="E7" s="174"/>
      <c r="F7" s="229">
        <v>70845063</v>
      </c>
      <c r="G7" s="235">
        <v>70845063</v>
      </c>
      <c r="H7" s="158"/>
      <c r="I7" s="46"/>
      <c r="J7" s="20"/>
      <c r="K7" s="20"/>
      <c r="L7" s="294"/>
      <c r="M7" s="294"/>
      <c r="N7" s="294"/>
      <c r="O7" s="281"/>
      <c r="P7" s="46"/>
    </row>
    <row r="8" spans="1:16" ht="15.75" thickBot="1" x14ac:dyDescent="0.3">
      <c r="B8" s="140"/>
      <c r="C8" s="161" t="s">
        <v>11</v>
      </c>
      <c r="D8" s="162">
        <v>177575</v>
      </c>
      <c r="E8" s="175"/>
      <c r="F8" s="230"/>
      <c r="G8" s="236">
        <v>177575</v>
      </c>
      <c r="H8" s="158"/>
      <c r="I8" s="46"/>
      <c r="J8" s="6"/>
      <c r="K8" s="157"/>
      <c r="L8" s="158"/>
      <c r="M8" s="158"/>
      <c r="N8" s="158"/>
      <c r="O8" s="46"/>
      <c r="P8" s="46"/>
    </row>
    <row r="9" spans="1:16" ht="15.75" thickBot="1" x14ac:dyDescent="0.3">
      <c r="B9" s="72" t="s">
        <v>12</v>
      </c>
      <c r="C9" s="172" t="s">
        <v>13</v>
      </c>
      <c r="D9" s="166">
        <v>0</v>
      </c>
      <c r="E9" s="167"/>
      <c r="F9" s="168">
        <v>8105668</v>
      </c>
      <c r="G9" s="234">
        <v>8105668</v>
      </c>
      <c r="H9" s="46"/>
      <c r="I9" s="46"/>
      <c r="J9" s="6"/>
      <c r="K9" s="157"/>
      <c r="L9" s="158"/>
      <c r="M9" s="158"/>
      <c r="N9" s="158"/>
      <c r="O9" s="46"/>
      <c r="P9" s="46"/>
    </row>
    <row r="10" spans="1:16" ht="15.75" thickBot="1" x14ac:dyDescent="0.3">
      <c r="B10" s="72" t="s">
        <v>14</v>
      </c>
      <c r="C10" s="172" t="s">
        <v>15</v>
      </c>
      <c r="D10" s="166">
        <v>2408651</v>
      </c>
      <c r="E10" s="167">
        <v>3043699</v>
      </c>
      <c r="F10" s="168">
        <v>7950944</v>
      </c>
      <c r="G10" s="234">
        <v>13403294</v>
      </c>
      <c r="H10" s="46"/>
      <c r="I10" s="46"/>
      <c r="J10" s="27"/>
      <c r="K10" s="28"/>
      <c r="L10" s="159"/>
      <c r="M10" s="159"/>
      <c r="N10" s="159"/>
      <c r="O10" s="46"/>
      <c r="P10" s="46"/>
    </row>
    <row r="11" spans="1:16" x14ac:dyDescent="0.25">
      <c r="B11" s="120"/>
      <c r="C11" s="173" t="s">
        <v>16</v>
      </c>
      <c r="D11" s="170">
        <v>2173045</v>
      </c>
      <c r="E11" s="171">
        <v>3043699</v>
      </c>
      <c r="F11" s="231">
        <v>7609248</v>
      </c>
      <c r="G11" s="235">
        <v>12825992</v>
      </c>
      <c r="H11" s="158"/>
      <c r="I11" s="46"/>
      <c r="J11" s="27"/>
      <c r="K11" s="28"/>
      <c r="L11" s="159"/>
      <c r="M11" s="159"/>
      <c r="N11" s="159"/>
      <c r="O11" s="46"/>
      <c r="P11" s="46"/>
    </row>
    <row r="12" spans="1:16" x14ac:dyDescent="0.25">
      <c r="B12" s="1"/>
      <c r="C12" s="4" t="s">
        <v>17</v>
      </c>
      <c r="D12" s="8">
        <v>235606</v>
      </c>
      <c r="E12" s="2"/>
      <c r="F12" s="156"/>
      <c r="G12" s="237">
        <v>235606</v>
      </c>
      <c r="H12" s="158"/>
      <c r="I12" s="46"/>
      <c r="J12" s="6"/>
      <c r="K12" s="157"/>
      <c r="L12" s="158"/>
      <c r="M12" s="158"/>
      <c r="N12" s="158"/>
      <c r="O12" s="46"/>
      <c r="P12" s="46"/>
    </row>
    <row r="13" spans="1:16" ht="15.75" thickBot="1" x14ac:dyDescent="0.3">
      <c r="B13" s="149"/>
      <c r="C13" s="161" t="s">
        <v>18</v>
      </c>
      <c r="D13" s="162"/>
      <c r="E13" s="163"/>
      <c r="F13" s="164">
        <v>341696</v>
      </c>
      <c r="G13" s="236">
        <v>341696</v>
      </c>
      <c r="H13" s="158"/>
      <c r="I13" s="46"/>
      <c r="J13" s="6"/>
      <c r="K13" s="157"/>
      <c r="L13" s="158"/>
      <c r="M13" s="158"/>
      <c r="N13" s="158"/>
      <c r="O13" s="46"/>
      <c r="P13" s="46"/>
    </row>
    <row r="14" spans="1:16" ht="15.75" thickBot="1" x14ac:dyDescent="0.3">
      <c r="B14" s="72" t="s">
        <v>19</v>
      </c>
      <c r="C14" s="172" t="s">
        <v>20</v>
      </c>
      <c r="D14" s="166">
        <v>142738.08000000002</v>
      </c>
      <c r="E14" s="167">
        <v>225123.26184430375</v>
      </c>
      <c r="F14" s="168">
        <v>962808.15461075935</v>
      </c>
      <c r="G14" s="234">
        <v>1330669</v>
      </c>
      <c r="H14" s="46"/>
      <c r="I14" s="46"/>
      <c r="J14" s="6"/>
      <c r="K14" s="28"/>
      <c r="L14" s="159"/>
      <c r="M14" s="159"/>
      <c r="N14" s="159"/>
      <c r="O14" s="46"/>
      <c r="P14" s="46"/>
    </row>
    <row r="15" spans="1:16" x14ac:dyDescent="0.25">
      <c r="B15" s="104"/>
      <c r="C15" s="173" t="s">
        <v>21</v>
      </c>
      <c r="D15" s="170">
        <v>71369.040000000008</v>
      </c>
      <c r="E15" s="174">
        <v>112561.63092215187</v>
      </c>
      <c r="F15" s="229">
        <v>281404.07730537967</v>
      </c>
      <c r="G15" s="235">
        <v>465335</v>
      </c>
      <c r="H15" s="158"/>
      <c r="I15" s="46"/>
      <c r="J15" s="6"/>
      <c r="K15" s="28"/>
      <c r="L15" s="158"/>
      <c r="M15" s="159"/>
      <c r="N15" s="159"/>
      <c r="O15" s="46"/>
      <c r="P15" s="46"/>
    </row>
    <row r="16" spans="1:16" x14ac:dyDescent="0.25">
      <c r="B16" s="3"/>
      <c r="C16" s="4" t="s">
        <v>22</v>
      </c>
      <c r="D16" s="8"/>
      <c r="E16" s="5"/>
      <c r="F16" s="160">
        <v>150000</v>
      </c>
      <c r="G16" s="237">
        <v>150000</v>
      </c>
      <c r="H16" s="158"/>
      <c r="I16" s="46"/>
      <c r="J16" s="6"/>
      <c r="K16" s="157"/>
      <c r="L16" s="158"/>
      <c r="M16" s="158"/>
      <c r="N16" s="158"/>
      <c r="O16" s="46"/>
      <c r="P16" s="46"/>
    </row>
    <row r="17" spans="1:16" x14ac:dyDescent="0.25">
      <c r="B17" s="3"/>
      <c r="C17" s="4" t="s">
        <v>23</v>
      </c>
      <c r="D17" s="8"/>
      <c r="E17" s="5"/>
      <c r="F17" s="160">
        <v>250000</v>
      </c>
      <c r="G17" s="237">
        <v>250000</v>
      </c>
      <c r="H17" s="158"/>
      <c r="I17" s="46"/>
      <c r="J17" s="27"/>
      <c r="K17" s="28"/>
      <c r="L17" s="159"/>
      <c r="M17" s="159"/>
      <c r="N17" s="159"/>
      <c r="O17" s="46"/>
      <c r="P17" s="46"/>
    </row>
    <row r="18" spans="1:16" ht="15.75" thickBot="1" x14ac:dyDescent="0.3">
      <c r="B18" s="140"/>
      <c r="C18" s="161" t="s">
        <v>24</v>
      </c>
      <c r="D18" s="162">
        <v>71369.040000000008</v>
      </c>
      <c r="E18" s="175">
        <v>112561.63092215187</v>
      </c>
      <c r="F18" s="230">
        <v>281404.07730537967</v>
      </c>
      <c r="G18" s="236">
        <v>465335</v>
      </c>
      <c r="H18" s="158"/>
      <c r="I18" s="46"/>
      <c r="J18" s="27"/>
      <c r="K18" s="28"/>
      <c r="L18" s="159"/>
      <c r="M18" s="159"/>
      <c r="N18" s="159"/>
      <c r="O18" s="46"/>
      <c r="P18" s="46"/>
    </row>
    <row r="19" spans="1:16" ht="15.75" thickBot="1" x14ac:dyDescent="0.3">
      <c r="B19" s="72" t="s">
        <v>25</v>
      </c>
      <c r="C19" s="172" t="s">
        <v>26</v>
      </c>
      <c r="D19" s="166">
        <v>432496</v>
      </c>
      <c r="E19" s="167">
        <v>682123</v>
      </c>
      <c r="F19" s="168">
        <v>1705309</v>
      </c>
      <c r="G19" s="234">
        <v>2819928</v>
      </c>
      <c r="H19" s="46"/>
      <c r="I19" s="46"/>
      <c r="J19" s="6"/>
      <c r="K19" s="157"/>
      <c r="L19" s="158"/>
      <c r="M19" s="158"/>
      <c r="N19" s="158"/>
      <c r="O19" s="46"/>
      <c r="P19" s="46"/>
    </row>
    <row r="20" spans="1:16" ht="15.75" thickBot="1" x14ac:dyDescent="0.3">
      <c r="B20" s="6"/>
      <c r="C20" s="177" t="s">
        <v>17</v>
      </c>
      <c r="D20" s="178">
        <v>117803</v>
      </c>
      <c r="E20" s="179"/>
      <c r="F20" s="232"/>
      <c r="G20" s="238">
        <v>117803</v>
      </c>
      <c r="H20" s="158"/>
      <c r="I20" s="46"/>
      <c r="J20" s="31"/>
      <c r="K20" s="32"/>
      <c r="L20" s="46"/>
      <c r="M20" s="46"/>
      <c r="N20" s="46"/>
      <c r="O20" s="46"/>
      <c r="P20" s="46"/>
    </row>
    <row r="21" spans="1:16" ht="15.75" thickBot="1" x14ac:dyDescent="0.3">
      <c r="B21" s="7"/>
      <c r="C21" s="165" t="s">
        <v>4</v>
      </c>
      <c r="D21" s="166">
        <v>3279263.08</v>
      </c>
      <c r="E21" s="167">
        <v>3950945.2618443039</v>
      </c>
      <c r="F21" s="168">
        <v>89569792.154610753</v>
      </c>
      <c r="G21" s="169">
        <v>96800000</v>
      </c>
      <c r="H21" s="46"/>
      <c r="I21" s="46"/>
      <c r="J21" s="20"/>
      <c r="K21" s="20"/>
      <c r="L21" s="20"/>
      <c r="M21" s="20"/>
      <c r="N21" s="20"/>
      <c r="O21" s="20"/>
      <c r="P21" s="46"/>
    </row>
    <row r="22" spans="1:16" s="45" customFormat="1" x14ac:dyDescent="0.25">
      <c r="B22" s="47"/>
      <c r="C22" s="39"/>
      <c r="D22" s="46"/>
      <c r="E22" s="46"/>
      <c r="F22" s="46"/>
      <c r="G22" s="46"/>
      <c r="H22" s="46"/>
    </row>
    <row r="23" spans="1:16" s="45" customFormat="1" x14ac:dyDescent="0.25">
      <c r="A23" s="45" t="s">
        <v>66</v>
      </c>
      <c r="B23" s="50">
        <f>G9/G6</f>
        <v>0.11412794889426664</v>
      </c>
      <c r="C23" s="39"/>
      <c r="D23" s="46"/>
      <c r="E23" s="46"/>
      <c r="F23" s="46"/>
      <c r="G23" s="46"/>
      <c r="H23" s="46"/>
    </row>
    <row r="24" spans="1:16" s="45" customFormat="1" x14ac:dyDescent="0.25">
      <c r="A24" s="45" t="s">
        <v>67</v>
      </c>
      <c r="B24" s="50">
        <f>G10/(G6+G9)</f>
        <v>0.1693868436915609</v>
      </c>
      <c r="C24" s="39"/>
      <c r="D24" s="46"/>
      <c r="E24" s="46"/>
      <c r="F24" s="46"/>
      <c r="G24" s="46"/>
      <c r="H24" s="46"/>
    </row>
    <row r="25" spans="1:16" ht="15.75" thickBot="1" x14ac:dyDescent="0.3"/>
    <row r="26" spans="1:16" ht="17.25" thickTop="1" thickBot="1" x14ac:dyDescent="0.3">
      <c r="I26" s="180" t="s">
        <v>76</v>
      </c>
    </row>
    <row r="27" spans="1:16" ht="15.75" thickTop="1" x14ac:dyDescent="0.25">
      <c r="B27" s="14"/>
      <c r="C27" s="14"/>
      <c r="D27" s="284" t="s">
        <v>1</v>
      </c>
      <c r="E27" s="284" t="s">
        <v>2</v>
      </c>
      <c r="F27" s="286" t="s">
        <v>3</v>
      </c>
      <c r="G27" s="290" t="s">
        <v>32</v>
      </c>
      <c r="H27" s="206"/>
      <c r="I27" s="282" t="s">
        <v>69</v>
      </c>
      <c r="J27" s="282" t="s">
        <v>69</v>
      </c>
      <c r="K27" s="282" t="s">
        <v>69</v>
      </c>
      <c r="L27" s="282" t="s">
        <v>69</v>
      </c>
      <c r="M27" s="282" t="s">
        <v>69</v>
      </c>
      <c r="N27" s="282" t="s">
        <v>69</v>
      </c>
      <c r="O27" s="295" t="s">
        <v>69</v>
      </c>
      <c r="P27" s="292" t="s">
        <v>68</v>
      </c>
    </row>
    <row r="28" spans="1:16" ht="15.75" thickBot="1" x14ac:dyDescent="0.3">
      <c r="A28" s="10" t="s">
        <v>28</v>
      </c>
      <c r="B28" s="22" t="s">
        <v>5</v>
      </c>
      <c r="C28" s="69">
        <v>38869</v>
      </c>
      <c r="D28" s="285"/>
      <c r="E28" s="285"/>
      <c r="F28" s="287"/>
      <c r="G28" s="291"/>
      <c r="H28" s="207"/>
      <c r="I28" s="283"/>
      <c r="J28" s="283"/>
      <c r="K28" s="283"/>
      <c r="L28" s="283"/>
      <c r="M28" s="283"/>
      <c r="N28" s="283"/>
      <c r="O28" s="296"/>
      <c r="P28" s="293"/>
    </row>
    <row r="29" spans="1:16" ht="15.75" thickBot="1" x14ac:dyDescent="0.3">
      <c r="A29" t="s">
        <v>29</v>
      </c>
      <c r="B29" s="72" t="s">
        <v>6</v>
      </c>
      <c r="C29" s="73" t="s">
        <v>7</v>
      </c>
      <c r="D29" s="74"/>
      <c r="E29" s="74"/>
      <c r="F29" s="96"/>
      <c r="G29" s="89"/>
      <c r="H29" s="208"/>
      <c r="I29" s="74"/>
      <c r="J29" s="74"/>
      <c r="K29" s="74"/>
      <c r="L29" s="74"/>
      <c r="M29" s="74"/>
      <c r="N29" s="74"/>
      <c r="O29" s="96"/>
      <c r="P29" s="90"/>
    </row>
    <row r="30" spans="1:16" ht="15.75" thickBot="1" x14ac:dyDescent="0.3">
      <c r="A30" s="11">
        <v>5.5199999999999999E-2</v>
      </c>
      <c r="B30" s="72" t="s">
        <v>8</v>
      </c>
      <c r="C30" s="73" t="s">
        <v>9</v>
      </c>
      <c r="D30" s="152">
        <f>SUM(D31:D32)</f>
        <v>0</v>
      </c>
      <c r="E30" s="152">
        <f t="shared" ref="E30:F30" si="0">SUM(E31:E32)</f>
        <v>0</v>
      </c>
      <c r="F30" s="115">
        <f t="shared" si="0"/>
        <v>3687810</v>
      </c>
      <c r="G30" s="89">
        <f>SUM(D30:F30)</f>
        <v>3687810</v>
      </c>
      <c r="H30" s="208"/>
      <c r="I30" s="74">
        <v>3917630</v>
      </c>
      <c r="J30" s="74">
        <f>SUM(F30:I30)</f>
        <v>11293250</v>
      </c>
      <c r="K30" s="74">
        <f>SUM(G30:J30)</f>
        <v>18898690</v>
      </c>
      <c r="L30" s="74">
        <f t="shared" ref="L30:O30" si="1">SUM(I30:K30)</f>
        <v>34109570</v>
      </c>
      <c r="M30" s="74">
        <f t="shared" si="1"/>
        <v>64301510</v>
      </c>
      <c r="N30" s="74">
        <f t="shared" si="1"/>
        <v>117309770</v>
      </c>
      <c r="O30" s="96">
        <f t="shared" si="1"/>
        <v>215720850</v>
      </c>
      <c r="P30" s="90">
        <f>G30-I30</f>
        <v>-229820</v>
      </c>
    </row>
    <row r="31" spans="1:16" x14ac:dyDescent="0.25">
      <c r="B31" s="104"/>
      <c r="C31" s="105" t="s">
        <v>10</v>
      </c>
      <c r="D31" s="189"/>
      <c r="E31" s="189"/>
      <c r="F31" s="139">
        <v>3548637</v>
      </c>
      <c r="G31" s="299"/>
      <c r="H31" s="209"/>
      <c r="I31" s="299"/>
      <c r="J31" s="87"/>
      <c r="K31" s="87"/>
      <c r="L31" s="87"/>
      <c r="M31" s="87"/>
      <c r="N31" s="87"/>
      <c r="O31" s="150"/>
      <c r="P31" s="301"/>
    </row>
    <row r="32" spans="1:16" ht="15.75" thickBot="1" x14ac:dyDescent="0.3">
      <c r="B32" s="140"/>
      <c r="C32" s="141" t="s">
        <v>61</v>
      </c>
      <c r="D32" s="247"/>
      <c r="E32" s="247"/>
      <c r="F32" s="143">
        <f>3687810-F31</f>
        <v>139173</v>
      </c>
      <c r="G32" s="300"/>
      <c r="H32" s="210"/>
      <c r="I32" s="300"/>
      <c r="J32" s="142"/>
      <c r="K32" s="142"/>
      <c r="L32" s="142"/>
      <c r="M32" s="142"/>
      <c r="N32" s="142"/>
      <c r="O32" s="181"/>
      <c r="P32" s="302"/>
    </row>
    <row r="33" spans="1:16" ht="15.75" thickBot="1" x14ac:dyDescent="0.3">
      <c r="B33" s="72" t="s">
        <v>12</v>
      </c>
      <c r="C33" s="73" t="s">
        <v>70</v>
      </c>
      <c r="D33" s="152"/>
      <c r="E33" s="152"/>
      <c r="F33" s="115">
        <f>SUM(F34:F35)</f>
        <v>404998.66218030371</v>
      </c>
      <c r="G33" s="89">
        <f t="shared" ref="G33" si="2">SUM(D33:F33)</f>
        <v>404998.66218030371</v>
      </c>
      <c r="H33" s="208"/>
      <c r="I33" s="74">
        <f>A30*G9</f>
        <v>447432.87359999999</v>
      </c>
      <c r="J33" s="74"/>
      <c r="K33" s="74"/>
      <c r="L33" s="74"/>
      <c r="M33" s="74"/>
      <c r="N33" s="74"/>
      <c r="O33" s="96"/>
      <c r="P33" s="90">
        <f t="shared" ref="P33:P44" si="3">G33-I33</f>
        <v>-42434.211419696279</v>
      </c>
    </row>
    <row r="34" spans="1:16" x14ac:dyDescent="0.25">
      <c r="B34" s="120"/>
      <c r="C34" s="182" t="s">
        <v>38</v>
      </c>
      <c r="D34" s="151"/>
      <c r="E34" s="151"/>
      <c r="F34" s="144">
        <f>B23*F31</f>
        <v>404998.66218030371</v>
      </c>
      <c r="G34" s="299"/>
      <c r="H34" s="211"/>
      <c r="I34" s="299"/>
      <c r="J34" s="151"/>
      <c r="K34" s="151"/>
      <c r="L34" s="151"/>
      <c r="M34" s="151"/>
      <c r="N34" s="151"/>
      <c r="O34" s="144"/>
      <c r="P34" s="301"/>
    </row>
    <row r="35" spans="1:16" ht="15.75" thickBot="1" x14ac:dyDescent="0.3">
      <c r="B35" s="149"/>
      <c r="C35" s="184" t="s">
        <v>62</v>
      </c>
      <c r="D35" s="185"/>
      <c r="E35" s="185"/>
      <c r="F35" s="148"/>
      <c r="G35" s="300"/>
      <c r="H35" s="212"/>
      <c r="I35" s="300"/>
      <c r="J35" s="185"/>
      <c r="K35" s="185"/>
      <c r="L35" s="185"/>
      <c r="M35" s="185"/>
      <c r="N35" s="185"/>
      <c r="O35" s="148"/>
      <c r="P35" s="302"/>
    </row>
    <row r="36" spans="1:16" ht="15.75" thickBot="1" x14ac:dyDescent="0.3">
      <c r="B36" s="72" t="s">
        <v>14</v>
      </c>
      <c r="C36" s="73" t="s">
        <v>15</v>
      </c>
      <c r="D36" s="152">
        <f>SUM(D37:D38)</f>
        <v>132957.53519999998</v>
      </c>
      <c r="E36" s="152">
        <f t="shared" ref="E36" si="4">SUM(E37:E38)</f>
        <v>173322.18479999999</v>
      </c>
      <c r="F36" s="115">
        <f>SUM(F37:F38)</f>
        <v>415960.76467212092</v>
      </c>
      <c r="G36" s="89">
        <f>SUM(D36:F36)</f>
        <v>722240.48467212089</v>
      </c>
      <c r="H36" s="208"/>
      <c r="I36" s="74">
        <f>A30*G10</f>
        <v>739861.82880000002</v>
      </c>
      <c r="J36" s="74">
        <f>SUM(F36:I36)</f>
        <v>1878063.0781442418</v>
      </c>
      <c r="K36" s="74">
        <f>SUM(G36:J36)</f>
        <v>3340165.3916163631</v>
      </c>
      <c r="L36" s="74">
        <f t="shared" ref="L36:O36" si="5">SUM(I36:K36)</f>
        <v>5958090.2985606045</v>
      </c>
      <c r="M36" s="74">
        <f t="shared" si="5"/>
        <v>11176318.768321209</v>
      </c>
      <c r="N36" s="74">
        <f t="shared" si="5"/>
        <v>20474574.458498176</v>
      </c>
      <c r="O36" s="96">
        <f t="shared" si="5"/>
        <v>37608983.525379986</v>
      </c>
      <c r="P36" s="90">
        <f t="shared" si="3"/>
        <v>-17621.344127879129</v>
      </c>
    </row>
    <row r="37" spans="1:16" x14ac:dyDescent="0.25">
      <c r="B37" s="120"/>
      <c r="C37" s="105" t="s">
        <v>16</v>
      </c>
      <c r="D37" s="189">
        <f>D10*A30</f>
        <v>132957.53519999998</v>
      </c>
      <c r="E37" s="189">
        <f>E11*A30</f>
        <v>168012.18479999999</v>
      </c>
      <c r="F37" s="139">
        <f>B24*0.6*(F30+F33)</f>
        <v>415960.76467212092</v>
      </c>
      <c r="G37" s="299"/>
      <c r="H37" s="209"/>
      <c r="I37" s="299"/>
      <c r="J37" s="299"/>
      <c r="K37" s="299"/>
      <c r="L37" s="299"/>
      <c r="M37" s="299"/>
      <c r="N37" s="299"/>
      <c r="O37" s="303"/>
      <c r="P37" s="301"/>
    </row>
    <row r="38" spans="1:16" ht="15.75" thickBot="1" x14ac:dyDescent="0.3">
      <c r="B38" s="149"/>
      <c r="C38" s="141" t="s">
        <v>63</v>
      </c>
      <c r="D38" s="142"/>
      <c r="E38" s="142">
        <v>5310</v>
      </c>
      <c r="F38" s="181"/>
      <c r="G38" s="300"/>
      <c r="H38" s="210"/>
      <c r="I38" s="300"/>
      <c r="J38" s="300"/>
      <c r="K38" s="300"/>
      <c r="L38" s="300"/>
      <c r="M38" s="300"/>
      <c r="N38" s="300"/>
      <c r="O38" s="304"/>
      <c r="P38" s="302"/>
    </row>
    <row r="39" spans="1:16" ht="15.75" thickBot="1" x14ac:dyDescent="0.3">
      <c r="B39" s="72" t="s">
        <v>19</v>
      </c>
      <c r="C39" s="73" t="s">
        <v>33</v>
      </c>
      <c r="D39" s="74">
        <f>A30*D14</f>
        <v>7879.1420160000007</v>
      </c>
      <c r="E39" s="74">
        <f>A30*E14</f>
        <v>12426.804053805567</v>
      </c>
      <c r="F39" s="96">
        <f>0.01*0.6*(F36+F33+F30)</f>
        <v>27052.616561114548</v>
      </c>
      <c r="G39" s="89">
        <f>SUM(D39:F39)</f>
        <v>47358.562630920118</v>
      </c>
      <c r="H39" s="208"/>
      <c r="I39" s="74">
        <f>A30*G14</f>
        <v>73452.928799999994</v>
      </c>
      <c r="J39" s="74">
        <f>SUM(F39:I39)</f>
        <v>147864.10799203467</v>
      </c>
      <c r="K39" s="74">
        <f>SUM(G39:J39)</f>
        <v>268675.59942295478</v>
      </c>
      <c r="L39" s="74">
        <f t="shared" ref="L39:O40" si="6">SUM(I39:K39)</f>
        <v>489992.63621498947</v>
      </c>
      <c r="M39" s="74">
        <f t="shared" si="6"/>
        <v>906532.34362997895</v>
      </c>
      <c r="N39" s="74">
        <f t="shared" si="6"/>
        <v>1665200.5792679233</v>
      </c>
      <c r="O39" s="96">
        <f t="shared" si="6"/>
        <v>3061725.5591128916</v>
      </c>
      <c r="P39" s="90">
        <f t="shared" si="3"/>
        <v>-26094.366169079876</v>
      </c>
    </row>
    <row r="40" spans="1:16" ht="15.75" thickBot="1" x14ac:dyDescent="0.3">
      <c r="B40" s="72" t="s">
        <v>25</v>
      </c>
      <c r="C40" s="73" t="s">
        <v>34</v>
      </c>
      <c r="D40" s="74">
        <f>A30*D19</f>
        <v>23873.779200000001</v>
      </c>
      <c r="E40" s="74">
        <f>A30*E19</f>
        <v>37653.189599999998</v>
      </c>
      <c r="F40" s="96">
        <f>0.04*0.6*(F30+F33+F36+F39)</f>
        <v>108859.72904192495</v>
      </c>
      <c r="G40" s="89">
        <f>SUM(D40:F40)</f>
        <v>170386.69784192496</v>
      </c>
      <c r="H40" s="208"/>
      <c r="I40" s="74">
        <f>A30*G19</f>
        <v>155660.02559999999</v>
      </c>
      <c r="J40" s="74">
        <f>SUM(F40:I40)</f>
        <v>434906.45248384989</v>
      </c>
      <c r="K40" s="74">
        <f>SUM(G40:J40)</f>
        <v>760953.17592577485</v>
      </c>
      <c r="L40" s="74">
        <f t="shared" si="6"/>
        <v>1351519.6540096249</v>
      </c>
      <c r="M40" s="74">
        <f t="shared" si="6"/>
        <v>2547379.2824192494</v>
      </c>
      <c r="N40" s="74">
        <f t="shared" si="6"/>
        <v>4659852.1123546492</v>
      </c>
      <c r="O40" s="96">
        <f t="shared" si="6"/>
        <v>8558751.048783524</v>
      </c>
      <c r="P40" s="90">
        <f t="shared" si="3"/>
        <v>14726.672241924971</v>
      </c>
    </row>
    <row r="41" spans="1:16" x14ac:dyDescent="0.25">
      <c r="B41" s="6"/>
      <c r="C41" s="105" t="s">
        <v>30</v>
      </c>
      <c r="D41" s="87"/>
      <c r="E41" s="87"/>
      <c r="F41" s="150"/>
      <c r="G41" s="299"/>
      <c r="H41" s="209"/>
      <c r="I41" s="299"/>
      <c r="J41" s="299"/>
      <c r="K41" s="299"/>
      <c r="L41" s="299"/>
      <c r="M41" s="299"/>
      <c r="N41" s="299"/>
      <c r="O41" s="303"/>
      <c r="P41" s="301"/>
    </row>
    <row r="42" spans="1:16" ht="15.75" thickBot="1" x14ac:dyDescent="0.3">
      <c r="B42" s="6"/>
      <c r="C42" s="15" t="s">
        <v>64</v>
      </c>
      <c r="D42" s="17"/>
      <c r="E42" s="17"/>
      <c r="F42" s="52"/>
      <c r="G42" s="300"/>
      <c r="H42" s="127"/>
      <c r="I42" s="300"/>
      <c r="J42" s="300"/>
      <c r="K42" s="300"/>
      <c r="L42" s="300"/>
      <c r="M42" s="300"/>
      <c r="N42" s="300"/>
      <c r="O42" s="304"/>
      <c r="P42" s="302"/>
    </row>
    <row r="43" spans="1:16" ht="7.5" customHeight="1" thickBot="1" x14ac:dyDescent="0.3">
      <c r="B43" s="6"/>
      <c r="C43" s="239"/>
      <c r="D43" s="18"/>
      <c r="E43" s="18"/>
      <c r="F43" s="18"/>
      <c r="G43" s="61"/>
      <c r="H43" s="62"/>
      <c r="I43" s="62"/>
      <c r="J43" s="62"/>
      <c r="K43" s="62"/>
      <c r="L43" s="62"/>
      <c r="M43" s="62"/>
      <c r="N43" s="62"/>
      <c r="O43" s="62"/>
      <c r="P43" s="253"/>
    </row>
    <row r="44" spans="1:16" ht="15.75" thickBot="1" x14ac:dyDescent="0.3">
      <c r="B44" s="7"/>
      <c r="C44" s="240" t="s">
        <v>4</v>
      </c>
      <c r="D44" s="19"/>
      <c r="E44" s="19"/>
      <c r="F44" s="19"/>
      <c r="G44" s="64">
        <f>SUM(G30,G36,G39,G40,G33)</f>
        <v>5032794.4073252687</v>
      </c>
      <c r="H44" s="213"/>
      <c r="I44" s="65">
        <f>SUM(I30,I36,I39,I40,I33)</f>
        <v>5334037.6568</v>
      </c>
      <c r="J44" s="65">
        <f t="shared" ref="J44:O44" si="7">SUM(J30,J36,J39,J40,)</f>
        <v>13754083.638620125</v>
      </c>
      <c r="K44" s="65">
        <f t="shared" si="7"/>
        <v>23268484.166965093</v>
      </c>
      <c r="L44" s="65">
        <f t="shared" si="7"/>
        <v>41909172.588785216</v>
      </c>
      <c r="M44" s="65">
        <f t="shared" si="7"/>
        <v>78931740.394370452</v>
      </c>
      <c r="N44" s="65">
        <f t="shared" si="7"/>
        <v>144109397.15012074</v>
      </c>
      <c r="O44" s="252">
        <f t="shared" si="7"/>
        <v>264950310.13327637</v>
      </c>
      <c r="P44" s="186">
        <f t="shared" si="3"/>
        <v>-301243.24947473127</v>
      </c>
    </row>
    <row r="45" spans="1:16" ht="16.5" thickTop="1" thickBot="1" x14ac:dyDescent="0.3">
      <c r="B45" s="7"/>
      <c r="C45" s="67"/>
      <c r="D45" s="19"/>
      <c r="E45" s="19"/>
      <c r="F45" s="19"/>
      <c r="G45" s="68"/>
      <c r="H45" s="68"/>
      <c r="I45" s="68"/>
      <c r="J45" s="68"/>
      <c r="K45" s="68"/>
      <c r="L45" s="68"/>
      <c r="M45" s="68"/>
      <c r="N45" s="68"/>
      <c r="O45" s="68"/>
      <c r="P45" s="101"/>
    </row>
    <row r="46" spans="1:16" ht="17.25" thickTop="1" thickBot="1" x14ac:dyDescent="0.3">
      <c r="I46" s="180" t="s">
        <v>77</v>
      </c>
    </row>
    <row r="47" spans="1:16" ht="15" customHeight="1" thickTop="1" x14ac:dyDescent="0.25">
      <c r="D47" s="284" t="s">
        <v>1</v>
      </c>
      <c r="E47" s="284" t="s">
        <v>2</v>
      </c>
      <c r="F47" s="286" t="s">
        <v>3</v>
      </c>
      <c r="G47" s="290" t="s">
        <v>32</v>
      </c>
      <c r="H47" s="206"/>
      <c r="I47" s="282" t="s">
        <v>69</v>
      </c>
      <c r="J47" s="282" t="s">
        <v>69</v>
      </c>
      <c r="K47" s="282" t="s">
        <v>69</v>
      </c>
      <c r="L47" s="282" t="s">
        <v>69</v>
      </c>
      <c r="M47" s="282" t="s">
        <v>69</v>
      </c>
      <c r="N47" s="282" t="s">
        <v>69</v>
      </c>
      <c r="O47" s="282" t="s">
        <v>69</v>
      </c>
      <c r="P47" s="292" t="s">
        <v>68</v>
      </c>
    </row>
    <row r="48" spans="1:16" ht="15.75" thickBot="1" x14ac:dyDescent="0.3">
      <c r="A48" s="10" t="s">
        <v>35</v>
      </c>
      <c r="B48" s="22" t="s">
        <v>5</v>
      </c>
      <c r="C48" s="69">
        <v>38869</v>
      </c>
      <c r="D48" s="285"/>
      <c r="E48" s="285"/>
      <c r="F48" s="287"/>
      <c r="G48" s="291"/>
      <c r="H48" s="207"/>
      <c r="I48" s="283"/>
      <c r="J48" s="283"/>
      <c r="K48" s="283"/>
      <c r="L48" s="283"/>
      <c r="M48" s="283"/>
      <c r="N48" s="283"/>
      <c r="O48" s="283"/>
      <c r="P48" s="293"/>
    </row>
    <row r="49" spans="1:16" ht="15.75" thickBot="1" x14ac:dyDescent="0.3">
      <c r="A49" t="s">
        <v>29</v>
      </c>
      <c r="B49" s="72" t="s">
        <v>6</v>
      </c>
      <c r="C49" s="172" t="s">
        <v>7</v>
      </c>
      <c r="D49" s="188"/>
      <c r="E49" s="188"/>
      <c r="F49" s="197"/>
      <c r="G49" s="199"/>
      <c r="H49" s="214"/>
      <c r="I49" s="188"/>
      <c r="J49" s="188"/>
      <c r="K49" s="188"/>
      <c r="L49" s="188"/>
      <c r="M49" s="188"/>
      <c r="N49" s="188"/>
      <c r="O49" s="188"/>
      <c r="P49" s="200"/>
    </row>
    <row r="50" spans="1:16" ht="15.75" thickBot="1" x14ac:dyDescent="0.3">
      <c r="A50" s="11"/>
      <c r="B50" s="72" t="s">
        <v>8</v>
      </c>
      <c r="C50" s="254" t="s">
        <v>9</v>
      </c>
      <c r="D50" s="152">
        <f>SUM(D51:D51)</f>
        <v>0</v>
      </c>
      <c r="E50" s="152">
        <f>SUM(E51:E51)</f>
        <v>0</v>
      </c>
      <c r="F50" s="115">
        <f>SUM(F51:F51)</f>
        <v>1985809</v>
      </c>
      <c r="G50" s="89">
        <f>SUM(D50:F50)</f>
        <v>1985809</v>
      </c>
      <c r="H50" s="208"/>
      <c r="I50" s="74">
        <v>2493585</v>
      </c>
      <c r="J50" s="74">
        <f>SUM(F50:I50)</f>
        <v>6465203</v>
      </c>
      <c r="K50" s="74">
        <f>SUM(G50:J50)</f>
        <v>10944597</v>
      </c>
      <c r="L50" s="74">
        <f t="shared" ref="L50:O50" si="8">SUM(I50:K50)</f>
        <v>19903385</v>
      </c>
      <c r="M50" s="74">
        <f t="shared" si="8"/>
        <v>37313185</v>
      </c>
      <c r="N50" s="74">
        <f t="shared" si="8"/>
        <v>68161167</v>
      </c>
      <c r="O50" s="74">
        <f t="shared" si="8"/>
        <v>125377737</v>
      </c>
      <c r="P50" s="90">
        <f t="shared" ref="P50:P57" si="9">G50-I50</f>
        <v>-507776</v>
      </c>
    </row>
    <row r="51" spans="1:16" ht="15.75" thickBot="1" x14ac:dyDescent="0.3">
      <c r="A51" s="33">
        <v>3.5099999999999999E-2</v>
      </c>
      <c r="B51" s="110"/>
      <c r="C51" s="256" t="s">
        <v>10</v>
      </c>
      <c r="D51" s="192"/>
      <c r="E51" s="192"/>
      <c r="F51" s="153">
        <v>1985809</v>
      </c>
      <c r="G51" s="107"/>
      <c r="H51" s="215"/>
      <c r="I51" s="108"/>
      <c r="J51" s="108"/>
      <c r="K51" s="108"/>
      <c r="L51" s="108"/>
      <c r="M51" s="108"/>
      <c r="N51" s="108"/>
      <c r="O51" s="108"/>
      <c r="P51" s="121"/>
    </row>
    <row r="52" spans="1:16" ht="15.75" thickBot="1" x14ac:dyDescent="0.3">
      <c r="B52" s="72" t="s">
        <v>12</v>
      </c>
      <c r="C52" s="254" t="s">
        <v>70</v>
      </c>
      <c r="D52" s="248"/>
      <c r="E52" s="248"/>
      <c r="F52" s="115">
        <f>SUM(F53:F53)</f>
        <v>226636.30806577473</v>
      </c>
      <c r="G52" s="89">
        <f t="shared" ref="G52" si="10">SUM(D52:F52)</f>
        <v>226636.30806577473</v>
      </c>
      <c r="H52" s="208"/>
      <c r="I52" s="74">
        <f>A51*G9</f>
        <v>284508.94679999998</v>
      </c>
      <c r="J52" s="74">
        <f t="shared" ref="J52:O52" si="11">SUM(I52)</f>
        <v>284508.94679999998</v>
      </c>
      <c r="K52" s="74">
        <f t="shared" si="11"/>
        <v>284508.94679999998</v>
      </c>
      <c r="L52" s="74">
        <f t="shared" si="11"/>
        <v>284508.94679999998</v>
      </c>
      <c r="M52" s="74">
        <f t="shared" si="11"/>
        <v>284508.94679999998</v>
      </c>
      <c r="N52" s="74">
        <f t="shared" si="11"/>
        <v>284508.94679999998</v>
      </c>
      <c r="O52" s="74">
        <f t="shared" si="11"/>
        <v>284508.94679999998</v>
      </c>
      <c r="P52" s="90">
        <f t="shared" si="9"/>
        <v>-57872.638734225242</v>
      </c>
    </row>
    <row r="53" spans="1:16" ht="15.75" thickBot="1" x14ac:dyDescent="0.3">
      <c r="B53" s="116"/>
      <c r="C53" s="191" t="s">
        <v>38</v>
      </c>
      <c r="D53" s="192"/>
      <c r="E53" s="192"/>
      <c r="F53" s="153">
        <f>B23*F51</f>
        <v>226636.30806577473</v>
      </c>
      <c r="G53" s="201"/>
      <c r="H53" s="216"/>
      <c r="I53" s="193"/>
      <c r="J53" s="193"/>
      <c r="K53" s="193"/>
      <c r="L53" s="193"/>
      <c r="M53" s="193"/>
      <c r="N53" s="193"/>
      <c r="O53" s="193"/>
      <c r="P53" s="121"/>
    </row>
    <row r="54" spans="1:16" ht="15.75" thickBot="1" x14ac:dyDescent="0.3">
      <c r="B54" s="72" t="s">
        <v>14</v>
      </c>
      <c r="C54" s="254" t="s">
        <v>15</v>
      </c>
      <c r="D54" s="249">
        <f>SUM(D55:D55)</f>
        <v>84543.650099999999</v>
      </c>
      <c r="E54" s="249">
        <f>SUM(E55:E55)</f>
        <v>106833.8349</v>
      </c>
      <c r="F54" s="223">
        <f>SUM(F55:F55)</f>
        <v>224855.47654407882</v>
      </c>
      <c r="G54" s="202">
        <f>SUM(D54:F54)</f>
        <v>416232.96154407877</v>
      </c>
      <c r="H54" s="217"/>
      <c r="I54" s="195">
        <f>A51*G10</f>
        <v>470455.61939999997</v>
      </c>
      <c r="J54" s="195">
        <f>SUM(F54:I54)</f>
        <v>1111544.0574881574</v>
      </c>
      <c r="K54" s="195">
        <f>SUM(G54:J54)</f>
        <v>1998232.6384322362</v>
      </c>
      <c r="L54" s="195">
        <f t="shared" ref="L54:O54" si="12">SUM(I54:K54)</f>
        <v>3580232.3153203935</v>
      </c>
      <c r="M54" s="195">
        <f t="shared" si="12"/>
        <v>6690009.0112407878</v>
      </c>
      <c r="N54" s="195">
        <f t="shared" si="12"/>
        <v>12268473.964993417</v>
      </c>
      <c r="O54" s="195">
        <f t="shared" si="12"/>
        <v>22538715.2915546</v>
      </c>
      <c r="P54" s="90">
        <f t="shared" si="9"/>
        <v>-54222.657855921192</v>
      </c>
    </row>
    <row r="55" spans="1:16" ht="15.75" thickBot="1" x14ac:dyDescent="0.3">
      <c r="B55" s="122"/>
      <c r="C55" s="256" t="s">
        <v>16</v>
      </c>
      <c r="D55" s="257">
        <f>A51*$D$10</f>
        <v>84543.650099999999</v>
      </c>
      <c r="E55" s="257">
        <f>A51*$E$10</f>
        <v>106833.8349</v>
      </c>
      <c r="F55" s="224">
        <f>B24*0.6*(F50+F52)</f>
        <v>224855.47654407882</v>
      </c>
      <c r="G55" s="203"/>
      <c r="H55" s="218"/>
      <c r="I55" s="196"/>
      <c r="J55" s="196"/>
      <c r="K55" s="196"/>
      <c r="L55" s="196"/>
      <c r="M55" s="196"/>
      <c r="N55" s="196"/>
      <c r="O55" s="196"/>
      <c r="P55" s="121"/>
    </row>
    <row r="56" spans="1:16" ht="15.75" thickBot="1" x14ac:dyDescent="0.3">
      <c r="B56" s="72" t="s">
        <v>19</v>
      </c>
      <c r="C56" s="172" t="s">
        <v>33</v>
      </c>
      <c r="D56" s="195">
        <f>A51*$D$14</f>
        <v>5010.1066080000001</v>
      </c>
      <c r="E56" s="195">
        <f>A51*$E$14</f>
        <v>7901.8264907350613</v>
      </c>
      <c r="F56" s="198">
        <f>0.01*0.6*(F50+F52+F54)</f>
        <v>14623.804707659123</v>
      </c>
      <c r="G56" s="202">
        <f>SUM(D56:F56)</f>
        <v>27535.737806394187</v>
      </c>
      <c r="H56" s="217"/>
      <c r="I56" s="195">
        <f>A51*G14</f>
        <v>46706.481899999999</v>
      </c>
      <c r="J56" s="195">
        <f>SUM(F56:I56)</f>
        <v>88866.024414053303</v>
      </c>
      <c r="K56" s="195">
        <f>SUM(G56:J56)</f>
        <v>163108.24412044749</v>
      </c>
      <c r="L56" s="195">
        <f t="shared" ref="L56:O57" si="13">SUM(I56:K56)</f>
        <v>298680.75043450081</v>
      </c>
      <c r="M56" s="195">
        <f t="shared" si="13"/>
        <v>550655.0189690016</v>
      </c>
      <c r="N56" s="195">
        <f t="shared" si="13"/>
        <v>1012444.0135239499</v>
      </c>
      <c r="O56" s="195">
        <f t="shared" si="13"/>
        <v>1861779.7829274521</v>
      </c>
      <c r="P56" s="90">
        <f t="shared" si="9"/>
        <v>-19170.744093605812</v>
      </c>
    </row>
    <row r="57" spans="1:16" ht="15.75" thickBot="1" x14ac:dyDescent="0.3">
      <c r="B57" s="72" t="s">
        <v>25</v>
      </c>
      <c r="C57" s="172" t="s">
        <v>34</v>
      </c>
      <c r="D57" s="195">
        <f>A51*$D$19</f>
        <v>15180.6096</v>
      </c>
      <c r="E57" s="195">
        <f>A51*$E$19</f>
        <v>23942.5173</v>
      </c>
      <c r="F57" s="198">
        <f>0.04*0.6*(F50+F52+F54+F56)</f>
        <v>58846.190143620304</v>
      </c>
      <c r="G57" s="202">
        <f>SUM(D57:F57)</f>
        <v>97969.317043620307</v>
      </c>
      <c r="H57" s="217"/>
      <c r="I57" s="195">
        <f>A51*G19</f>
        <v>98979.472800000003</v>
      </c>
      <c r="J57" s="195">
        <f>SUM(F57:I57)</f>
        <v>255794.97998724063</v>
      </c>
      <c r="K57" s="195">
        <f>SUM(G57:J57)</f>
        <v>452743.76983086095</v>
      </c>
      <c r="L57" s="195">
        <f t="shared" si="13"/>
        <v>807518.22261810163</v>
      </c>
      <c r="M57" s="195">
        <f t="shared" si="13"/>
        <v>1516056.9724362032</v>
      </c>
      <c r="N57" s="195">
        <f t="shared" si="13"/>
        <v>2776318.9648851659</v>
      </c>
      <c r="O57" s="195">
        <f t="shared" si="13"/>
        <v>5099894.1599394707</v>
      </c>
      <c r="P57" s="90">
        <f t="shared" si="9"/>
        <v>-1010.155756379696</v>
      </c>
    </row>
    <row r="58" spans="1:16" ht="15.75" thickBot="1" x14ac:dyDescent="0.3">
      <c r="B58" s="6"/>
      <c r="C58" s="241"/>
      <c r="D58" s="13"/>
      <c r="E58" s="13"/>
      <c r="F58" s="13"/>
      <c r="G58" s="204"/>
      <c r="H58" s="30"/>
      <c r="I58" s="30"/>
      <c r="J58" s="30"/>
      <c r="K58" s="30"/>
      <c r="L58" s="30"/>
      <c r="M58" s="30"/>
      <c r="N58" s="30"/>
      <c r="O58" s="30"/>
      <c r="P58" s="205"/>
    </row>
    <row r="59" spans="1:16" ht="15.75" thickBot="1" x14ac:dyDescent="0.3">
      <c r="B59" s="7"/>
      <c r="C59" s="242" t="s">
        <v>4</v>
      </c>
      <c r="G59" s="64">
        <f>SUM(G50,G54,G56,G57,G52)</f>
        <v>2754183.324459868</v>
      </c>
      <c r="H59" s="213"/>
      <c r="I59" s="65">
        <f t="shared" ref="I59:P59" si="14">SUM(I50,I54,I56,I57,I52)</f>
        <v>3394235.5209000004</v>
      </c>
      <c r="J59" s="65">
        <f t="shared" si="14"/>
        <v>8205917.008689451</v>
      </c>
      <c r="K59" s="65">
        <f t="shared" si="14"/>
        <v>13843190.599183543</v>
      </c>
      <c r="L59" s="65">
        <f t="shared" si="14"/>
        <v>24874325.235172998</v>
      </c>
      <c r="M59" s="65">
        <f t="shared" si="14"/>
        <v>46354414.949445993</v>
      </c>
      <c r="N59" s="65">
        <f t="shared" si="14"/>
        <v>84502912.890202522</v>
      </c>
      <c r="O59" s="65">
        <f t="shared" si="14"/>
        <v>155162635.18122151</v>
      </c>
      <c r="P59" s="187">
        <f t="shared" si="14"/>
        <v>-640052.19644013187</v>
      </c>
    </row>
    <row r="60" spans="1:16" ht="15.75" thickBot="1" x14ac:dyDescent="0.3">
      <c r="B60" s="7"/>
      <c r="C60" s="32"/>
      <c r="G60" s="68"/>
      <c r="H60" s="68"/>
      <c r="I60" s="68"/>
      <c r="J60" s="68"/>
      <c r="K60" s="68"/>
      <c r="L60" s="68"/>
      <c r="M60" s="68"/>
      <c r="N60" s="68"/>
      <c r="O60" s="68"/>
      <c r="P60" s="68"/>
    </row>
    <row r="61" spans="1:16" ht="17.25" thickTop="1" thickBot="1" x14ac:dyDescent="0.3">
      <c r="I61" s="180" t="s">
        <v>78</v>
      </c>
    </row>
    <row r="62" spans="1:16" ht="15" customHeight="1" thickTop="1" x14ac:dyDescent="0.25">
      <c r="D62" s="284" t="s">
        <v>1</v>
      </c>
      <c r="E62" s="284" t="s">
        <v>2</v>
      </c>
      <c r="F62" s="286" t="s">
        <v>3</v>
      </c>
      <c r="G62" s="290" t="s">
        <v>32</v>
      </c>
      <c r="H62" s="206"/>
      <c r="I62" s="282" t="s">
        <v>69</v>
      </c>
      <c r="J62" s="282" t="s">
        <v>69</v>
      </c>
      <c r="K62" s="282" t="s">
        <v>69</v>
      </c>
      <c r="L62" s="282" t="s">
        <v>69</v>
      </c>
      <c r="M62" s="282" t="s">
        <v>69</v>
      </c>
      <c r="N62" s="282" t="s">
        <v>69</v>
      </c>
      <c r="O62" s="282" t="s">
        <v>69</v>
      </c>
      <c r="P62" s="292" t="s">
        <v>68</v>
      </c>
    </row>
    <row r="63" spans="1:16" ht="15.75" thickBot="1" x14ac:dyDescent="0.3">
      <c r="A63" s="10" t="s">
        <v>36</v>
      </c>
      <c r="B63" s="22" t="s">
        <v>5</v>
      </c>
      <c r="C63" s="69">
        <v>38869</v>
      </c>
      <c r="D63" s="285"/>
      <c r="E63" s="285"/>
      <c r="F63" s="287"/>
      <c r="G63" s="291"/>
      <c r="H63" s="207"/>
      <c r="I63" s="283"/>
      <c r="J63" s="283"/>
      <c r="K63" s="283"/>
      <c r="L63" s="283"/>
      <c r="M63" s="283"/>
      <c r="N63" s="283"/>
      <c r="O63" s="283"/>
      <c r="P63" s="293"/>
    </row>
    <row r="64" spans="1:16" ht="15.75" thickBot="1" x14ac:dyDescent="0.3">
      <c r="A64" t="s">
        <v>29</v>
      </c>
      <c r="B64" s="72" t="s">
        <v>6</v>
      </c>
      <c r="C64" s="172" t="s">
        <v>7</v>
      </c>
      <c r="D64" s="188"/>
      <c r="E64" s="188"/>
      <c r="F64" s="197"/>
      <c r="G64" s="199"/>
      <c r="H64" s="214"/>
      <c r="I64" s="188"/>
      <c r="J64" s="188"/>
      <c r="K64" s="188"/>
      <c r="L64" s="188"/>
      <c r="M64" s="188"/>
      <c r="N64" s="188"/>
      <c r="O64" s="188"/>
      <c r="P64" s="200"/>
    </row>
    <row r="65" spans="1:18" ht="15.75" thickBot="1" x14ac:dyDescent="0.3">
      <c r="A65" s="11"/>
      <c r="B65" s="72" t="s">
        <v>8</v>
      </c>
      <c r="C65" s="172" t="s">
        <v>9</v>
      </c>
      <c r="D65" s="74">
        <f>SUM(D66:D66)</f>
        <v>0</v>
      </c>
      <c r="E65" s="74">
        <f>SUM(E66:E66)</f>
        <v>0</v>
      </c>
      <c r="F65" s="115">
        <f>SUM(F66:F66)</f>
        <v>582294</v>
      </c>
      <c r="G65" s="89">
        <f>SUM(D65:F65)</f>
        <v>582294</v>
      </c>
      <c r="H65" s="208"/>
      <c r="I65" s="74">
        <v>1770004</v>
      </c>
      <c r="J65" s="74">
        <f>SUM(F65:I65)</f>
        <v>2934592</v>
      </c>
      <c r="K65" s="74">
        <f>SUM(G65:J65)</f>
        <v>5286890</v>
      </c>
      <c r="L65" s="74">
        <f t="shared" ref="L65:O65" si="15">SUM(I65:K65)</f>
        <v>9991486</v>
      </c>
      <c r="M65" s="74">
        <f t="shared" si="15"/>
        <v>18212968</v>
      </c>
      <c r="N65" s="74">
        <f t="shared" si="15"/>
        <v>33491344</v>
      </c>
      <c r="O65" s="74">
        <f t="shared" si="15"/>
        <v>61695798</v>
      </c>
      <c r="P65" s="90">
        <f>G65-I65</f>
        <v>-1187710</v>
      </c>
    </row>
    <row r="66" spans="1:18" ht="15.75" thickBot="1" x14ac:dyDescent="0.3">
      <c r="A66" s="33">
        <v>2.4899999999999999E-2</v>
      </c>
      <c r="B66" s="110"/>
      <c r="C66" s="177" t="s">
        <v>10</v>
      </c>
      <c r="D66" s="108"/>
      <c r="E66" s="108"/>
      <c r="F66" s="55">
        <v>582294</v>
      </c>
      <c r="G66" s="107"/>
      <c r="H66" s="215"/>
      <c r="I66" s="108"/>
      <c r="J66" s="108"/>
      <c r="K66" s="108"/>
      <c r="L66" s="108"/>
      <c r="M66" s="108"/>
      <c r="N66" s="108"/>
      <c r="O66" s="108"/>
      <c r="P66" s="109"/>
    </row>
    <row r="67" spans="1:18" ht="15.75" thickBot="1" x14ac:dyDescent="0.3">
      <c r="B67" s="72" t="s">
        <v>12</v>
      </c>
      <c r="C67" s="172" t="s">
        <v>70</v>
      </c>
      <c r="D67" s="190"/>
      <c r="E67" s="190"/>
      <c r="F67" s="115">
        <f>B23*F65</f>
        <v>66456.019873438097</v>
      </c>
      <c r="G67" s="89">
        <f>SUM(F67)</f>
        <v>66456.019873438097</v>
      </c>
      <c r="H67" s="208"/>
      <c r="I67" s="74">
        <f>A66*G9</f>
        <v>201831.13319999998</v>
      </c>
      <c r="J67" s="74">
        <f t="shared" ref="J67:O67" si="16">SUM(I67)</f>
        <v>201831.13319999998</v>
      </c>
      <c r="K67" s="74">
        <f t="shared" si="16"/>
        <v>201831.13319999998</v>
      </c>
      <c r="L67" s="74">
        <f t="shared" si="16"/>
        <v>201831.13319999998</v>
      </c>
      <c r="M67" s="74">
        <f t="shared" si="16"/>
        <v>201831.13319999998</v>
      </c>
      <c r="N67" s="74">
        <f t="shared" si="16"/>
        <v>201831.13319999998</v>
      </c>
      <c r="O67" s="74">
        <f t="shared" si="16"/>
        <v>201831.13319999998</v>
      </c>
      <c r="P67" s="90">
        <f t="shared" ref="P67:P74" si="17">G67-I67</f>
        <v>-135375.11332656187</v>
      </c>
      <c r="R67" s="45"/>
    </row>
    <row r="68" spans="1:18" ht="15.75" thickBot="1" x14ac:dyDescent="0.3">
      <c r="B68" s="72" t="s">
        <v>14</v>
      </c>
      <c r="C68" s="172" t="s">
        <v>15</v>
      </c>
      <c r="D68" s="195">
        <f>SUM(D69:D69)</f>
        <v>59975.409899999999</v>
      </c>
      <c r="E68" s="195">
        <f>SUM(E69:E69)</f>
        <v>75788.105100000001</v>
      </c>
      <c r="F68" s="223">
        <f>SUM(F69:F69)</f>
        <v>65933.830926719442</v>
      </c>
      <c r="G68" s="202">
        <f>SUM(D68:F68)</f>
        <v>201697.34592671946</v>
      </c>
      <c r="H68" s="217"/>
      <c r="I68" s="195">
        <f>A66*G10</f>
        <v>333742.02059999999</v>
      </c>
      <c r="J68" s="195">
        <f>SUM(F68:I68)</f>
        <v>601373.19745343889</v>
      </c>
      <c r="K68" s="195">
        <f>SUM(G68:J68)</f>
        <v>1136812.5639801584</v>
      </c>
      <c r="L68" s="195">
        <f t="shared" ref="L68:O68" si="18">SUM(I68:K68)</f>
        <v>2071927.7820335974</v>
      </c>
      <c r="M68" s="195">
        <f t="shared" si="18"/>
        <v>3810113.5434671948</v>
      </c>
      <c r="N68" s="195">
        <f t="shared" si="18"/>
        <v>7018853.8894809503</v>
      </c>
      <c r="O68" s="195">
        <f t="shared" si="18"/>
        <v>12900895.214981742</v>
      </c>
      <c r="P68" s="90">
        <f t="shared" si="17"/>
        <v>-132044.67467328053</v>
      </c>
    </row>
    <row r="69" spans="1:18" ht="15.75" thickBot="1" x14ac:dyDescent="0.3">
      <c r="B69" s="122"/>
      <c r="C69" s="177" t="s">
        <v>16</v>
      </c>
      <c r="D69" s="196">
        <f>A66*$D$10</f>
        <v>59975.409899999999</v>
      </c>
      <c r="E69" s="196">
        <f>A66*$E$10</f>
        <v>75788.105100000001</v>
      </c>
      <c r="F69" s="224">
        <f>B24*0.6*(F65+F67)</f>
        <v>65933.830926719442</v>
      </c>
      <c r="G69" s="203"/>
      <c r="H69" s="218"/>
      <c r="I69" s="196"/>
      <c r="J69" s="196"/>
      <c r="K69" s="196"/>
      <c r="L69" s="196"/>
      <c r="M69" s="196"/>
      <c r="N69" s="196"/>
      <c r="O69" s="196"/>
      <c r="P69" s="220"/>
    </row>
    <row r="70" spans="1:18" ht="15.75" thickBot="1" x14ac:dyDescent="0.3">
      <c r="B70" s="72" t="s">
        <v>19</v>
      </c>
      <c r="C70" s="172" t="s">
        <v>33</v>
      </c>
      <c r="D70" s="195">
        <f>A66*$D$14</f>
        <v>3554.1781920000003</v>
      </c>
      <c r="E70" s="195">
        <f>A66*$E$14</f>
        <v>5605.5692199231635</v>
      </c>
      <c r="F70" s="223">
        <f>0.01*0.6*(F65+F67+F68)</f>
        <v>4288.1031048009454</v>
      </c>
      <c r="G70" s="202">
        <f>SUM(D70:F70)</f>
        <v>13447.850516724109</v>
      </c>
      <c r="H70" s="217"/>
      <c r="I70" s="195">
        <f>A66*G14</f>
        <v>33133.658100000001</v>
      </c>
      <c r="J70" s="195">
        <f>SUM(F70:I70)</f>
        <v>50869.611721525056</v>
      </c>
      <c r="K70" s="195">
        <f>SUM(G70:J70)</f>
        <v>97451.120338249166</v>
      </c>
      <c r="L70" s="195">
        <f t="shared" ref="L70:O71" si="19">SUM(I70:K70)</f>
        <v>181454.39015977422</v>
      </c>
      <c r="M70" s="195">
        <f t="shared" si="19"/>
        <v>329775.12221954844</v>
      </c>
      <c r="N70" s="195">
        <f t="shared" si="19"/>
        <v>608680.6327175718</v>
      </c>
      <c r="O70" s="195">
        <f t="shared" si="19"/>
        <v>1119910.1450968944</v>
      </c>
      <c r="P70" s="90">
        <f t="shared" si="17"/>
        <v>-19685.807583275891</v>
      </c>
    </row>
    <row r="71" spans="1:18" ht="15.75" thickBot="1" x14ac:dyDescent="0.3">
      <c r="B71" s="72" t="s">
        <v>25</v>
      </c>
      <c r="C71" s="172" t="s">
        <v>34</v>
      </c>
      <c r="D71" s="195">
        <f>A66*$D$19</f>
        <v>10769.150399999999</v>
      </c>
      <c r="E71" s="195">
        <f>A66*$E$19</f>
        <v>16984.862699999998</v>
      </c>
      <c r="F71" s="198">
        <f>0.04*0.6*(F65+F67+F68+F70)</f>
        <v>17255.326893719004</v>
      </c>
      <c r="G71" s="202">
        <f>SUM(D71:F71)</f>
        <v>45009.339993718997</v>
      </c>
      <c r="H71" s="217"/>
      <c r="I71" s="195">
        <f>A66*G19</f>
        <v>70216.20719999999</v>
      </c>
      <c r="J71" s="195">
        <f>SUM(F71:I71)</f>
        <v>132480.87408743799</v>
      </c>
      <c r="K71" s="195">
        <f>SUM(G71:J71)</f>
        <v>247706.42128115697</v>
      </c>
      <c r="L71" s="195">
        <f t="shared" si="19"/>
        <v>450403.50256859499</v>
      </c>
      <c r="M71" s="195">
        <f t="shared" si="19"/>
        <v>830590.79793718993</v>
      </c>
      <c r="N71" s="195">
        <f t="shared" si="19"/>
        <v>1528700.7217869419</v>
      </c>
      <c r="O71" s="195">
        <f t="shared" si="19"/>
        <v>2809695.0222927267</v>
      </c>
      <c r="P71" s="90">
        <f t="shared" si="17"/>
        <v>-25206.867206280993</v>
      </c>
    </row>
    <row r="72" spans="1:18" x14ac:dyDescent="0.25">
      <c r="B72" s="6"/>
      <c r="C72" s="173" t="s">
        <v>30</v>
      </c>
      <c r="D72" s="194"/>
      <c r="E72" s="194"/>
      <c r="F72" s="219"/>
      <c r="G72" s="221"/>
      <c r="H72" s="225"/>
      <c r="I72" s="194"/>
      <c r="J72" s="194"/>
      <c r="K72" s="194"/>
      <c r="L72" s="194"/>
      <c r="M72" s="194"/>
      <c r="N72" s="194"/>
      <c r="O72" s="194"/>
      <c r="P72" s="222"/>
    </row>
    <row r="73" spans="1:18" ht="15.75" thickBot="1" x14ac:dyDescent="0.3">
      <c r="B73" s="6"/>
      <c r="C73" s="243"/>
      <c r="D73" s="13"/>
      <c r="E73" s="13"/>
      <c r="F73" s="13"/>
      <c r="G73" s="204"/>
      <c r="H73" s="30"/>
      <c r="I73" s="30"/>
      <c r="J73" s="30"/>
      <c r="K73" s="30"/>
      <c r="L73" s="30"/>
      <c r="M73" s="30"/>
      <c r="N73" s="30"/>
      <c r="O73" s="30"/>
      <c r="P73" s="205"/>
    </row>
    <row r="74" spans="1:18" ht="15.75" thickBot="1" x14ac:dyDescent="0.3">
      <c r="B74" s="7"/>
      <c r="C74" s="242" t="s">
        <v>4</v>
      </c>
      <c r="G74" s="64">
        <f>SUM(G65,G68,G70,G71,G67)</f>
        <v>908904.55631060072</v>
      </c>
      <c r="H74" s="213"/>
      <c r="I74" s="65">
        <f t="shared" ref="I74:O74" si="20">SUM(I65,I68,I70,I71,I67)</f>
        <v>2408927.0191000002</v>
      </c>
      <c r="J74" s="65">
        <f t="shared" si="20"/>
        <v>3921146.8164624018</v>
      </c>
      <c r="K74" s="65">
        <f t="shared" si="20"/>
        <v>6970691.2387995645</v>
      </c>
      <c r="L74" s="65">
        <f t="shared" si="20"/>
        <v>12897102.807961967</v>
      </c>
      <c r="M74" s="65">
        <f t="shared" si="20"/>
        <v>23385278.596823931</v>
      </c>
      <c r="N74" s="65">
        <f t="shared" si="20"/>
        <v>42849410.377185456</v>
      </c>
      <c r="O74" s="65">
        <f t="shared" si="20"/>
        <v>78728129.515571371</v>
      </c>
      <c r="P74" s="187">
        <f t="shared" si="17"/>
        <v>-1500022.4627893995</v>
      </c>
    </row>
    <row r="75" spans="1:18" ht="15.75" thickBot="1" x14ac:dyDescent="0.3">
      <c r="B75" s="7"/>
      <c r="C75" s="32"/>
      <c r="G75" s="68"/>
      <c r="H75" s="68"/>
      <c r="I75" s="68"/>
      <c r="J75" s="68"/>
      <c r="K75" s="68"/>
      <c r="L75" s="68"/>
      <c r="M75" s="68"/>
      <c r="N75" s="68"/>
      <c r="O75" s="68"/>
      <c r="P75" s="68"/>
    </row>
    <row r="76" spans="1:18" ht="17.25" thickTop="1" thickBot="1" x14ac:dyDescent="0.3">
      <c r="I76" s="180" t="s">
        <v>79</v>
      </c>
    </row>
    <row r="77" spans="1:18" ht="15" customHeight="1" thickTop="1" x14ac:dyDescent="0.25">
      <c r="D77" s="284" t="s">
        <v>1</v>
      </c>
      <c r="E77" s="284" t="s">
        <v>2</v>
      </c>
      <c r="F77" s="286" t="s">
        <v>3</v>
      </c>
      <c r="G77" s="290" t="s">
        <v>32</v>
      </c>
      <c r="H77" s="206"/>
      <c r="I77" s="282" t="s">
        <v>69</v>
      </c>
      <c r="J77" s="282" t="s">
        <v>69</v>
      </c>
      <c r="K77" s="282" t="s">
        <v>69</v>
      </c>
      <c r="L77" s="282" t="s">
        <v>69</v>
      </c>
      <c r="M77" s="282" t="s">
        <v>69</v>
      </c>
      <c r="N77" s="282" t="s">
        <v>69</v>
      </c>
      <c r="O77" s="282" t="s">
        <v>69</v>
      </c>
      <c r="P77" s="292" t="s">
        <v>68</v>
      </c>
    </row>
    <row r="78" spans="1:18" ht="15.75" thickBot="1" x14ac:dyDescent="0.3">
      <c r="A78" s="10" t="s">
        <v>37</v>
      </c>
      <c r="B78" s="22" t="s">
        <v>5</v>
      </c>
      <c r="C78" s="69">
        <v>38869</v>
      </c>
      <c r="D78" s="285"/>
      <c r="E78" s="285"/>
      <c r="F78" s="287"/>
      <c r="G78" s="291"/>
      <c r="H78" s="207"/>
      <c r="I78" s="283"/>
      <c r="J78" s="283"/>
      <c r="K78" s="283"/>
      <c r="L78" s="283"/>
      <c r="M78" s="283"/>
      <c r="N78" s="283"/>
      <c r="O78" s="283"/>
      <c r="P78" s="293"/>
    </row>
    <row r="79" spans="1:18" ht="15.75" thickBot="1" x14ac:dyDescent="0.3">
      <c r="A79" t="s">
        <v>29</v>
      </c>
      <c r="B79" s="72" t="s">
        <v>6</v>
      </c>
      <c r="C79" s="254" t="s">
        <v>7</v>
      </c>
      <c r="D79" s="258"/>
      <c r="E79" s="258"/>
      <c r="F79" s="259"/>
      <c r="G79" s="260"/>
      <c r="H79" s="214"/>
      <c r="I79" s="188"/>
      <c r="J79" s="188"/>
      <c r="K79" s="188"/>
      <c r="L79" s="188"/>
      <c r="M79" s="188"/>
      <c r="N79" s="188"/>
      <c r="O79" s="188"/>
      <c r="P79" s="200"/>
    </row>
    <row r="80" spans="1:18" ht="15.75" thickBot="1" x14ac:dyDescent="0.3">
      <c r="A80" s="11"/>
      <c r="B80" s="72" t="s">
        <v>8</v>
      </c>
      <c r="C80" s="254" t="s">
        <v>9</v>
      </c>
      <c r="D80" s="152">
        <f>SUM(D81:D81)</f>
        <v>0</v>
      </c>
      <c r="E80" s="152">
        <f>SUM(E81:E81)</f>
        <v>0</v>
      </c>
      <c r="F80" s="115">
        <f>SUM(F81:F81)</f>
        <v>2630099</v>
      </c>
      <c r="G80" s="245">
        <f>SUM(D80:F80)</f>
        <v>2630099</v>
      </c>
      <c r="H80" s="208"/>
      <c r="I80" s="74">
        <v>5442308</v>
      </c>
      <c r="J80" s="74">
        <f>SUM(F80:I80)</f>
        <v>10702506</v>
      </c>
      <c r="K80" s="74">
        <f>SUM(G80:J80)</f>
        <v>18774913</v>
      </c>
      <c r="L80" s="74">
        <f t="shared" ref="L80:O80" si="21">SUM(I80:K80)</f>
        <v>34919727</v>
      </c>
      <c r="M80" s="74">
        <f t="shared" si="21"/>
        <v>64397146</v>
      </c>
      <c r="N80" s="74">
        <f t="shared" si="21"/>
        <v>118091786</v>
      </c>
      <c r="O80" s="74">
        <f t="shared" si="21"/>
        <v>217408659</v>
      </c>
      <c r="P80" s="90">
        <f>G80-I80</f>
        <v>-2812209</v>
      </c>
    </row>
    <row r="81" spans="1:16" ht="15.75" thickBot="1" x14ac:dyDescent="0.3">
      <c r="A81" s="33">
        <v>7.6600000000000001E-2</v>
      </c>
      <c r="B81" s="110"/>
      <c r="C81" s="256" t="s">
        <v>10</v>
      </c>
      <c r="D81" s="192"/>
      <c r="E81" s="192"/>
      <c r="F81" s="55">
        <v>2630099</v>
      </c>
      <c r="G81" s="246"/>
      <c r="H81" s="215"/>
      <c r="I81" s="108"/>
      <c r="J81" s="108"/>
      <c r="K81" s="108"/>
      <c r="L81" s="108"/>
      <c r="M81" s="108"/>
      <c r="N81" s="108"/>
      <c r="O81" s="108"/>
      <c r="P81" s="109"/>
    </row>
    <row r="82" spans="1:16" ht="15.75" thickBot="1" x14ac:dyDescent="0.3">
      <c r="B82" s="72" t="s">
        <v>12</v>
      </c>
      <c r="C82" s="254" t="s">
        <v>70</v>
      </c>
      <c r="D82" s="248"/>
      <c r="E82" s="248"/>
      <c r="F82" s="115">
        <f>SUM(F83:F83)</f>
        <v>300167.80425886181</v>
      </c>
      <c r="G82" s="245">
        <f>SUM(F82)</f>
        <v>300167.80425886181</v>
      </c>
      <c r="H82" s="208"/>
      <c r="I82" s="74">
        <f>A81*G9</f>
        <v>620894.16879999998</v>
      </c>
      <c r="J82" s="74">
        <f t="shared" ref="J82:O82" si="22">SUM(I82)</f>
        <v>620894.16879999998</v>
      </c>
      <c r="K82" s="74">
        <f t="shared" si="22"/>
        <v>620894.16879999998</v>
      </c>
      <c r="L82" s="74">
        <f t="shared" si="22"/>
        <v>620894.16879999998</v>
      </c>
      <c r="M82" s="74">
        <f t="shared" si="22"/>
        <v>620894.16879999998</v>
      </c>
      <c r="N82" s="74">
        <f t="shared" si="22"/>
        <v>620894.16879999998</v>
      </c>
      <c r="O82" s="74">
        <f t="shared" si="22"/>
        <v>620894.16879999998</v>
      </c>
      <c r="P82" s="90">
        <f t="shared" ref="P82:P90" si="23">G82-I82</f>
        <v>-320726.36454113817</v>
      </c>
    </row>
    <row r="83" spans="1:16" ht="15.75" thickBot="1" x14ac:dyDescent="0.3">
      <c r="B83" s="116"/>
      <c r="C83" s="191" t="s">
        <v>38</v>
      </c>
      <c r="D83" s="226"/>
      <c r="E83" s="226"/>
      <c r="F83" s="153">
        <f>B23*F81</f>
        <v>300167.80425886181</v>
      </c>
      <c r="G83" s="227"/>
      <c r="H83" s="216"/>
      <c r="I83" s="226"/>
      <c r="J83" s="226"/>
      <c r="K83" s="226"/>
      <c r="L83" s="226"/>
      <c r="M83" s="226"/>
      <c r="N83" s="226"/>
      <c r="O83" s="226"/>
      <c r="P83" s="228"/>
    </row>
    <row r="84" spans="1:16" ht="15.75" thickBot="1" x14ac:dyDescent="0.3">
      <c r="B84" s="72" t="s">
        <v>14</v>
      </c>
      <c r="C84" s="254" t="s">
        <v>15</v>
      </c>
      <c r="D84" s="249">
        <f>SUM(D85:D85)</f>
        <v>184502.6666</v>
      </c>
      <c r="E84" s="249">
        <f>SUM(E85:E85)</f>
        <v>233147.34340000001</v>
      </c>
      <c r="F84" s="223">
        <f>SUM(F85:F85)</f>
        <v>297809.1870885393</v>
      </c>
      <c r="G84" s="261">
        <f>SUM(D84:F84)</f>
        <v>715459.19708853937</v>
      </c>
      <c r="H84" s="217"/>
      <c r="I84" s="195">
        <f>A81*G10</f>
        <v>1026692.3204</v>
      </c>
      <c r="J84" s="195">
        <f>SUM(F84:I84)</f>
        <v>2039960.7045770786</v>
      </c>
      <c r="K84" s="195">
        <f>SUM(G84:J84)</f>
        <v>3782112.2220656178</v>
      </c>
      <c r="L84" s="195">
        <f t="shared" ref="L84:O84" si="24">SUM(I84:K84)</f>
        <v>6848765.2470426969</v>
      </c>
      <c r="M84" s="195">
        <f t="shared" si="24"/>
        <v>12670838.173685394</v>
      </c>
      <c r="N84" s="195">
        <f t="shared" si="24"/>
        <v>23301715.642793708</v>
      </c>
      <c r="O84" s="195">
        <f t="shared" si="24"/>
        <v>42821319.063521802</v>
      </c>
      <c r="P84" s="90">
        <f t="shared" si="23"/>
        <v>-311233.1233114606</v>
      </c>
    </row>
    <row r="85" spans="1:16" ht="15.75" thickBot="1" x14ac:dyDescent="0.3">
      <c r="B85" s="122"/>
      <c r="C85" s="256" t="s">
        <v>16</v>
      </c>
      <c r="D85" s="257">
        <f>A81*$D$10</f>
        <v>184502.6666</v>
      </c>
      <c r="E85" s="257">
        <f>A81*$E$10</f>
        <v>233147.34340000001</v>
      </c>
      <c r="F85" s="224">
        <f>B24*0.6*(F80+F82)</f>
        <v>297809.1870885393</v>
      </c>
      <c r="G85" s="262"/>
      <c r="H85" s="218"/>
      <c r="I85" s="196"/>
      <c r="J85" s="196"/>
      <c r="K85" s="196"/>
      <c r="L85" s="196"/>
      <c r="M85" s="196"/>
      <c r="N85" s="196"/>
      <c r="O85" s="196"/>
      <c r="P85" s="220"/>
    </row>
    <row r="86" spans="1:16" ht="15.75" thickBot="1" x14ac:dyDescent="0.3">
      <c r="B86" s="72" t="s">
        <v>19</v>
      </c>
      <c r="C86" s="254" t="s">
        <v>33</v>
      </c>
      <c r="D86" s="249">
        <f>A81*$D$14</f>
        <v>10933.736928000002</v>
      </c>
      <c r="E86" s="249">
        <f>A81*$E$14</f>
        <v>17244.441857273669</v>
      </c>
      <c r="F86" s="223">
        <f>0.01*0.6*(F80+F82+F84)</f>
        <v>19368.455948084407</v>
      </c>
      <c r="G86" s="261">
        <f>SUM(D86:F86)</f>
        <v>47546.634733358078</v>
      </c>
      <c r="H86" s="217"/>
      <c r="I86" s="195">
        <f>A81*G14</f>
        <v>101929.2454</v>
      </c>
      <c r="J86" s="195">
        <f>SUM(F86:I86)</f>
        <v>168844.33608144248</v>
      </c>
      <c r="K86" s="195">
        <f>SUM(G86:J86)</f>
        <v>318320.21621480054</v>
      </c>
      <c r="L86" s="195">
        <f t="shared" ref="L86:O87" si="25">SUM(I86:K86)</f>
        <v>589093.79769624304</v>
      </c>
      <c r="M86" s="195">
        <f t="shared" si="25"/>
        <v>1076258.3499924862</v>
      </c>
      <c r="N86" s="195">
        <f t="shared" si="25"/>
        <v>1983672.3639035297</v>
      </c>
      <c r="O86" s="195">
        <f t="shared" si="25"/>
        <v>3649024.5115922587</v>
      </c>
      <c r="P86" s="90">
        <f t="shared" si="23"/>
        <v>-54382.610666641922</v>
      </c>
    </row>
    <row r="87" spans="1:16" ht="15.75" thickBot="1" x14ac:dyDescent="0.3">
      <c r="B87" s="72" t="s">
        <v>25</v>
      </c>
      <c r="C87" s="172" t="s">
        <v>34</v>
      </c>
      <c r="D87" s="195">
        <f>A81*$D$19</f>
        <v>33129.193599999999</v>
      </c>
      <c r="E87" s="195">
        <f>A81*$E$19</f>
        <v>52250.621800000001</v>
      </c>
      <c r="F87" s="198">
        <f>0.04*0.6*(F80+F82+F84+F86)</f>
        <v>77938.666735091654</v>
      </c>
      <c r="G87" s="202">
        <f>SUM(D87:F87)</f>
        <v>163318.48213509165</v>
      </c>
      <c r="H87" s="217"/>
      <c r="I87" s="195">
        <f>A81*G19</f>
        <v>216006.48480000001</v>
      </c>
      <c r="J87" s="195">
        <f>SUM(F87:I87)</f>
        <v>457263.63367018331</v>
      </c>
      <c r="K87" s="195">
        <f>SUM(G87:J87)</f>
        <v>836588.60060527502</v>
      </c>
      <c r="L87" s="195">
        <f t="shared" si="25"/>
        <v>1509858.7190754584</v>
      </c>
      <c r="M87" s="195">
        <f t="shared" si="25"/>
        <v>2803710.9533509165</v>
      </c>
      <c r="N87" s="195">
        <f t="shared" si="25"/>
        <v>5150158.2730316501</v>
      </c>
      <c r="O87" s="195">
        <f t="shared" si="25"/>
        <v>9463727.9454580247</v>
      </c>
      <c r="P87" s="90">
        <f t="shared" si="23"/>
        <v>-52688.002664908359</v>
      </c>
    </row>
    <row r="88" spans="1:16" x14ac:dyDescent="0.25">
      <c r="B88" s="6"/>
      <c r="C88" s="173" t="s">
        <v>30</v>
      </c>
      <c r="D88" s="194"/>
      <c r="E88" s="194"/>
      <c r="F88" s="219"/>
      <c r="G88" s="221"/>
      <c r="H88" s="225"/>
      <c r="I88" s="194"/>
      <c r="J88" s="194"/>
      <c r="K88" s="194"/>
      <c r="L88" s="194"/>
      <c r="M88" s="194"/>
      <c r="N88" s="194"/>
      <c r="O88" s="194"/>
      <c r="P88" s="222"/>
    </row>
    <row r="89" spans="1:16" ht="15.75" thickBot="1" x14ac:dyDescent="0.3">
      <c r="B89" s="6"/>
      <c r="C89" s="243"/>
      <c r="D89" s="13"/>
      <c r="E89" s="13"/>
      <c r="F89" s="13"/>
      <c r="G89" s="204"/>
      <c r="H89" s="30"/>
      <c r="I89" s="30"/>
      <c r="J89" s="30"/>
      <c r="K89" s="30"/>
      <c r="L89" s="30"/>
      <c r="M89" s="30"/>
      <c r="N89" s="30"/>
      <c r="O89" s="30"/>
      <c r="P89" s="205"/>
    </row>
    <row r="90" spans="1:16" ht="15.75" thickBot="1" x14ac:dyDescent="0.3">
      <c r="B90" s="7"/>
      <c r="C90" s="242" t="s">
        <v>4</v>
      </c>
      <c r="G90" s="64">
        <f>SUM(G80,G84,G86,G87,G82)</f>
        <v>3856591.1182158506</v>
      </c>
      <c r="H90" s="213"/>
      <c r="I90" s="65">
        <f t="shared" ref="I90:O90" si="26">SUM(I80,I84,I86,I87,I82)</f>
        <v>7407830.2193999998</v>
      </c>
      <c r="J90" s="65">
        <f t="shared" si="26"/>
        <v>13989468.843128705</v>
      </c>
      <c r="K90" s="65">
        <f t="shared" si="26"/>
        <v>24332828.207685694</v>
      </c>
      <c r="L90" s="65">
        <f t="shared" si="26"/>
        <v>44488338.932614394</v>
      </c>
      <c r="M90" s="65">
        <f t="shared" si="26"/>
        <v>81568847.645828798</v>
      </c>
      <c r="N90" s="65">
        <f t="shared" si="26"/>
        <v>149148226.44852889</v>
      </c>
      <c r="O90" s="65">
        <f t="shared" si="26"/>
        <v>273963624.68937206</v>
      </c>
      <c r="P90" s="187">
        <f t="shared" si="23"/>
        <v>-3551239.1011841493</v>
      </c>
    </row>
    <row r="92" spans="1:16" x14ac:dyDescent="0.25">
      <c r="A92" s="20"/>
      <c r="B92" s="20"/>
      <c r="C92" s="20"/>
      <c r="D92" s="294"/>
      <c r="E92" s="294"/>
      <c r="F92" s="294"/>
      <c r="G92" s="281"/>
      <c r="H92" s="59"/>
    </row>
    <row r="93" spans="1:16" x14ac:dyDescent="0.25">
      <c r="A93" s="21"/>
      <c r="B93" s="22"/>
      <c r="C93" s="23"/>
      <c r="D93" s="294"/>
      <c r="E93" s="294"/>
      <c r="F93" s="294"/>
      <c r="G93" s="281"/>
      <c r="H93" s="59"/>
    </row>
    <row r="94" spans="1:16" x14ac:dyDescent="0.25">
      <c r="A94" s="20"/>
      <c r="B94" s="24"/>
      <c r="C94" s="25"/>
      <c r="D94" s="25"/>
      <c r="E94" s="25"/>
      <c r="F94" s="25"/>
      <c r="G94" s="25"/>
      <c r="H94" s="25"/>
    </row>
    <row r="95" spans="1:16" x14ac:dyDescent="0.25">
      <c r="A95" s="26"/>
      <c r="B95" s="24"/>
      <c r="C95" s="25"/>
      <c r="D95" s="25"/>
      <c r="E95" s="25"/>
      <c r="F95" s="25"/>
      <c r="G95" s="25"/>
      <c r="H95" s="25"/>
    </row>
    <row r="96" spans="1:16" x14ac:dyDescent="0.25">
      <c r="A96" s="20"/>
      <c r="B96" s="27"/>
      <c r="C96" s="28"/>
      <c r="D96" s="28"/>
      <c r="E96" s="28"/>
      <c r="F96" s="28"/>
      <c r="G96" s="28"/>
      <c r="H96" s="28"/>
    </row>
    <row r="97" spans="1:11" x14ac:dyDescent="0.25">
      <c r="A97" s="20"/>
      <c r="B97" s="27"/>
      <c r="C97" s="28"/>
      <c r="D97" s="28"/>
      <c r="E97" s="28"/>
      <c r="F97" s="28"/>
      <c r="G97" s="28"/>
      <c r="H97" s="28"/>
    </row>
    <row r="98" spans="1:11" x14ac:dyDescent="0.25">
      <c r="A98" s="20"/>
      <c r="B98" s="24"/>
      <c r="C98" s="25"/>
      <c r="D98" s="25"/>
      <c r="E98" s="25"/>
      <c r="F98" s="25"/>
      <c r="G98" s="25"/>
      <c r="H98" s="25"/>
    </row>
    <row r="99" spans="1:11" x14ac:dyDescent="0.25">
      <c r="A99" s="34"/>
      <c r="B99" s="37"/>
      <c r="C99" s="38"/>
      <c r="D99" s="38"/>
      <c r="E99" s="38"/>
      <c r="F99" s="38"/>
      <c r="G99" s="38"/>
      <c r="H99" s="38"/>
      <c r="I99" s="45"/>
      <c r="J99" s="45"/>
      <c r="K99" s="45"/>
    </row>
    <row r="100" spans="1:11" x14ac:dyDescent="0.25">
      <c r="A100" s="34"/>
      <c r="B100" s="35"/>
      <c r="C100" s="36"/>
      <c r="D100" s="36"/>
      <c r="E100" s="36"/>
      <c r="F100" s="36"/>
      <c r="G100" s="36"/>
      <c r="H100" s="36"/>
      <c r="I100" s="45"/>
      <c r="J100" s="45"/>
      <c r="K100" s="45"/>
    </row>
    <row r="101" spans="1:11" x14ac:dyDescent="0.25">
      <c r="A101" s="34"/>
      <c r="B101" s="35"/>
      <c r="C101" s="36"/>
      <c r="D101" s="36"/>
      <c r="E101" s="36"/>
      <c r="F101" s="36"/>
      <c r="G101" s="36"/>
      <c r="H101" s="36"/>
      <c r="I101" s="45"/>
      <c r="J101" s="45"/>
      <c r="K101" s="45"/>
    </row>
    <row r="102" spans="1:11" x14ac:dyDescent="0.25">
      <c r="A102" s="34"/>
      <c r="B102" s="37"/>
      <c r="C102" s="38"/>
      <c r="D102" s="38"/>
      <c r="E102" s="38"/>
      <c r="F102" s="38"/>
      <c r="G102" s="38"/>
      <c r="H102" s="38"/>
      <c r="I102" s="45"/>
      <c r="J102" s="45"/>
      <c r="K102" s="45"/>
    </row>
    <row r="103" spans="1:11" x14ac:dyDescent="0.25">
      <c r="A103" s="34"/>
      <c r="B103" s="37"/>
      <c r="C103" s="38"/>
      <c r="D103" s="38"/>
      <c r="E103" s="38"/>
      <c r="F103" s="38"/>
      <c r="G103" s="38"/>
      <c r="H103" s="38"/>
      <c r="I103" s="45"/>
      <c r="J103" s="45"/>
      <c r="K103" s="45"/>
    </row>
    <row r="104" spans="1:11" x14ac:dyDescent="0.25">
      <c r="A104" s="34"/>
      <c r="B104" s="35"/>
      <c r="C104" s="36"/>
      <c r="D104" s="36"/>
      <c r="E104" s="36"/>
      <c r="F104" s="36"/>
      <c r="G104" s="36"/>
      <c r="H104" s="36"/>
      <c r="I104" s="45"/>
      <c r="J104" s="45"/>
      <c r="K104" s="45"/>
    </row>
    <row r="105" spans="1:11" x14ac:dyDescent="0.25">
      <c r="A105" s="34"/>
      <c r="B105" s="35"/>
      <c r="C105" s="36"/>
      <c r="D105" s="36"/>
      <c r="E105" s="36"/>
      <c r="F105" s="36"/>
      <c r="G105" s="36"/>
      <c r="H105" s="36"/>
      <c r="I105" s="45"/>
      <c r="J105" s="45"/>
      <c r="K105" s="45"/>
    </row>
    <row r="106" spans="1:11" x14ac:dyDescent="0.25">
      <c r="A106" s="34"/>
      <c r="B106" s="35"/>
      <c r="C106" s="36"/>
      <c r="D106" s="34"/>
      <c r="E106" s="34"/>
      <c r="F106" s="34"/>
      <c r="G106" s="34"/>
      <c r="H106" s="34"/>
      <c r="I106" s="45"/>
      <c r="J106" s="45"/>
      <c r="K106" s="45"/>
    </row>
    <row r="107" spans="1:11" x14ac:dyDescent="0.25">
      <c r="A107" s="34"/>
      <c r="B107" s="9"/>
      <c r="C107" s="39"/>
      <c r="D107" s="34"/>
      <c r="E107" s="34"/>
      <c r="F107" s="34"/>
      <c r="G107" s="34"/>
      <c r="H107" s="34"/>
      <c r="I107" s="45"/>
      <c r="J107" s="45"/>
      <c r="K107" s="45"/>
    </row>
    <row r="108" spans="1:11" x14ac:dyDescent="0.25">
      <c r="A108" s="34"/>
      <c r="B108" s="34"/>
      <c r="C108" s="34"/>
      <c r="D108" s="34"/>
      <c r="E108" s="34"/>
      <c r="F108" s="34"/>
      <c r="G108" s="34"/>
      <c r="H108" s="34"/>
      <c r="I108" s="45"/>
      <c r="J108" s="45"/>
      <c r="K108" s="45"/>
    </row>
    <row r="109" spans="1:11" x14ac:dyDescent="0.25">
      <c r="A109" s="34"/>
      <c r="B109" s="34"/>
      <c r="C109" s="34"/>
      <c r="D109" s="297"/>
      <c r="E109" s="297"/>
      <c r="F109" s="297"/>
      <c r="G109" s="298"/>
      <c r="H109" s="60"/>
      <c r="I109" s="45"/>
      <c r="J109" s="45"/>
      <c r="K109" s="45"/>
    </row>
    <row r="110" spans="1:11" x14ac:dyDescent="0.25">
      <c r="A110" s="40"/>
      <c r="B110" s="41"/>
      <c r="C110" s="42"/>
      <c r="D110" s="297"/>
      <c r="E110" s="297"/>
      <c r="F110" s="297"/>
      <c r="G110" s="298"/>
      <c r="H110" s="60"/>
      <c r="I110" s="45"/>
      <c r="J110" s="45"/>
      <c r="K110" s="45"/>
    </row>
    <row r="111" spans="1:11" x14ac:dyDescent="0.25">
      <c r="A111" s="34"/>
      <c r="B111" s="37"/>
      <c r="C111" s="38"/>
      <c r="D111" s="38"/>
      <c r="E111" s="38"/>
      <c r="F111" s="38"/>
      <c r="G111" s="38"/>
      <c r="H111" s="38"/>
      <c r="I111" s="45"/>
      <c r="J111" s="45"/>
      <c r="K111" s="45"/>
    </row>
    <row r="112" spans="1:11" x14ac:dyDescent="0.25">
      <c r="A112" s="43"/>
      <c r="B112" s="37"/>
      <c r="C112" s="38"/>
      <c r="D112" s="38"/>
      <c r="E112" s="38"/>
      <c r="F112" s="38"/>
      <c r="G112" s="38"/>
      <c r="H112" s="38"/>
      <c r="I112" s="45"/>
      <c r="J112" s="45"/>
      <c r="K112" s="45"/>
    </row>
    <row r="113" spans="1:11" x14ac:dyDescent="0.25">
      <c r="A113" s="34"/>
      <c r="B113" s="44"/>
      <c r="C113" s="36"/>
      <c r="D113" s="36"/>
      <c r="E113" s="36"/>
      <c r="F113" s="36"/>
      <c r="G113" s="36"/>
      <c r="H113" s="36"/>
      <c r="I113" s="45"/>
      <c r="J113" s="45"/>
      <c r="K113" s="45"/>
    </row>
    <row r="114" spans="1:11" x14ac:dyDescent="0.25">
      <c r="A114" s="34"/>
      <c r="B114" s="44"/>
      <c r="C114" s="36"/>
      <c r="D114" s="36"/>
      <c r="E114" s="36"/>
      <c r="F114" s="36"/>
      <c r="G114" s="36"/>
      <c r="H114" s="36"/>
      <c r="I114" s="45"/>
      <c r="J114" s="45"/>
      <c r="K114" s="45"/>
    </row>
    <row r="115" spans="1:11" x14ac:dyDescent="0.25">
      <c r="A115" s="20"/>
      <c r="B115" s="24"/>
      <c r="C115" s="25"/>
      <c r="D115" s="25"/>
      <c r="E115" s="25"/>
      <c r="F115" s="25"/>
      <c r="G115" s="25"/>
      <c r="H115" s="25"/>
    </row>
    <row r="116" spans="1:11" x14ac:dyDescent="0.25">
      <c r="A116" s="20"/>
      <c r="B116" s="24"/>
      <c r="C116" s="25"/>
      <c r="D116" s="25"/>
      <c r="E116" s="25"/>
      <c r="F116" s="25"/>
      <c r="G116" s="25"/>
      <c r="H116" s="25"/>
    </row>
    <row r="117" spans="1:11" x14ac:dyDescent="0.25">
      <c r="A117" s="20"/>
      <c r="B117" s="6"/>
      <c r="C117" s="28"/>
      <c r="D117" s="28"/>
      <c r="E117" s="28"/>
      <c r="F117" s="28"/>
      <c r="G117" s="28"/>
      <c r="H117" s="28"/>
    </row>
    <row r="118" spans="1:11" x14ac:dyDescent="0.25">
      <c r="A118" s="20"/>
      <c r="B118" s="6"/>
      <c r="C118" s="28"/>
      <c r="D118" s="28"/>
      <c r="E118" s="28"/>
      <c r="F118" s="28"/>
      <c r="G118" s="28"/>
      <c r="H118" s="28"/>
    </row>
    <row r="119" spans="1:11" x14ac:dyDescent="0.25">
      <c r="A119" s="20"/>
      <c r="B119" s="24"/>
      <c r="C119" s="25"/>
      <c r="D119" s="25"/>
      <c r="E119" s="25"/>
      <c r="F119" s="25"/>
      <c r="G119" s="25"/>
      <c r="H119" s="25"/>
    </row>
    <row r="120" spans="1:11" x14ac:dyDescent="0.25">
      <c r="A120" s="20"/>
      <c r="B120" s="24"/>
      <c r="C120" s="25"/>
      <c r="D120" s="25"/>
      <c r="E120" s="25"/>
      <c r="F120" s="25"/>
      <c r="G120" s="25"/>
      <c r="H120" s="25"/>
    </row>
    <row r="121" spans="1:11" x14ac:dyDescent="0.25">
      <c r="A121" s="20"/>
      <c r="B121" s="6"/>
      <c r="C121" s="28"/>
      <c r="D121" s="28"/>
      <c r="E121" s="28"/>
      <c r="F121" s="28"/>
      <c r="G121" s="28"/>
      <c r="H121" s="28"/>
    </row>
    <row r="122" spans="1:11" x14ac:dyDescent="0.25">
      <c r="A122" s="20"/>
      <c r="B122" s="6"/>
      <c r="C122" s="28"/>
      <c r="D122" s="28"/>
      <c r="E122" s="28"/>
      <c r="F122" s="28"/>
      <c r="G122" s="28"/>
      <c r="H122" s="28"/>
    </row>
    <row r="123" spans="1:11" x14ac:dyDescent="0.25">
      <c r="A123" s="20"/>
      <c r="B123" s="6"/>
      <c r="C123" s="29"/>
      <c r="D123" s="30"/>
      <c r="E123" s="30"/>
      <c r="F123" s="30"/>
      <c r="G123" s="30"/>
      <c r="H123" s="30"/>
    </row>
    <row r="124" spans="1:11" x14ac:dyDescent="0.25">
      <c r="A124" s="20"/>
      <c r="B124" s="31"/>
      <c r="C124" s="32"/>
      <c r="D124" s="20"/>
      <c r="E124" s="20"/>
      <c r="F124" s="20"/>
      <c r="G124" s="20"/>
      <c r="H124" s="20"/>
    </row>
    <row r="125" spans="1:11" x14ac:dyDescent="0.25">
      <c r="A125" s="20"/>
      <c r="B125" s="20"/>
      <c r="C125" s="20"/>
      <c r="D125" s="20"/>
      <c r="E125" s="20"/>
      <c r="F125" s="20"/>
      <c r="G125" s="20"/>
      <c r="H125" s="20"/>
    </row>
    <row r="126" spans="1:11" x14ac:dyDescent="0.25">
      <c r="A126" s="20"/>
      <c r="B126" s="20"/>
      <c r="C126" s="20"/>
      <c r="D126" s="20"/>
      <c r="E126" s="20"/>
      <c r="F126" s="20"/>
      <c r="G126" s="20"/>
      <c r="H126" s="20"/>
    </row>
    <row r="127" spans="1:11" x14ac:dyDescent="0.25">
      <c r="A127" s="20"/>
      <c r="B127" s="20"/>
      <c r="C127" s="20"/>
      <c r="D127" s="20"/>
      <c r="E127" s="20"/>
      <c r="F127" s="20"/>
      <c r="G127" s="20"/>
      <c r="H127" s="20"/>
    </row>
    <row r="128" spans="1:11" x14ac:dyDescent="0.25">
      <c r="A128" s="20"/>
      <c r="B128" s="20"/>
      <c r="C128" s="20"/>
      <c r="D128" s="20"/>
      <c r="E128" s="20"/>
      <c r="F128" s="20"/>
      <c r="G128" s="20"/>
      <c r="H128" s="20"/>
    </row>
  </sheetData>
  <mergeCells count="90">
    <mergeCell ref="O41:O42"/>
    <mergeCell ref="P41:P42"/>
    <mergeCell ref="N37:N38"/>
    <mergeCell ref="O37:O38"/>
    <mergeCell ref="P37:P38"/>
    <mergeCell ref="M41:M42"/>
    <mergeCell ref="N41:N42"/>
    <mergeCell ref="G37:G38"/>
    <mergeCell ref="I37:I38"/>
    <mergeCell ref="J37:J38"/>
    <mergeCell ref="K37:K38"/>
    <mergeCell ref="L37:L38"/>
    <mergeCell ref="M37:M38"/>
    <mergeCell ref="G41:G42"/>
    <mergeCell ref="I41:I42"/>
    <mergeCell ref="J41:J42"/>
    <mergeCell ref="K41:K42"/>
    <mergeCell ref="L41:L42"/>
    <mergeCell ref="G31:G32"/>
    <mergeCell ref="I31:I32"/>
    <mergeCell ref="P31:P32"/>
    <mergeCell ref="G34:G35"/>
    <mergeCell ref="I34:I35"/>
    <mergeCell ref="P34:P35"/>
    <mergeCell ref="D92:D93"/>
    <mergeCell ref="E92:E93"/>
    <mergeCell ref="F92:F93"/>
    <mergeCell ref="G92:G93"/>
    <mergeCell ref="D109:D110"/>
    <mergeCell ref="E109:E110"/>
    <mergeCell ref="F109:F110"/>
    <mergeCell ref="G109:G110"/>
    <mergeCell ref="P77:P78"/>
    <mergeCell ref="D77:D78"/>
    <mergeCell ref="E77:E78"/>
    <mergeCell ref="F77:F78"/>
    <mergeCell ref="G77:G78"/>
    <mergeCell ref="I77:I78"/>
    <mergeCell ref="J77:J78"/>
    <mergeCell ref="K77:K78"/>
    <mergeCell ref="L77:L78"/>
    <mergeCell ref="M77:M78"/>
    <mergeCell ref="N77:N78"/>
    <mergeCell ref="O77:O78"/>
    <mergeCell ref="P62:P63"/>
    <mergeCell ref="D62:D63"/>
    <mergeCell ref="E62:E63"/>
    <mergeCell ref="F62:F63"/>
    <mergeCell ref="G62:G63"/>
    <mergeCell ref="I62:I63"/>
    <mergeCell ref="J62:J63"/>
    <mergeCell ref="K62:K63"/>
    <mergeCell ref="L62:L63"/>
    <mergeCell ref="M62:M63"/>
    <mergeCell ref="N62:N63"/>
    <mergeCell ref="O62:O63"/>
    <mergeCell ref="P47:P48"/>
    <mergeCell ref="D47:D48"/>
    <mergeCell ref="E47:E48"/>
    <mergeCell ref="F47:F48"/>
    <mergeCell ref="G47:G48"/>
    <mergeCell ref="I47:I48"/>
    <mergeCell ref="J47:J48"/>
    <mergeCell ref="K47:K48"/>
    <mergeCell ref="L47:L48"/>
    <mergeCell ref="M47:M48"/>
    <mergeCell ref="N47:N48"/>
    <mergeCell ref="O47:O48"/>
    <mergeCell ref="O6:O7"/>
    <mergeCell ref="K27:K28"/>
    <mergeCell ref="L27:L28"/>
    <mergeCell ref="M27:M28"/>
    <mergeCell ref="N27:N28"/>
    <mergeCell ref="O27:O28"/>
    <mergeCell ref="P3:P4"/>
    <mergeCell ref="J27:J28"/>
    <mergeCell ref="D3:D4"/>
    <mergeCell ref="E3:E4"/>
    <mergeCell ref="F3:F4"/>
    <mergeCell ref="G3:G4"/>
    <mergeCell ref="I3:I4"/>
    <mergeCell ref="D27:D28"/>
    <mergeCell ref="E27:E28"/>
    <mergeCell ref="F27:F28"/>
    <mergeCell ref="G27:G28"/>
    <mergeCell ref="I27:I28"/>
    <mergeCell ref="P27:P28"/>
    <mergeCell ref="L6:L7"/>
    <mergeCell ref="M6:M7"/>
    <mergeCell ref="N6:N7"/>
  </mergeCells>
  <conditionalFormatting sqref="P5:P21">
    <cfRule type="cellIs" dxfId="97" priority="59" operator="lessThan">
      <formula>0</formula>
    </cfRule>
  </conditionalFormatting>
  <conditionalFormatting sqref="P29:P30 P33 P36 P39:P40 P43:P45">
    <cfRule type="cellIs" dxfId="96" priority="58" operator="greaterThan">
      <formula>0</formula>
    </cfRule>
  </conditionalFormatting>
  <conditionalFormatting sqref="P30">
    <cfRule type="cellIs" dxfId="95" priority="56" operator="lessThan">
      <formula>0</formula>
    </cfRule>
    <cfRule type="cellIs" dxfId="94" priority="57" operator="greaterThan">
      <formula>0</formula>
    </cfRule>
  </conditionalFormatting>
  <conditionalFormatting sqref="P33">
    <cfRule type="cellIs" dxfId="93" priority="54" operator="lessThan">
      <formula>0</formula>
    </cfRule>
    <cfRule type="cellIs" dxfId="92" priority="55" operator="greaterThan">
      <formula>0</formula>
    </cfRule>
  </conditionalFormatting>
  <conditionalFormatting sqref="P36">
    <cfRule type="cellIs" dxfId="91" priority="52" operator="lessThan">
      <formula>0</formula>
    </cfRule>
    <cfRule type="cellIs" dxfId="90" priority="53" operator="greaterThan">
      <formula>0</formula>
    </cfRule>
  </conditionalFormatting>
  <conditionalFormatting sqref="P39">
    <cfRule type="cellIs" dxfId="89" priority="50" operator="lessThan">
      <formula>0</formula>
    </cfRule>
    <cfRule type="cellIs" dxfId="88" priority="51" operator="greaterThan">
      <formula>0</formula>
    </cfRule>
  </conditionalFormatting>
  <conditionalFormatting sqref="P40">
    <cfRule type="cellIs" dxfId="87" priority="48" operator="lessThan">
      <formula>0</formula>
    </cfRule>
    <cfRule type="cellIs" dxfId="86" priority="49" operator="greaterThan">
      <formula>0</formula>
    </cfRule>
  </conditionalFormatting>
  <conditionalFormatting sqref="P44">
    <cfRule type="cellIs" dxfId="85" priority="46" operator="lessThan">
      <formula>0</formula>
    </cfRule>
    <cfRule type="cellIs" dxfId="84" priority="47" operator="greaterThan">
      <formula>0</formula>
    </cfRule>
  </conditionalFormatting>
  <conditionalFormatting sqref="P59">
    <cfRule type="cellIs" dxfId="83" priority="45" operator="greaterThan">
      <formula>0</formula>
    </cfRule>
  </conditionalFormatting>
  <conditionalFormatting sqref="P59">
    <cfRule type="cellIs" dxfId="82" priority="43" operator="lessThan">
      <formula>0</formula>
    </cfRule>
    <cfRule type="cellIs" dxfId="81" priority="44" operator="greaterThan">
      <formula>0</formula>
    </cfRule>
  </conditionalFormatting>
  <conditionalFormatting sqref="P74">
    <cfRule type="cellIs" dxfId="80" priority="42" operator="greaterThan">
      <formula>0</formula>
    </cfRule>
  </conditionalFormatting>
  <conditionalFormatting sqref="P74">
    <cfRule type="cellIs" dxfId="79" priority="40" operator="lessThan">
      <formula>0</formula>
    </cfRule>
    <cfRule type="cellIs" dxfId="78" priority="41" operator="greaterThan">
      <formula>0</formula>
    </cfRule>
  </conditionalFormatting>
  <conditionalFormatting sqref="P90">
    <cfRule type="cellIs" dxfId="77" priority="39" operator="greaterThan">
      <formula>0</formula>
    </cfRule>
  </conditionalFormatting>
  <conditionalFormatting sqref="P90">
    <cfRule type="cellIs" dxfId="76" priority="37" operator="lessThan">
      <formula>0</formula>
    </cfRule>
    <cfRule type="cellIs" dxfId="75" priority="38" operator="greaterThan">
      <formula>0</formula>
    </cfRule>
  </conditionalFormatting>
  <conditionalFormatting sqref="P50">
    <cfRule type="cellIs" dxfId="74" priority="36" operator="greaterThan">
      <formula>0</formula>
    </cfRule>
  </conditionalFormatting>
  <conditionalFormatting sqref="P50">
    <cfRule type="cellIs" dxfId="73" priority="34" operator="lessThan">
      <formula>0</formula>
    </cfRule>
    <cfRule type="cellIs" dxfId="72" priority="35" operator="greaterThan">
      <formula>0</formula>
    </cfRule>
  </conditionalFormatting>
  <conditionalFormatting sqref="P52">
    <cfRule type="cellIs" dxfId="71" priority="33" operator="greaterThan">
      <formula>0</formula>
    </cfRule>
  </conditionalFormatting>
  <conditionalFormatting sqref="P52">
    <cfRule type="cellIs" dxfId="70" priority="31" operator="lessThan">
      <formula>0</formula>
    </cfRule>
    <cfRule type="cellIs" dxfId="69" priority="32" operator="greaterThan">
      <formula>0</formula>
    </cfRule>
  </conditionalFormatting>
  <conditionalFormatting sqref="P54">
    <cfRule type="cellIs" dxfId="68" priority="30" operator="greaterThan">
      <formula>0</formula>
    </cfRule>
  </conditionalFormatting>
  <conditionalFormatting sqref="P54">
    <cfRule type="cellIs" dxfId="67" priority="28" operator="lessThan">
      <formula>0</formula>
    </cfRule>
    <cfRule type="cellIs" dxfId="66" priority="29" operator="greaterThan">
      <formula>0</formula>
    </cfRule>
  </conditionalFormatting>
  <conditionalFormatting sqref="P56">
    <cfRule type="cellIs" dxfId="65" priority="27" operator="greaterThan">
      <formula>0</formula>
    </cfRule>
  </conditionalFormatting>
  <conditionalFormatting sqref="P56">
    <cfRule type="cellIs" dxfId="64" priority="25" operator="lessThan">
      <formula>0</formula>
    </cfRule>
    <cfRule type="cellIs" dxfId="63" priority="26" operator="greaterThan">
      <formula>0</formula>
    </cfRule>
  </conditionalFormatting>
  <conditionalFormatting sqref="P57">
    <cfRule type="cellIs" dxfId="62" priority="24" operator="greaterThan">
      <formula>0</formula>
    </cfRule>
  </conditionalFormatting>
  <conditionalFormatting sqref="P57">
    <cfRule type="cellIs" dxfId="61" priority="22" operator="lessThan">
      <formula>0</formula>
    </cfRule>
    <cfRule type="cellIs" dxfId="60" priority="23" operator="greaterThan">
      <formula>0</formula>
    </cfRule>
  </conditionalFormatting>
  <conditionalFormatting sqref="P65">
    <cfRule type="cellIs" dxfId="59" priority="21" operator="greaterThan">
      <formula>0</formula>
    </cfRule>
  </conditionalFormatting>
  <conditionalFormatting sqref="P65">
    <cfRule type="cellIs" dxfId="58" priority="19" operator="lessThan">
      <formula>0</formula>
    </cfRule>
    <cfRule type="cellIs" dxfId="57" priority="20" operator="greaterThan">
      <formula>0</formula>
    </cfRule>
  </conditionalFormatting>
  <conditionalFormatting sqref="P67:P68">
    <cfRule type="cellIs" dxfId="56" priority="18" operator="greaterThan">
      <formula>0</formula>
    </cfRule>
  </conditionalFormatting>
  <conditionalFormatting sqref="P67:P68">
    <cfRule type="cellIs" dxfId="55" priority="16" operator="lessThan">
      <formula>0</formula>
    </cfRule>
    <cfRule type="cellIs" dxfId="54" priority="17" operator="greaterThan">
      <formula>0</formula>
    </cfRule>
  </conditionalFormatting>
  <conditionalFormatting sqref="P70:P71">
    <cfRule type="cellIs" dxfId="53" priority="15" operator="greaterThan">
      <formula>0</formula>
    </cfRule>
  </conditionalFormatting>
  <conditionalFormatting sqref="P70:P71">
    <cfRule type="cellIs" dxfId="52" priority="13" operator="lessThan">
      <formula>0</formula>
    </cfRule>
    <cfRule type="cellIs" dxfId="51" priority="14" operator="greaterThan">
      <formula>0</formula>
    </cfRule>
  </conditionalFormatting>
  <conditionalFormatting sqref="P80">
    <cfRule type="cellIs" dxfId="50" priority="12" operator="greaterThan">
      <formula>0</formula>
    </cfRule>
  </conditionalFormatting>
  <conditionalFormatting sqref="P80">
    <cfRule type="cellIs" dxfId="49" priority="10" operator="lessThan">
      <formula>0</formula>
    </cfRule>
    <cfRule type="cellIs" dxfId="48" priority="11" operator="greaterThan">
      <formula>0</formula>
    </cfRule>
  </conditionalFormatting>
  <conditionalFormatting sqref="P86:P87">
    <cfRule type="cellIs" dxfId="47" priority="1" operator="lessThan">
      <formula>0</formula>
    </cfRule>
    <cfRule type="cellIs" dxfId="46" priority="2" operator="greaterThan">
      <formula>0</formula>
    </cfRule>
  </conditionalFormatting>
  <conditionalFormatting sqref="P82">
    <cfRule type="cellIs" dxfId="45" priority="9" operator="greaterThan">
      <formula>0</formula>
    </cfRule>
  </conditionalFormatting>
  <conditionalFormatting sqref="P82">
    <cfRule type="cellIs" dxfId="44" priority="7" operator="lessThan">
      <formula>0</formula>
    </cfRule>
    <cfRule type="cellIs" dxfId="43" priority="8" operator="greaterThan">
      <formula>0</formula>
    </cfRule>
  </conditionalFormatting>
  <conditionalFormatting sqref="P84">
    <cfRule type="cellIs" dxfId="42" priority="6" operator="greaterThan">
      <formula>0</formula>
    </cfRule>
  </conditionalFormatting>
  <conditionalFormatting sqref="P84">
    <cfRule type="cellIs" dxfId="41" priority="4" operator="lessThan">
      <formula>0</formula>
    </cfRule>
    <cfRule type="cellIs" dxfId="40" priority="5" operator="greaterThan">
      <formula>0</formula>
    </cfRule>
  </conditionalFormatting>
  <conditionalFormatting sqref="P86:P87">
    <cfRule type="cellIs" dxfId="39" priority="3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8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showGridLines="0" tabSelected="1" topLeftCell="A58" workbookViewId="0">
      <selection activeCell="S89" sqref="S89"/>
    </sheetView>
  </sheetViews>
  <sheetFormatPr baseColWidth="10" defaultRowHeight="15" x14ac:dyDescent="0.25"/>
  <cols>
    <col min="1" max="1" width="4.5703125" bestFit="1" customWidth="1"/>
    <col min="2" max="2" width="39.7109375" bestFit="1" customWidth="1"/>
    <col min="3" max="4" width="11.5703125" bestFit="1" customWidth="1"/>
    <col min="5" max="5" width="15.85546875" bestFit="1" customWidth="1"/>
    <col min="6" max="6" width="14.85546875" bestFit="1" customWidth="1"/>
    <col min="7" max="7" width="2" customWidth="1"/>
    <col min="8" max="8" width="0" hidden="1" customWidth="1"/>
    <col min="9" max="9" width="35.85546875" hidden="1" customWidth="1"/>
    <col min="10" max="13" width="0" hidden="1" customWidth="1"/>
    <col min="14" max="14" width="15.85546875" bestFit="1" customWidth="1"/>
  </cols>
  <sheetData>
    <row r="1" spans="1:15" s="45" customFormat="1" x14ac:dyDescent="0.25">
      <c r="A1" s="48"/>
      <c r="B1" s="39"/>
      <c r="C1" s="46"/>
      <c r="D1" s="46"/>
      <c r="E1" s="46"/>
      <c r="F1" s="46"/>
      <c r="G1" s="46"/>
    </row>
    <row r="2" spans="1:15" s="45" customFormat="1" ht="15.75" thickBot="1" x14ac:dyDescent="0.3">
      <c r="A2" s="48"/>
      <c r="B2" s="39"/>
      <c r="C2" s="46"/>
      <c r="D2" s="46"/>
      <c r="E2" s="46"/>
      <c r="F2" s="46"/>
      <c r="G2" s="100"/>
    </row>
    <row r="3" spans="1:15" ht="15" customHeight="1" thickTop="1" x14ac:dyDescent="0.25">
      <c r="A3" s="14"/>
      <c r="B3" s="274" t="s">
        <v>0</v>
      </c>
      <c r="C3" s="284" t="s">
        <v>1</v>
      </c>
      <c r="D3" s="284" t="s">
        <v>2</v>
      </c>
      <c r="E3" s="286" t="s">
        <v>3</v>
      </c>
      <c r="F3" s="288" t="s">
        <v>32</v>
      </c>
      <c r="G3" s="321"/>
      <c r="H3" s="282" t="s">
        <v>68</v>
      </c>
      <c r="I3" s="282" t="s">
        <v>32</v>
      </c>
      <c r="J3" s="282" t="s">
        <v>32</v>
      </c>
      <c r="K3" s="282" t="s">
        <v>32</v>
      </c>
      <c r="L3" s="282" t="s">
        <v>32</v>
      </c>
      <c r="M3" s="282" t="s">
        <v>32</v>
      </c>
      <c r="N3" s="292" t="s">
        <v>68</v>
      </c>
    </row>
    <row r="4" spans="1:15" ht="15.75" thickBot="1" x14ac:dyDescent="0.3">
      <c r="A4" s="22"/>
      <c r="B4" s="275" t="s">
        <v>80</v>
      </c>
      <c r="C4" s="285"/>
      <c r="D4" s="285"/>
      <c r="E4" s="287"/>
      <c r="F4" s="305"/>
      <c r="G4" s="322"/>
      <c r="H4" s="283"/>
      <c r="I4" s="283"/>
      <c r="J4" s="283"/>
      <c r="K4" s="283"/>
      <c r="L4" s="283"/>
      <c r="M4" s="283"/>
      <c r="N4" s="296"/>
      <c r="O4" s="97"/>
    </row>
    <row r="5" spans="1:15" ht="15.75" thickBot="1" x14ac:dyDescent="0.3">
      <c r="A5" s="72" t="s">
        <v>6</v>
      </c>
      <c r="B5" s="73" t="s">
        <v>7</v>
      </c>
      <c r="C5" s="74"/>
      <c r="D5" s="74"/>
      <c r="E5" s="96"/>
      <c r="F5" s="103"/>
      <c r="G5" s="323"/>
      <c r="H5" s="74"/>
      <c r="I5" s="74"/>
      <c r="J5" s="74"/>
      <c r="K5" s="74"/>
      <c r="L5" s="74"/>
      <c r="M5" s="74"/>
      <c r="N5" s="96"/>
      <c r="O5" s="97"/>
    </row>
    <row r="6" spans="1:15" ht="15.75" thickBot="1" x14ac:dyDescent="0.3">
      <c r="A6" s="72" t="s">
        <v>8</v>
      </c>
      <c r="B6" s="73" t="s">
        <v>9</v>
      </c>
      <c r="C6" s="74">
        <f>SUM(C7:C7)</f>
        <v>0</v>
      </c>
      <c r="D6" s="74">
        <f>SUM(D7:D7)</f>
        <v>0</v>
      </c>
      <c r="E6" s="96">
        <f>SUM(E7:E7)</f>
        <v>0</v>
      </c>
      <c r="F6" s="103">
        <f>SUM(C6:E6)</f>
        <v>0</v>
      </c>
      <c r="G6" s="323"/>
      <c r="H6" s="74">
        <f>SUM(E6:G6)</f>
        <v>0</v>
      </c>
      <c r="I6" s="74">
        <f>SUM(F6:H6)</f>
        <v>0</v>
      </c>
      <c r="J6" s="74">
        <f>SUM(H6:I6)</f>
        <v>0</v>
      </c>
      <c r="K6" s="74">
        <f t="shared" ref="K6" si="0">SUM(H6:J6)</f>
        <v>0</v>
      </c>
      <c r="L6" s="74">
        <f t="shared" ref="L6" si="1">SUM(I6:K6)</f>
        <v>0</v>
      </c>
      <c r="M6" s="74">
        <f t="shared" ref="M6" si="2">SUM(J6:L6)</f>
        <v>0</v>
      </c>
      <c r="N6" s="96">
        <v>25221</v>
      </c>
      <c r="O6" s="97"/>
    </row>
    <row r="7" spans="1:15" ht="15.75" thickBot="1" x14ac:dyDescent="0.3">
      <c r="A7" s="110"/>
      <c r="B7" s="111" t="s">
        <v>10</v>
      </c>
      <c r="C7" s="108"/>
      <c r="D7" s="108"/>
      <c r="E7" s="112"/>
      <c r="F7" s="113"/>
      <c r="G7" s="322"/>
      <c r="H7" s="108"/>
      <c r="I7" s="108"/>
      <c r="J7" s="108"/>
      <c r="K7" s="108"/>
      <c r="L7" s="108"/>
      <c r="M7" s="108"/>
      <c r="N7" s="124"/>
      <c r="O7" s="97"/>
    </row>
    <row r="8" spans="1:15" ht="15.75" thickBot="1" x14ac:dyDescent="0.3">
      <c r="A8" s="72" t="s">
        <v>12</v>
      </c>
      <c r="B8" s="73" t="s">
        <v>70</v>
      </c>
      <c r="C8" s="74"/>
      <c r="D8" s="74"/>
      <c r="E8" s="115">
        <f>SUM(E9:E9)</f>
        <v>0</v>
      </c>
      <c r="F8" s="103">
        <f>SUM(C8:E8)</f>
        <v>0</v>
      </c>
      <c r="G8" s="323"/>
      <c r="H8" s="74">
        <f>SUM(E8:G8)</f>
        <v>0</v>
      </c>
      <c r="I8" s="74">
        <f>SUM(F8:H8)</f>
        <v>0</v>
      </c>
      <c r="J8" s="74">
        <f>SUM(H8:I8)</f>
        <v>0</v>
      </c>
      <c r="K8" s="74">
        <f t="shared" ref="K8" si="3">SUM(H8:J8)</f>
        <v>0</v>
      </c>
      <c r="L8" s="74">
        <f t="shared" ref="L8" si="4">SUM(I8:K8)</f>
        <v>0</v>
      </c>
      <c r="M8" s="74">
        <f t="shared" ref="M8" si="5">SUM(J8:L8)</f>
        <v>0</v>
      </c>
      <c r="N8" s="96">
        <v>500000</v>
      </c>
      <c r="O8" s="97"/>
    </row>
    <row r="9" spans="1:15" ht="15.75" thickBot="1" x14ac:dyDescent="0.3">
      <c r="A9" s="116"/>
      <c r="B9" s="117" t="s">
        <v>39</v>
      </c>
      <c r="C9" s="118"/>
      <c r="D9" s="118"/>
      <c r="E9" s="53"/>
      <c r="F9" s="119"/>
      <c r="G9" s="322"/>
      <c r="H9" s="118"/>
      <c r="I9" s="118"/>
      <c r="J9" s="118"/>
      <c r="K9" s="118"/>
      <c r="L9" s="118"/>
      <c r="M9" s="118"/>
      <c r="N9" s="125"/>
      <c r="O9" s="97"/>
    </row>
    <row r="10" spans="1:15" ht="15.75" thickBot="1" x14ac:dyDescent="0.3">
      <c r="A10" s="72" t="s">
        <v>14</v>
      </c>
      <c r="B10" s="73" t="s">
        <v>15</v>
      </c>
      <c r="C10" s="74"/>
      <c r="D10" s="74">
        <f>SUM(D11:D11)</f>
        <v>0</v>
      </c>
      <c r="E10" s="115">
        <f>SUM(E11:E11)</f>
        <v>0</v>
      </c>
      <c r="F10" s="103">
        <f>SUM(C10:E10)</f>
        <v>0</v>
      </c>
      <c r="G10" s="323"/>
      <c r="H10" s="74">
        <f>SUM(E10:G10)</f>
        <v>0</v>
      </c>
      <c r="I10" s="74">
        <f>SUM(F10:H10)</f>
        <v>0</v>
      </c>
      <c r="J10" s="74">
        <f>SUM(H10:I10)</f>
        <v>0</v>
      </c>
      <c r="K10" s="74">
        <f t="shared" ref="K10" si="6">SUM(H10:J10)</f>
        <v>0</v>
      </c>
      <c r="L10" s="74">
        <f t="shared" ref="L10" si="7">SUM(I10:K10)</f>
        <v>0</v>
      </c>
      <c r="M10" s="74">
        <f t="shared" ref="M10" si="8">SUM(J10:L10)</f>
        <v>0</v>
      </c>
      <c r="N10" s="96">
        <v>-20000</v>
      </c>
      <c r="O10" s="97"/>
    </row>
    <row r="11" spans="1:15" ht="15.75" thickBot="1" x14ac:dyDescent="0.3">
      <c r="A11" s="122"/>
      <c r="B11" s="111" t="s">
        <v>16</v>
      </c>
      <c r="C11" s="123"/>
      <c r="D11" s="123"/>
      <c r="E11" s="112"/>
      <c r="F11" s="113"/>
      <c r="G11" s="322"/>
      <c r="H11" s="108"/>
      <c r="I11" s="108"/>
      <c r="J11" s="108"/>
      <c r="K11" s="108"/>
      <c r="L11" s="108"/>
      <c r="M11" s="108"/>
      <c r="N11" s="124"/>
      <c r="O11" s="97"/>
    </row>
    <row r="12" spans="1:15" ht="15.75" thickBot="1" x14ac:dyDescent="0.3">
      <c r="A12" s="72" t="s">
        <v>19</v>
      </c>
      <c r="B12" s="73" t="s">
        <v>33</v>
      </c>
      <c r="C12" s="74"/>
      <c r="D12" s="74"/>
      <c r="E12" s="96"/>
      <c r="F12" s="103">
        <f>SUM(C12:E12)</f>
        <v>0</v>
      </c>
      <c r="G12" s="323"/>
      <c r="H12" s="74">
        <f>SUM(E12:G12)</f>
        <v>0</v>
      </c>
      <c r="I12" s="74">
        <f>SUM(F12:H12)</f>
        <v>0</v>
      </c>
      <c r="J12" s="74">
        <f>SUM(H12:I12)</f>
        <v>0</v>
      </c>
      <c r="K12" s="74">
        <f t="shared" ref="K12:K13" si="9">SUM(H12:J12)</f>
        <v>0</v>
      </c>
      <c r="L12" s="74">
        <f t="shared" ref="L12:L13" si="10">SUM(I12:K12)</f>
        <v>0</v>
      </c>
      <c r="M12" s="74">
        <f t="shared" ref="M12:M13" si="11">SUM(J12:L12)</f>
        <v>0</v>
      </c>
      <c r="N12" s="96">
        <v>540000</v>
      </c>
      <c r="O12" s="97"/>
    </row>
    <row r="13" spans="1:15" ht="15.75" thickBot="1" x14ac:dyDescent="0.3">
      <c r="A13" s="72" t="s">
        <v>25</v>
      </c>
      <c r="B13" s="73" t="s">
        <v>34</v>
      </c>
      <c r="C13" s="74"/>
      <c r="D13" s="74"/>
      <c r="E13" s="96"/>
      <c r="F13" s="103">
        <f>SUM(C13:E13)</f>
        <v>0</v>
      </c>
      <c r="G13" s="324"/>
      <c r="H13" s="74">
        <f>SUM(E13:G13)</f>
        <v>0</v>
      </c>
      <c r="I13" s="74">
        <f>SUM(F13:H13)</f>
        <v>0</v>
      </c>
      <c r="J13" s="74">
        <f>SUM(H13:I13)</f>
        <v>0</v>
      </c>
      <c r="K13" s="74">
        <f t="shared" si="9"/>
        <v>0</v>
      </c>
      <c r="L13" s="74">
        <f t="shared" si="10"/>
        <v>0</v>
      </c>
      <c r="M13" s="74">
        <f t="shared" si="11"/>
        <v>0</v>
      </c>
      <c r="N13" s="96">
        <v>458321</v>
      </c>
      <c r="O13" s="97"/>
    </row>
    <row r="14" spans="1:15" ht="7.5" customHeight="1" thickBot="1" x14ac:dyDescent="0.3">
      <c r="A14" s="6"/>
      <c r="B14" s="239"/>
      <c r="C14" s="18"/>
      <c r="D14" s="18"/>
      <c r="E14" s="18"/>
      <c r="F14" s="99"/>
      <c r="G14" s="18"/>
      <c r="H14" s="62"/>
      <c r="I14" s="62"/>
      <c r="J14" s="62"/>
      <c r="K14" s="62"/>
      <c r="L14" s="62"/>
      <c r="M14" s="62"/>
      <c r="N14" s="63"/>
    </row>
    <row r="15" spans="1:15" ht="15.75" thickTop="1" x14ac:dyDescent="0.25">
      <c r="A15" s="7"/>
      <c r="B15" s="67"/>
      <c r="C15" s="19"/>
      <c r="D15" s="19"/>
      <c r="E15" s="19"/>
      <c r="F15" s="68"/>
      <c r="G15" s="101"/>
      <c r="H15" s="68"/>
      <c r="I15" s="68"/>
      <c r="J15" s="68"/>
      <c r="K15" s="68"/>
      <c r="L15" s="68"/>
      <c r="M15" s="68"/>
      <c r="N15" s="68"/>
    </row>
    <row r="16" spans="1:15" s="45" customFormat="1" ht="15.75" thickBot="1" x14ac:dyDescent="0.3">
      <c r="A16" s="48"/>
      <c r="B16" s="39"/>
      <c r="C16" s="46"/>
      <c r="D16" s="46"/>
      <c r="E16" s="46"/>
      <c r="F16" s="98"/>
      <c r="G16" s="100"/>
    </row>
    <row r="17" spans="1:15" ht="15" customHeight="1" thickTop="1" x14ac:dyDescent="0.25">
      <c r="A17" s="14"/>
      <c r="B17" s="274" t="s">
        <v>0</v>
      </c>
      <c r="C17" s="284" t="s">
        <v>1</v>
      </c>
      <c r="D17" s="284" t="s">
        <v>2</v>
      </c>
      <c r="E17" s="307" t="s">
        <v>3</v>
      </c>
      <c r="F17" s="306" t="s">
        <v>32</v>
      </c>
      <c r="G17" s="134"/>
      <c r="H17" s="282" t="s">
        <v>68</v>
      </c>
      <c r="I17" s="282" t="s">
        <v>32</v>
      </c>
      <c r="J17" s="282" t="s">
        <v>32</v>
      </c>
      <c r="K17" s="282" t="s">
        <v>32</v>
      </c>
      <c r="L17" s="282" t="s">
        <v>32</v>
      </c>
      <c r="M17" s="282" t="s">
        <v>32</v>
      </c>
      <c r="N17" s="292" t="s">
        <v>68</v>
      </c>
    </row>
    <row r="18" spans="1:15" ht="15.75" thickBot="1" x14ac:dyDescent="0.3">
      <c r="A18" s="22"/>
      <c r="B18" s="275" t="s">
        <v>80</v>
      </c>
      <c r="C18" s="285"/>
      <c r="D18" s="285"/>
      <c r="E18" s="308"/>
      <c r="F18" s="306"/>
      <c r="G18" s="126"/>
      <c r="H18" s="283"/>
      <c r="I18" s="283"/>
      <c r="J18" s="283"/>
      <c r="K18" s="283"/>
      <c r="L18" s="283"/>
      <c r="M18" s="283"/>
      <c r="N18" s="296"/>
      <c r="O18" s="97"/>
    </row>
    <row r="19" spans="1:15" ht="15.75" thickBot="1" x14ac:dyDescent="0.3">
      <c r="A19" s="80" t="s">
        <v>6</v>
      </c>
      <c r="B19" s="77" t="s">
        <v>7</v>
      </c>
      <c r="C19" s="74"/>
      <c r="D19" s="74"/>
      <c r="E19" s="90"/>
      <c r="F19" s="131"/>
      <c r="G19" s="313"/>
      <c r="H19" s="74"/>
      <c r="I19" s="74"/>
      <c r="J19" s="74"/>
      <c r="K19" s="74"/>
      <c r="L19" s="74"/>
      <c r="M19" s="74"/>
      <c r="N19" s="96"/>
      <c r="O19" s="97"/>
    </row>
    <row r="20" spans="1:15" ht="15.75" thickBot="1" x14ac:dyDescent="0.3">
      <c r="A20" s="80" t="s">
        <v>8</v>
      </c>
      <c r="B20" s="77" t="s">
        <v>9</v>
      </c>
      <c r="C20" s="74">
        <f>SUM(C21:C22)</f>
        <v>0</v>
      </c>
      <c r="D20" s="74">
        <f t="shared" ref="D20:E20" si="12">SUM(D21:D22)</f>
        <v>0</v>
      </c>
      <c r="E20" s="90">
        <f t="shared" si="12"/>
        <v>2664845</v>
      </c>
      <c r="F20" s="131">
        <f>SUM(C20:E20)</f>
        <v>2664845</v>
      </c>
      <c r="G20" s="314"/>
      <c r="H20" s="74">
        <f>SUM(E20:G20)</f>
        <v>5329690</v>
      </c>
      <c r="I20" s="74">
        <f>SUM(F20:H20)</f>
        <v>7994535</v>
      </c>
      <c r="J20" s="74">
        <f>SUM(H20:I20)</f>
        <v>13324225</v>
      </c>
      <c r="K20" s="74">
        <f t="shared" ref="K20:M20" si="13">SUM(H20:J20)</f>
        <v>26648450</v>
      </c>
      <c r="L20" s="74">
        <f t="shared" si="13"/>
        <v>47967210</v>
      </c>
      <c r="M20" s="74">
        <f t="shared" si="13"/>
        <v>87939885</v>
      </c>
      <c r="N20" s="96">
        <v>-1516154</v>
      </c>
      <c r="O20" s="97"/>
    </row>
    <row r="21" spans="1:15" x14ac:dyDescent="0.25">
      <c r="A21" s="85"/>
      <c r="B21" s="86" t="s">
        <v>10</v>
      </c>
      <c r="C21" s="189"/>
      <c r="D21" s="189"/>
      <c r="E21" s="183">
        <v>2556845</v>
      </c>
      <c r="F21" s="309"/>
      <c r="G21" s="314"/>
      <c r="H21" s="316"/>
      <c r="I21" s="316"/>
      <c r="J21" s="316"/>
      <c r="K21" s="316"/>
      <c r="L21" s="316"/>
      <c r="M21" s="316"/>
      <c r="N21" s="301"/>
      <c r="O21" s="97"/>
    </row>
    <row r="22" spans="1:15" ht="15.75" thickBot="1" x14ac:dyDescent="0.3">
      <c r="A22" s="81"/>
      <c r="B22" s="78" t="s">
        <v>71</v>
      </c>
      <c r="C22" s="263"/>
      <c r="D22" s="263"/>
      <c r="E22" s="264">
        <f>2664845-E21</f>
        <v>108000</v>
      </c>
      <c r="F22" s="310"/>
      <c r="G22" s="314"/>
      <c r="H22" s="317"/>
      <c r="I22" s="317"/>
      <c r="J22" s="317"/>
      <c r="K22" s="317"/>
      <c r="L22" s="317"/>
      <c r="M22" s="317"/>
      <c r="N22" s="302"/>
      <c r="O22" s="97"/>
    </row>
    <row r="23" spans="1:15" ht="15.75" thickBot="1" x14ac:dyDescent="0.3">
      <c r="A23" s="80" t="s">
        <v>12</v>
      </c>
      <c r="B23" s="77" t="s">
        <v>70</v>
      </c>
      <c r="C23" s="152"/>
      <c r="D23" s="152"/>
      <c r="E23" s="265"/>
      <c r="F23" s="266"/>
      <c r="G23" s="314"/>
      <c r="H23" s="74">
        <f>SUM(E23:G23)</f>
        <v>0</v>
      </c>
      <c r="I23" s="74">
        <f>SUM(F23:H23)</f>
        <v>0</v>
      </c>
      <c r="J23" s="74">
        <f>SUM(H23:I23)</f>
        <v>0</v>
      </c>
      <c r="K23" s="74">
        <f t="shared" ref="K23:M23" si="14">SUM(H23:J23)</f>
        <v>0</v>
      </c>
      <c r="L23" s="74">
        <f t="shared" si="14"/>
        <v>0</v>
      </c>
      <c r="M23" s="74">
        <f t="shared" si="14"/>
        <v>0</v>
      </c>
      <c r="N23" s="96">
        <v>6552185</v>
      </c>
      <c r="O23" s="97"/>
    </row>
    <row r="24" spans="1:15" x14ac:dyDescent="0.25">
      <c r="A24" s="92"/>
      <c r="B24" s="93" t="s">
        <v>39</v>
      </c>
      <c r="C24" s="255"/>
      <c r="D24" s="255"/>
      <c r="E24" s="267"/>
      <c r="F24" s="309"/>
      <c r="G24" s="314"/>
      <c r="H24" s="316"/>
      <c r="I24" s="316"/>
      <c r="J24" s="316"/>
      <c r="K24" s="316"/>
      <c r="L24" s="316"/>
      <c r="M24" s="316"/>
      <c r="N24" s="325"/>
      <c r="O24" s="97"/>
    </row>
    <row r="25" spans="1:15" ht="15.75" thickBot="1" x14ac:dyDescent="0.3">
      <c r="A25" s="82"/>
      <c r="B25" s="79" t="s">
        <v>72</v>
      </c>
      <c r="C25" s="268"/>
      <c r="D25" s="268"/>
      <c r="E25" s="269"/>
      <c r="F25" s="310"/>
      <c r="G25" s="314"/>
      <c r="H25" s="317"/>
      <c r="I25" s="317"/>
      <c r="J25" s="317"/>
      <c r="K25" s="317"/>
      <c r="L25" s="317"/>
      <c r="M25" s="317"/>
      <c r="N25" s="326"/>
      <c r="O25" s="97"/>
    </row>
    <row r="26" spans="1:15" ht="15.75" thickBot="1" x14ac:dyDescent="0.3">
      <c r="A26" s="80" t="s">
        <v>14</v>
      </c>
      <c r="B26" s="77" t="s">
        <v>15</v>
      </c>
      <c r="C26" s="152"/>
      <c r="D26" s="152"/>
      <c r="E26" s="265"/>
      <c r="F26" s="266"/>
      <c r="G26" s="314"/>
      <c r="H26" s="74">
        <f>SUM(E26:G26)</f>
        <v>0</v>
      </c>
      <c r="I26" s="74">
        <f>SUM(F26:H26)</f>
        <v>0</v>
      </c>
      <c r="J26" s="74">
        <f>SUM(H26:I26)</f>
        <v>0</v>
      </c>
      <c r="K26" s="74">
        <f t="shared" ref="K26:M26" si="15">SUM(H26:J26)</f>
        <v>0</v>
      </c>
      <c r="L26" s="74">
        <f t="shared" si="15"/>
        <v>0</v>
      </c>
      <c r="M26" s="74">
        <f t="shared" si="15"/>
        <v>0</v>
      </c>
      <c r="N26" s="96">
        <v>-58965</v>
      </c>
      <c r="O26" s="97"/>
    </row>
    <row r="27" spans="1:15" x14ac:dyDescent="0.25">
      <c r="A27" s="94"/>
      <c r="B27" s="95" t="s">
        <v>16</v>
      </c>
      <c r="C27" s="270"/>
      <c r="D27" s="270"/>
      <c r="E27" s="271"/>
      <c r="F27" s="309"/>
      <c r="G27" s="314"/>
      <c r="H27" s="316"/>
      <c r="I27" s="316"/>
      <c r="J27" s="316"/>
      <c r="K27" s="316"/>
      <c r="L27" s="316"/>
      <c r="M27" s="316"/>
      <c r="N27" s="325"/>
      <c r="O27" s="97"/>
    </row>
    <row r="28" spans="1:15" ht="15.75" thickBot="1" x14ac:dyDescent="0.3">
      <c r="A28" s="84"/>
      <c r="B28" s="91" t="s">
        <v>73</v>
      </c>
      <c r="C28" s="272"/>
      <c r="D28" s="272"/>
      <c r="E28" s="273"/>
      <c r="F28" s="310"/>
      <c r="G28" s="314"/>
      <c r="H28" s="317"/>
      <c r="I28" s="317"/>
      <c r="J28" s="317"/>
      <c r="K28" s="317"/>
      <c r="L28" s="317"/>
      <c r="M28" s="317"/>
      <c r="N28" s="326"/>
      <c r="O28" s="97"/>
    </row>
    <row r="29" spans="1:15" ht="15.75" thickBot="1" x14ac:dyDescent="0.3">
      <c r="A29" s="80" t="s">
        <v>19</v>
      </c>
      <c r="B29" s="77" t="s">
        <v>33</v>
      </c>
      <c r="C29" s="74"/>
      <c r="D29" s="74"/>
      <c r="E29" s="90"/>
      <c r="F29" s="131"/>
      <c r="G29" s="314"/>
      <c r="H29" s="74">
        <f>SUM(E29:G29)</f>
        <v>0</v>
      </c>
      <c r="I29" s="74">
        <f>SUM(F29:H29)</f>
        <v>0</v>
      </c>
      <c r="J29" s="74">
        <f>SUM(H29:I29)</f>
        <v>0</v>
      </c>
      <c r="K29" s="74">
        <f t="shared" ref="K29:M29" si="16">SUM(H29:J29)</f>
        <v>0</v>
      </c>
      <c r="L29" s="74">
        <f t="shared" si="16"/>
        <v>0</v>
      </c>
      <c r="M29" s="74">
        <f t="shared" si="16"/>
        <v>0</v>
      </c>
      <c r="N29" s="96">
        <v>484522</v>
      </c>
      <c r="O29" s="97"/>
    </row>
    <row r="30" spans="1:15" ht="15.75" thickBot="1" x14ac:dyDescent="0.3">
      <c r="A30" s="80" t="s">
        <v>25</v>
      </c>
      <c r="B30" s="77" t="s">
        <v>34</v>
      </c>
      <c r="C30" s="74"/>
      <c r="D30" s="74"/>
      <c r="E30" s="90"/>
      <c r="F30" s="131"/>
      <c r="G30" s="314"/>
      <c r="H30" s="74">
        <f>SUM(E30:G30)</f>
        <v>0</v>
      </c>
      <c r="I30" s="74">
        <f>SUM(F30:H30)</f>
        <v>0</v>
      </c>
      <c r="J30" s="74">
        <f>SUM(H30:I30)</f>
        <v>0</v>
      </c>
      <c r="K30" s="74">
        <f t="shared" ref="K30:M30" si="17">SUM(H30:J30)</f>
        <v>0</v>
      </c>
      <c r="L30" s="74">
        <f t="shared" si="17"/>
        <v>0</v>
      </c>
      <c r="M30" s="74">
        <f t="shared" si="17"/>
        <v>0</v>
      </c>
      <c r="N30" s="96">
        <v>500000</v>
      </c>
      <c r="O30" s="97"/>
    </row>
    <row r="31" spans="1:15" x14ac:dyDescent="0.25">
      <c r="A31" s="83"/>
      <c r="B31" s="86" t="s">
        <v>30</v>
      </c>
      <c r="C31" s="88"/>
      <c r="D31" s="88"/>
      <c r="E31" s="132"/>
      <c r="F31" s="311"/>
      <c r="G31" s="314"/>
      <c r="H31" s="318"/>
      <c r="I31" s="318"/>
      <c r="J31" s="318"/>
      <c r="K31" s="318"/>
      <c r="L31" s="318"/>
      <c r="M31" s="318"/>
      <c r="N31" s="327"/>
      <c r="O31" s="97"/>
    </row>
    <row r="32" spans="1:15" ht="15.75" thickBot="1" x14ac:dyDescent="0.3">
      <c r="A32" s="84"/>
      <c r="B32" s="78" t="s">
        <v>74</v>
      </c>
      <c r="C32" s="75"/>
      <c r="D32" s="76"/>
      <c r="E32" s="133"/>
      <c r="F32" s="312"/>
      <c r="G32" s="315"/>
      <c r="H32" s="319"/>
      <c r="I32" s="319"/>
      <c r="J32" s="319"/>
      <c r="K32" s="319"/>
      <c r="L32" s="319"/>
      <c r="M32" s="319"/>
      <c r="N32" s="328"/>
      <c r="O32" s="97"/>
    </row>
    <row r="33" spans="1:14" ht="7.5" customHeight="1" x14ac:dyDescent="0.25">
      <c r="A33" s="6"/>
      <c r="B33" s="244"/>
      <c r="C33" s="18"/>
      <c r="D33" s="18"/>
      <c r="E33" s="63"/>
      <c r="F33" s="18"/>
      <c r="G33" s="18"/>
      <c r="H33" s="62"/>
      <c r="I33" s="62"/>
      <c r="J33" s="62"/>
      <c r="K33" s="62"/>
      <c r="L33" s="62"/>
      <c r="M33" s="62"/>
      <c r="N33" s="63"/>
    </row>
    <row r="34" spans="1:14" x14ac:dyDescent="0.25">
      <c r="A34" s="7"/>
      <c r="B34" s="67"/>
      <c r="C34" s="19"/>
      <c r="D34" s="19"/>
      <c r="E34" s="19"/>
      <c r="F34" s="68"/>
      <c r="G34" s="68"/>
      <c r="H34" s="68"/>
      <c r="I34" s="68"/>
      <c r="J34" s="68"/>
      <c r="K34" s="68"/>
      <c r="L34" s="68"/>
      <c r="M34" s="68"/>
      <c r="N34" s="68"/>
    </row>
    <row r="35" spans="1:14" ht="15.75" thickBot="1" x14ac:dyDescent="0.3">
      <c r="F35" s="20"/>
    </row>
    <row r="36" spans="1:14" ht="15" customHeight="1" thickTop="1" x14ac:dyDescent="0.25">
      <c r="A36" s="14"/>
      <c r="B36" s="274" t="s">
        <v>0</v>
      </c>
      <c r="C36" s="284" t="s">
        <v>1</v>
      </c>
      <c r="D36" s="284" t="s">
        <v>2</v>
      </c>
      <c r="E36" s="286" t="s">
        <v>3</v>
      </c>
      <c r="F36" s="288" t="s">
        <v>32</v>
      </c>
      <c r="G36" s="137"/>
      <c r="H36" s="282" t="s">
        <v>68</v>
      </c>
      <c r="I36" s="282" t="s">
        <v>32</v>
      </c>
      <c r="J36" s="282" t="s">
        <v>32</v>
      </c>
      <c r="K36" s="282" t="s">
        <v>32</v>
      </c>
      <c r="L36" s="282" t="s">
        <v>32</v>
      </c>
      <c r="M36" s="282" t="s">
        <v>32</v>
      </c>
      <c r="N36" s="292" t="s">
        <v>68</v>
      </c>
    </row>
    <row r="37" spans="1:14" ht="15.75" thickBot="1" x14ac:dyDescent="0.3">
      <c r="A37" s="22"/>
      <c r="B37" s="275" t="s">
        <v>80</v>
      </c>
      <c r="C37" s="285"/>
      <c r="D37" s="285"/>
      <c r="E37" s="287"/>
      <c r="F37" s="305"/>
      <c r="G37" s="138"/>
      <c r="H37" s="283"/>
      <c r="I37" s="283"/>
      <c r="J37" s="283"/>
      <c r="K37" s="283"/>
      <c r="L37" s="283"/>
      <c r="M37" s="283"/>
      <c r="N37" s="293"/>
    </row>
    <row r="38" spans="1:14" ht="15.75" thickBot="1" x14ac:dyDescent="0.3">
      <c r="A38" s="72" t="s">
        <v>6</v>
      </c>
      <c r="B38" s="73" t="s">
        <v>7</v>
      </c>
      <c r="C38" s="74"/>
      <c r="D38" s="74"/>
      <c r="E38" s="115"/>
      <c r="F38" s="103"/>
      <c r="G38" s="135"/>
      <c r="H38" s="74"/>
      <c r="I38" s="74"/>
      <c r="J38" s="74"/>
      <c r="K38" s="74"/>
      <c r="L38" s="74"/>
      <c r="M38" s="96"/>
      <c r="N38" s="90"/>
    </row>
    <row r="39" spans="1:14" ht="15.75" thickBot="1" x14ac:dyDescent="0.3">
      <c r="A39" s="72" t="s">
        <v>8</v>
      </c>
      <c r="B39" s="73" t="s">
        <v>9</v>
      </c>
      <c r="C39" s="74">
        <f>SUM(C40:C45)</f>
        <v>0</v>
      </c>
      <c r="D39" s="74">
        <f>SUM(D40:D45)</f>
        <v>0</v>
      </c>
      <c r="E39" s="115">
        <f>SUM(E40:E45)</f>
        <v>0</v>
      </c>
      <c r="F39" s="103">
        <f>SUM(C39:E39)</f>
        <v>0</v>
      </c>
      <c r="G39" s="135"/>
      <c r="H39" s="74">
        <f>SUM(E39:G39)</f>
        <v>0</v>
      </c>
      <c r="I39" s="74">
        <f>SUM(F39:H39)</f>
        <v>0</v>
      </c>
      <c r="J39" s="74">
        <f>SUM(H39:I39)</f>
        <v>0</v>
      </c>
      <c r="K39" s="74">
        <f t="shared" ref="K39:M39" si="18">SUM(H39:J39)</f>
        <v>0</v>
      </c>
      <c r="L39" s="74">
        <f t="shared" si="18"/>
        <v>0</v>
      </c>
      <c r="M39" s="96">
        <f t="shared" si="18"/>
        <v>0</v>
      </c>
      <c r="N39" s="90">
        <v>7441989</v>
      </c>
    </row>
    <row r="40" spans="1:14" x14ac:dyDescent="0.25">
      <c r="A40" s="104"/>
      <c r="B40" s="105" t="s">
        <v>10</v>
      </c>
      <c r="C40" s="87"/>
      <c r="D40" s="87"/>
      <c r="E40" s="139"/>
      <c r="F40" s="303"/>
      <c r="G40" s="136"/>
      <c r="H40" s="87"/>
      <c r="I40" s="87"/>
      <c r="J40" s="87"/>
      <c r="K40" s="87"/>
      <c r="L40" s="87"/>
      <c r="M40" s="150"/>
      <c r="N40" s="301"/>
    </row>
    <row r="41" spans="1:14" x14ac:dyDescent="0.25">
      <c r="A41" s="3"/>
      <c r="B41" s="15" t="s">
        <v>40</v>
      </c>
      <c r="C41" s="17"/>
      <c r="D41" s="17"/>
      <c r="E41" s="128"/>
      <c r="F41" s="320"/>
      <c r="G41" s="136"/>
      <c r="H41" s="17"/>
      <c r="I41" s="17"/>
      <c r="J41" s="17"/>
      <c r="K41" s="17"/>
      <c r="L41" s="17"/>
      <c r="M41" s="52"/>
      <c r="N41" s="329"/>
    </row>
    <row r="42" spans="1:14" x14ac:dyDescent="0.25">
      <c r="A42" s="3"/>
      <c r="B42" s="15" t="s">
        <v>41</v>
      </c>
      <c r="C42" s="17"/>
      <c r="D42" s="17"/>
      <c r="E42" s="128"/>
      <c r="F42" s="320"/>
      <c r="G42" s="136"/>
      <c r="H42" s="17"/>
      <c r="I42" s="17"/>
      <c r="J42" s="17"/>
      <c r="K42" s="17"/>
      <c r="L42" s="17"/>
      <c r="M42" s="52"/>
      <c r="N42" s="329"/>
    </row>
    <row r="43" spans="1:14" x14ac:dyDescent="0.25">
      <c r="A43" s="3"/>
      <c r="B43" s="15" t="s">
        <v>42</v>
      </c>
      <c r="C43" s="17"/>
      <c r="D43" s="17"/>
      <c r="E43" s="128"/>
      <c r="F43" s="320"/>
      <c r="G43" s="136"/>
      <c r="H43" s="17"/>
      <c r="I43" s="17"/>
      <c r="J43" s="17"/>
      <c r="K43" s="17"/>
      <c r="L43" s="17"/>
      <c r="M43" s="52"/>
      <c r="N43" s="329"/>
    </row>
    <row r="44" spans="1:14" x14ac:dyDescent="0.25">
      <c r="A44" s="3"/>
      <c r="B44" s="15" t="s">
        <v>43</v>
      </c>
      <c r="C44" s="17"/>
      <c r="D44" s="17"/>
      <c r="E44" s="128"/>
      <c r="F44" s="320"/>
      <c r="G44" s="136"/>
      <c r="H44" s="17"/>
      <c r="I44" s="17"/>
      <c r="J44" s="17"/>
      <c r="K44" s="17"/>
      <c r="L44" s="17"/>
      <c r="M44" s="52"/>
      <c r="N44" s="329"/>
    </row>
    <row r="45" spans="1:14" ht="15.75" thickBot="1" x14ac:dyDescent="0.3">
      <c r="A45" s="140"/>
      <c r="B45" s="141" t="s">
        <v>44</v>
      </c>
      <c r="C45" s="142"/>
      <c r="D45" s="142"/>
      <c r="E45" s="143"/>
      <c r="F45" s="304"/>
      <c r="G45" s="136"/>
      <c r="H45" s="142"/>
      <c r="I45" s="142"/>
      <c r="J45" s="142"/>
      <c r="K45" s="142"/>
      <c r="L45" s="142"/>
      <c r="M45" s="181"/>
      <c r="N45" s="302"/>
    </row>
    <row r="46" spans="1:14" ht="15.75" thickBot="1" x14ac:dyDescent="0.3">
      <c r="A46" s="72" t="s">
        <v>12</v>
      </c>
      <c r="B46" s="73" t="s">
        <v>31</v>
      </c>
      <c r="C46" s="74"/>
      <c r="D46" s="74"/>
      <c r="E46" s="115"/>
      <c r="F46" s="103"/>
      <c r="G46" s="135"/>
      <c r="H46" s="74">
        <f>SUM(E46:G46)</f>
        <v>0</v>
      </c>
      <c r="I46" s="74">
        <f>SUM(F46:H46)</f>
        <v>0</v>
      </c>
      <c r="J46" s="74">
        <f>SUM(H46:I46)</f>
        <v>0</v>
      </c>
      <c r="K46" s="74">
        <f t="shared" ref="K46:M46" si="19">SUM(H46:J46)</f>
        <v>0</v>
      </c>
      <c r="L46" s="74">
        <f t="shared" si="19"/>
        <v>0</v>
      </c>
      <c r="M46" s="96">
        <f t="shared" si="19"/>
        <v>0</v>
      </c>
      <c r="N46" s="90">
        <v>-584851</v>
      </c>
    </row>
    <row r="47" spans="1:14" x14ac:dyDescent="0.25">
      <c r="A47" s="70"/>
      <c r="B47" s="114" t="s">
        <v>39</v>
      </c>
      <c r="C47" s="71"/>
      <c r="D47" s="71"/>
      <c r="E47" s="144"/>
      <c r="F47" s="303"/>
      <c r="G47" s="135"/>
      <c r="H47" s="71"/>
      <c r="I47" s="71"/>
      <c r="J47" s="71"/>
      <c r="K47" s="71"/>
      <c r="L47" s="71"/>
      <c r="M47" s="102"/>
      <c r="N47" s="301"/>
    </row>
    <row r="48" spans="1:14" x14ac:dyDescent="0.25">
      <c r="A48" s="12"/>
      <c r="B48" s="49" t="s">
        <v>45</v>
      </c>
      <c r="C48" s="16"/>
      <c r="D48" s="16"/>
      <c r="E48" s="129"/>
      <c r="F48" s="320"/>
      <c r="G48" s="135"/>
      <c r="H48" s="16"/>
      <c r="I48" s="16"/>
      <c r="J48" s="16"/>
      <c r="K48" s="16"/>
      <c r="L48" s="16"/>
      <c r="M48" s="51"/>
      <c r="N48" s="329"/>
    </row>
    <row r="49" spans="1:14" x14ac:dyDescent="0.25">
      <c r="A49" s="12"/>
      <c r="B49" s="49" t="s">
        <v>46</v>
      </c>
      <c r="C49" s="16"/>
      <c r="D49" s="16"/>
      <c r="E49" s="130"/>
      <c r="F49" s="320"/>
      <c r="G49" s="135"/>
      <c r="H49" s="16"/>
      <c r="I49" s="16"/>
      <c r="J49" s="16"/>
      <c r="K49" s="16"/>
      <c r="L49" s="16"/>
      <c r="M49" s="51"/>
      <c r="N49" s="329"/>
    </row>
    <row r="50" spans="1:14" x14ac:dyDescent="0.25">
      <c r="A50" s="12"/>
      <c r="B50" s="49" t="s">
        <v>47</v>
      </c>
      <c r="C50" s="16"/>
      <c r="D50" s="16"/>
      <c r="E50" s="129"/>
      <c r="F50" s="320"/>
      <c r="G50" s="135"/>
      <c r="H50" s="16"/>
      <c r="I50" s="16"/>
      <c r="J50" s="16"/>
      <c r="K50" s="16"/>
      <c r="L50" s="16"/>
      <c r="M50" s="51"/>
      <c r="N50" s="329"/>
    </row>
    <row r="51" spans="1:14" x14ac:dyDescent="0.25">
      <c r="A51" s="12"/>
      <c r="B51" s="49" t="s">
        <v>48</v>
      </c>
      <c r="C51" s="16"/>
      <c r="D51" s="16"/>
      <c r="E51" s="129"/>
      <c r="F51" s="320"/>
      <c r="G51" s="135"/>
      <c r="H51" s="16"/>
      <c r="I51" s="16"/>
      <c r="J51" s="16"/>
      <c r="K51" s="16"/>
      <c r="L51" s="16"/>
      <c r="M51" s="51"/>
      <c r="N51" s="329"/>
    </row>
    <row r="52" spans="1:14" ht="15.75" thickBot="1" x14ac:dyDescent="0.3">
      <c r="A52" s="145"/>
      <c r="B52" s="146" t="s">
        <v>49</v>
      </c>
      <c r="C52" s="147"/>
      <c r="D52" s="147"/>
      <c r="E52" s="148"/>
      <c r="F52" s="304"/>
      <c r="G52" s="135"/>
      <c r="H52" s="147"/>
      <c r="I52" s="147"/>
      <c r="J52" s="147"/>
      <c r="K52" s="147"/>
      <c r="L52" s="147"/>
      <c r="M52" s="250"/>
      <c r="N52" s="302"/>
    </row>
    <row r="53" spans="1:14" ht="15.75" thickBot="1" x14ac:dyDescent="0.3">
      <c r="A53" s="72" t="s">
        <v>14</v>
      </c>
      <c r="B53" s="73" t="s">
        <v>15</v>
      </c>
      <c r="C53" s="74"/>
      <c r="D53" s="74"/>
      <c r="E53" s="115"/>
      <c r="F53" s="103"/>
      <c r="G53" s="135"/>
      <c r="H53" s="74">
        <f>SUM(E53:G53)</f>
        <v>0</v>
      </c>
      <c r="I53" s="74">
        <f>SUM(F53:H53)</f>
        <v>0</v>
      </c>
      <c r="J53" s="74">
        <f>SUM(H53:I53)</f>
        <v>0</v>
      </c>
      <c r="K53" s="74">
        <f t="shared" ref="K53:M53" si="20">SUM(H53:J53)</f>
        <v>0</v>
      </c>
      <c r="L53" s="74">
        <f t="shared" si="20"/>
        <v>0</v>
      </c>
      <c r="M53" s="96">
        <f t="shared" si="20"/>
        <v>0</v>
      </c>
      <c r="N53" s="90">
        <v>584198</v>
      </c>
    </row>
    <row r="54" spans="1:14" x14ac:dyDescent="0.25">
      <c r="A54" s="120"/>
      <c r="B54" s="105" t="s">
        <v>16</v>
      </c>
      <c r="C54" s="87"/>
      <c r="D54" s="87"/>
      <c r="E54" s="139"/>
      <c r="F54" s="303"/>
      <c r="G54" s="136"/>
      <c r="H54" s="87"/>
      <c r="I54" s="87"/>
      <c r="J54" s="87"/>
      <c r="K54" s="87"/>
      <c r="L54" s="87"/>
      <c r="M54" s="150"/>
      <c r="N54" s="301"/>
    </row>
    <row r="55" spans="1:14" x14ac:dyDescent="0.25">
      <c r="A55" s="1"/>
      <c r="B55" s="15" t="s">
        <v>50</v>
      </c>
      <c r="C55" s="17"/>
      <c r="D55" s="17"/>
      <c r="E55" s="128"/>
      <c r="F55" s="320"/>
      <c r="G55" s="136"/>
      <c r="H55" s="17"/>
      <c r="I55" s="17"/>
      <c r="J55" s="17"/>
      <c r="K55" s="17"/>
      <c r="L55" s="17"/>
      <c r="M55" s="52"/>
      <c r="N55" s="329"/>
    </row>
    <row r="56" spans="1:14" x14ac:dyDescent="0.25">
      <c r="A56" s="1"/>
      <c r="B56" s="15" t="s">
        <v>51</v>
      </c>
      <c r="C56" s="17"/>
      <c r="D56" s="17"/>
      <c r="E56" s="128"/>
      <c r="F56" s="320"/>
      <c r="G56" s="136"/>
      <c r="H56" s="17"/>
      <c r="I56" s="17"/>
      <c r="J56" s="17"/>
      <c r="K56" s="17"/>
      <c r="L56" s="17"/>
      <c r="M56" s="52"/>
      <c r="N56" s="329"/>
    </row>
    <row r="57" spans="1:14" x14ac:dyDescent="0.25">
      <c r="A57" s="1"/>
      <c r="B57" s="15" t="s">
        <v>52</v>
      </c>
      <c r="C57" s="17"/>
      <c r="D57" s="17"/>
      <c r="E57" s="128"/>
      <c r="F57" s="320"/>
      <c r="G57" s="136"/>
      <c r="H57" s="17"/>
      <c r="I57" s="17"/>
      <c r="J57" s="17"/>
      <c r="K57" s="17"/>
      <c r="L57" s="17"/>
      <c r="M57" s="52"/>
      <c r="N57" s="329"/>
    </row>
    <row r="58" spans="1:14" x14ac:dyDescent="0.25">
      <c r="A58" s="1"/>
      <c r="B58" s="15" t="s">
        <v>53</v>
      </c>
      <c r="C58" s="17"/>
      <c r="D58" s="17"/>
      <c r="E58" s="128"/>
      <c r="F58" s="320"/>
      <c r="G58" s="136"/>
      <c r="H58" s="17"/>
      <c r="I58" s="17"/>
      <c r="J58" s="17"/>
      <c r="K58" s="17"/>
      <c r="L58" s="17"/>
      <c r="M58" s="52"/>
      <c r="N58" s="329"/>
    </row>
    <row r="59" spans="1:14" ht="15.75" thickBot="1" x14ac:dyDescent="0.3">
      <c r="A59" s="149"/>
      <c r="B59" s="141" t="s">
        <v>54</v>
      </c>
      <c r="C59" s="142"/>
      <c r="D59" s="142"/>
      <c r="E59" s="143"/>
      <c r="F59" s="304"/>
      <c r="G59" s="136"/>
      <c r="H59" s="142"/>
      <c r="I59" s="142"/>
      <c r="J59" s="142"/>
      <c r="K59" s="142"/>
      <c r="L59" s="142"/>
      <c r="M59" s="181"/>
      <c r="N59" s="302"/>
    </row>
    <row r="60" spans="1:14" ht="15.75" thickBot="1" x14ac:dyDescent="0.3">
      <c r="A60" s="72" t="s">
        <v>19</v>
      </c>
      <c r="B60" s="73" t="s">
        <v>33</v>
      </c>
      <c r="C60" s="74"/>
      <c r="D60" s="74"/>
      <c r="E60" s="115"/>
      <c r="F60" s="103"/>
      <c r="G60" s="135"/>
      <c r="H60" s="74">
        <f>SUM(E60:G60)</f>
        <v>0</v>
      </c>
      <c r="I60" s="74">
        <f>SUM(F60:H60)</f>
        <v>0</v>
      </c>
      <c r="J60" s="74">
        <f>SUM(H60:I60)</f>
        <v>0</v>
      </c>
      <c r="K60" s="74">
        <f t="shared" ref="K60:M60" si="21">SUM(H60:J60)</f>
        <v>0</v>
      </c>
      <c r="L60" s="74">
        <f t="shared" si="21"/>
        <v>0</v>
      </c>
      <c r="M60" s="96">
        <f t="shared" si="21"/>
        <v>0</v>
      </c>
      <c r="N60" s="90">
        <v>6528521</v>
      </c>
    </row>
    <row r="61" spans="1:14" ht="15.75" thickBot="1" x14ac:dyDescent="0.3">
      <c r="A61" s="72" t="s">
        <v>25</v>
      </c>
      <c r="B61" s="73" t="s">
        <v>34</v>
      </c>
      <c r="C61" s="74"/>
      <c r="D61" s="74"/>
      <c r="E61" s="115"/>
      <c r="F61" s="103"/>
      <c r="G61" s="135"/>
      <c r="H61" s="74">
        <f>SUM(E61:G61)</f>
        <v>0</v>
      </c>
      <c r="I61" s="74">
        <f>SUM(F61:H61)</f>
        <v>0</v>
      </c>
      <c r="J61" s="74">
        <f>SUM(H61:I61)</f>
        <v>0</v>
      </c>
      <c r="K61" s="74">
        <f t="shared" ref="K61:M61" si="22">SUM(H61:J61)</f>
        <v>0</v>
      </c>
      <c r="L61" s="74">
        <f t="shared" si="22"/>
        <v>0</v>
      </c>
      <c r="M61" s="96">
        <f t="shared" si="22"/>
        <v>0</v>
      </c>
      <c r="N61" s="90">
        <v>-2151521</v>
      </c>
    </row>
    <row r="62" spans="1:14" x14ac:dyDescent="0.25">
      <c r="A62" s="120"/>
      <c r="B62" s="105" t="s">
        <v>30</v>
      </c>
      <c r="C62" s="88"/>
      <c r="D62" s="88"/>
      <c r="E62" s="144"/>
      <c r="F62" s="303"/>
      <c r="G62" s="136"/>
      <c r="H62" s="87"/>
      <c r="I62" s="87"/>
      <c r="J62" s="87"/>
      <c r="K62" s="87"/>
      <c r="L62" s="87"/>
      <c r="M62" s="150"/>
      <c r="N62" s="301" t="s">
        <v>85</v>
      </c>
    </row>
    <row r="63" spans="1:14" x14ac:dyDescent="0.25">
      <c r="A63" s="1"/>
      <c r="B63" s="15" t="s">
        <v>55</v>
      </c>
      <c r="C63" s="17"/>
      <c r="D63" s="17"/>
      <c r="E63" s="128"/>
      <c r="F63" s="320"/>
      <c r="G63" s="136"/>
      <c r="H63" s="17"/>
      <c r="I63" s="17"/>
      <c r="J63" s="17"/>
      <c r="K63" s="17"/>
      <c r="L63" s="17"/>
      <c r="M63" s="52"/>
      <c r="N63" s="329"/>
    </row>
    <row r="64" spans="1:14" x14ac:dyDescent="0.25">
      <c r="A64" s="1"/>
      <c r="B64" s="15" t="s">
        <v>56</v>
      </c>
      <c r="C64" s="17"/>
      <c r="D64" s="17"/>
      <c r="E64" s="128"/>
      <c r="F64" s="320"/>
      <c r="G64" s="136"/>
      <c r="H64" s="17"/>
      <c r="I64" s="17"/>
      <c r="J64" s="17"/>
      <c r="K64" s="17"/>
      <c r="L64" s="17"/>
      <c r="M64" s="52"/>
      <c r="N64" s="329"/>
    </row>
    <row r="65" spans="1:15" x14ac:dyDescent="0.25">
      <c r="A65" s="1"/>
      <c r="B65" s="15" t="s">
        <v>57</v>
      </c>
      <c r="C65" s="17"/>
      <c r="D65" s="17"/>
      <c r="E65" s="128"/>
      <c r="F65" s="320"/>
      <c r="G65" s="136"/>
      <c r="H65" s="17"/>
      <c r="I65" s="17"/>
      <c r="J65" s="17"/>
      <c r="K65" s="17"/>
      <c r="L65" s="17"/>
      <c r="M65" s="52"/>
      <c r="N65" s="329"/>
    </row>
    <row r="66" spans="1:15" x14ac:dyDescent="0.25">
      <c r="A66" s="1"/>
      <c r="B66" s="15" t="s">
        <v>58</v>
      </c>
      <c r="C66" s="17"/>
      <c r="D66" s="17"/>
      <c r="E66" s="128"/>
      <c r="F66" s="320"/>
      <c r="G66" s="136"/>
      <c r="H66" s="17"/>
      <c r="I66" s="17"/>
      <c r="J66" s="17"/>
      <c r="K66" s="17"/>
      <c r="L66" s="17"/>
      <c r="M66" s="52"/>
      <c r="N66" s="329"/>
    </row>
    <row r="67" spans="1:15" ht="15.75" thickBot="1" x14ac:dyDescent="0.3">
      <c r="A67" s="1"/>
      <c r="B67" s="15" t="s">
        <v>59</v>
      </c>
      <c r="C67" s="17"/>
      <c r="D67" s="17"/>
      <c r="E67" s="128"/>
      <c r="F67" s="304"/>
      <c r="G67" s="136"/>
      <c r="H67" s="17"/>
      <c r="I67" s="17"/>
      <c r="J67" s="17"/>
      <c r="K67" s="17"/>
      <c r="L67" s="17"/>
      <c r="M67" s="52"/>
      <c r="N67" s="302"/>
    </row>
    <row r="68" spans="1:15" ht="15.75" thickBot="1" x14ac:dyDescent="0.3">
      <c r="A68" s="6"/>
      <c r="B68" s="239"/>
      <c r="C68" s="18"/>
      <c r="D68" s="18"/>
      <c r="E68" s="18"/>
      <c r="F68" s="99"/>
      <c r="G68" s="18"/>
      <c r="H68" s="62"/>
      <c r="I68" s="62"/>
      <c r="J68" s="62"/>
      <c r="K68" s="62"/>
      <c r="L68" s="62"/>
      <c r="M68" s="62"/>
      <c r="N68" s="251"/>
    </row>
    <row r="69" spans="1:15" ht="15.75" thickTop="1" x14ac:dyDescent="0.25">
      <c r="A69" s="7"/>
      <c r="B69" s="67"/>
      <c r="C69" s="19"/>
      <c r="D69" s="19"/>
      <c r="E69" s="19"/>
      <c r="F69" s="68"/>
      <c r="G69" s="101"/>
      <c r="H69" s="68"/>
      <c r="I69" s="68"/>
      <c r="J69" s="68"/>
      <c r="K69" s="68"/>
      <c r="L69" s="68"/>
      <c r="M69" s="68"/>
      <c r="N69" s="68"/>
    </row>
    <row r="70" spans="1:15" ht="15.75" thickBot="1" x14ac:dyDescent="0.3">
      <c r="D70" s="20"/>
      <c r="E70" s="34"/>
      <c r="F70" s="34"/>
      <c r="G70" s="34"/>
    </row>
    <row r="71" spans="1:15" ht="15" customHeight="1" thickTop="1" thickBot="1" x14ac:dyDescent="0.3">
      <c r="A71" s="14"/>
      <c r="B71" s="274" t="s">
        <v>0</v>
      </c>
      <c r="C71" s="286" t="s">
        <v>2</v>
      </c>
      <c r="D71" s="286" t="s">
        <v>3</v>
      </c>
      <c r="E71" s="277" t="s">
        <v>86</v>
      </c>
      <c r="F71" s="66"/>
      <c r="G71" s="58"/>
      <c r="N71" s="279" t="s">
        <v>68</v>
      </c>
      <c r="O71" s="66"/>
    </row>
    <row r="72" spans="1:15" ht="16.5" thickTop="1" thickBot="1" x14ac:dyDescent="0.3">
      <c r="A72" s="22"/>
      <c r="B72" s="275" t="s">
        <v>80</v>
      </c>
      <c r="C72" s="287"/>
      <c r="D72" s="287"/>
      <c r="E72" s="279"/>
      <c r="F72" s="276"/>
      <c r="G72" s="58"/>
      <c r="N72" s="280"/>
      <c r="O72" s="278"/>
    </row>
    <row r="73" spans="1:15" ht="16.5" thickTop="1" thickBot="1" x14ac:dyDescent="0.3">
      <c r="A73" s="72" t="s">
        <v>6</v>
      </c>
      <c r="B73" s="73" t="s">
        <v>7</v>
      </c>
      <c r="C73" s="96"/>
      <c r="D73" s="96"/>
      <c r="E73" s="279"/>
      <c r="F73" s="54"/>
      <c r="G73" s="54"/>
      <c r="N73" s="154"/>
      <c r="O73" s="54"/>
    </row>
    <row r="74" spans="1:15" ht="15.75" thickBot="1" x14ac:dyDescent="0.3">
      <c r="A74" s="72" t="s">
        <v>8</v>
      </c>
      <c r="B74" s="73" t="s">
        <v>9</v>
      </c>
      <c r="C74" s="96"/>
      <c r="D74" s="96"/>
      <c r="E74" s="155">
        <v>108337</v>
      </c>
      <c r="F74" s="54"/>
      <c r="G74" s="54"/>
      <c r="N74" s="155">
        <v>108337</v>
      </c>
      <c r="O74" s="54"/>
    </row>
    <row r="75" spans="1:15" ht="15.75" thickBot="1" x14ac:dyDescent="0.3">
      <c r="A75" s="110"/>
      <c r="B75" s="111" t="s">
        <v>81</v>
      </c>
      <c r="C75" s="112"/>
      <c r="D75" s="112"/>
      <c r="E75" s="113"/>
      <c r="F75" s="56"/>
      <c r="G75" s="56"/>
      <c r="N75" s="113"/>
      <c r="O75" s="56"/>
    </row>
    <row r="76" spans="1:15" ht="15.75" thickBot="1" x14ac:dyDescent="0.3">
      <c r="A76" s="72" t="s">
        <v>12</v>
      </c>
      <c r="B76" s="73" t="s">
        <v>60</v>
      </c>
      <c r="C76" s="115"/>
      <c r="D76" s="115"/>
      <c r="E76" s="155">
        <v>10834</v>
      </c>
      <c r="F76" s="54"/>
      <c r="G76" s="54"/>
      <c r="N76" s="155">
        <v>10834</v>
      </c>
      <c r="O76" s="54"/>
    </row>
    <row r="77" spans="1:15" ht="15.75" thickBot="1" x14ac:dyDescent="0.3">
      <c r="A77" s="116"/>
      <c r="B77" s="117" t="s">
        <v>82</v>
      </c>
      <c r="C77" s="153"/>
      <c r="D77" s="153"/>
      <c r="E77" s="119"/>
      <c r="F77" s="54"/>
      <c r="G77" s="54"/>
      <c r="N77" s="119"/>
      <c r="O77" s="54"/>
    </row>
    <row r="78" spans="1:15" ht="15.75" thickBot="1" x14ac:dyDescent="0.3">
      <c r="A78" s="72" t="s">
        <v>14</v>
      </c>
      <c r="B78" s="73" t="s">
        <v>15</v>
      </c>
      <c r="C78" s="115"/>
      <c r="D78" s="115"/>
      <c r="E78" s="155">
        <v>24105</v>
      </c>
      <c r="F78" s="54"/>
      <c r="G78" s="54"/>
      <c r="N78" s="155">
        <v>24105</v>
      </c>
      <c r="O78" s="54"/>
    </row>
    <row r="79" spans="1:15" ht="15.75" thickBot="1" x14ac:dyDescent="0.3">
      <c r="A79" s="122"/>
      <c r="B79" s="111" t="s">
        <v>83</v>
      </c>
      <c r="C79" s="112"/>
      <c r="D79" s="112"/>
      <c r="E79" s="119"/>
      <c r="F79" s="54"/>
      <c r="G79" s="54"/>
      <c r="N79" s="119"/>
      <c r="O79" s="54"/>
    </row>
    <row r="80" spans="1:15" ht="15.75" thickBot="1" x14ac:dyDescent="0.3">
      <c r="A80" s="72" t="s">
        <v>19</v>
      </c>
      <c r="B80" s="73" t="s">
        <v>33</v>
      </c>
      <c r="C80" s="96"/>
      <c r="D80" s="96"/>
      <c r="E80" s="155">
        <v>0</v>
      </c>
      <c r="F80" s="54"/>
      <c r="G80" s="54"/>
      <c r="N80" s="155">
        <v>0</v>
      </c>
      <c r="O80" s="54"/>
    </row>
    <row r="81" spans="1:15" ht="15.75" thickBot="1" x14ac:dyDescent="0.3">
      <c r="A81" s="72" t="s">
        <v>25</v>
      </c>
      <c r="B81" s="73" t="s">
        <v>34</v>
      </c>
      <c r="C81" s="115"/>
      <c r="D81" s="115"/>
      <c r="E81" s="155">
        <v>2450</v>
      </c>
      <c r="F81" s="54"/>
      <c r="G81" s="54"/>
      <c r="N81" s="155">
        <v>2450</v>
      </c>
      <c r="O81" s="54"/>
    </row>
    <row r="82" spans="1:15" x14ac:dyDescent="0.25">
      <c r="A82" s="6"/>
      <c r="B82" s="105" t="s">
        <v>84</v>
      </c>
      <c r="C82" s="112"/>
      <c r="D82" s="112"/>
      <c r="E82" s="106"/>
      <c r="F82" s="56"/>
      <c r="G82" s="56"/>
      <c r="N82" s="106"/>
      <c r="O82" s="56"/>
    </row>
    <row r="83" spans="1:15" x14ac:dyDescent="0.25">
      <c r="A83" s="6"/>
      <c r="B83" s="239"/>
      <c r="C83" s="18"/>
      <c r="D83" s="18"/>
      <c r="E83" s="99"/>
      <c r="F83" s="57"/>
      <c r="G83" s="57"/>
      <c r="N83" s="99"/>
      <c r="O83" s="57"/>
    </row>
    <row r="84" spans="1:15" x14ac:dyDescent="0.25">
      <c r="D84" s="20"/>
      <c r="E84" s="34"/>
      <c r="F84" s="34"/>
      <c r="G84" s="34"/>
    </row>
  </sheetData>
  <mergeCells count="77">
    <mergeCell ref="N62:N67"/>
    <mergeCell ref="F47:F52"/>
    <mergeCell ref="N47:N52"/>
    <mergeCell ref="F54:F59"/>
    <mergeCell ref="N54:N59"/>
    <mergeCell ref="M31:M32"/>
    <mergeCell ref="N31:N32"/>
    <mergeCell ref="F40:F45"/>
    <mergeCell ref="N40:N45"/>
    <mergeCell ref="H31:H32"/>
    <mergeCell ref="I31:I32"/>
    <mergeCell ref="J31:J32"/>
    <mergeCell ref="K31:K32"/>
    <mergeCell ref="L31:L32"/>
    <mergeCell ref="J27:J28"/>
    <mergeCell ref="K27:K28"/>
    <mergeCell ref="L27:L28"/>
    <mergeCell ref="M27:M28"/>
    <mergeCell ref="N27:N28"/>
    <mergeCell ref="N21:N22"/>
    <mergeCell ref="H24:H25"/>
    <mergeCell ref="I24:I25"/>
    <mergeCell ref="J24:J25"/>
    <mergeCell ref="K24:K25"/>
    <mergeCell ref="L24:L25"/>
    <mergeCell ref="M24:M25"/>
    <mergeCell ref="N24:N25"/>
    <mergeCell ref="N3:N4"/>
    <mergeCell ref="I3:I4"/>
    <mergeCell ref="J3:J4"/>
    <mergeCell ref="K3:K4"/>
    <mergeCell ref="L3:L4"/>
    <mergeCell ref="M3:M4"/>
    <mergeCell ref="D3:D4"/>
    <mergeCell ref="E3:E4"/>
    <mergeCell ref="F3:F4"/>
    <mergeCell ref="H3:H4"/>
    <mergeCell ref="G3:G13"/>
    <mergeCell ref="N17:N18"/>
    <mergeCell ref="H36:H37"/>
    <mergeCell ref="I36:I37"/>
    <mergeCell ref="J36:J37"/>
    <mergeCell ref="K36:K37"/>
    <mergeCell ref="L36:L37"/>
    <mergeCell ref="M36:M37"/>
    <mergeCell ref="N36:N37"/>
    <mergeCell ref="H21:H22"/>
    <mergeCell ref="I21:I22"/>
    <mergeCell ref="J21:J22"/>
    <mergeCell ref="K21:K22"/>
    <mergeCell ref="L21:L22"/>
    <mergeCell ref="M21:M22"/>
    <mergeCell ref="C71:C72"/>
    <mergeCell ref="D71:D72"/>
    <mergeCell ref="H17:H18"/>
    <mergeCell ref="I17:I18"/>
    <mergeCell ref="F21:F22"/>
    <mergeCell ref="F24:F25"/>
    <mergeCell ref="F27:F28"/>
    <mergeCell ref="F31:F32"/>
    <mergeCell ref="G19:G32"/>
    <mergeCell ref="H27:H28"/>
    <mergeCell ref="I27:I28"/>
    <mergeCell ref="F62:F67"/>
    <mergeCell ref="C36:C37"/>
    <mergeCell ref="D36:D37"/>
    <mergeCell ref="E36:E37"/>
    <mergeCell ref="F36:F37"/>
    <mergeCell ref="J17:J18"/>
    <mergeCell ref="K17:K18"/>
    <mergeCell ref="L17:L18"/>
    <mergeCell ref="M17:M18"/>
    <mergeCell ref="F17:F18"/>
    <mergeCell ref="E17:E18"/>
    <mergeCell ref="D17:D18"/>
    <mergeCell ref="C17:C18"/>
    <mergeCell ref="C3:C4"/>
  </mergeCells>
  <conditionalFormatting sqref="N19:N20 N23 N26 N29:N30 N5:N15 N33:N34">
    <cfRule type="cellIs" dxfId="38" priority="49" operator="greaterThan">
      <formula>0</formula>
    </cfRule>
  </conditionalFormatting>
  <conditionalFormatting sqref="N38 N68:N69">
    <cfRule type="cellIs" dxfId="37" priority="48" operator="greaterThan">
      <formula>0</formula>
    </cfRule>
  </conditionalFormatting>
  <conditionalFormatting sqref="N6">
    <cfRule type="cellIs" dxfId="36" priority="45" operator="lessThan">
      <formula>0</formula>
    </cfRule>
    <cfRule type="cellIs" dxfId="35" priority="46" operator="greaterThan">
      <formula>0</formula>
    </cfRule>
  </conditionalFormatting>
  <conditionalFormatting sqref="N8">
    <cfRule type="cellIs" dxfId="34" priority="43" operator="lessThan">
      <formula>0</formula>
    </cfRule>
    <cfRule type="cellIs" dxfId="33" priority="44" operator="greaterThan">
      <formula>0</formula>
    </cfRule>
  </conditionalFormatting>
  <conditionalFormatting sqref="N10">
    <cfRule type="cellIs" dxfId="32" priority="41" operator="lessThan">
      <formula>0</formula>
    </cfRule>
    <cfRule type="cellIs" dxfId="31" priority="42" operator="greaterThan">
      <formula>0</formula>
    </cfRule>
  </conditionalFormatting>
  <conditionalFormatting sqref="N12:N13">
    <cfRule type="cellIs" dxfId="30" priority="39" operator="lessThan">
      <formula>0</formula>
    </cfRule>
    <cfRule type="cellIs" dxfId="29" priority="40" operator="greaterThan">
      <formula>0</formula>
    </cfRule>
  </conditionalFormatting>
  <conditionalFormatting sqref="N15">
    <cfRule type="cellIs" dxfId="28" priority="35" operator="lessThan">
      <formula>0</formula>
    </cfRule>
    <cfRule type="cellIs" dxfId="27" priority="36" operator="greaterThan">
      <formula>0</formula>
    </cfRule>
    <cfRule type="cellIs" dxfId="26" priority="37" operator="lessThan">
      <formula>0</formula>
    </cfRule>
    <cfRule type="cellIs" dxfId="25" priority="38" operator="greaterThan">
      <formula>0</formula>
    </cfRule>
  </conditionalFormatting>
  <conditionalFormatting sqref="N29">
    <cfRule type="cellIs" dxfId="24" priority="33" operator="lessThan">
      <formula>0</formula>
    </cfRule>
    <cfRule type="cellIs" dxfId="23" priority="34" operator="greaterThan">
      <formula>0</formula>
    </cfRule>
  </conditionalFormatting>
  <conditionalFormatting sqref="N20">
    <cfRule type="cellIs" dxfId="22" priority="31" operator="lessThan">
      <formula>0</formula>
    </cfRule>
    <cfRule type="cellIs" dxfId="21" priority="32" operator="greaterThan">
      <formula>0</formula>
    </cfRule>
  </conditionalFormatting>
  <conditionalFormatting sqref="N23">
    <cfRule type="cellIs" dxfId="20" priority="29" operator="lessThan">
      <formula>0</formula>
    </cfRule>
    <cfRule type="cellIs" dxfId="19" priority="30" operator="greaterThan">
      <formula>0</formula>
    </cfRule>
  </conditionalFormatting>
  <conditionalFormatting sqref="N26">
    <cfRule type="cellIs" dxfId="18" priority="27" operator="lessThan">
      <formula>0</formula>
    </cfRule>
    <cfRule type="cellIs" dxfId="17" priority="28" operator="greaterThan">
      <formula>0</formula>
    </cfRule>
  </conditionalFormatting>
  <conditionalFormatting sqref="N30">
    <cfRule type="cellIs" dxfId="16" priority="25" operator="lessThan">
      <formula>0</formula>
    </cfRule>
    <cfRule type="cellIs" dxfId="15" priority="26" operator="greaterThan">
      <formula>0</formula>
    </cfRule>
  </conditionalFormatting>
  <conditionalFormatting sqref="N39">
    <cfRule type="cellIs" dxfId="14" priority="20" operator="greaterThan">
      <formula>0</formula>
    </cfRule>
  </conditionalFormatting>
  <conditionalFormatting sqref="N39">
    <cfRule type="cellIs" dxfId="13" priority="18" operator="lessThan">
      <formula>0</formula>
    </cfRule>
    <cfRule type="cellIs" dxfId="12" priority="19" operator="greaterThan">
      <formula>0</formula>
    </cfRule>
  </conditionalFormatting>
  <conditionalFormatting sqref="N46">
    <cfRule type="cellIs" dxfId="11" priority="17" operator="greaterThan">
      <formula>0</formula>
    </cfRule>
  </conditionalFormatting>
  <conditionalFormatting sqref="N46">
    <cfRule type="cellIs" dxfId="10" priority="15" operator="lessThan">
      <formula>0</formula>
    </cfRule>
    <cfRule type="cellIs" dxfId="9" priority="16" operator="greaterThan">
      <formula>0</formula>
    </cfRule>
  </conditionalFormatting>
  <conditionalFormatting sqref="N53">
    <cfRule type="cellIs" dxfId="8" priority="14" operator="greaterThan">
      <formula>0</formula>
    </cfRule>
  </conditionalFormatting>
  <conditionalFormatting sqref="N53">
    <cfRule type="cellIs" dxfId="7" priority="12" operator="lessThan">
      <formula>0</formula>
    </cfRule>
    <cfRule type="cellIs" dxfId="6" priority="13" operator="greaterThan">
      <formula>0</formula>
    </cfRule>
  </conditionalFormatting>
  <conditionalFormatting sqref="N60">
    <cfRule type="cellIs" dxfId="5" priority="11" operator="greaterThan">
      <formula>0</formula>
    </cfRule>
  </conditionalFormatting>
  <conditionalFormatting sqref="N60">
    <cfRule type="cellIs" dxfId="4" priority="9" operator="lessThan">
      <formula>0</formula>
    </cfRule>
    <cfRule type="cellIs" dxfId="3" priority="10" operator="greaterThan">
      <formula>0</formula>
    </cfRule>
  </conditionalFormatting>
  <conditionalFormatting sqref="N61">
    <cfRule type="cellIs" dxfId="2" priority="8" operator="greaterThan">
      <formula>0</formula>
    </cfRule>
  </conditionalFormatting>
  <conditionalFormatting sqref="N61">
    <cfRule type="cellIs" dxfId="1" priority="6" operator="lessThan">
      <formula>0</formula>
    </cfRule>
    <cfRule type="cellIs" dxfId="0" priority="7" operator="greaterThan">
      <formula>0</formula>
    </cfRule>
  </conditionalFormatting>
  <pageMargins left="0.7" right="0.7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workbookViewId="0">
      <selection activeCell="B20" sqref="B20"/>
    </sheetView>
  </sheetViews>
  <sheetFormatPr baseColWidth="10" defaultRowHeight="15" x14ac:dyDescent="0.25"/>
  <cols>
    <col min="2" max="2" width="39.5703125" bestFit="1" customWidth="1"/>
    <col min="3" max="3" width="11.85546875" bestFit="1" customWidth="1"/>
  </cols>
  <sheetData>
    <row r="2" spans="1:3" ht="15.75" thickBot="1" x14ac:dyDescent="0.3"/>
    <row r="3" spans="1:3" ht="30.75" thickTop="1" x14ac:dyDescent="0.25">
      <c r="A3" s="14"/>
      <c r="B3" s="274" t="s">
        <v>0</v>
      </c>
      <c r="C3" s="279" t="s">
        <v>32</v>
      </c>
    </row>
    <row r="4" spans="1:3" ht="29.25" customHeight="1" thickBot="1" x14ac:dyDescent="0.3">
      <c r="A4" s="22"/>
      <c r="B4" s="275" t="s">
        <v>80</v>
      </c>
      <c r="C4" s="280"/>
    </row>
    <row r="5" spans="1:3" ht="16.5" thickTop="1" thickBot="1" x14ac:dyDescent="0.3">
      <c r="A5" s="72" t="s">
        <v>6</v>
      </c>
      <c r="B5" s="73" t="s">
        <v>7</v>
      </c>
      <c r="C5" s="154"/>
    </row>
    <row r="6" spans="1:3" ht="15.75" thickBot="1" x14ac:dyDescent="0.3">
      <c r="A6" s="72" t="s">
        <v>8</v>
      </c>
      <c r="B6" s="73" t="s">
        <v>9</v>
      </c>
      <c r="C6" s="155">
        <f>SUMIF(exemple!A:A,"B",exemple!N:N)</f>
        <v>6059393</v>
      </c>
    </row>
    <row r="7" spans="1:3" ht="15.75" thickBot="1" x14ac:dyDescent="0.3">
      <c r="A7" s="110"/>
      <c r="B7" s="111" t="s">
        <v>81</v>
      </c>
      <c r="C7" s="155"/>
    </row>
    <row r="8" spans="1:3" ht="15.75" thickBot="1" x14ac:dyDescent="0.3">
      <c r="A8" s="72" t="s">
        <v>12</v>
      </c>
      <c r="B8" s="73" t="s">
        <v>60</v>
      </c>
      <c r="C8" s="155">
        <f>SUMIF(exemple!A:A,"C",exemple!N:N)</f>
        <v>6478168</v>
      </c>
    </row>
    <row r="9" spans="1:3" ht="15.75" thickBot="1" x14ac:dyDescent="0.3">
      <c r="A9" s="116"/>
      <c r="B9" s="117" t="s">
        <v>82</v>
      </c>
      <c r="C9" s="155"/>
    </row>
    <row r="10" spans="1:3" ht="15.75" thickBot="1" x14ac:dyDescent="0.3">
      <c r="A10" s="72" t="s">
        <v>14</v>
      </c>
      <c r="B10" s="73" t="s">
        <v>15</v>
      </c>
      <c r="C10" s="155">
        <f>SUMIF(exemple!A:A,"D",exemple!N:N)</f>
        <v>529338</v>
      </c>
    </row>
    <row r="11" spans="1:3" ht="15.75" thickBot="1" x14ac:dyDescent="0.3">
      <c r="A11" s="122"/>
      <c r="B11" s="111" t="s">
        <v>83</v>
      </c>
      <c r="C11" s="155"/>
    </row>
    <row r="12" spans="1:3" ht="15.75" thickBot="1" x14ac:dyDescent="0.3">
      <c r="A12" s="72" t="s">
        <v>19</v>
      </c>
      <c r="B12" s="73" t="s">
        <v>33</v>
      </c>
      <c r="C12" s="155">
        <f>SUMIF(exemple!A:A,"E",exemple!N:N)</f>
        <v>7553043</v>
      </c>
    </row>
    <row r="13" spans="1:3" ht="15.75" thickBot="1" x14ac:dyDescent="0.3">
      <c r="A13" s="72" t="s">
        <v>25</v>
      </c>
      <c r="B13" s="73" t="s">
        <v>34</v>
      </c>
      <c r="C13" s="155"/>
    </row>
    <row r="14" spans="1:3" x14ac:dyDescent="0.25">
      <c r="A14" s="6"/>
      <c r="B14" s="105" t="s">
        <v>84</v>
      </c>
      <c r="C14" s="10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Phasage Ferro 1 à 6 </vt:lpstr>
      <vt:lpstr>exemple</vt:lpstr>
      <vt:lpstr>synthese</vt:lpstr>
      <vt:lpstr>'Phasage Ferro 1 à 6 '!Zone_d_impression</vt:lpstr>
    </vt:vector>
  </TitlesOfParts>
  <Company>RFF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AUPIN Kevin (EXT)</dc:creator>
  <cp:lastModifiedBy>MOUTTE Nicolas (EXT)</cp:lastModifiedBy>
  <cp:lastPrinted>2013-01-10T15:51:53Z</cp:lastPrinted>
  <dcterms:created xsi:type="dcterms:W3CDTF">2012-12-05T11:01:15Z</dcterms:created>
  <dcterms:modified xsi:type="dcterms:W3CDTF">2013-03-21T09:48:49Z</dcterms:modified>
</cp:coreProperties>
</file>