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ulnier\Desktop\"/>
    </mc:Choice>
  </mc:AlternateContent>
  <bookViews>
    <workbookView xWindow="0" yWindow="0" windowWidth="20490" windowHeight="7155" activeTab="1"/>
  </bookViews>
  <sheets>
    <sheet name="Fonctions" sheetId="3" r:id="rId1"/>
    <sheet name="Inventaire" sheetId="10" r:id="rId2"/>
    <sheet name="Feuil3" sheetId="9" r:id="rId3"/>
    <sheet name="Données techniques" sheetId="5" r:id="rId4"/>
    <sheet name="Analyse des Résultats" sheetId="6" r:id="rId5"/>
    <sheet name="Aide à la sélection" sheetId="7" r:id="rId6"/>
    <sheet name="Feuil1" sheetId="4" state="hidden" r:id="rId7"/>
    <sheet name="Feuil2" sheetId="8" state="hidden" r:id="rId8"/>
  </sheets>
  <externalReferences>
    <externalReference r:id="rId9"/>
    <externalReference r:id="rId10"/>
    <externalReference r:id="rId11"/>
    <externalReference r:id="rId12"/>
  </externalReferences>
  <definedNames>
    <definedName name="Agneau">Feuil1!$G$1:$G$6</definedName>
    <definedName name="Agneaux">Feuil1!$G$2:$G$6</definedName>
    <definedName name="ar">Tableau5[#All]</definedName>
    <definedName name="Cause">Feuil1!$B$2:$B$9</definedName>
    <definedName name="Comportement">Feuil1!$E$2:$E$4</definedName>
    <definedName name="Conformation">Feuil1!$D$2:$D$4</definedName>
    <definedName name="Couleur">Feuil1!$A$2:$A$5</definedName>
    <definedName name="dt">'Données techniques'!$A$1:$CC$1</definedName>
    <definedName name="dte">Tableau65[#All]</definedName>
    <definedName name="dtech">Tableau65[]</definedName>
    <definedName name="inv">#REF!</definedName>
    <definedName name="Inventaires">[1]!Tableau2[#Data]</definedName>
    <definedName name="Lactation">[2]Paramètres!$H$2:$H$9</definedName>
    <definedName name="Mois" localSheetId="5">[3]Feuil1!$F$2:$F$7</definedName>
    <definedName name="Mois">Feuil1!$F$2:$F$7</definedName>
    <definedName name="note">Tableau6[#All]</definedName>
    <definedName name="Origine">Feuil1!$C$2:$C$3</definedName>
    <definedName name="Test">Feuil1!$B$2:$B$5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7" i="9" l="1"/>
  <c r="AD6" i="9"/>
  <c r="AD5" i="9"/>
  <c r="AA7" i="9"/>
  <c r="AA6" i="9"/>
  <c r="AA5" i="9"/>
  <c r="X7" i="9"/>
  <c r="X6" i="9"/>
  <c r="X5" i="9"/>
  <c r="U7" i="9"/>
  <c r="U6" i="9"/>
  <c r="U5" i="9"/>
  <c r="R7" i="9"/>
  <c r="R6" i="9"/>
  <c r="R5" i="9"/>
  <c r="O7" i="9"/>
  <c r="O6" i="9"/>
  <c r="O5" i="9"/>
  <c r="L7" i="9"/>
  <c r="L6" i="9"/>
  <c r="L5" i="9"/>
  <c r="I7" i="9"/>
  <c r="I6" i="9"/>
  <c r="I5" i="9"/>
  <c r="F7" i="9"/>
  <c r="F6" i="9"/>
  <c r="F5" i="9"/>
  <c r="C7" i="9"/>
  <c r="C6" i="9"/>
  <c r="C5" i="9"/>
  <c r="AC7" i="9"/>
  <c r="AC6" i="9"/>
  <c r="AC5" i="9"/>
  <c r="Z7" i="9"/>
  <c r="Z6" i="9"/>
  <c r="Z5" i="9"/>
  <c r="W7" i="9"/>
  <c r="W6" i="9"/>
  <c r="W5" i="9"/>
  <c r="T7" i="9"/>
  <c r="T6" i="9"/>
  <c r="T5" i="9"/>
  <c r="Q7" i="9"/>
  <c r="Q6" i="9"/>
  <c r="Q5" i="9"/>
  <c r="N7" i="9"/>
  <c r="N6" i="9"/>
  <c r="N5" i="9"/>
  <c r="K7" i="9"/>
  <c r="K6" i="9"/>
  <c r="K5" i="9"/>
  <c r="H7" i="9"/>
  <c r="H6" i="9"/>
  <c r="H5" i="9"/>
  <c r="E7" i="9"/>
  <c r="E6" i="9"/>
  <c r="E5" i="9"/>
  <c r="B7" i="9"/>
  <c r="B6" i="9"/>
  <c r="B5" i="9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J38" i="7"/>
  <c r="J39" i="7"/>
  <c r="J40" i="7"/>
  <c r="J41" i="7"/>
  <c r="J42" i="7"/>
  <c r="J43" i="7"/>
  <c r="J44" i="7"/>
  <c r="J45" i="7"/>
  <c r="J46" i="7"/>
  <c r="J47" i="7"/>
  <c r="J48" i="7"/>
  <c r="J49" i="7"/>
  <c r="J50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I18" i="7" l="1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G20" i="7" l="1"/>
  <c r="G25" i="7"/>
  <c r="G29" i="7"/>
  <c r="G33" i="7"/>
  <c r="G37" i="7"/>
  <c r="G42" i="7"/>
  <c r="G46" i="7"/>
  <c r="G50" i="7"/>
  <c r="G18" i="7"/>
  <c r="G23" i="7"/>
  <c r="G27" i="7"/>
  <c r="G31" i="7"/>
  <c r="G35" i="7"/>
  <c r="G40" i="7"/>
  <c r="G44" i="7"/>
  <c r="G48" i="7"/>
  <c r="G26" i="7"/>
  <c r="G34" i="7"/>
  <c r="G43" i="7"/>
  <c r="G19" i="7"/>
  <c r="G28" i="7"/>
  <c r="G36" i="7"/>
  <c r="G45" i="7"/>
  <c r="G30" i="7"/>
  <c r="G47" i="7"/>
  <c r="G32" i="7"/>
  <c r="G49" i="7"/>
  <c r="G21" i="7"/>
  <c r="G39" i="7"/>
  <c r="G24" i="7"/>
  <c r="G41" i="7"/>
  <c r="G38" i="7"/>
  <c r="G22" i="7"/>
  <c r="A2" i="6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G2" i="6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D2" i="6"/>
  <c r="D18" i="7" s="1"/>
  <c r="D3" i="6"/>
  <c r="D19" i="7" s="1"/>
  <c r="D4" i="6"/>
  <c r="D20" i="7" s="1"/>
  <c r="D5" i="6"/>
  <c r="D21" i="7" s="1"/>
  <c r="D6" i="6"/>
  <c r="D22" i="7" s="1"/>
  <c r="D7" i="6"/>
  <c r="D23" i="7" s="1"/>
  <c r="D8" i="6"/>
  <c r="D24" i="7" s="1"/>
  <c r="D9" i="6"/>
  <c r="D25" i="7" s="1"/>
  <c r="D10" i="6"/>
  <c r="D26" i="7" s="1"/>
  <c r="D11" i="6"/>
  <c r="D27" i="7" s="1"/>
  <c r="D12" i="6"/>
  <c r="D28" i="7" s="1"/>
  <c r="D13" i="6"/>
  <c r="D29" i="7" s="1"/>
  <c r="D14" i="6"/>
  <c r="D30" i="7" s="1"/>
  <c r="D15" i="6"/>
  <c r="D31" i="7" s="1"/>
  <c r="D16" i="6"/>
  <c r="D32" i="7" s="1"/>
  <c r="D17" i="6"/>
  <c r="D33" i="7" s="1"/>
  <c r="D18" i="6"/>
  <c r="D34" i="7" s="1"/>
  <c r="D19" i="6"/>
  <c r="D35" i="7" s="1"/>
  <c r="D20" i="6"/>
  <c r="D36" i="7" s="1"/>
  <c r="D21" i="6"/>
  <c r="D37" i="7" s="1"/>
  <c r="D22" i="6"/>
  <c r="D38" i="7" s="1"/>
  <c r="D23" i="6"/>
  <c r="D39" i="7" s="1"/>
  <c r="D24" i="6"/>
  <c r="D40" i="7" s="1"/>
  <c r="D25" i="6"/>
  <c r="D41" i="7" s="1"/>
  <c r="D26" i="6"/>
  <c r="D42" i="7" s="1"/>
  <c r="D27" i="6"/>
  <c r="D43" i="7" s="1"/>
  <c r="D28" i="6"/>
  <c r="D44" i="7" s="1"/>
  <c r="D29" i="6"/>
  <c r="D45" i="7" s="1"/>
  <c r="D30" i="6"/>
  <c r="D46" i="7" s="1"/>
  <c r="D31" i="6"/>
  <c r="D47" i="7" s="1"/>
  <c r="D32" i="6"/>
  <c r="D48" i="7" s="1"/>
  <c r="D33" i="6"/>
  <c r="D49" i="7" s="1"/>
  <c r="D34" i="6"/>
  <c r="D50" i="7" s="1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C2" i="6" l="1"/>
  <c r="C18" i="7" s="1"/>
  <c r="C3" i="6"/>
  <c r="C19" i="7" s="1"/>
  <c r="C4" i="6"/>
  <c r="C20" i="7" s="1"/>
  <c r="C5" i="6"/>
  <c r="C21" i="7" s="1"/>
  <c r="C6" i="6"/>
  <c r="C22" i="7" s="1"/>
  <c r="C7" i="6"/>
  <c r="C23" i="7" s="1"/>
  <c r="C8" i="6"/>
  <c r="C24" i="7" s="1"/>
  <c r="C9" i="6"/>
  <c r="C25" i="7" s="1"/>
  <c r="C10" i="6"/>
  <c r="C26" i="7" s="1"/>
  <c r="C11" i="6"/>
  <c r="C27" i="7" s="1"/>
  <c r="C12" i="6"/>
  <c r="C28" i="7" s="1"/>
  <c r="C13" i="6"/>
  <c r="C29" i="7" s="1"/>
  <c r="C14" i="6"/>
  <c r="C30" i="7" s="1"/>
  <c r="C15" i="6"/>
  <c r="C31" i="7" s="1"/>
  <c r="C16" i="6"/>
  <c r="C32" i="7" s="1"/>
  <c r="C17" i="6"/>
  <c r="C33" i="7" s="1"/>
  <c r="C18" i="6"/>
  <c r="C34" i="7" s="1"/>
  <c r="C19" i="6"/>
  <c r="C35" i="7" s="1"/>
  <c r="C20" i="6"/>
  <c r="C36" i="7" s="1"/>
  <c r="C21" i="6"/>
  <c r="C37" i="7" s="1"/>
  <c r="C22" i="6"/>
  <c r="C38" i="7" s="1"/>
  <c r="C23" i="6"/>
  <c r="C39" i="7" s="1"/>
  <c r="C24" i="6"/>
  <c r="C40" i="7" s="1"/>
  <c r="C25" i="6"/>
  <c r="C41" i="7" s="1"/>
  <c r="C26" i="6"/>
  <c r="C42" i="7" s="1"/>
  <c r="C27" i="6"/>
  <c r="C43" i="7" s="1"/>
  <c r="C28" i="6"/>
  <c r="C44" i="7" s="1"/>
  <c r="C29" i="6"/>
  <c r="C45" i="7" s="1"/>
  <c r="C30" i="6"/>
  <c r="C46" i="7" s="1"/>
  <c r="C31" i="6"/>
  <c r="C47" i="7" s="1"/>
  <c r="C32" i="6"/>
  <c r="C48" i="7" s="1"/>
  <c r="C33" i="6"/>
  <c r="C49" i="7" s="1"/>
  <c r="C34" i="6"/>
  <c r="C50" i="7" s="1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B2" i="6"/>
  <c r="E18" i="7" s="1"/>
  <c r="B3" i="6"/>
  <c r="E19" i="7" s="1"/>
  <c r="B4" i="6"/>
  <c r="E20" i="7" s="1"/>
  <c r="B5" i="6"/>
  <c r="E21" i="7" s="1"/>
  <c r="B6" i="6"/>
  <c r="E22" i="7" s="1"/>
  <c r="B7" i="6"/>
  <c r="E23" i="7" s="1"/>
  <c r="B8" i="6"/>
  <c r="E24" i="7" s="1"/>
  <c r="B9" i="6"/>
  <c r="E25" i="7" s="1"/>
  <c r="B10" i="6"/>
  <c r="E26" i="7" s="1"/>
  <c r="B11" i="6"/>
  <c r="E27" i="7" s="1"/>
  <c r="B12" i="6"/>
  <c r="E28" i="7" s="1"/>
  <c r="B13" i="6"/>
  <c r="E29" i="7" s="1"/>
  <c r="B14" i="6"/>
  <c r="E30" i="7" s="1"/>
  <c r="B15" i="6"/>
  <c r="E31" i="7" s="1"/>
  <c r="B16" i="6"/>
  <c r="E32" i="7" s="1"/>
  <c r="B17" i="6"/>
  <c r="E33" i="7" s="1"/>
  <c r="B18" i="6"/>
  <c r="E34" i="7" s="1"/>
  <c r="B19" i="6"/>
  <c r="E35" i="7" s="1"/>
  <c r="B20" i="6"/>
  <c r="E36" i="7" s="1"/>
  <c r="B21" i="6"/>
  <c r="E37" i="7" s="1"/>
  <c r="B22" i="6"/>
  <c r="E38" i="7" s="1"/>
  <c r="B23" i="6"/>
  <c r="E39" i="7" s="1"/>
  <c r="B24" i="6"/>
  <c r="E40" i="7" s="1"/>
  <c r="B25" i="6"/>
  <c r="E41" i="7" s="1"/>
  <c r="B26" i="6"/>
  <c r="E42" i="7" s="1"/>
  <c r="B27" i="6"/>
  <c r="E43" i="7" s="1"/>
  <c r="B28" i="6"/>
  <c r="E44" i="7" s="1"/>
  <c r="B29" i="6"/>
  <c r="E45" i="7" s="1"/>
  <c r="B30" i="6"/>
  <c r="E46" i="7" s="1"/>
  <c r="B31" i="6"/>
  <c r="E47" i="7" s="1"/>
  <c r="B32" i="6"/>
  <c r="E48" i="7" s="1"/>
  <c r="B33" i="6"/>
  <c r="E49" i="7" s="1"/>
  <c r="B34" i="6"/>
  <c r="E50" i="7" s="1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I23" i="3"/>
  <c r="I24" i="3"/>
  <c r="D83" i="3" l="1"/>
  <c r="D82" i="3"/>
  <c r="D81" i="3"/>
  <c r="D79" i="3"/>
  <c r="D78" i="3"/>
  <c r="D80" i="3"/>
  <c r="D77" i="3"/>
  <c r="A3" i="5" l="1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F29" i="3"/>
  <c r="F28" i="3"/>
  <c r="F27" i="3"/>
  <c r="F26" i="3"/>
  <c r="F25" i="3"/>
  <c r="D31" i="3"/>
  <c r="D30" i="3"/>
  <c r="D29" i="3"/>
  <c r="D28" i="3"/>
  <c r="D27" i="3"/>
  <c r="D26" i="3"/>
  <c r="D25" i="3"/>
  <c r="D24" i="3"/>
  <c r="D22" i="3"/>
  <c r="H5" i="5" l="1"/>
  <c r="H4" i="5"/>
  <c r="H3" i="5"/>
  <c r="D23" i="3"/>
  <c r="K8" i="7" l="1"/>
  <c r="E8" i="7"/>
  <c r="D8" i="7"/>
  <c r="C8" i="7"/>
  <c r="CB50" i="5" l="1"/>
  <c r="CA50" i="5"/>
  <c r="BT50" i="5"/>
  <c r="BS50" i="5"/>
  <c r="BL50" i="5"/>
  <c r="BK50" i="5"/>
  <c r="BD50" i="5"/>
  <c r="BC50" i="5"/>
  <c r="AV50" i="5"/>
  <c r="AU50" i="5"/>
  <c r="AN50" i="5"/>
  <c r="AM50" i="5"/>
  <c r="AF50" i="5"/>
  <c r="AE50" i="5"/>
  <c r="X50" i="5"/>
  <c r="W50" i="5"/>
  <c r="P50" i="5"/>
  <c r="O50" i="5"/>
  <c r="H49" i="6" s="1"/>
  <c r="CB49" i="5"/>
  <c r="CA49" i="5"/>
  <c r="BT49" i="5"/>
  <c r="BS49" i="5"/>
  <c r="BL49" i="5"/>
  <c r="BK49" i="5"/>
  <c r="BD49" i="5"/>
  <c r="BC49" i="5"/>
  <c r="AV49" i="5"/>
  <c r="AU49" i="5"/>
  <c r="AN49" i="5"/>
  <c r="AM49" i="5"/>
  <c r="AF49" i="5"/>
  <c r="AE49" i="5"/>
  <c r="X49" i="5"/>
  <c r="W49" i="5"/>
  <c r="P49" i="5"/>
  <c r="O49" i="5"/>
  <c r="CB48" i="5"/>
  <c r="CA48" i="5"/>
  <c r="BT48" i="5"/>
  <c r="BS48" i="5"/>
  <c r="BL48" i="5"/>
  <c r="BK48" i="5"/>
  <c r="BD48" i="5"/>
  <c r="BC48" i="5"/>
  <c r="AV48" i="5"/>
  <c r="AU48" i="5"/>
  <c r="AN48" i="5"/>
  <c r="AM48" i="5"/>
  <c r="AF48" i="5"/>
  <c r="AE48" i="5"/>
  <c r="X48" i="5"/>
  <c r="W48" i="5"/>
  <c r="P48" i="5"/>
  <c r="O48" i="5"/>
  <c r="CB47" i="5"/>
  <c r="CA47" i="5"/>
  <c r="BT47" i="5"/>
  <c r="BS47" i="5"/>
  <c r="BL47" i="5"/>
  <c r="BK47" i="5"/>
  <c r="BD47" i="5"/>
  <c r="BC47" i="5"/>
  <c r="AV47" i="5"/>
  <c r="AU47" i="5"/>
  <c r="AN47" i="5"/>
  <c r="AM47" i="5"/>
  <c r="AF47" i="5"/>
  <c r="AE47" i="5"/>
  <c r="X47" i="5"/>
  <c r="W47" i="5"/>
  <c r="P47" i="5"/>
  <c r="O47" i="5"/>
  <c r="CB46" i="5"/>
  <c r="CA46" i="5"/>
  <c r="BT46" i="5"/>
  <c r="BS46" i="5"/>
  <c r="BL46" i="5"/>
  <c r="BK46" i="5"/>
  <c r="BD46" i="5"/>
  <c r="BC46" i="5"/>
  <c r="AV46" i="5"/>
  <c r="AU46" i="5"/>
  <c r="AN46" i="5"/>
  <c r="AM46" i="5"/>
  <c r="AF46" i="5"/>
  <c r="AE46" i="5"/>
  <c r="X46" i="5"/>
  <c r="W46" i="5"/>
  <c r="P46" i="5"/>
  <c r="O46" i="5"/>
  <c r="H45" i="6" s="1"/>
  <c r="CB45" i="5"/>
  <c r="CA45" i="5"/>
  <c r="BT45" i="5"/>
  <c r="BS45" i="5"/>
  <c r="BL45" i="5"/>
  <c r="BK45" i="5"/>
  <c r="BD45" i="5"/>
  <c r="BC45" i="5"/>
  <c r="AV45" i="5"/>
  <c r="AU45" i="5"/>
  <c r="AN45" i="5"/>
  <c r="AM45" i="5"/>
  <c r="AF45" i="5"/>
  <c r="AE45" i="5"/>
  <c r="X45" i="5"/>
  <c r="W45" i="5"/>
  <c r="P45" i="5"/>
  <c r="O45" i="5"/>
  <c r="CB44" i="5"/>
  <c r="CA44" i="5"/>
  <c r="BT44" i="5"/>
  <c r="BS44" i="5"/>
  <c r="BL44" i="5"/>
  <c r="BK44" i="5"/>
  <c r="BD44" i="5"/>
  <c r="BC44" i="5"/>
  <c r="AV44" i="5"/>
  <c r="AU44" i="5"/>
  <c r="AN44" i="5"/>
  <c r="AM44" i="5"/>
  <c r="AF44" i="5"/>
  <c r="AE44" i="5"/>
  <c r="X44" i="5"/>
  <c r="W44" i="5"/>
  <c r="P44" i="5"/>
  <c r="O44" i="5"/>
  <c r="CB43" i="5"/>
  <c r="CA43" i="5"/>
  <c r="BT43" i="5"/>
  <c r="BS43" i="5"/>
  <c r="BL43" i="5"/>
  <c r="BK43" i="5"/>
  <c r="BD43" i="5"/>
  <c r="BC43" i="5"/>
  <c r="AV43" i="5"/>
  <c r="AU43" i="5"/>
  <c r="AN43" i="5"/>
  <c r="AM43" i="5"/>
  <c r="AF43" i="5"/>
  <c r="AE43" i="5"/>
  <c r="X43" i="5"/>
  <c r="W43" i="5"/>
  <c r="P43" i="5"/>
  <c r="O43" i="5"/>
  <c r="CB42" i="5"/>
  <c r="CA42" i="5"/>
  <c r="BT42" i="5"/>
  <c r="BS42" i="5"/>
  <c r="BL42" i="5"/>
  <c r="BK42" i="5"/>
  <c r="BD42" i="5"/>
  <c r="BC42" i="5"/>
  <c r="AV42" i="5"/>
  <c r="AU42" i="5"/>
  <c r="AN42" i="5"/>
  <c r="AM42" i="5"/>
  <c r="AF42" i="5"/>
  <c r="AE42" i="5"/>
  <c r="X42" i="5"/>
  <c r="W42" i="5"/>
  <c r="P42" i="5"/>
  <c r="O42" i="5"/>
  <c r="H41" i="6" s="1"/>
  <c r="CB41" i="5"/>
  <c r="CA41" i="5"/>
  <c r="BT41" i="5"/>
  <c r="BS41" i="5"/>
  <c r="BL41" i="5"/>
  <c r="BK41" i="5"/>
  <c r="BD41" i="5"/>
  <c r="BC41" i="5"/>
  <c r="AV41" i="5"/>
  <c r="AU41" i="5"/>
  <c r="AN41" i="5"/>
  <c r="AM41" i="5"/>
  <c r="AF41" i="5"/>
  <c r="AE41" i="5"/>
  <c r="X41" i="5"/>
  <c r="W41" i="5"/>
  <c r="P41" i="5"/>
  <c r="O41" i="5"/>
  <c r="CB40" i="5"/>
  <c r="CA40" i="5"/>
  <c r="BT40" i="5"/>
  <c r="BS40" i="5"/>
  <c r="BL40" i="5"/>
  <c r="BK40" i="5"/>
  <c r="BD40" i="5"/>
  <c r="BC40" i="5"/>
  <c r="AV40" i="5"/>
  <c r="AU40" i="5"/>
  <c r="AN40" i="5"/>
  <c r="AM40" i="5"/>
  <c r="AF40" i="5"/>
  <c r="AE40" i="5"/>
  <c r="X40" i="5"/>
  <c r="W40" i="5"/>
  <c r="P40" i="5"/>
  <c r="O40" i="5"/>
  <c r="CB39" i="5"/>
  <c r="CA39" i="5"/>
  <c r="BT39" i="5"/>
  <c r="BS39" i="5"/>
  <c r="BL39" i="5"/>
  <c r="BK39" i="5"/>
  <c r="BD39" i="5"/>
  <c r="BC39" i="5"/>
  <c r="AV39" i="5"/>
  <c r="AU39" i="5"/>
  <c r="AN39" i="5"/>
  <c r="AM39" i="5"/>
  <c r="AF39" i="5"/>
  <c r="AE39" i="5"/>
  <c r="X39" i="5"/>
  <c r="W39" i="5"/>
  <c r="P39" i="5"/>
  <c r="O39" i="5"/>
  <c r="CB38" i="5"/>
  <c r="CA38" i="5"/>
  <c r="BT38" i="5"/>
  <c r="BS38" i="5"/>
  <c r="BL38" i="5"/>
  <c r="BK38" i="5"/>
  <c r="BD38" i="5"/>
  <c r="BC38" i="5"/>
  <c r="AV38" i="5"/>
  <c r="AU38" i="5"/>
  <c r="AN38" i="5"/>
  <c r="AM38" i="5"/>
  <c r="AF38" i="5"/>
  <c r="AE38" i="5"/>
  <c r="X38" i="5"/>
  <c r="W38" i="5"/>
  <c r="P38" i="5"/>
  <c r="O38" i="5"/>
  <c r="H37" i="6" s="1"/>
  <c r="CB37" i="5"/>
  <c r="CA37" i="5"/>
  <c r="BT37" i="5"/>
  <c r="BS37" i="5"/>
  <c r="BL37" i="5"/>
  <c r="BK37" i="5"/>
  <c r="BD37" i="5"/>
  <c r="BC37" i="5"/>
  <c r="AV37" i="5"/>
  <c r="AU37" i="5"/>
  <c r="AN37" i="5"/>
  <c r="AM37" i="5"/>
  <c r="AF37" i="5"/>
  <c r="AE37" i="5"/>
  <c r="X37" i="5"/>
  <c r="W37" i="5"/>
  <c r="P37" i="5"/>
  <c r="O37" i="5"/>
  <c r="CB36" i="5"/>
  <c r="CA36" i="5"/>
  <c r="BT36" i="5"/>
  <c r="BS36" i="5"/>
  <c r="BL36" i="5"/>
  <c r="BK36" i="5"/>
  <c r="BD36" i="5"/>
  <c r="BC36" i="5"/>
  <c r="AV36" i="5"/>
  <c r="AU36" i="5"/>
  <c r="AN36" i="5"/>
  <c r="AM36" i="5"/>
  <c r="AF36" i="5"/>
  <c r="AE36" i="5"/>
  <c r="X36" i="5"/>
  <c r="W36" i="5"/>
  <c r="P36" i="5"/>
  <c r="O36" i="5"/>
  <c r="CB35" i="5"/>
  <c r="CA35" i="5"/>
  <c r="BT35" i="5"/>
  <c r="BS35" i="5"/>
  <c r="BL35" i="5"/>
  <c r="BK35" i="5"/>
  <c r="BD35" i="5"/>
  <c r="BC35" i="5"/>
  <c r="AV35" i="5"/>
  <c r="AU35" i="5"/>
  <c r="AN35" i="5"/>
  <c r="AM35" i="5"/>
  <c r="AF35" i="5"/>
  <c r="AE35" i="5"/>
  <c r="X35" i="5"/>
  <c r="W35" i="5"/>
  <c r="P35" i="5"/>
  <c r="O35" i="5"/>
  <c r="CB34" i="5"/>
  <c r="CA34" i="5"/>
  <c r="BT34" i="5"/>
  <c r="BS34" i="5"/>
  <c r="BL34" i="5"/>
  <c r="BK34" i="5"/>
  <c r="BD34" i="5"/>
  <c r="BC34" i="5"/>
  <c r="AV34" i="5"/>
  <c r="AU34" i="5"/>
  <c r="AN34" i="5"/>
  <c r="AM34" i="5"/>
  <c r="AF34" i="5"/>
  <c r="AE34" i="5"/>
  <c r="X34" i="5"/>
  <c r="W34" i="5"/>
  <c r="P34" i="5"/>
  <c r="O34" i="5"/>
  <c r="H33" i="6" s="1"/>
  <c r="CB33" i="5"/>
  <c r="CA33" i="5"/>
  <c r="BT33" i="5"/>
  <c r="BS33" i="5"/>
  <c r="BL33" i="5"/>
  <c r="BK33" i="5"/>
  <c r="BD33" i="5"/>
  <c r="BC33" i="5"/>
  <c r="AV33" i="5"/>
  <c r="AU33" i="5"/>
  <c r="AN33" i="5"/>
  <c r="AM33" i="5"/>
  <c r="AF33" i="5"/>
  <c r="AE33" i="5"/>
  <c r="X33" i="5"/>
  <c r="W33" i="5"/>
  <c r="P33" i="5"/>
  <c r="O33" i="5"/>
  <c r="CB32" i="5"/>
  <c r="CA32" i="5"/>
  <c r="BT32" i="5"/>
  <c r="BS32" i="5"/>
  <c r="BL32" i="5"/>
  <c r="BK32" i="5"/>
  <c r="BD32" i="5"/>
  <c r="BC32" i="5"/>
  <c r="AV32" i="5"/>
  <c r="AU32" i="5"/>
  <c r="AN32" i="5"/>
  <c r="AM32" i="5"/>
  <c r="AF32" i="5"/>
  <c r="AE32" i="5"/>
  <c r="X32" i="5"/>
  <c r="W32" i="5"/>
  <c r="P32" i="5"/>
  <c r="O32" i="5"/>
  <c r="CB31" i="5"/>
  <c r="CA31" i="5"/>
  <c r="BT31" i="5"/>
  <c r="BS31" i="5"/>
  <c r="BL31" i="5"/>
  <c r="BK31" i="5"/>
  <c r="BD31" i="5"/>
  <c r="BC31" i="5"/>
  <c r="AV31" i="5"/>
  <c r="AU31" i="5"/>
  <c r="AN31" i="5"/>
  <c r="AM31" i="5"/>
  <c r="AF31" i="5"/>
  <c r="AE31" i="5"/>
  <c r="X31" i="5"/>
  <c r="W31" i="5"/>
  <c r="P31" i="5"/>
  <c r="O31" i="5"/>
  <c r="CB30" i="5"/>
  <c r="CA30" i="5"/>
  <c r="BT30" i="5"/>
  <c r="BS30" i="5"/>
  <c r="BL30" i="5"/>
  <c r="BK30" i="5"/>
  <c r="BD30" i="5"/>
  <c r="BC30" i="5"/>
  <c r="AV30" i="5"/>
  <c r="AU30" i="5"/>
  <c r="AN30" i="5"/>
  <c r="AM30" i="5"/>
  <c r="AF30" i="5"/>
  <c r="AE30" i="5"/>
  <c r="X30" i="5"/>
  <c r="W30" i="5"/>
  <c r="P30" i="5"/>
  <c r="O30" i="5"/>
  <c r="H29" i="6" s="1"/>
  <c r="CB29" i="5"/>
  <c r="CA29" i="5"/>
  <c r="BT29" i="5"/>
  <c r="BS29" i="5"/>
  <c r="BL29" i="5"/>
  <c r="BK29" i="5"/>
  <c r="BD29" i="5"/>
  <c r="BC29" i="5"/>
  <c r="AV29" i="5"/>
  <c r="AU29" i="5"/>
  <c r="AN29" i="5"/>
  <c r="AM29" i="5"/>
  <c r="AF29" i="5"/>
  <c r="AE29" i="5"/>
  <c r="X29" i="5"/>
  <c r="W29" i="5"/>
  <c r="P29" i="5"/>
  <c r="O29" i="5"/>
  <c r="CB28" i="5"/>
  <c r="CA28" i="5"/>
  <c r="BT28" i="5"/>
  <c r="BS28" i="5"/>
  <c r="BL28" i="5"/>
  <c r="BK28" i="5"/>
  <c r="BD28" i="5"/>
  <c r="BC28" i="5"/>
  <c r="AV28" i="5"/>
  <c r="AU28" i="5"/>
  <c r="AN28" i="5"/>
  <c r="AM28" i="5"/>
  <c r="AF28" i="5"/>
  <c r="AE28" i="5"/>
  <c r="X28" i="5"/>
  <c r="W28" i="5"/>
  <c r="P28" i="5"/>
  <c r="O28" i="5"/>
  <c r="CB27" i="5"/>
  <c r="CA27" i="5"/>
  <c r="BT27" i="5"/>
  <c r="BS27" i="5"/>
  <c r="BL27" i="5"/>
  <c r="BK27" i="5"/>
  <c r="BD27" i="5"/>
  <c r="BC27" i="5"/>
  <c r="AV27" i="5"/>
  <c r="AU27" i="5"/>
  <c r="AN27" i="5"/>
  <c r="AM27" i="5"/>
  <c r="AF27" i="5"/>
  <c r="AE27" i="5"/>
  <c r="X27" i="5"/>
  <c r="W27" i="5"/>
  <c r="P27" i="5"/>
  <c r="O27" i="5"/>
  <c r="CB26" i="5"/>
  <c r="CA26" i="5"/>
  <c r="BT26" i="5"/>
  <c r="BS26" i="5"/>
  <c r="BL26" i="5"/>
  <c r="BK26" i="5"/>
  <c r="BD26" i="5"/>
  <c r="BC26" i="5"/>
  <c r="AV26" i="5"/>
  <c r="AU26" i="5"/>
  <c r="AN26" i="5"/>
  <c r="AM26" i="5"/>
  <c r="AF26" i="5"/>
  <c r="AE26" i="5"/>
  <c r="X26" i="5"/>
  <c r="W26" i="5"/>
  <c r="P26" i="5"/>
  <c r="O26" i="5"/>
  <c r="H25" i="6" s="1"/>
  <c r="CB25" i="5"/>
  <c r="CA25" i="5"/>
  <c r="BT25" i="5"/>
  <c r="BS25" i="5"/>
  <c r="BL25" i="5"/>
  <c r="BK25" i="5"/>
  <c r="BD25" i="5"/>
  <c r="BC25" i="5"/>
  <c r="AV25" i="5"/>
  <c r="AU25" i="5"/>
  <c r="AN25" i="5"/>
  <c r="AM25" i="5"/>
  <c r="AF25" i="5"/>
  <c r="AE25" i="5"/>
  <c r="X25" i="5"/>
  <c r="W25" i="5"/>
  <c r="P25" i="5"/>
  <c r="O25" i="5"/>
  <c r="CB24" i="5"/>
  <c r="CA24" i="5"/>
  <c r="BT24" i="5"/>
  <c r="BS24" i="5"/>
  <c r="BL24" i="5"/>
  <c r="BK24" i="5"/>
  <c r="BD24" i="5"/>
  <c r="BC24" i="5"/>
  <c r="AV24" i="5"/>
  <c r="AU24" i="5"/>
  <c r="AN24" i="5"/>
  <c r="AM24" i="5"/>
  <c r="AF24" i="5"/>
  <c r="AE24" i="5"/>
  <c r="X24" i="5"/>
  <c r="W24" i="5"/>
  <c r="P24" i="5"/>
  <c r="O24" i="5"/>
  <c r="CB23" i="5"/>
  <c r="CA23" i="5"/>
  <c r="BT23" i="5"/>
  <c r="BS23" i="5"/>
  <c r="BL23" i="5"/>
  <c r="BK23" i="5"/>
  <c r="BD23" i="5"/>
  <c r="BC23" i="5"/>
  <c r="AV23" i="5"/>
  <c r="AU23" i="5"/>
  <c r="AN23" i="5"/>
  <c r="AM23" i="5"/>
  <c r="AF23" i="5"/>
  <c r="AE23" i="5"/>
  <c r="X23" i="5"/>
  <c r="W23" i="5"/>
  <c r="P23" i="5"/>
  <c r="O23" i="5"/>
  <c r="CB22" i="5"/>
  <c r="CA22" i="5"/>
  <c r="BT22" i="5"/>
  <c r="BS22" i="5"/>
  <c r="BL22" i="5"/>
  <c r="BK22" i="5"/>
  <c r="BD22" i="5"/>
  <c r="BC22" i="5"/>
  <c r="AV22" i="5"/>
  <c r="AU22" i="5"/>
  <c r="AN22" i="5"/>
  <c r="AM22" i="5"/>
  <c r="AF22" i="5"/>
  <c r="AE22" i="5"/>
  <c r="X22" i="5"/>
  <c r="W22" i="5"/>
  <c r="P22" i="5"/>
  <c r="O22" i="5"/>
  <c r="H21" i="6" s="1"/>
  <c r="CB21" i="5"/>
  <c r="CA21" i="5"/>
  <c r="BT21" i="5"/>
  <c r="BS21" i="5"/>
  <c r="BL21" i="5"/>
  <c r="BK21" i="5"/>
  <c r="BD21" i="5"/>
  <c r="BC21" i="5"/>
  <c r="AV21" i="5"/>
  <c r="AU21" i="5"/>
  <c r="AN21" i="5"/>
  <c r="AM21" i="5"/>
  <c r="AF21" i="5"/>
  <c r="AE21" i="5"/>
  <c r="X21" i="5"/>
  <c r="W21" i="5"/>
  <c r="P21" i="5"/>
  <c r="O21" i="5"/>
  <c r="CB20" i="5"/>
  <c r="CA20" i="5"/>
  <c r="BT20" i="5"/>
  <c r="BS20" i="5"/>
  <c r="BL20" i="5"/>
  <c r="BK20" i="5"/>
  <c r="BD20" i="5"/>
  <c r="BC20" i="5"/>
  <c r="AV20" i="5"/>
  <c r="AU20" i="5"/>
  <c r="AN20" i="5"/>
  <c r="AM20" i="5"/>
  <c r="AF20" i="5"/>
  <c r="AE20" i="5"/>
  <c r="X20" i="5"/>
  <c r="W20" i="5"/>
  <c r="P20" i="5"/>
  <c r="O20" i="5"/>
  <c r="CB19" i="5"/>
  <c r="CA19" i="5"/>
  <c r="BT19" i="5"/>
  <c r="BS19" i="5"/>
  <c r="BL19" i="5"/>
  <c r="BK19" i="5"/>
  <c r="BD19" i="5"/>
  <c r="BC19" i="5"/>
  <c r="AV19" i="5"/>
  <c r="AU19" i="5"/>
  <c r="AN19" i="5"/>
  <c r="AM19" i="5"/>
  <c r="AF19" i="5"/>
  <c r="AE19" i="5"/>
  <c r="X19" i="5"/>
  <c r="W19" i="5"/>
  <c r="P19" i="5"/>
  <c r="O19" i="5"/>
  <c r="CB18" i="5"/>
  <c r="CA18" i="5"/>
  <c r="BT18" i="5"/>
  <c r="BS18" i="5"/>
  <c r="BL18" i="5"/>
  <c r="BK18" i="5"/>
  <c r="BD18" i="5"/>
  <c r="BC18" i="5"/>
  <c r="AV18" i="5"/>
  <c r="AU18" i="5"/>
  <c r="AN18" i="5"/>
  <c r="AM18" i="5"/>
  <c r="AF18" i="5"/>
  <c r="AE18" i="5"/>
  <c r="X18" i="5"/>
  <c r="W18" i="5"/>
  <c r="P18" i="5"/>
  <c r="O18" i="5"/>
  <c r="H17" i="6" s="1"/>
  <c r="CB17" i="5"/>
  <c r="CA17" i="5"/>
  <c r="BT17" i="5"/>
  <c r="BS17" i="5"/>
  <c r="BL17" i="5"/>
  <c r="BK17" i="5"/>
  <c r="BD17" i="5"/>
  <c r="BC17" i="5"/>
  <c r="AV17" i="5"/>
  <c r="AU17" i="5"/>
  <c r="AN17" i="5"/>
  <c r="AM17" i="5"/>
  <c r="AF17" i="5"/>
  <c r="AE17" i="5"/>
  <c r="X17" i="5"/>
  <c r="W17" i="5"/>
  <c r="P17" i="5"/>
  <c r="O17" i="5"/>
  <c r="CB16" i="5"/>
  <c r="CA16" i="5"/>
  <c r="BT16" i="5"/>
  <c r="BS16" i="5"/>
  <c r="BL16" i="5"/>
  <c r="BK16" i="5"/>
  <c r="BD16" i="5"/>
  <c r="BC16" i="5"/>
  <c r="AV16" i="5"/>
  <c r="AU16" i="5"/>
  <c r="AN16" i="5"/>
  <c r="AM16" i="5"/>
  <c r="AF16" i="5"/>
  <c r="AE16" i="5"/>
  <c r="X16" i="5"/>
  <c r="W16" i="5"/>
  <c r="P16" i="5"/>
  <c r="O16" i="5"/>
  <c r="CB15" i="5"/>
  <c r="CA15" i="5"/>
  <c r="BT15" i="5"/>
  <c r="BS15" i="5"/>
  <c r="BL15" i="5"/>
  <c r="BK15" i="5"/>
  <c r="BD15" i="5"/>
  <c r="BC15" i="5"/>
  <c r="AV15" i="5"/>
  <c r="AU15" i="5"/>
  <c r="AN15" i="5"/>
  <c r="AM15" i="5"/>
  <c r="AF15" i="5"/>
  <c r="AE15" i="5"/>
  <c r="X15" i="5"/>
  <c r="W15" i="5"/>
  <c r="P15" i="5"/>
  <c r="O15" i="5"/>
  <c r="CB14" i="5"/>
  <c r="CA14" i="5"/>
  <c r="BT14" i="5"/>
  <c r="BS14" i="5"/>
  <c r="BL14" i="5"/>
  <c r="BK14" i="5"/>
  <c r="BD14" i="5"/>
  <c r="BC14" i="5"/>
  <c r="AV14" i="5"/>
  <c r="AU14" i="5"/>
  <c r="AN14" i="5"/>
  <c r="AM14" i="5"/>
  <c r="AF14" i="5"/>
  <c r="AE14" i="5"/>
  <c r="X14" i="5"/>
  <c r="W14" i="5"/>
  <c r="P14" i="5"/>
  <c r="O14" i="5"/>
  <c r="H13" i="6" s="1"/>
  <c r="CB13" i="5"/>
  <c r="CA13" i="5"/>
  <c r="BT13" i="5"/>
  <c r="BS13" i="5"/>
  <c r="BL13" i="5"/>
  <c r="BK13" i="5"/>
  <c r="BD13" i="5"/>
  <c r="BC13" i="5"/>
  <c r="AV13" i="5"/>
  <c r="AU13" i="5"/>
  <c r="AN13" i="5"/>
  <c r="AM13" i="5"/>
  <c r="AF13" i="5"/>
  <c r="AE13" i="5"/>
  <c r="X13" i="5"/>
  <c r="W13" i="5"/>
  <c r="P13" i="5"/>
  <c r="O13" i="5"/>
  <c r="CB12" i="5"/>
  <c r="CA12" i="5"/>
  <c r="BT12" i="5"/>
  <c r="BS12" i="5"/>
  <c r="BL12" i="5"/>
  <c r="BK12" i="5"/>
  <c r="BD12" i="5"/>
  <c r="BC12" i="5"/>
  <c r="AV12" i="5"/>
  <c r="AU12" i="5"/>
  <c r="AN12" i="5"/>
  <c r="AM12" i="5"/>
  <c r="AF12" i="5"/>
  <c r="AE12" i="5"/>
  <c r="X12" i="5"/>
  <c r="W12" i="5"/>
  <c r="P12" i="5"/>
  <c r="O12" i="5"/>
  <c r="CB11" i="5"/>
  <c r="CA11" i="5"/>
  <c r="BT11" i="5"/>
  <c r="BS11" i="5"/>
  <c r="BL11" i="5"/>
  <c r="BK11" i="5"/>
  <c r="BD11" i="5"/>
  <c r="BC11" i="5"/>
  <c r="AV11" i="5"/>
  <c r="AU11" i="5"/>
  <c r="AN11" i="5"/>
  <c r="AM11" i="5"/>
  <c r="AF11" i="5"/>
  <c r="AE11" i="5"/>
  <c r="X11" i="5"/>
  <c r="W11" i="5"/>
  <c r="P11" i="5"/>
  <c r="O11" i="5"/>
  <c r="CB10" i="5"/>
  <c r="CA10" i="5"/>
  <c r="BT10" i="5"/>
  <c r="BS10" i="5"/>
  <c r="BL10" i="5"/>
  <c r="BK10" i="5"/>
  <c r="BD10" i="5"/>
  <c r="BC10" i="5"/>
  <c r="AV10" i="5"/>
  <c r="AU10" i="5"/>
  <c r="AN10" i="5"/>
  <c r="AM10" i="5"/>
  <c r="AF10" i="5"/>
  <c r="AE10" i="5"/>
  <c r="X10" i="5"/>
  <c r="W10" i="5"/>
  <c r="P10" i="5"/>
  <c r="O10" i="5"/>
  <c r="H9" i="6" s="1"/>
  <c r="CB9" i="5"/>
  <c r="CA9" i="5"/>
  <c r="BT9" i="5"/>
  <c r="BS9" i="5"/>
  <c r="BL9" i="5"/>
  <c r="BK9" i="5"/>
  <c r="BD9" i="5"/>
  <c r="BC9" i="5"/>
  <c r="AV9" i="5"/>
  <c r="AU9" i="5"/>
  <c r="AN9" i="5"/>
  <c r="AM9" i="5"/>
  <c r="AF9" i="5"/>
  <c r="AE9" i="5"/>
  <c r="X9" i="5"/>
  <c r="W9" i="5"/>
  <c r="P9" i="5"/>
  <c r="O9" i="5"/>
  <c r="CB8" i="5"/>
  <c r="CA8" i="5"/>
  <c r="BT8" i="5"/>
  <c r="BS8" i="5"/>
  <c r="BL8" i="5"/>
  <c r="BK8" i="5"/>
  <c r="BD8" i="5"/>
  <c r="BC8" i="5"/>
  <c r="AV8" i="5"/>
  <c r="AU8" i="5"/>
  <c r="AN8" i="5"/>
  <c r="AM8" i="5"/>
  <c r="AF8" i="5"/>
  <c r="AE8" i="5"/>
  <c r="X8" i="5"/>
  <c r="W8" i="5"/>
  <c r="P8" i="5"/>
  <c r="O8" i="5"/>
  <c r="CB7" i="5"/>
  <c r="CA7" i="5"/>
  <c r="BT7" i="5"/>
  <c r="BS7" i="5"/>
  <c r="BL7" i="5"/>
  <c r="BK7" i="5"/>
  <c r="BD7" i="5"/>
  <c r="BC7" i="5"/>
  <c r="AV7" i="5"/>
  <c r="AU7" i="5"/>
  <c r="AN7" i="5"/>
  <c r="AM7" i="5"/>
  <c r="AF7" i="5"/>
  <c r="AE7" i="5"/>
  <c r="X7" i="5"/>
  <c r="W7" i="5"/>
  <c r="P7" i="5"/>
  <c r="O7" i="5"/>
  <c r="CB6" i="5"/>
  <c r="CA6" i="5"/>
  <c r="BT6" i="5"/>
  <c r="BS6" i="5"/>
  <c r="BL6" i="5"/>
  <c r="BK6" i="5"/>
  <c r="BD6" i="5"/>
  <c r="BC6" i="5"/>
  <c r="AV6" i="5"/>
  <c r="AU6" i="5"/>
  <c r="AN6" i="5"/>
  <c r="AM6" i="5"/>
  <c r="AF6" i="5"/>
  <c r="AE6" i="5"/>
  <c r="X6" i="5"/>
  <c r="W6" i="5"/>
  <c r="P6" i="5"/>
  <c r="O6" i="5"/>
  <c r="H5" i="6" s="1"/>
  <c r="CB5" i="5"/>
  <c r="CA5" i="5"/>
  <c r="BT5" i="5"/>
  <c r="BS5" i="5"/>
  <c r="BL5" i="5"/>
  <c r="BK5" i="5"/>
  <c r="BD5" i="5"/>
  <c r="BC5" i="5"/>
  <c r="AV5" i="5"/>
  <c r="AU5" i="5"/>
  <c r="AN5" i="5"/>
  <c r="AM5" i="5"/>
  <c r="AF5" i="5"/>
  <c r="AE5" i="5"/>
  <c r="X5" i="5"/>
  <c r="W5" i="5"/>
  <c r="P5" i="5"/>
  <c r="O5" i="5"/>
  <c r="CB4" i="5"/>
  <c r="CA4" i="5"/>
  <c r="BT4" i="5"/>
  <c r="BS4" i="5"/>
  <c r="BL4" i="5"/>
  <c r="BK4" i="5"/>
  <c r="BD4" i="5"/>
  <c r="BC4" i="5"/>
  <c r="AV4" i="5"/>
  <c r="AU4" i="5"/>
  <c r="AN4" i="5"/>
  <c r="AM4" i="5"/>
  <c r="AF4" i="5"/>
  <c r="AE4" i="5"/>
  <c r="X4" i="5"/>
  <c r="W4" i="5"/>
  <c r="P4" i="5"/>
  <c r="O4" i="5"/>
  <c r="CB3" i="5"/>
  <c r="CA3" i="5"/>
  <c r="BT3" i="5"/>
  <c r="BS3" i="5"/>
  <c r="BL3" i="5"/>
  <c r="BK3" i="5"/>
  <c r="BD3" i="5"/>
  <c r="BC3" i="5"/>
  <c r="AV3" i="5"/>
  <c r="AU3" i="5"/>
  <c r="AN3" i="5"/>
  <c r="AM3" i="5"/>
  <c r="AF3" i="5"/>
  <c r="AE3" i="5"/>
  <c r="X3" i="5"/>
  <c r="W3" i="5"/>
  <c r="O3" i="5"/>
  <c r="B1" i="3"/>
  <c r="H22" i="6" l="1"/>
  <c r="AE7" i="9"/>
  <c r="AE6" i="9"/>
  <c r="AE5" i="9"/>
  <c r="H30" i="6"/>
  <c r="H38" i="6"/>
  <c r="H3" i="6"/>
  <c r="H7" i="6"/>
  <c r="H15" i="6"/>
  <c r="H10" i="6"/>
  <c r="H18" i="6"/>
  <c r="H26" i="6"/>
  <c r="H42" i="6"/>
  <c r="H50" i="6"/>
  <c r="J7" i="9"/>
  <c r="J6" i="9"/>
  <c r="J5" i="9"/>
  <c r="V7" i="9"/>
  <c r="V6" i="9"/>
  <c r="V5" i="9"/>
  <c r="H11" i="6"/>
  <c r="H19" i="6"/>
  <c r="H34" i="6"/>
  <c r="H46" i="6"/>
  <c r="H24" i="6"/>
  <c r="H32" i="6"/>
  <c r="S7" i="9"/>
  <c r="S6" i="9"/>
  <c r="S5" i="9"/>
  <c r="M7" i="9"/>
  <c r="M6" i="9"/>
  <c r="M5" i="9"/>
  <c r="Y5" i="9"/>
  <c r="Y7" i="9"/>
  <c r="Y6" i="9"/>
  <c r="H4" i="6"/>
  <c r="H8" i="6"/>
  <c r="H12" i="6"/>
  <c r="H16" i="6"/>
  <c r="H20" i="6"/>
  <c r="H28" i="6"/>
  <c r="AB7" i="9"/>
  <c r="AB6" i="9"/>
  <c r="AB5" i="9"/>
  <c r="P6" i="9"/>
  <c r="P5" i="9"/>
  <c r="P7" i="9"/>
  <c r="H6" i="6"/>
  <c r="H14" i="6"/>
  <c r="G40" i="3"/>
  <c r="G7" i="9"/>
  <c r="G6" i="9"/>
  <c r="G5" i="9"/>
  <c r="H2" i="6"/>
  <c r="F6" i="6"/>
  <c r="E6" i="6"/>
  <c r="F10" i="6"/>
  <c r="E10" i="6"/>
  <c r="F14" i="6"/>
  <c r="E14" i="6"/>
  <c r="F18" i="6"/>
  <c r="E18" i="6"/>
  <c r="F22" i="6"/>
  <c r="E22" i="6"/>
  <c r="F26" i="6"/>
  <c r="E26" i="6"/>
  <c r="F30" i="6"/>
  <c r="E30" i="6"/>
  <c r="F34" i="6"/>
  <c r="E34" i="6"/>
  <c r="F38" i="6"/>
  <c r="E38" i="6"/>
  <c r="F42" i="6"/>
  <c r="E42" i="6"/>
  <c r="F46" i="6"/>
  <c r="E46" i="6"/>
  <c r="F50" i="6"/>
  <c r="E50" i="6"/>
  <c r="H23" i="6"/>
  <c r="H31" i="6"/>
  <c r="H39" i="6"/>
  <c r="H43" i="6"/>
  <c r="H47" i="6"/>
  <c r="H27" i="6"/>
  <c r="H35" i="6"/>
  <c r="F3" i="6"/>
  <c r="E3" i="6"/>
  <c r="F7" i="6"/>
  <c r="E7" i="6"/>
  <c r="F11" i="6"/>
  <c r="E11" i="6"/>
  <c r="F15" i="6"/>
  <c r="E15" i="6"/>
  <c r="F19" i="6"/>
  <c r="E19" i="6"/>
  <c r="F23" i="6"/>
  <c r="E23" i="6"/>
  <c r="F27" i="6"/>
  <c r="E27" i="6"/>
  <c r="F31" i="6"/>
  <c r="E31" i="6"/>
  <c r="E35" i="6"/>
  <c r="F35" i="6"/>
  <c r="F39" i="6"/>
  <c r="E39" i="6"/>
  <c r="F43" i="6"/>
  <c r="E43" i="6"/>
  <c r="F47" i="6"/>
  <c r="E47" i="6"/>
  <c r="H36" i="6"/>
  <c r="D6" i="9"/>
  <c r="D5" i="9"/>
  <c r="D7" i="9"/>
  <c r="H40" i="6"/>
  <c r="H44" i="6"/>
  <c r="H48" i="6"/>
  <c r="E4" i="6"/>
  <c r="F4" i="6"/>
  <c r="E8" i="6"/>
  <c r="F8" i="6"/>
  <c r="F12" i="6"/>
  <c r="E12" i="6"/>
  <c r="F16" i="6"/>
  <c r="E16" i="6"/>
  <c r="F20" i="6"/>
  <c r="E20" i="6"/>
  <c r="E24" i="6"/>
  <c r="F24" i="6"/>
  <c r="E28" i="6"/>
  <c r="F28" i="6"/>
  <c r="F32" i="6"/>
  <c r="E32" i="6"/>
  <c r="F36" i="6"/>
  <c r="E36" i="6"/>
  <c r="E40" i="6"/>
  <c r="F40" i="6"/>
  <c r="F44" i="6"/>
  <c r="E44" i="6"/>
  <c r="F48" i="6"/>
  <c r="E48" i="6"/>
  <c r="F5" i="6"/>
  <c r="E5" i="6"/>
  <c r="F9" i="6"/>
  <c r="E9" i="6"/>
  <c r="F13" i="6"/>
  <c r="E13" i="6"/>
  <c r="E17" i="6"/>
  <c r="F17" i="6"/>
  <c r="F21" i="6"/>
  <c r="E21" i="6"/>
  <c r="E25" i="6"/>
  <c r="F25" i="6"/>
  <c r="F29" i="6"/>
  <c r="E29" i="6"/>
  <c r="F33" i="6"/>
  <c r="E33" i="6"/>
  <c r="F37" i="6"/>
  <c r="E37" i="6"/>
  <c r="F41" i="6"/>
  <c r="E41" i="6"/>
  <c r="F45" i="6"/>
  <c r="E45" i="6"/>
  <c r="E49" i="6"/>
  <c r="F49" i="6"/>
  <c r="D35" i="3"/>
  <c r="J40" i="3"/>
  <c r="G35" i="3"/>
  <c r="J62" i="3"/>
  <c r="G52" i="3"/>
  <c r="G61" i="3"/>
  <c r="D51" i="3"/>
  <c r="D59" i="3"/>
  <c r="D69" i="3"/>
  <c r="J49" i="3"/>
  <c r="D36" i="3"/>
  <c r="D39" i="3"/>
  <c r="J38" i="3"/>
  <c r="J58" i="3"/>
  <c r="G48" i="3"/>
  <c r="G57" i="3"/>
  <c r="D47" i="3"/>
  <c r="G55" i="3"/>
  <c r="D65" i="3"/>
  <c r="J45" i="3"/>
  <c r="J39" i="3"/>
  <c r="G36" i="3"/>
  <c r="D37" i="3"/>
  <c r="G62" i="3"/>
  <c r="D52" i="3"/>
  <c r="D60" i="3"/>
  <c r="D70" i="3"/>
  <c r="J50" i="3"/>
  <c r="J59" i="3"/>
  <c r="D58" i="3"/>
  <c r="J42" i="3"/>
  <c r="G42" i="3"/>
  <c r="D41" i="3"/>
  <c r="G58" i="3"/>
  <c r="D48" i="3"/>
  <c r="D56" i="3"/>
  <c r="D66" i="3"/>
  <c r="J46" i="3"/>
  <c r="J55" i="3"/>
  <c r="G45" i="3"/>
  <c r="D38" i="3"/>
  <c r="J37" i="3"/>
  <c r="G38" i="3"/>
  <c r="D61" i="3"/>
  <c r="D71" i="3"/>
  <c r="J51" i="3"/>
  <c r="J60" i="3"/>
  <c r="G50" i="3"/>
  <c r="G59" i="3"/>
  <c r="D49" i="3"/>
  <c r="D42" i="3"/>
  <c r="J41" i="3"/>
  <c r="J35" i="3"/>
  <c r="D57" i="3"/>
  <c r="D67" i="3"/>
  <c r="J47" i="3"/>
  <c r="J56" i="3"/>
  <c r="G46" i="3"/>
  <c r="D62" i="3"/>
  <c r="D45" i="3"/>
  <c r="G39" i="3"/>
  <c r="D40" i="3"/>
  <c r="D72" i="3"/>
  <c r="J52" i="3"/>
  <c r="J61" i="3"/>
  <c r="G51" i="3"/>
  <c r="G60" i="3"/>
  <c r="D50" i="3"/>
  <c r="J36" i="3"/>
  <c r="G37" i="3"/>
  <c r="D68" i="3"/>
  <c r="J48" i="3"/>
  <c r="J57" i="3"/>
  <c r="G47" i="3"/>
  <c r="G56" i="3"/>
  <c r="D46" i="3"/>
  <c r="D55" i="3"/>
  <c r="G49" i="3"/>
  <c r="P3" i="5"/>
  <c r="G41" i="3" l="1"/>
  <c r="E2" i="6"/>
  <c r="F2" i="6"/>
</calcChain>
</file>

<file path=xl/comments1.xml><?xml version="1.0" encoding="utf-8"?>
<comments xmlns="http://schemas.openxmlformats.org/spreadsheetml/2006/main">
  <authors>
    <author>Jean-Charles Vayssettes</author>
  </authors>
  <commentList>
    <comment ref="A6" authorId="0" shapeId="0">
      <text>
        <r>
          <rPr>
            <b/>
            <sz val="9"/>
            <color indexed="81"/>
            <rFont val="Tahoma"/>
            <family val="2"/>
          </rPr>
          <t>Jean-Charles Vayssettes:</t>
        </r>
        <r>
          <rPr>
            <sz val="9"/>
            <color indexed="81"/>
            <rFont val="Tahoma"/>
            <family val="2"/>
          </rPr>
          <t xml:space="preserve">
Modifiable</t>
        </r>
      </text>
    </comment>
    <comment ref="A8" authorId="0" shapeId="0">
      <text>
        <r>
          <rPr>
            <b/>
            <sz val="9"/>
            <color indexed="81"/>
            <rFont val="Tahoma"/>
            <family val="2"/>
          </rPr>
          <t>Jean-Charles Vayssettes:</t>
        </r>
        <r>
          <rPr>
            <sz val="9"/>
            <color indexed="81"/>
            <rFont val="Tahoma"/>
            <family val="2"/>
          </rPr>
          <t xml:space="preserve">
Valeur a donné aux brebis non répertoriées.</t>
        </r>
      </text>
    </comment>
    <comment ref="J8" authorId="0" shapeId="0">
      <text>
        <r>
          <rPr>
            <b/>
            <sz val="9"/>
            <color indexed="81"/>
            <rFont val="Tahoma"/>
            <family val="2"/>
          </rPr>
          <t>Jean-Charles Vayssettes:</t>
        </r>
        <r>
          <rPr>
            <sz val="9"/>
            <color indexed="81"/>
            <rFont val="Tahoma"/>
            <family val="2"/>
          </rPr>
          <t xml:space="preserve">
Même si les qualités de la brebis ne sont pas répertoriées, on peut connaitre son origine. Par défaut: Vayssettes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>Jean-Charles Vayssettes:</t>
        </r>
        <r>
          <rPr>
            <sz val="9"/>
            <color indexed="81"/>
            <rFont val="Tahoma"/>
            <family val="2"/>
          </rPr>
          <t xml:space="preserve">
C'est mieux de faire une référence à 100, mais pas obligatoire.</t>
        </r>
      </text>
    </comment>
    <comment ref="N10" authorId="0" shapeId="0">
      <text>
        <r>
          <rPr>
            <b/>
            <sz val="9"/>
            <color indexed="81"/>
            <rFont val="Tahoma"/>
            <family val="2"/>
          </rPr>
          <t>Jean-Charles Vayssettes:</t>
        </r>
        <r>
          <rPr>
            <sz val="9"/>
            <color indexed="81"/>
            <rFont val="Tahoma"/>
            <family val="2"/>
          </rPr>
          <t xml:space="preserve">
Multiplié par le nombre d'année</t>
        </r>
      </text>
    </comment>
  </commentList>
</comments>
</file>

<file path=xl/sharedStrings.xml><?xml version="1.0" encoding="utf-8"?>
<sst xmlns="http://schemas.openxmlformats.org/spreadsheetml/2006/main" count="507" uniqueCount="242">
  <si>
    <t>N° travail</t>
  </si>
  <si>
    <t>Date de naissance</t>
  </si>
  <si>
    <t>Age</t>
  </si>
  <si>
    <t>Cause de la sortie</t>
  </si>
  <si>
    <t>Date de sortie du troupeau</t>
  </si>
  <si>
    <t>Couleur</t>
  </si>
  <si>
    <t xml:space="preserve">Conformation mammaire </t>
  </si>
  <si>
    <t>Comportement</t>
  </si>
  <si>
    <t>N° travail de la mère</t>
  </si>
  <si>
    <t>N° travail grand mère</t>
  </si>
  <si>
    <t>Inventaire du troupeau</t>
  </si>
  <si>
    <t>Date de mise bas</t>
  </si>
  <si>
    <t>Quantité tot lait</t>
  </si>
  <si>
    <t>Données techniques</t>
  </si>
  <si>
    <t>Nombre moyen d'agneaux</t>
  </si>
  <si>
    <t>Moyenne  lactation</t>
  </si>
  <si>
    <t>Médiane lactation</t>
  </si>
  <si>
    <t>Analyse des résultats</t>
  </si>
  <si>
    <t>Généalogie</t>
  </si>
  <si>
    <t>Mère</t>
  </si>
  <si>
    <t>Grand-mère</t>
  </si>
  <si>
    <t/>
  </si>
  <si>
    <t>Blanc</t>
  </si>
  <si>
    <t>Marron</t>
  </si>
  <si>
    <t>Noir</t>
  </si>
  <si>
    <t>Autre</t>
  </si>
  <si>
    <t>Décès accidentel</t>
  </si>
  <si>
    <t>Décès maladie</t>
  </si>
  <si>
    <t>Réforme maladie</t>
  </si>
  <si>
    <t>Réforme cellules</t>
  </si>
  <si>
    <t>Réforme peu de lait</t>
  </si>
  <si>
    <t>Réforme vieillesse</t>
  </si>
  <si>
    <t>Réforme germes</t>
  </si>
  <si>
    <t>Naissance sur l'exploitation</t>
  </si>
  <si>
    <t>Provenance d'une autre exploitation</t>
  </si>
  <si>
    <t>Rien à signaler</t>
  </si>
  <si>
    <t>Défaut mineur</t>
  </si>
  <si>
    <t>Défaut majeur</t>
  </si>
  <si>
    <t>Que souhaitez-vous faire?</t>
  </si>
  <si>
    <t>N° officiel</t>
  </si>
  <si>
    <t>Lactation n°2</t>
  </si>
  <si>
    <t>Lactation n°3</t>
  </si>
  <si>
    <t>Lactation n°4</t>
  </si>
  <si>
    <t>Lactation n°5</t>
  </si>
  <si>
    <t>Lactation n°6</t>
  </si>
  <si>
    <t>Lactation n°7</t>
  </si>
  <si>
    <t>Lactation n°8</t>
  </si>
  <si>
    <t>Lactation n°9</t>
  </si>
  <si>
    <t>Lactation n°10</t>
  </si>
  <si>
    <t>Nb d'agneaux</t>
  </si>
  <si>
    <t>Qté de lait produit sur la lactation</t>
  </si>
  <si>
    <t>Commentaires divers</t>
  </si>
  <si>
    <t>Brebis (n° de travail)</t>
  </si>
  <si>
    <t>Lactation n°1</t>
  </si>
  <si>
    <t>Nb moyen d'agneaux</t>
  </si>
  <si>
    <t>Moyenne lactations</t>
  </si>
  <si>
    <t>Médiane lactations</t>
  </si>
  <si>
    <t>Moyenne lactations corrigée</t>
  </si>
  <si>
    <t>Médiane lactations corrigée</t>
  </si>
  <si>
    <t>Lactation maximale (L)</t>
  </si>
  <si>
    <t>Durée moyenne lactation (en jours)</t>
  </si>
  <si>
    <t>N° de travail</t>
  </si>
  <si>
    <t>Âge</t>
  </si>
  <si>
    <t>Moyenne lactation (corrigée)</t>
  </si>
  <si>
    <t>Année vide</t>
  </si>
  <si>
    <t>Note grand-mère</t>
  </si>
  <si>
    <t>Mamelle</t>
  </si>
  <si>
    <t>Origine</t>
  </si>
  <si>
    <t>Note totale</t>
  </si>
  <si>
    <t>Moyenne de référence</t>
  </si>
  <si>
    <t>RAS</t>
  </si>
  <si>
    <t>Vayssettes</t>
  </si>
  <si>
    <t>Base 100</t>
  </si>
  <si>
    <t>Coef</t>
  </si>
  <si>
    <t>Valeur défaut</t>
  </si>
  <si>
    <t>Données quali</t>
  </si>
  <si>
    <t>Bonus ou malus</t>
  </si>
  <si>
    <t>Défaut majeur mamelle</t>
  </si>
  <si>
    <t>-30</t>
  </si>
  <si>
    <t>Défaut mineur mamelle</t>
  </si>
  <si>
    <t>RAS mamelle</t>
  </si>
  <si>
    <t>Défaut majeur comportement</t>
  </si>
  <si>
    <t>Défaut mineur comportement</t>
  </si>
  <si>
    <t>RAS comportement</t>
  </si>
  <si>
    <t>Origine Vayssettes</t>
  </si>
  <si>
    <t>Autre origine</t>
  </si>
  <si>
    <t>Précision Origine</t>
  </si>
  <si>
    <t>Précision couleur</t>
  </si>
  <si>
    <t>Précision conformation</t>
  </si>
  <si>
    <t>Précision comportement</t>
  </si>
  <si>
    <t>Précision sortie</t>
  </si>
  <si>
    <t>Nous sommes le :</t>
  </si>
  <si>
    <t>Janvier</t>
  </si>
  <si>
    <t>1 mois</t>
  </si>
  <si>
    <t>Février</t>
  </si>
  <si>
    <t>2 mois</t>
  </si>
  <si>
    <t>Mars</t>
  </si>
  <si>
    <t>3 mois</t>
  </si>
  <si>
    <t>Avril</t>
  </si>
  <si>
    <t>4 mois</t>
  </si>
  <si>
    <t>Mai</t>
  </si>
  <si>
    <t>5 mois</t>
  </si>
  <si>
    <t>Juin</t>
  </si>
  <si>
    <t>6 mois</t>
  </si>
  <si>
    <t>7 mois</t>
  </si>
  <si>
    <t>8 mois</t>
  </si>
  <si>
    <t>Commentaires divers31</t>
  </si>
  <si>
    <t>Date début de la Lactation</t>
  </si>
  <si>
    <t>Date fin de la lactation</t>
  </si>
  <si>
    <t>Durée de la lactation (en j)</t>
  </si>
  <si>
    <t>Indice (en L)</t>
  </si>
  <si>
    <t>Date fin de la lactation 2</t>
  </si>
  <si>
    <t>Date début de la Lactation 2</t>
  </si>
  <si>
    <t>Qté de lait produit sur la lactation 2</t>
  </si>
  <si>
    <t>Date de mise bas 2</t>
  </si>
  <si>
    <t>Nb d'agneaux 2</t>
  </si>
  <si>
    <t>Commentaires divers 2</t>
  </si>
  <si>
    <t>Date de mise bas 3</t>
  </si>
  <si>
    <t>Nb d'agneaux 3</t>
  </si>
  <si>
    <t>Qté de lait produit sur la lactation 3</t>
  </si>
  <si>
    <t>Durée de la lactation (en j) 2</t>
  </si>
  <si>
    <t>Indice (en L) 2</t>
  </si>
  <si>
    <t>Qté de lait produit sur la lactation 4</t>
  </si>
  <si>
    <t>Date début de la Lactation 3</t>
  </si>
  <si>
    <t>Date fin de la lactation 3</t>
  </si>
  <si>
    <t>Durée de la lactation (en j) 3</t>
  </si>
  <si>
    <t>Date début de la Lactation 4</t>
  </si>
  <si>
    <t>Date fin de la lactation 4</t>
  </si>
  <si>
    <t>Nb d'agneaux 4</t>
  </si>
  <si>
    <t>Commentaires divers 3</t>
  </si>
  <si>
    <t>Date de mise bas 4</t>
  </si>
  <si>
    <t>Indice (en L) 4</t>
  </si>
  <si>
    <t>Commentaires divers 4</t>
  </si>
  <si>
    <t>Date de mise bas 5</t>
  </si>
  <si>
    <t>Nb d'agneaux 5</t>
  </si>
  <si>
    <t>Qté de lait produit sur la lactation 5</t>
  </si>
  <si>
    <t>Qté de lait produit sur la lactation 6</t>
  </si>
  <si>
    <t>Date début de la Lactation 5</t>
  </si>
  <si>
    <t>Date fin de la Lactation 5</t>
  </si>
  <si>
    <t>Indice (en L) 5</t>
  </si>
  <si>
    <t>Commentaires divers 5</t>
  </si>
  <si>
    <t>Date de mise bas 6</t>
  </si>
  <si>
    <t>Nb d'agneaux 6</t>
  </si>
  <si>
    <t>Indice (en L) 6</t>
  </si>
  <si>
    <t>Date début de la Lactation 6</t>
  </si>
  <si>
    <t>Date fin de la lactation 6</t>
  </si>
  <si>
    <t>Durée de la lactation (en j) 5</t>
  </si>
  <si>
    <t>Durée de la lactation (en j) 4</t>
  </si>
  <si>
    <t>Durée de la lactation (en j) 6</t>
  </si>
  <si>
    <t>Date de mise bas 7</t>
  </si>
  <si>
    <t>Nb d'agneaux 7</t>
  </si>
  <si>
    <t>Qté de lait produit sur la lactation 7</t>
  </si>
  <si>
    <t>Indice (en L) 7</t>
  </si>
  <si>
    <t>Qté de lait produit sur la lactation 8</t>
  </si>
  <si>
    <t>Qté de lait produit sur la lactation 9</t>
  </si>
  <si>
    <t>Date début de la Lactation 7</t>
  </si>
  <si>
    <t>Date fin de la lactation 7</t>
  </si>
  <si>
    <t>Durée de la lactation (en j) 7</t>
  </si>
  <si>
    <t>Commentaires divers 7</t>
  </si>
  <si>
    <t>Date de mise bas 8</t>
  </si>
  <si>
    <t>Nb d'agneaux 8</t>
  </si>
  <si>
    <t>Date début de la Lactation 8</t>
  </si>
  <si>
    <t>Date fin de la lactation 8</t>
  </si>
  <si>
    <t>Durée de la lactation (en j) 8</t>
  </si>
  <si>
    <t>Indice (en L) 8</t>
  </si>
  <si>
    <t>Commentaires divers 8</t>
  </si>
  <si>
    <t>Date de mise bas 9</t>
  </si>
  <si>
    <t>Nb d'agneaux 9</t>
  </si>
  <si>
    <t>Indice (en L) 9</t>
  </si>
  <si>
    <t>Durée de la lactation (en J) 9</t>
  </si>
  <si>
    <t>Qté de lait produit sur la lactation 10</t>
  </si>
  <si>
    <t>Date fin de la lactation 9</t>
  </si>
  <si>
    <t>Date début de la Lactation 9</t>
  </si>
  <si>
    <t>Commentaires divers 9</t>
  </si>
  <si>
    <t>Date de mise bas 10</t>
  </si>
  <si>
    <t>Nb d'agneaux 10</t>
  </si>
  <si>
    <t>Indice (en L) 10</t>
  </si>
  <si>
    <t>Durée de la lactation (en J) 10</t>
  </si>
  <si>
    <t>Date début de la Lactation 10</t>
  </si>
  <si>
    <t>Date fin de la lactation 10</t>
  </si>
  <si>
    <t>Commentaires divers 10</t>
  </si>
  <si>
    <t>Indice (en L) 3</t>
  </si>
  <si>
    <t xml:space="preserve">N° de brebis : </t>
  </si>
  <si>
    <t>Inventaire</t>
  </si>
  <si>
    <t xml:space="preserve">Cause de la sortie </t>
  </si>
  <si>
    <t>Précision</t>
  </si>
  <si>
    <t xml:space="preserve">Couleur </t>
  </si>
  <si>
    <t>Conformation mammaire</t>
  </si>
  <si>
    <t>N° travail mère</t>
  </si>
  <si>
    <t>N° travail grand-mère</t>
  </si>
  <si>
    <t>Lactation 1</t>
  </si>
  <si>
    <t>Lactation 2</t>
  </si>
  <si>
    <t>Nombre agneaux</t>
  </si>
  <si>
    <t xml:space="preserve">Indice </t>
  </si>
  <si>
    <t>Moyenne lactation</t>
  </si>
  <si>
    <t xml:space="preserve">Lactation max </t>
  </si>
  <si>
    <t>Note pour chaque critère</t>
  </si>
  <si>
    <t>Moyenne lactation corrigée</t>
  </si>
  <si>
    <t>Nombre d'agneaux</t>
  </si>
  <si>
    <t>clair</t>
  </si>
  <si>
    <t>petite</t>
  </si>
  <si>
    <t>&lt;=formule</t>
  </si>
  <si>
    <t>SI( ESTVIDE(Inventaire!$A15);"";(Inventaire!$A15))</t>
  </si>
  <si>
    <t>trop moche</t>
  </si>
  <si>
    <t>trou du cul</t>
  </si>
  <si>
    <t>calme</t>
  </si>
  <si>
    <t>prout</t>
  </si>
  <si>
    <t>bouh</t>
  </si>
  <si>
    <t>Date début de lactation</t>
  </si>
  <si>
    <t>Date fin de lactation</t>
  </si>
  <si>
    <t>Durée de la lactation (jours)</t>
  </si>
  <si>
    <t>Commentaire</t>
  </si>
  <si>
    <t>Lactation 3</t>
  </si>
  <si>
    <t>Médiane lactation corrigée</t>
  </si>
  <si>
    <t xml:space="preserve">Durée moyenne lactation </t>
  </si>
  <si>
    <t>Lactation 4</t>
  </si>
  <si>
    <t>Lactation 5</t>
  </si>
  <si>
    <t>Lactation 6</t>
  </si>
  <si>
    <t>Lactation 7</t>
  </si>
  <si>
    <t>Lactation 8</t>
  </si>
  <si>
    <t>Lactation 9</t>
  </si>
  <si>
    <t>Lactation 10</t>
  </si>
  <si>
    <t>ras</t>
  </si>
  <si>
    <t>bah</t>
  </si>
  <si>
    <t>décembre</t>
  </si>
  <si>
    <t>novembre</t>
  </si>
  <si>
    <t>juillet</t>
  </si>
  <si>
    <t>aout</t>
  </si>
  <si>
    <t>septembre</t>
  </si>
  <si>
    <t>Note mère</t>
  </si>
  <si>
    <t>Qté</t>
  </si>
  <si>
    <t>Durée</t>
  </si>
  <si>
    <t>Moyenne</t>
  </si>
  <si>
    <t>Médiane</t>
  </si>
  <si>
    <t>Ecart-Type</t>
  </si>
  <si>
    <t>13.251</t>
  </si>
  <si>
    <t>02/05/1993</t>
  </si>
  <si>
    <t>07/08/2011</t>
  </si>
  <si>
    <t>5 ans et 7 mois</t>
  </si>
  <si>
    <t>0 ans et 3 mois</t>
  </si>
  <si>
    <t>103 ans et 0 mois</t>
  </si>
  <si>
    <t>21 ans et 10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</si>
</sst>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20"/>
      <color theme="0"/>
      <name val="Andalus"/>
      <family val="1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5B9BD5"/>
        <bgColor theme="4"/>
      </patternFill>
    </fill>
    <fill>
      <patternFill patternType="solid">
        <fgColor rgb="FF5B9BD5"/>
        <bgColor theme="0" tint="-0.14999847407452621"/>
      </patternFill>
    </fill>
    <fill>
      <patternFill patternType="solid">
        <fgColor rgb="FFFF0000"/>
        <bgColor indexed="64"/>
      </patternFill>
    </fill>
    <fill>
      <patternFill patternType="solid">
        <fgColor rgb="FF757171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3" borderId="0" xfId="0" applyFill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2" xfId="0" applyFont="1" applyFill="1" applyBorder="1" applyAlignment="1">
      <alignment horizontal="right" wrapText="1"/>
    </xf>
    <xf numFmtId="0" fontId="0" fillId="0" borderId="0" xfId="0" applyFont="1" applyFill="1" applyAlignment="1">
      <alignment horizontal="right" wrapText="1"/>
    </xf>
    <xf numFmtId="0" fontId="0" fillId="0" borderId="7" xfId="0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 wrapText="1"/>
    </xf>
    <xf numFmtId="14" fontId="0" fillId="0" borderId="0" xfId="0" applyNumberFormat="1"/>
    <xf numFmtId="1" fontId="0" fillId="0" borderId="0" xfId="0" applyNumberFormat="1"/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horizontal="center" vertical="center"/>
    </xf>
    <xf numFmtId="0" fontId="0" fillId="7" borderId="0" xfId="0" applyFill="1"/>
    <xf numFmtId="0" fontId="0" fillId="7" borderId="0" xfId="0" applyFill="1" applyAlignment="1">
      <alignment horizontal="left"/>
    </xf>
    <xf numFmtId="0" fontId="0" fillId="7" borderId="0" xfId="0" applyFill="1" applyBorder="1"/>
    <xf numFmtId="0" fontId="0" fillId="7" borderId="10" xfId="0" applyFill="1" applyBorder="1"/>
    <xf numFmtId="0" fontId="5" fillId="7" borderId="0" xfId="0" applyFont="1" applyFill="1"/>
    <xf numFmtId="0" fontId="7" fillId="0" borderId="0" xfId="0" applyFont="1" applyFill="1" applyAlignment="1">
      <alignment vertical="center"/>
    </xf>
    <xf numFmtId="0" fontId="0" fillId="0" borderId="0" xfId="0" applyFill="1"/>
    <xf numFmtId="2" fontId="0" fillId="0" borderId="0" xfId="0" applyNumberFormat="1" applyAlignment="1">
      <alignment vertical="center"/>
    </xf>
    <xf numFmtId="0" fontId="2" fillId="8" borderId="0" xfId="0" applyFont="1" applyFill="1" applyBorder="1" applyAlignment="1">
      <alignment horizontal="center" vertical="center"/>
    </xf>
    <xf numFmtId="3" fontId="0" fillId="9" borderId="0" xfId="0" applyNumberFormat="1" applyFont="1" applyFill="1" applyBorder="1" applyAlignment="1">
      <alignment horizontal="center" vertical="center" wrapText="1"/>
    </xf>
    <xf numFmtId="3" fontId="0" fillId="9" borderId="0" xfId="0" applyNumberFormat="1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vertical="center"/>
    </xf>
    <xf numFmtId="3" fontId="0" fillId="5" borderId="0" xfId="0" applyNumberFormat="1" applyFont="1" applyFill="1" applyBorder="1" applyAlignment="1">
      <alignment horizontal="center" vertical="center" wrapText="1"/>
    </xf>
    <xf numFmtId="3" fontId="0" fillId="5" borderId="0" xfId="0" applyNumberFormat="1" applyFont="1" applyFill="1" applyBorder="1" applyAlignment="1">
      <alignment horizontal="center" wrapText="1"/>
    </xf>
    <xf numFmtId="0" fontId="0" fillId="5" borderId="11" xfId="0" applyNumberFormat="1" applyFont="1" applyFill="1" applyBorder="1" applyAlignment="1">
      <alignment horizontal="center" vertical="center" wrapText="1"/>
    </xf>
    <xf numFmtId="0" fontId="0" fillId="5" borderId="11" xfId="0" applyNumberFormat="1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vertical="center"/>
    </xf>
    <xf numFmtId="0" fontId="0" fillId="5" borderId="4" xfId="0" applyNumberFormat="1" applyFont="1" applyFill="1" applyBorder="1" applyAlignment="1">
      <alignment horizontal="center" vertical="center" wrapText="1"/>
    </xf>
    <xf numFmtId="0" fontId="0" fillId="5" borderId="4" xfId="0" applyNumberFormat="1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vertical="center"/>
    </xf>
    <xf numFmtId="0" fontId="0" fillId="5" borderId="6" xfId="0" applyNumberFormat="1" applyFont="1" applyFill="1" applyBorder="1" applyAlignment="1">
      <alignment horizontal="center" vertical="center" wrapText="1"/>
    </xf>
    <xf numFmtId="0" fontId="0" fillId="5" borderId="6" xfId="0" applyNumberFormat="1" applyFont="1" applyFill="1" applyBorder="1" applyAlignment="1">
      <alignment horizontal="center" wrapText="1"/>
    </xf>
    <xf numFmtId="0" fontId="2" fillId="4" borderId="0" xfId="0" applyFont="1" applyFill="1" applyAlignment="1">
      <alignment horizontal="center" vertical="center"/>
    </xf>
    <xf numFmtId="0" fontId="0" fillId="5" borderId="0" xfId="0" applyNumberFormat="1" applyFont="1" applyFill="1" applyAlignment="1">
      <alignment horizontal="center" vertical="center" wrapText="1"/>
    </xf>
    <xf numFmtId="0" fontId="0" fillId="5" borderId="0" xfId="0" applyNumberFormat="1" applyFont="1" applyFill="1" applyAlignment="1">
      <alignment horizontal="center" wrapText="1"/>
    </xf>
    <xf numFmtId="0" fontId="2" fillId="0" borderId="0" xfId="0" applyFont="1" applyFill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 wrapText="1"/>
    </xf>
    <xf numFmtId="3" fontId="0" fillId="0" borderId="0" xfId="0" applyNumberFormat="1" applyFont="1" applyFill="1" applyAlignment="1">
      <alignment horizontal="center" wrapText="1"/>
    </xf>
    <xf numFmtId="3" fontId="0" fillId="0" borderId="0" xfId="0" applyNumberFormat="1"/>
    <xf numFmtId="0" fontId="8" fillId="0" borderId="0" xfId="0" applyFont="1" applyFill="1" applyAlignment="1">
      <alignment horizontal="center" vertical="center"/>
    </xf>
    <xf numFmtId="0" fontId="0" fillId="0" borderId="0" xfId="0" applyAlignment="1"/>
    <xf numFmtId="0" fontId="0" fillId="0" borderId="0" xfId="0" applyFill="1" applyAlignment="1">
      <alignment horizontal="left"/>
    </xf>
    <xf numFmtId="14" fontId="0" fillId="7" borderId="0" xfId="0" applyNumberFormat="1" applyFill="1" applyAlignment="1">
      <alignment horizontal="left"/>
    </xf>
    <xf numFmtId="1" fontId="0" fillId="7" borderId="0" xfId="0" applyNumberFormat="1" applyFill="1" applyAlignment="1">
      <alignment horizontal="left"/>
    </xf>
    <xf numFmtId="2" fontId="0" fillId="7" borderId="0" xfId="0" applyNumberFormat="1" applyFill="1" applyAlignment="1">
      <alignment horizontal="left"/>
    </xf>
    <xf numFmtId="0" fontId="0" fillId="7" borderId="0" xfId="0" applyFont="1" applyFill="1"/>
    <xf numFmtId="0" fontId="0" fillId="0" borderId="0" xfId="0" applyFont="1" applyFill="1"/>
    <xf numFmtId="0" fontId="5" fillId="0" borderId="0" xfId="0" applyFont="1" applyFill="1"/>
    <xf numFmtId="14" fontId="0" fillId="0" borderId="0" xfId="0" applyNumberFormat="1" applyFill="1" applyAlignment="1">
      <alignment horizontal="left"/>
    </xf>
    <xf numFmtId="1" fontId="0" fillId="0" borderId="0" xfId="0" applyNumberFormat="1" applyFill="1" applyAlignment="1">
      <alignment horizontal="left"/>
    </xf>
    <xf numFmtId="2" fontId="0" fillId="0" borderId="0" xfId="0" applyNumberFormat="1" applyFill="1" applyAlignment="1">
      <alignment horizontal="left"/>
    </xf>
    <xf numFmtId="0" fontId="5" fillId="10" borderId="9" xfId="0" applyFont="1" applyFill="1" applyBorder="1"/>
    <xf numFmtId="1" fontId="0" fillId="10" borderId="9" xfId="0" applyNumberFormat="1" applyFill="1" applyBorder="1"/>
    <xf numFmtId="2" fontId="0" fillId="0" borderId="0" xfId="0" applyNumberFormat="1"/>
    <xf numFmtId="164" fontId="0" fillId="7" borderId="0" xfId="0" applyNumberFormat="1" applyFill="1" applyAlignment="1">
      <alignment horizontal="left"/>
    </xf>
    <xf numFmtId="0" fontId="0" fillId="0" borderId="0" xfId="0" applyAlignment="1">
      <alignment horizontal="center"/>
    </xf>
    <xf numFmtId="1" fontId="0" fillId="0" borderId="9" xfId="0" applyNumberFormat="1" applyBorder="1"/>
    <xf numFmtId="14" fontId="0" fillId="0" borderId="9" xfId="0" applyNumberFormat="1" applyBorder="1"/>
    <xf numFmtId="0" fontId="0" fillId="0" borderId="9" xfId="0" applyNumberFormat="1" applyBorder="1"/>
    <xf numFmtId="1" fontId="0" fillId="11" borderId="9" xfId="0" applyNumberFormat="1" applyFill="1" applyBorder="1"/>
    <xf numFmtId="14" fontId="0" fillId="11" borderId="9" xfId="0" applyNumberFormat="1" applyFill="1" applyBorder="1"/>
    <xf numFmtId="1" fontId="0" fillId="0" borderId="9" xfId="0" applyNumberFormat="1" applyFill="1" applyBorder="1"/>
    <xf numFmtId="14" fontId="0" fillId="0" borderId="9" xfId="0" applyNumberFormat="1" applyFill="1" applyBorder="1"/>
    <xf numFmtId="1" fontId="0" fillId="0" borderId="9" xfId="0" applyNumberFormat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0" fontId="1" fillId="2" borderId="0" xfId="0" applyFont="1" applyFill="1" applyAlignment="1">
      <alignment horizontal="center"/>
    </xf>
    <xf numFmtId="0" fontId="6" fillId="6" borderId="0" xfId="0" applyFont="1" applyFill="1" applyAlignment="1">
      <alignment horizontal="center" vertical="center"/>
    </xf>
    <xf numFmtId="0" fontId="6" fillId="6" borderId="0" xfId="0" applyFont="1" applyFill="1" applyAlignment="1">
      <alignment horizontal="center" vertical="center" wrapText="1"/>
    </xf>
    <xf numFmtId="1" fontId="0" fillId="0" borderId="9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6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theme="1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rgb="FF5B9BD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2" formatCode="0.00"/>
    </dxf>
    <dxf>
      <numFmt numFmtId="2" formatCode="0.00"/>
    </dxf>
    <dxf>
      <numFmt numFmtId="0" formatCode="General"/>
    </dxf>
    <dxf>
      <numFmt numFmtId="0" formatCode="General"/>
    </dxf>
    <dxf>
      <numFmt numFmtId="164" formatCode="0.0"/>
    </dxf>
    <dxf>
      <numFmt numFmtId="0" formatCode="General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" formatCode="0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11</xdr:row>
          <xdr:rowOff>19050</xdr:rowOff>
        </xdr:from>
        <xdr:to>
          <xdr:col>5</xdr:col>
          <xdr:colOff>295275</xdr:colOff>
          <xdr:row>13</xdr:row>
          <xdr:rowOff>123825</xdr:rowOff>
        </xdr:to>
        <xdr:sp macro="" textlink="">
          <xdr:nvSpPr>
            <xdr:cNvPr id="1025" name="cmdAjout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352425</xdr:colOff>
          <xdr:row>11</xdr:row>
          <xdr:rowOff>47625</xdr:rowOff>
        </xdr:from>
        <xdr:to>
          <xdr:col>9</xdr:col>
          <xdr:colOff>352425</xdr:colOff>
          <xdr:row>13</xdr:row>
          <xdr:rowOff>152400</xdr:rowOff>
        </xdr:to>
        <xdr:sp macro="" textlink="">
          <xdr:nvSpPr>
            <xdr:cNvPr id="1027" name="CommandButton2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s%20inf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eCle/Downloads/Copie%20de%20Projet2.4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pie%20de%20Projet2.7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eCle/Desktop/Cours/Postbac/Purpan/A2/Cas%20Info/Exemple%20calcul%20no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nctions"/>
      <sheetName val="Inventaire"/>
      <sheetName val="Données techniques"/>
      <sheetName val="Analyse des Résultats"/>
      <sheetName val="Aide à la sélection"/>
      <sheetName val="Feuil1"/>
      <sheetName val="cas info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nctions"/>
      <sheetName val="Inventaire"/>
      <sheetName val="Données techniques"/>
      <sheetName val="Analyse des Résultats"/>
      <sheetName val="Aide à la sélection"/>
      <sheetName val="Paramètres"/>
    </sheetNames>
    <sheetDataSet>
      <sheetData sheetId="0"/>
      <sheetData sheetId="1"/>
      <sheetData sheetId="2"/>
      <sheetData sheetId="3"/>
      <sheetData sheetId="4"/>
      <sheetData sheetId="5">
        <row r="2">
          <cell r="G2">
            <v>1</v>
          </cell>
          <cell r="H2" t="str">
            <v>1 mois</v>
          </cell>
        </row>
        <row r="3">
          <cell r="H3" t="str">
            <v>2 mois</v>
          </cell>
        </row>
        <row r="4">
          <cell r="H4" t="str">
            <v>3 mois</v>
          </cell>
        </row>
        <row r="5">
          <cell r="H5" t="str">
            <v>4 mois</v>
          </cell>
        </row>
        <row r="6">
          <cell r="H6" t="str">
            <v>5 mois</v>
          </cell>
        </row>
        <row r="7">
          <cell r="H7" t="str">
            <v>6 mois</v>
          </cell>
        </row>
        <row r="8">
          <cell r="H8" t="str">
            <v>7 mois</v>
          </cell>
        </row>
        <row r="9">
          <cell r="H9" t="str">
            <v>8 mois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nctions"/>
      <sheetName val="Inventaire"/>
      <sheetName val="Données techniques"/>
      <sheetName val="Analyse des Résultats"/>
      <sheetName val="Aide à la sélection"/>
      <sheetName val="Feuil1"/>
    </sheetNames>
    <sheetDataSet>
      <sheetData sheetId="0"/>
      <sheetData sheetId="1">
        <row r="3">
          <cell r="A3" t="str">
            <v>20153</v>
          </cell>
        </row>
      </sheetData>
      <sheetData sheetId="2"/>
      <sheetData sheetId="3">
        <row r="2">
          <cell r="B2">
            <v>1</v>
          </cell>
        </row>
      </sheetData>
      <sheetData sheetId="4"/>
      <sheetData sheetId="5">
        <row r="2">
          <cell r="F2" t="str">
            <v>Janvier</v>
          </cell>
        </row>
        <row r="3">
          <cell r="F3" t="str">
            <v>Février</v>
          </cell>
        </row>
        <row r="4">
          <cell r="F4" t="str">
            <v>Mars</v>
          </cell>
        </row>
        <row r="5">
          <cell r="F5" t="str">
            <v>Avril</v>
          </cell>
        </row>
        <row r="6">
          <cell r="F6" t="str">
            <v>Mai</v>
          </cell>
        </row>
        <row r="7">
          <cell r="F7" t="str">
            <v>Juin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Exemple calcul note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4" name="Tableau65" displayName="Tableau65" ref="A2:CC50" totalsRowShown="0" headerRowDxfId="65">
  <autoFilter ref="A2:CC50"/>
  <tableColumns count="81">
    <tableColumn id="1" name="Brebis (n° de travail)" dataDxfId="64">
      <calculatedColumnFormula>IF( ISBLANK(#REF!),"",(#REF!))</calculatedColumnFormula>
    </tableColumn>
    <tableColumn id="2" name="Date de mise bas"/>
    <tableColumn id="3" name="Nb d'agneaux"/>
    <tableColumn id="4" name="Qté de lait produit sur la lactation"/>
    <tableColumn id="63" name="Date début de la Lactation" dataDxfId="63"/>
    <tableColumn id="62" name="Date fin de la lactation" dataDxfId="62"/>
    <tableColumn id="5" name="Durée de la lactation (en j)" dataDxfId="61">
      <calculatedColumnFormula>IF(OR(ISBLANK(E3),ISBLANK(F3)),"",Tableau65[[#This Row],[Date fin de la lactation]]-Tableau65[[#This Row],[Date début de la Lactation]])</calculatedColumnFormula>
    </tableColumn>
    <tableColumn id="6" name="Indice (en L)" dataDxfId="60">
      <calculatedColumnFormula>IF(OR(ISBLANK(E3)),"",(229*D3)/G3)</calculatedColumnFormula>
    </tableColumn>
    <tableColumn id="7" name="Commentaires divers"/>
    <tableColumn id="8" name="Date de mise bas 2"/>
    <tableColumn id="9" name="Nb d'agneaux 2"/>
    <tableColumn id="10" name="Qté de lait produit sur la lactation 2"/>
    <tableColumn id="65" name="Date début de la Lactation 2" dataDxfId="59"/>
    <tableColumn id="66" name="Date fin de la lactation 2" dataDxfId="58"/>
    <tableColumn id="11" name="Durée de la lactation (en j) 2" dataDxfId="57">
      <calculatedColumnFormula>IF(OR(ISBLANK(M3),ISBLANK(N3)),"",Tableau65[[#This Row],[Date fin de la lactation 2]]-Tableau65[[#This Row],[Date début de la Lactation 2]])</calculatedColumnFormula>
    </tableColumn>
    <tableColumn id="12" name="Indice (en L) 2" dataDxfId="56">
      <calculatedColumnFormula>IF(OR(ISBLANK(M3),ISBLANK(N3)),"",(229*L3)/O3)</calculatedColumnFormula>
    </tableColumn>
    <tableColumn id="13" name="Commentaires divers 2"/>
    <tableColumn id="14" name="Date de mise bas 3"/>
    <tableColumn id="15" name="Nb d'agneaux 3"/>
    <tableColumn id="16" name="Qté de lait produit sur la lactation 3"/>
    <tableColumn id="68" name="Date début de la Lactation 3"/>
    <tableColumn id="67" name="Date fin de la lactation 3"/>
    <tableColumn id="17" name="Durée de la lactation (en j) 3" dataDxfId="55">
      <calculatedColumnFormula>IF(OR(ISBLANK(U3),ISBLANK(V3)),"",Tableau65[[#This Row],[Date fin de la lactation 3]]-Tableau65[[#This Row],[Date début de la Lactation 3]])</calculatedColumnFormula>
    </tableColumn>
    <tableColumn id="18" name="Indice (en L) 3" dataDxfId="54">
      <calculatedColumnFormula>IF(OR(ISBLANK(U3),ISBLANK(V3)),"",(229*T3)/W3)</calculatedColumnFormula>
    </tableColumn>
    <tableColumn id="19" name="Commentaires divers 3"/>
    <tableColumn id="20" name="Date de mise bas 4"/>
    <tableColumn id="21" name="Nb d'agneaux 4"/>
    <tableColumn id="22" name="Qté de lait produit sur la lactation 4"/>
    <tableColumn id="83" name="Date début de la Lactation 4"/>
    <tableColumn id="69" name="Date fin de la lactation 4"/>
    <tableColumn id="23" name="Durée de la lactation (en j) 4" dataDxfId="53">
      <calculatedColumnFormula>IF(OR(ISBLANK(AC3),ISBLANK(AD3)),"",Tableau65[[#This Row],[Date fin de la lactation 4]]-Tableau65[[#This Row],[Date début de la Lactation 4]])</calculatedColumnFormula>
    </tableColumn>
    <tableColumn id="24" name="Indice (en L) 4" dataDxfId="52">
      <calculatedColumnFormula>IF(OR(ISBLANK(AC3),ISBLANK(AD3)),"",(229*AB3)/AE3)</calculatedColumnFormula>
    </tableColumn>
    <tableColumn id="25" name="Commentaires divers 4"/>
    <tableColumn id="26" name="Date de mise bas 5"/>
    <tableColumn id="27" name="Nb d'agneaux 5"/>
    <tableColumn id="28" name="Qté de lait produit sur la lactation 5"/>
    <tableColumn id="71" name="Date début de la Lactation 5"/>
    <tableColumn id="70" name="Date fin de la Lactation 5"/>
    <tableColumn id="29" name="Durée de la lactation (en j) 5" dataDxfId="51">
      <calculatedColumnFormula>IF(OR(ISBLANK(AK3),ISBLANK(AL3)),"",Tableau65[[#This Row],[Date fin de la Lactation 5]]-Tableau65[[#This Row],[Date début de la Lactation 5]])</calculatedColumnFormula>
    </tableColumn>
    <tableColumn id="30" name="Indice (en L) 5" dataDxfId="50">
      <calculatedColumnFormula>IF(OR(ISBLANK(M2),ISBLANK(N2)),"",(229*L2)/O2)</calculatedColumnFormula>
    </tableColumn>
    <tableColumn id="31" name="Commentaires divers 5"/>
    <tableColumn id="32" name="Date de mise bas 6"/>
    <tableColumn id="33" name="Nb d'agneaux 6"/>
    <tableColumn id="34" name="Qté de lait produit sur la lactation 6"/>
    <tableColumn id="73" name="Date début de la Lactation 6"/>
    <tableColumn id="72" name="Date fin de la lactation 6"/>
    <tableColumn id="35" name="Durée de la lactation (en j) 6" dataDxfId="49">
      <calculatedColumnFormula>IF(OR(ISBLANK(AS3),ISBLANK(AT3)),"",Tableau65[[#This Row],[Date fin de la lactation 6]]-Tableau65[[#This Row],[Date début de la Lactation 6]])</calculatedColumnFormula>
    </tableColumn>
    <tableColumn id="36" name="Indice (en L) 6" dataDxfId="48">
      <calculatedColumnFormula>IF(OR(ISBLANK(AS3),ISBLANK(AT3)),"",(229*AR3)/AU3)</calculatedColumnFormula>
    </tableColumn>
    <tableColumn id="37" name="Commentaires divers31"/>
    <tableColumn id="38" name="Date de mise bas 7"/>
    <tableColumn id="39" name="Nb d'agneaux 7"/>
    <tableColumn id="40" name="Qté de lait produit sur la lactation 7"/>
    <tableColumn id="74" name="Date début de la Lactation 7"/>
    <tableColumn id="75" name="Date fin de la lactation 7"/>
    <tableColumn id="41" name="Durée de la lactation (en j) 7" dataDxfId="47">
      <calculatedColumnFormula>IF(OR(ISBLANK(BA3),ISBLANK(BB3)),"",Tableau65[[#This Row],[Date fin de la lactation 7]]-Tableau65[[#This Row],[Date début de la Lactation 7]])</calculatedColumnFormula>
    </tableColumn>
    <tableColumn id="42" name="Indice (en L) 7" dataDxfId="46">
      <calculatedColumnFormula>IF(OR(ISBLANK(BA3),ISBLANK(BB3)),"",(229*AZ3)/BC3)</calculatedColumnFormula>
    </tableColumn>
    <tableColumn id="43" name="Commentaires divers 7"/>
    <tableColumn id="44" name="Date de mise bas 8"/>
    <tableColumn id="45" name="Nb d'agneaux 8"/>
    <tableColumn id="46" name="Qté de lait produit sur la lactation 8"/>
    <tableColumn id="77" name="Date début de la Lactation 8"/>
    <tableColumn id="76" name="Date fin de la lactation 8"/>
    <tableColumn id="47" name="Durée de la lactation (en j) 8" dataDxfId="45">
      <calculatedColumnFormula>IF(OR(ISBLANK(BI3),ISBLANK(BJ3)),"",Tableau65[[#This Row],[Date fin de la lactation 8]]-Tableau65[[#This Row],[Date début de la Lactation 8]])</calculatedColumnFormula>
    </tableColumn>
    <tableColumn id="48" name="Indice (en L) 8" dataDxfId="44">
      <calculatedColumnFormula>IF(OR(ISBLANK(BI3),ISBLANK(BJ3)),"",(229*BH3)/BK3)</calculatedColumnFormula>
    </tableColumn>
    <tableColumn id="49" name="Commentaires divers 8"/>
    <tableColumn id="50" name="Date de mise bas 9"/>
    <tableColumn id="51" name="Nb d'agneaux 9"/>
    <tableColumn id="52" name="Qté de lait produit sur la lactation 9"/>
    <tableColumn id="79" name="Date début de la Lactation 9"/>
    <tableColumn id="78" name="Date fin de la lactation 9"/>
    <tableColumn id="53" name="Durée de la lactation (en J) 9" dataDxfId="43">
      <calculatedColumnFormula>IF(OR(ISBLANK(BQ3),ISBLANK(BR3)),"",Tableau65[[#This Row],[Date fin de la lactation 9]]-Tableau65[[#This Row],[Date début de la Lactation 9]])</calculatedColumnFormula>
    </tableColumn>
    <tableColumn id="54" name="Indice (en L) 9" dataDxfId="42">
      <calculatedColumnFormula>IF(OR(ISBLANK(BQ3),ISBLANK(BR3)),"",(229*BP3)/BS3)</calculatedColumnFormula>
    </tableColumn>
    <tableColumn id="55" name="Commentaires divers 9"/>
    <tableColumn id="56" name="Date de mise bas 10"/>
    <tableColumn id="57" name="Nb d'agneaux 10"/>
    <tableColumn id="58" name="Qté de lait produit sur la lactation 10"/>
    <tableColumn id="81" name="Date début de la Lactation 10"/>
    <tableColumn id="80" name="Date fin de la lactation 10"/>
    <tableColumn id="59" name="Durée de la lactation (en J) 10" dataDxfId="41">
      <calculatedColumnFormula>IF(OR(ISBLANK(BY3),ISBLANK(BZ3)),"",Tableau65[[#This Row],[Date fin de la lactation 10]]-Tableau65[[#This Row],[Date début de la Lactation 10]])</calculatedColumnFormula>
    </tableColumn>
    <tableColumn id="60" name="Indice (en L) 10" dataDxfId="40">
      <calculatedColumnFormula>IF(OR(ISBLANK(BY3),ISBLANK(BZ3)),"",(229*BX3)/CA3)</calculatedColumnFormula>
    </tableColumn>
    <tableColumn id="61" name="Commentaires divers 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H50" totalsRowShown="0" headerRowDxfId="39">
  <autoFilter ref="A1:H50"/>
  <tableColumns count="8">
    <tableColumn id="1" name="Brebis (n° de travail)" dataDxfId="38">
      <calculatedColumnFormula>IF(ISBLANK(#REF!),"",#REF!)</calculatedColumnFormula>
    </tableColumn>
    <tableColumn id="2" name="Nb moyen d'agneaux" dataDxfId="37">
      <calculatedColumnFormula>IF(ISERROR(AVERAGE('Données techniques'!C3,'Données techniques'!K3,'Données techniques'!S3,'Données techniques'!AA3,'Données techniques'!AI3,'Données techniques'!AQ3,'Données techniques'!AY3,'Données techniques'!BG3,'Données techniques'!BO3,'Données techniques'!BW3)),"",AVERAGE('Données techniques'!C3,'Données techniques'!K3,'Données techniques'!S3,'Données techniques'!AA3,'Données techniques'!AI3,'Données techniques'!AQ3,'Données techniques'!AY3,'Données techniques'!BG3,'Données techniques'!BO3,'Données techniques'!BW3))</calculatedColumnFormula>
    </tableColumn>
    <tableColumn id="3" name="Moyenne lactations" dataDxfId="36">
      <calculatedColumnFormula>IF(ISERROR(AVERAGE('Données techniques'!D3,'Données techniques'!L3,'Données techniques'!T3,'Données techniques'!AB3,'Données techniques'!AJ3,'Données techniques'!AR3,'Données techniques'!AZ3,'Données techniques'!BH3,'Données techniques'!BP3,'Données techniques'!BX3)),"",AVERAGE('Données techniques'!D3,'Données techniques'!L3,'Données techniques'!T3,'Données techniques'!AB3,'Données techniques'!AJ3,'Données techniques'!AR3,'Données techniques'!AZ3,'Données techniques'!BH3,'Données techniques'!BP3,'Données techniques'!BX3))</calculatedColumnFormula>
    </tableColumn>
    <tableColumn id="4" name="Médiane lactations" dataDxfId="35">
      <calculatedColumnFormula>IF(ISERROR(MEDIAN('Données techniques'!D3,'Données techniques'!L3,'Données techniques'!T3,'Données techniques'!AB3,'Données techniques'!AJ3,'Données techniques'!AR3,'Données techniques'!AZ3,'Données techniques'!BH3,'Données techniques'!BP3,'Données techniques'!BX3)),"",MEDIAN('Données techniques'!D3,'Données techniques'!L3,'Données techniques'!T3,'Données techniques'!AB3,'Données techniques'!AJ3,'Données techniques'!AR3,'Données techniques'!AZ3,'Données techniques'!BH3,'Données techniques'!BP3,'Données techniques'!BX3))</calculatedColumnFormula>
    </tableColumn>
    <tableColumn id="5" name="Moyenne lactations corrigée" dataDxfId="34">
      <calculatedColumnFormula>IF(ISERROR(AVERAGE('Données techniques'!H3,'Données techniques'!P3,'Données techniques'!X3,'Données techniques'!AF3,'Données techniques'!AN3,'Données techniques'!AV3,'Données techniques'!BD3,'Données techniques'!BL3,'Données techniques'!BT3,'Données techniques'!CB3)),"",AVERAGE('Données techniques'!H3,'Données techniques'!P3,'Données techniques'!X3,'Données techniques'!AF3,'Données techniques'!AN3,'Données techniques'!AV3,'Données techniques'!BD3,'Données techniques'!BL3,'Données techniques'!BT3,'Données techniques'!CB3))</calculatedColumnFormula>
    </tableColumn>
    <tableColumn id="6" name="Médiane lactations corrigée" dataDxfId="33">
      <calculatedColumnFormula>IF(ISERROR(MEDIAN('Données techniques'!H3,'Données techniques'!P3,'Données techniques'!X3,'Données techniques'!AF3,'Données techniques'!AN3,'Données techniques'!AV3,'Données techniques'!BD3,'Données techniques'!BL3,'Données techniques'!BT3,'Données techniques'!CB3)),"",MEDIAN('Données techniques'!H3,'Données techniques'!P3,'Données techniques'!X3,'Données techniques'!AF3,'Données techniques'!AN3,'Données techniques'!AV3,'Données techniques'!BD3,'Données techniques'!BL3,'Données techniques'!BT3,'Données techniques'!CB3))</calculatedColumnFormula>
    </tableColumn>
    <tableColumn id="7" name="Lactation maximale (L)" dataDxfId="32">
      <calculatedColumnFormula>IF(ISERROR(MAX('Données techniques'!D3,'Données techniques'!L3,'Données techniques'!T3,'Données techniques'!AB3,'Données techniques'!AJ3,'Données techniques'!AR3,'Données techniques'!AZ3,'Données techniques'!BH3,'Données techniques'!BP3,'Données techniques'!BX3)),"",MAX('Données techniques'!D3,'Données techniques'!L3,'Données techniques'!T3,'Données techniques'!AB3,'Données techniques'!AJ3,'Données techniques'!AR3,'Données techniques'!AZ3,'Données techniques'!BH3,'Données techniques'!BP3,'Données techniques'!BX3))</calculatedColumnFormula>
    </tableColumn>
    <tableColumn id="8" name="Durée moyenne lactation (en jours)" dataDxfId="31">
      <calculatedColumnFormula>IF(ISERROR(AVERAGE('Données techniques'!G3,'Données techniques'!O3,'Données techniques'!W3,'Données techniques'!AE3,'Données techniques'!AM3,'Données techniques'!AU3,'Données techniques'!BC3,'Données techniques'!BK3,'Données techniques'!BS3,'Données techniques'!CA3)),"",AVERAGE('Données techniques'!G3,'Données techniques'!O3,'Données techniques'!W3,'Données techniques'!AE3,'Données techniques'!AM3,'Données techniques'!AU3,'Données techniques'!BC3,'Données techniques'!BK3,'Données techniques'!BS3,'Données techniques'!CA3))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4" displayName="Tableau34" ref="M1:N10" totalsRowShown="0" headerRowDxfId="30" dataDxfId="29">
  <autoFilter ref="M1:N10"/>
  <tableColumns count="2">
    <tableColumn id="1" name="Données quali" dataDxfId="28"/>
    <tableColumn id="2" name="Bonus ou malus" dataDxfId="27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id="6" name="Tableau4" displayName="Tableau4" ref="A2:K9" insertRowShift="1" totalsRowShown="0" headerRowDxfId="26" dataDxfId="25" tableBorderDxfId="24">
  <autoFilter ref="A2:K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N° de travail" dataDxfId="23"/>
    <tableColumn id="2" name="Âge" dataDxfId="22"/>
    <tableColumn id="3" name="Moyenne  lactation" dataDxfId="21"/>
    <tableColumn id="4" name="Moyenne lactation (corrigée)" dataDxfId="20"/>
    <tableColumn id="5" name="Nombre moyen d'agneaux" dataDxfId="19"/>
    <tableColumn id="6" name="Année vide" dataDxfId="18"/>
    <tableColumn id="7" name="Note grand-mère" dataDxfId="17"/>
    <tableColumn id="8" name="Comportement" dataDxfId="16"/>
    <tableColumn id="9" name="Mamelle" dataDxfId="15"/>
    <tableColumn id="10" name="Origine" dataDxfId="14"/>
    <tableColumn id="11" name="Note totale" dataDxfId="1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6" displayName="Tableau6" ref="A17:K50" insertRowShift="1" totalsRowShown="0" headerRowDxfId="12" dataDxfId="11">
  <autoFilter ref="A17:K50"/>
  <tableColumns count="11">
    <tableColumn id="1" name="N° de travail" dataDxfId="10">
      <calculatedColumnFormula>IF(ISBLANK(#REF!),"",#REF!)</calculatedColumnFormula>
    </tableColumn>
    <tableColumn id="12" name="Age" dataDxfId="9">
      <calculatedColumnFormula>(IF(ISBLANK(#REF!),"",DATEDIF(#REF!,TODAY(),"y")))*$B$5/$B$6</calculatedColumnFormula>
    </tableColumn>
    <tableColumn id="13" name="Moyenne lactation" dataDxfId="8">
      <calculatedColumnFormula>IF(ISERROR(('Analyse des Résultats'!C2*'Aide à la sélection'!$C$5)/'Aide à la sélection'!$C$4),"",(('Analyse des Résultats'!C2*'Aide à la sélection'!$C$5)/'Aide à la sélection'!$C$4))</calculatedColumnFormula>
    </tableColumn>
    <tableColumn id="14" name="Moyenne lactation corrigée" dataDxfId="7">
      <calculatedColumnFormula>IF(ISERROR(('Analyse des Résultats'!D2*'Aide à la sélection'!$D$5)/'Aide à la sélection'!$D$4),"",(('Analyse des Résultats'!D2*'Aide à la sélection'!$D$5)/'Aide à la sélection'!$D$4))</calculatedColumnFormula>
    </tableColumn>
    <tableColumn id="15" name="Nombre d'agneaux" dataDxfId="6">
      <calculatedColumnFormula>IF(ISERROR(('Analyse des Résultats'!B2*'Aide à la sélection'!$E$5)/'Aide à la sélection'!$E$4),"",(('Analyse des Résultats'!B2*'Aide à la sélection'!$E$5)/'Aide à la sélection'!$E$4))</calculatedColumnFormula>
    </tableColumn>
    <tableColumn id="16" name="Année vide" dataDxfId="5"/>
    <tableColumn id="17" name="Note mère" dataDxfId="4">
      <calculatedColumnFormula>VLOOKUP(#REF!,note,11,FALSE)</calculatedColumnFormula>
    </tableColumn>
    <tableColumn id="18" name="Comportement" dataDxfId="3">
      <calculatedColumnFormula>IF(ISBLANK(#REF!),"",IF(#REF!="Rien à signaler",'Aide à la sélection'!$H$6,-'Aide à la sélection'!$H$6))</calculatedColumnFormula>
    </tableColumn>
    <tableColumn id="19" name="Mamelle" dataDxfId="2">
      <calculatedColumnFormula>IF(ISBLANK(#REF!),"",IF(#REF!="Rien à signaler",'Aide à la sélection'!$I$6,-'Aide à la sélection'!$I$6))</calculatedColumnFormula>
    </tableColumn>
    <tableColumn id="20" name="Origine" dataDxfId="1">
      <calculatedColumnFormula>IF(ISBLANK(#REF!),"",IF(#REF!="Rien à signaler",'Aide à la sélection'!$J$6,-'Aide à la sélection'!$J$6))</calculatedColumnFormula>
    </tableColumn>
    <tableColumn id="21" name="Note totale" dataDxfId="0">
      <calculatedColumnFormula>Si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83"/>
  <sheetViews>
    <sheetView topLeftCell="A12" workbookViewId="0">
      <selection activeCell="D31" sqref="D31"/>
    </sheetView>
  </sheetViews>
  <sheetFormatPr baseColWidth="10" defaultRowHeight="15" x14ac:dyDescent="0.25"/>
  <cols>
    <col min="1" max="1" width="16.7109375" bestFit="1" customWidth="1"/>
    <col min="3" max="3" width="25" bestFit="1" customWidth="1"/>
    <col min="4" max="4" width="25.5703125" bestFit="1" customWidth="1"/>
    <col min="6" max="6" width="25.85546875" bestFit="1" customWidth="1"/>
    <col min="7" max="7" width="18" customWidth="1"/>
    <col min="9" max="9" width="25.85546875" bestFit="1" customWidth="1"/>
    <col min="10" max="10" width="17.42578125" bestFit="1" customWidth="1"/>
    <col min="12" max="12" width="25.85546875" bestFit="1" customWidth="1"/>
    <col min="15" max="15" width="25.85546875" bestFit="1" customWidth="1"/>
  </cols>
  <sheetData>
    <row r="1" spans="1:14" x14ac:dyDescent="0.25">
      <c r="A1" t="s">
        <v>91</v>
      </c>
      <c r="B1" s="9">
        <f ca="1">TODAY()</f>
        <v>42075</v>
      </c>
    </row>
    <row r="9" spans="1:14" ht="33.75" customHeight="1" x14ac:dyDescent="0.75">
      <c r="C9" s="69" t="s">
        <v>38</v>
      </c>
      <c r="D9" s="69"/>
      <c r="E9" s="69"/>
      <c r="F9" s="69"/>
      <c r="G9" s="69"/>
      <c r="H9" s="69"/>
      <c r="I9" s="69"/>
      <c r="J9" s="69"/>
      <c r="K9" s="69"/>
      <c r="L9" s="69"/>
      <c r="M9" s="69"/>
      <c r="N9" s="69"/>
    </row>
    <row r="10" spans="1:14" x14ac:dyDescent="0.25"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20" spans="1:14" x14ac:dyDescent="0.25">
      <c r="C20" s="55" t="s">
        <v>182</v>
      </c>
      <c r="D20" s="56">
        <v>32</v>
      </c>
    </row>
    <row r="22" spans="1:14" x14ac:dyDescent="0.25">
      <c r="A22" s="70" t="s">
        <v>183</v>
      </c>
      <c r="C22" s="14" t="s">
        <v>1</v>
      </c>
      <c r="D22" s="15" t="e">
        <f>VLOOKUP(D20,inv,3,FALSE)</f>
        <v>#REF!</v>
      </c>
      <c r="E22" s="16"/>
      <c r="F22" s="17"/>
      <c r="H22" s="18" t="s">
        <v>18</v>
      </c>
      <c r="I22" s="14"/>
    </row>
    <row r="23" spans="1:14" x14ac:dyDescent="0.25">
      <c r="A23" s="70"/>
      <c r="C23" s="14" t="s">
        <v>2</v>
      </c>
      <c r="D23" s="15" t="e">
        <f>VLOOKUP(D20,inv,4,FALSE)</f>
        <v>#REF!</v>
      </c>
      <c r="E23" s="16"/>
      <c r="F23" s="17"/>
      <c r="H23" s="14" t="s">
        <v>19</v>
      </c>
      <c r="I23" s="17" t="e">
        <f>VLOOKUP(D20,inv,16,FALSE)</f>
        <v>#REF!</v>
      </c>
    </row>
    <row r="24" spans="1:14" x14ac:dyDescent="0.25">
      <c r="A24" s="70"/>
      <c r="C24" s="14" t="s">
        <v>4</v>
      </c>
      <c r="D24" s="14" t="e">
        <f>VLOOKUP(D20,inv,5,FALSE)</f>
        <v>#REF!</v>
      </c>
      <c r="E24" s="16"/>
      <c r="F24" s="17"/>
      <c r="H24" s="14" t="s">
        <v>20</v>
      </c>
      <c r="I24" s="17" t="e">
        <f>VLOOKUP(D20,inv,17,FALSE)</f>
        <v>#REF!</v>
      </c>
    </row>
    <row r="25" spans="1:14" x14ac:dyDescent="0.25">
      <c r="A25" s="70"/>
      <c r="C25" s="14" t="s">
        <v>184</v>
      </c>
      <c r="D25" s="14" t="e">
        <f>VLOOKUP(D20,inv,6,FALSE)</f>
        <v>#REF!</v>
      </c>
      <c r="E25" s="16" t="s">
        <v>185</v>
      </c>
      <c r="F25" s="17" t="e">
        <f>VLOOKUP(D20,inv,7,FALSE)</f>
        <v>#REF!</v>
      </c>
    </row>
    <row r="26" spans="1:14" x14ac:dyDescent="0.25">
      <c r="A26" s="70"/>
      <c r="C26" s="14" t="s">
        <v>67</v>
      </c>
      <c r="D26" s="14" t="e">
        <f>VLOOKUP(D20,inv,8,FALSE)</f>
        <v>#REF!</v>
      </c>
      <c r="E26" s="16" t="s">
        <v>185</v>
      </c>
      <c r="F26" s="17" t="e">
        <f>VLOOKUP(D20,inv,9,FALSE)</f>
        <v>#REF!</v>
      </c>
    </row>
    <row r="27" spans="1:14" x14ac:dyDescent="0.25">
      <c r="A27" s="70"/>
      <c r="C27" s="14" t="s">
        <v>186</v>
      </c>
      <c r="D27" s="14" t="e">
        <f>VLOOKUP(D20,inv,10,FALSE)</f>
        <v>#REF!</v>
      </c>
      <c r="E27" s="16" t="s">
        <v>185</v>
      </c>
      <c r="F27" s="17" t="e">
        <f>VLOOKUP(D20,inv,11,FALSE)</f>
        <v>#REF!</v>
      </c>
    </row>
    <row r="28" spans="1:14" x14ac:dyDescent="0.25">
      <c r="A28" s="70"/>
      <c r="C28" s="14" t="s">
        <v>187</v>
      </c>
      <c r="D28" s="14" t="e">
        <f>VLOOKUP(D20,inv,12,FALSE)</f>
        <v>#REF!</v>
      </c>
      <c r="E28" s="16" t="s">
        <v>185</v>
      </c>
      <c r="F28" s="17" t="e">
        <f>VLOOKUP(D20,inv,13,FALSE)</f>
        <v>#REF!</v>
      </c>
    </row>
    <row r="29" spans="1:14" x14ac:dyDescent="0.25">
      <c r="A29" s="70"/>
      <c r="C29" s="14" t="s">
        <v>7</v>
      </c>
      <c r="D29" s="14" t="e">
        <f>VLOOKUP(D20,inv,14,FALSE)</f>
        <v>#REF!</v>
      </c>
      <c r="E29" s="16" t="s">
        <v>185</v>
      </c>
      <c r="F29" s="17" t="e">
        <f>VLOOKUP(D20,inv,15,FALSE)</f>
        <v>#REF!</v>
      </c>
    </row>
    <row r="30" spans="1:14" x14ac:dyDescent="0.25">
      <c r="A30" s="70"/>
      <c r="C30" s="14" t="s">
        <v>188</v>
      </c>
      <c r="D30" s="15" t="e">
        <f>VLOOKUP(D20,inv,16,FALSE)</f>
        <v>#REF!</v>
      </c>
      <c r="E30" s="16"/>
      <c r="F30" s="17"/>
    </row>
    <row r="31" spans="1:14" x14ac:dyDescent="0.25">
      <c r="A31" s="70"/>
      <c r="C31" s="14" t="s">
        <v>189</v>
      </c>
      <c r="D31" s="15" t="e">
        <f>VLOOKUP(D20,inv,17,FALSE)</f>
        <v>#REF!</v>
      </c>
      <c r="E31" s="16"/>
      <c r="F31" s="17"/>
    </row>
    <row r="32" spans="1:14" ht="26.25" x14ac:dyDescent="0.25">
      <c r="A32" s="19"/>
    </row>
    <row r="33" spans="1:15" ht="26.25" x14ac:dyDescent="0.25">
      <c r="A33" s="19"/>
    </row>
    <row r="34" spans="1:15" ht="15" customHeight="1" x14ac:dyDescent="0.25">
      <c r="A34" s="71" t="s">
        <v>13</v>
      </c>
      <c r="C34" s="18" t="s">
        <v>190</v>
      </c>
      <c r="F34" s="18" t="s">
        <v>191</v>
      </c>
      <c r="I34" s="18" t="s">
        <v>212</v>
      </c>
      <c r="J34" s="50"/>
      <c r="L34" s="20"/>
      <c r="M34" s="20"/>
    </row>
    <row r="35" spans="1:15" ht="15" customHeight="1" x14ac:dyDescent="0.25">
      <c r="A35" s="71"/>
      <c r="C35" s="14" t="s">
        <v>11</v>
      </c>
      <c r="D35" s="15" t="e">
        <f>VLOOKUP(D20,dte,2,FALSE)</f>
        <v>#N/A</v>
      </c>
      <c r="E35" s="20"/>
      <c r="F35" s="14" t="s">
        <v>11</v>
      </c>
      <c r="G35" s="15" t="e">
        <f>VLOOKUP($D$20,dte,10,FALSE)</f>
        <v>#N/A</v>
      </c>
      <c r="H35" s="20"/>
      <c r="I35" s="14" t="s">
        <v>11</v>
      </c>
      <c r="J35" s="49" t="e">
        <f>VLOOKUP($D$20,dte,18,FALSE)</f>
        <v>#N/A</v>
      </c>
      <c r="L35" s="20"/>
      <c r="M35" s="20"/>
      <c r="N35" s="20"/>
      <c r="O35" s="20"/>
    </row>
    <row r="36" spans="1:15" ht="15" customHeight="1" x14ac:dyDescent="0.25">
      <c r="A36" s="71"/>
      <c r="C36" s="14" t="s">
        <v>192</v>
      </c>
      <c r="D36" s="15" t="e">
        <f>VLOOKUP(D20,dte,3,FALSE)</f>
        <v>#N/A</v>
      </c>
      <c r="E36" s="20"/>
      <c r="F36" s="14" t="s">
        <v>192</v>
      </c>
      <c r="G36" s="15" t="e">
        <f>VLOOKUP($D$20,dte,11,FALSE)</f>
        <v>#N/A</v>
      </c>
      <c r="H36" s="20"/>
      <c r="I36" s="14" t="s">
        <v>192</v>
      </c>
      <c r="J36" s="49" t="e">
        <f>VLOOKUP($D$20,dte,19,FALSE)</f>
        <v>#N/A</v>
      </c>
      <c r="L36" s="20"/>
      <c r="M36" s="45"/>
      <c r="N36" s="20"/>
      <c r="O36" s="20"/>
    </row>
    <row r="37" spans="1:15" ht="15" customHeight="1" x14ac:dyDescent="0.25">
      <c r="A37" s="71"/>
      <c r="C37" s="14" t="s">
        <v>12</v>
      </c>
      <c r="D37" s="15" t="e">
        <f>VLOOKUP(D20,dte,4,FALSE)</f>
        <v>#N/A</v>
      </c>
      <c r="E37" s="20"/>
      <c r="F37" s="14" t="s">
        <v>12</v>
      </c>
      <c r="G37" s="15" t="e">
        <f>VLOOKUP($D$20,dte,12,FALSE)</f>
        <v>#N/A</v>
      </c>
      <c r="H37" s="20"/>
      <c r="I37" s="14" t="s">
        <v>12</v>
      </c>
      <c r="J37" s="49" t="e">
        <f>VLOOKUP($D$20,dte,20,FALSE)</f>
        <v>#N/A</v>
      </c>
      <c r="L37" s="20"/>
      <c r="M37" s="45"/>
      <c r="N37" s="20"/>
      <c r="O37" s="20"/>
    </row>
    <row r="38" spans="1:15" ht="15" customHeight="1" x14ac:dyDescent="0.25">
      <c r="A38" s="71"/>
      <c r="C38" s="14" t="s">
        <v>208</v>
      </c>
      <c r="D38" s="46" t="e">
        <f>VLOOKUP(D20,dte,5,FALSE)</f>
        <v>#N/A</v>
      </c>
      <c r="E38" s="20"/>
      <c r="F38" s="14" t="s">
        <v>208</v>
      </c>
      <c r="G38" s="15" t="e">
        <f>VLOOKUP($D$20,dte,13,FALSE)</f>
        <v>#N/A</v>
      </c>
      <c r="H38" s="20"/>
      <c r="I38" s="14" t="s">
        <v>208</v>
      </c>
      <c r="J38" s="49" t="e">
        <f>VLOOKUP($D$20,dte,21,FALSE)</f>
        <v>#N/A</v>
      </c>
      <c r="L38" s="20"/>
      <c r="M38" s="45"/>
      <c r="N38" s="20"/>
      <c r="O38" s="20"/>
    </row>
    <row r="39" spans="1:15" ht="15" customHeight="1" x14ac:dyDescent="0.25">
      <c r="A39" s="71"/>
      <c r="C39" s="14" t="s">
        <v>209</v>
      </c>
      <c r="D39" s="46" t="e">
        <f>VLOOKUP(D20,dte,6,FALSE)</f>
        <v>#N/A</v>
      </c>
      <c r="E39" s="20"/>
      <c r="F39" s="14" t="s">
        <v>209</v>
      </c>
      <c r="G39" s="15" t="e">
        <f>VLOOKUP($D$20,dte,14,FALSE)</f>
        <v>#N/A</v>
      </c>
      <c r="H39" s="45"/>
      <c r="I39" s="14" t="s">
        <v>209</v>
      </c>
      <c r="J39" s="49" t="e">
        <f>VLOOKUP($D$20,dte,22,FALSE)</f>
        <v>#N/A</v>
      </c>
      <c r="L39" s="20"/>
      <c r="M39" s="45"/>
      <c r="N39" s="20"/>
      <c r="O39" s="45"/>
    </row>
    <row r="40" spans="1:15" ht="15" customHeight="1" x14ac:dyDescent="0.25">
      <c r="A40" s="71"/>
      <c r="C40" s="14" t="s">
        <v>210</v>
      </c>
      <c r="D40" s="47" t="e">
        <f>VLOOKUP(D20,dte,7,FALSE)</f>
        <v>#N/A</v>
      </c>
      <c r="E40" s="20"/>
      <c r="F40" s="14" t="s">
        <v>210</v>
      </c>
      <c r="G40" s="15" t="e">
        <f>VLOOKUP($D$20,dte,15,FALSE)</f>
        <v>#N/A</v>
      </c>
      <c r="H40" s="20"/>
      <c r="I40" s="14" t="s">
        <v>210</v>
      </c>
      <c r="J40" s="49" t="e">
        <f>VLOOKUP($D$20,dte,23,FALSE)</f>
        <v>#N/A</v>
      </c>
      <c r="L40" s="20"/>
      <c r="M40" s="20"/>
      <c r="N40" s="20"/>
      <c r="O40" s="20"/>
    </row>
    <row r="41" spans="1:15" ht="23.25" customHeight="1" x14ac:dyDescent="0.25">
      <c r="A41" s="71"/>
      <c r="C41" s="14" t="s">
        <v>193</v>
      </c>
      <c r="D41" s="48" t="e">
        <f>VLOOKUP(D20,dte,8,FALSE)</f>
        <v>#N/A</v>
      </c>
      <c r="F41" s="14" t="s">
        <v>193</v>
      </c>
      <c r="G41" s="15" t="e">
        <f>VLOOKUP($D$20,dte,16,FALSE)</f>
        <v>#N/A</v>
      </c>
      <c r="I41" s="14" t="s">
        <v>193</v>
      </c>
      <c r="J41" s="49" t="e">
        <f>VLOOKUP($D$20,dte,24,FALSE)</f>
        <v>#N/A</v>
      </c>
      <c r="L41" s="20"/>
      <c r="M41" s="20"/>
    </row>
    <row r="42" spans="1:15" ht="23.25" customHeight="1" x14ac:dyDescent="0.25">
      <c r="A42" s="71"/>
      <c r="C42" s="14" t="s">
        <v>211</v>
      </c>
      <c r="D42" s="15" t="e">
        <f>VLOOKUP(D20,dte,9,FALSE)</f>
        <v>#N/A</v>
      </c>
      <c r="F42" s="14" t="s">
        <v>211</v>
      </c>
      <c r="G42" s="15" t="e">
        <f>VLOOKUP($D$20,dte,17,FALSE)</f>
        <v>#N/A</v>
      </c>
      <c r="I42" s="14" t="s">
        <v>211</v>
      </c>
      <c r="J42" s="49" t="e">
        <f>VLOOKUP($D$20,dte,25,FALSE)</f>
        <v>#N/A</v>
      </c>
      <c r="L42" s="20"/>
      <c r="M42" s="20"/>
    </row>
    <row r="43" spans="1:15" x14ac:dyDescent="0.25">
      <c r="A43" s="71"/>
      <c r="J43" s="20"/>
      <c r="K43" s="20"/>
      <c r="L43" s="20"/>
      <c r="M43" s="20"/>
      <c r="N43" s="20"/>
      <c r="O43" s="20"/>
    </row>
    <row r="44" spans="1:15" x14ac:dyDescent="0.25">
      <c r="A44" s="71"/>
      <c r="C44" s="18" t="s">
        <v>215</v>
      </c>
      <c r="F44" s="18" t="s">
        <v>216</v>
      </c>
      <c r="I44" s="18" t="s">
        <v>217</v>
      </c>
      <c r="K44" s="20"/>
      <c r="L44" s="51"/>
      <c r="M44" s="20"/>
      <c r="N44" s="20"/>
      <c r="O44" s="20"/>
    </row>
    <row r="45" spans="1:15" x14ac:dyDescent="0.25">
      <c r="A45" s="71"/>
      <c r="C45" s="14" t="s">
        <v>11</v>
      </c>
      <c r="D45" s="15" t="e">
        <f>VLOOKUP($D$20,dte,26,FALSE)</f>
        <v>#N/A</v>
      </c>
      <c r="F45" s="14" t="s">
        <v>11</v>
      </c>
      <c r="G45" s="15" t="e">
        <f>VLOOKUP($D$20,dte,34,FALSE)</f>
        <v>#N/A</v>
      </c>
      <c r="I45" s="14" t="s">
        <v>11</v>
      </c>
      <c r="J45" s="15" t="e">
        <f>VLOOKUP($D$20,dte,42,FALSE)</f>
        <v>#N/A</v>
      </c>
      <c r="K45" s="20"/>
      <c r="L45" s="20"/>
      <c r="M45" s="45"/>
      <c r="N45" s="20"/>
      <c r="O45" s="20"/>
    </row>
    <row r="46" spans="1:15" x14ac:dyDescent="0.25">
      <c r="A46" s="71"/>
      <c r="C46" s="14" t="s">
        <v>192</v>
      </c>
      <c r="D46" s="15" t="e">
        <f>VLOOKUP($D$20,dte,27,FALSE)</f>
        <v>#N/A</v>
      </c>
      <c r="F46" s="14" t="s">
        <v>192</v>
      </c>
      <c r="G46" s="15" t="e">
        <f>VLOOKUP($D$20,dte,35,FALSE)</f>
        <v>#N/A</v>
      </c>
      <c r="I46" s="14" t="s">
        <v>192</v>
      </c>
      <c r="J46" s="15" t="e">
        <f>VLOOKUP($D$20,dte,43,FALSE)</f>
        <v>#N/A</v>
      </c>
      <c r="K46" s="20"/>
      <c r="L46" s="20"/>
      <c r="M46" s="45"/>
      <c r="N46" s="20"/>
      <c r="O46" s="20"/>
    </row>
    <row r="47" spans="1:15" x14ac:dyDescent="0.25">
      <c r="A47" s="71"/>
      <c r="C47" s="14" t="s">
        <v>12</v>
      </c>
      <c r="D47" s="15" t="e">
        <f>VLOOKUP($D$20,dte,28,FALSE)</f>
        <v>#N/A</v>
      </c>
      <c r="F47" s="14" t="s">
        <v>12</v>
      </c>
      <c r="G47" s="15" t="e">
        <f>VLOOKUP($D$20,dte,36,FALSE)</f>
        <v>#N/A</v>
      </c>
      <c r="I47" s="14" t="s">
        <v>12</v>
      </c>
      <c r="J47" s="15" t="e">
        <f>VLOOKUP($D$20,dte,44,FALSE)</f>
        <v>#N/A</v>
      </c>
      <c r="L47" s="20"/>
      <c r="M47" s="45"/>
    </row>
    <row r="48" spans="1:15" x14ac:dyDescent="0.25">
      <c r="A48" s="71"/>
      <c r="C48" s="14" t="s">
        <v>208</v>
      </c>
      <c r="D48" s="15" t="e">
        <f>VLOOKUP($D$20,dte,29,FALSE)</f>
        <v>#N/A</v>
      </c>
      <c r="E48" s="20"/>
      <c r="F48" s="14" t="s">
        <v>208</v>
      </c>
      <c r="G48" s="15" t="e">
        <f>VLOOKUP($D$20,dte,37,FALSE)</f>
        <v>#N/A</v>
      </c>
      <c r="H48" s="20"/>
      <c r="I48" s="14" t="s">
        <v>208</v>
      </c>
      <c r="J48" s="15" t="e">
        <f>VLOOKUP($D$20,dte,45,FALSE)</f>
        <v>#N/A</v>
      </c>
      <c r="L48" s="20"/>
      <c r="M48" s="52"/>
    </row>
    <row r="49" spans="1:13" x14ac:dyDescent="0.25">
      <c r="A49" s="71"/>
      <c r="C49" s="14" t="s">
        <v>209</v>
      </c>
      <c r="D49" s="15" t="e">
        <f>VLOOKUP($D$20,dte,30,FALSE)</f>
        <v>#N/A</v>
      </c>
      <c r="E49" s="20"/>
      <c r="F49" s="14" t="s">
        <v>209</v>
      </c>
      <c r="G49" s="15" t="e">
        <f>VLOOKUP($D$20,dte,38,FALSE)</f>
        <v>#N/A</v>
      </c>
      <c r="H49" s="20"/>
      <c r="I49" s="14" t="s">
        <v>209</v>
      </c>
      <c r="J49" s="15" t="e">
        <f>VLOOKUP($D$20,dte,46,FALSE)</f>
        <v>#N/A</v>
      </c>
      <c r="L49" s="20"/>
      <c r="M49" s="52"/>
    </row>
    <row r="50" spans="1:13" x14ac:dyDescent="0.25">
      <c r="A50" s="71"/>
      <c r="C50" s="14" t="s">
        <v>210</v>
      </c>
      <c r="D50" s="15" t="e">
        <f>VLOOKUP($D$20,dte,31,FALSE)</f>
        <v>#N/A</v>
      </c>
      <c r="E50" s="20"/>
      <c r="F50" s="14" t="s">
        <v>210</v>
      </c>
      <c r="G50" s="15" t="e">
        <f>VLOOKUP($D$20,dte,39,FALSE)</f>
        <v>#N/A</v>
      </c>
      <c r="H50" s="20"/>
      <c r="I50" s="14" t="s">
        <v>210</v>
      </c>
      <c r="J50" s="15" t="e">
        <f>VLOOKUP($D$20,dte,47,FALSE)</f>
        <v>#N/A</v>
      </c>
      <c r="L50" s="20"/>
      <c r="M50" s="53"/>
    </row>
    <row r="51" spans="1:13" x14ac:dyDescent="0.25">
      <c r="A51" s="71"/>
      <c r="C51" s="14" t="s">
        <v>193</v>
      </c>
      <c r="D51" s="15" t="e">
        <f>VLOOKUP($D$20,dte,32,FALSE)</f>
        <v>#N/A</v>
      </c>
      <c r="E51" s="20"/>
      <c r="F51" s="14" t="s">
        <v>193</v>
      </c>
      <c r="G51" s="15" t="e">
        <f>VLOOKUP($D$20,dte,40,FALSE)</f>
        <v>#N/A</v>
      </c>
      <c r="H51" s="20"/>
      <c r="I51" s="14" t="s">
        <v>193</v>
      </c>
      <c r="J51" s="15" t="e">
        <f>VLOOKUP($D$20,dte,48,FALSE)</f>
        <v>#N/A</v>
      </c>
      <c r="L51" s="20"/>
      <c r="M51" s="54"/>
    </row>
    <row r="52" spans="1:13" x14ac:dyDescent="0.25">
      <c r="A52" s="71"/>
      <c r="C52" s="14" t="s">
        <v>211</v>
      </c>
      <c r="D52" s="15" t="e">
        <f>VLOOKUP($D$20,dte,33,FALSE)</f>
        <v>#N/A</v>
      </c>
      <c r="E52" s="20"/>
      <c r="F52" s="14" t="s">
        <v>211</v>
      </c>
      <c r="G52" s="15" t="e">
        <f>VLOOKUP($D$20,dte,41,FALSE)</f>
        <v>#N/A</v>
      </c>
      <c r="H52" s="20"/>
      <c r="I52" s="14" t="s">
        <v>211</v>
      </c>
      <c r="J52" s="15" t="e">
        <f>VLOOKUP($D$20,dte,49,FALSE)</f>
        <v>#N/A</v>
      </c>
      <c r="L52" s="20"/>
      <c r="M52" s="45"/>
    </row>
    <row r="53" spans="1:13" x14ac:dyDescent="0.25">
      <c r="A53" s="71"/>
      <c r="E53" s="20"/>
      <c r="F53" s="20"/>
      <c r="G53" s="20"/>
      <c r="H53" s="20"/>
    </row>
    <row r="54" spans="1:13" x14ac:dyDescent="0.25">
      <c r="A54" s="71"/>
      <c r="C54" s="18" t="s">
        <v>218</v>
      </c>
      <c r="E54" s="20"/>
      <c r="F54" s="18" t="s">
        <v>219</v>
      </c>
      <c r="H54" s="20"/>
      <c r="I54" s="18" t="s">
        <v>220</v>
      </c>
    </row>
    <row r="55" spans="1:13" x14ac:dyDescent="0.25">
      <c r="A55" s="71"/>
      <c r="C55" s="14" t="s">
        <v>11</v>
      </c>
      <c r="D55" s="15" t="e">
        <f>VLOOKUP($D$20,dte,50,FALSE)</f>
        <v>#N/A</v>
      </c>
      <c r="F55" s="14" t="s">
        <v>11</v>
      </c>
      <c r="G55" s="15" t="e">
        <f>VLOOKUP($D$20,dte,58,FALSE)</f>
        <v>#N/A</v>
      </c>
      <c r="I55" s="14" t="s">
        <v>11</v>
      </c>
      <c r="J55" s="15" t="e">
        <f>VLOOKUP($D$20,dte,66,FALSE)</f>
        <v>#N/A</v>
      </c>
    </row>
    <row r="56" spans="1:13" x14ac:dyDescent="0.25">
      <c r="A56" s="71"/>
      <c r="C56" s="14" t="s">
        <v>192</v>
      </c>
      <c r="D56" s="15" t="e">
        <f>VLOOKUP($D$20,dte,51,FALSE)</f>
        <v>#N/A</v>
      </c>
      <c r="F56" s="14" t="s">
        <v>192</v>
      </c>
      <c r="G56" s="15" t="e">
        <f>VLOOKUP($D$20,dte,59,FALSE)</f>
        <v>#N/A</v>
      </c>
      <c r="I56" s="14" t="s">
        <v>192</v>
      </c>
      <c r="J56" s="15" t="e">
        <f>VLOOKUP($D$20,dte,67,FALSE)</f>
        <v>#N/A</v>
      </c>
    </row>
    <row r="57" spans="1:13" x14ac:dyDescent="0.25">
      <c r="A57" s="71"/>
      <c r="C57" s="14" t="s">
        <v>12</v>
      </c>
      <c r="D57" s="15" t="e">
        <f>VLOOKUP($D$20,dte,52,FALSE)</f>
        <v>#N/A</v>
      </c>
      <c r="F57" s="14" t="s">
        <v>12</v>
      </c>
      <c r="G57" s="15" t="e">
        <f>VLOOKUP($D$20,dte,60,FALSE)</f>
        <v>#N/A</v>
      </c>
      <c r="I57" s="14" t="s">
        <v>12</v>
      </c>
      <c r="J57" s="15" t="e">
        <f>VLOOKUP($D$20,dte,68,FALSE)</f>
        <v>#N/A</v>
      </c>
    </row>
    <row r="58" spans="1:13" x14ac:dyDescent="0.25">
      <c r="A58" s="71"/>
      <c r="C58" s="14" t="s">
        <v>208</v>
      </c>
      <c r="D58" s="15" t="e">
        <f>VLOOKUP($D$20,dte,53,FALSE)</f>
        <v>#N/A</v>
      </c>
      <c r="F58" s="14" t="s">
        <v>208</v>
      </c>
      <c r="G58" s="15" t="e">
        <f>VLOOKUP($D$20,dte,61,FALSE)</f>
        <v>#N/A</v>
      </c>
      <c r="I58" s="14" t="s">
        <v>208</v>
      </c>
      <c r="J58" s="15" t="e">
        <f>VLOOKUP($D$20,dte,69,FALSE)</f>
        <v>#N/A</v>
      </c>
    </row>
    <row r="59" spans="1:13" ht="15" customHeight="1" x14ac:dyDescent="0.25">
      <c r="A59" s="71"/>
      <c r="C59" s="14" t="s">
        <v>209</v>
      </c>
      <c r="D59" s="15" t="e">
        <f>VLOOKUP($D$20,dte,54,FALSE)</f>
        <v>#N/A</v>
      </c>
      <c r="F59" s="14" t="s">
        <v>209</v>
      </c>
      <c r="G59" s="15" t="e">
        <f>VLOOKUP($D$20,dte,62,FALSE)</f>
        <v>#N/A</v>
      </c>
      <c r="I59" s="14" t="s">
        <v>209</v>
      </c>
      <c r="J59" s="15" t="e">
        <f>VLOOKUP($D$20,dte,70,FALSE)</f>
        <v>#N/A</v>
      </c>
    </row>
    <row r="60" spans="1:13" ht="15" customHeight="1" x14ac:dyDescent="0.25">
      <c r="A60" s="71"/>
      <c r="C60" s="14" t="s">
        <v>210</v>
      </c>
      <c r="D60" s="15" t="e">
        <f>VLOOKUP($D$20,dte,55,FALSE)</f>
        <v>#N/A</v>
      </c>
      <c r="F60" s="14" t="s">
        <v>210</v>
      </c>
      <c r="G60" s="15" t="e">
        <f>VLOOKUP($D$20,dte,63,FALSE)</f>
        <v>#N/A</v>
      </c>
      <c r="I60" s="14" t="s">
        <v>210</v>
      </c>
      <c r="J60" s="15" t="e">
        <f>VLOOKUP($D$20,dte,71,FALSE)</f>
        <v>#N/A</v>
      </c>
    </row>
    <row r="61" spans="1:13" ht="15" customHeight="1" x14ac:dyDescent="0.25">
      <c r="A61" s="71"/>
      <c r="C61" s="14" t="s">
        <v>193</v>
      </c>
      <c r="D61" s="15" t="e">
        <f>VLOOKUP($D$20,dte,56,FALSE)</f>
        <v>#N/A</v>
      </c>
      <c r="F61" s="14" t="s">
        <v>193</v>
      </c>
      <c r="G61" s="15" t="e">
        <f>VLOOKUP($D$20,dte,64,FALSE)</f>
        <v>#N/A</v>
      </c>
      <c r="I61" s="14" t="s">
        <v>193</v>
      </c>
      <c r="J61" s="15" t="e">
        <f>VLOOKUP($D$20,dte,72,FALSE)</f>
        <v>#N/A</v>
      </c>
    </row>
    <row r="62" spans="1:13" ht="15" customHeight="1" x14ac:dyDescent="0.25">
      <c r="A62" s="71"/>
      <c r="C62" s="14" t="s">
        <v>211</v>
      </c>
      <c r="D62" s="15" t="e">
        <f>VLOOKUP($D$20,dte,57,FALSE)</f>
        <v>#N/A</v>
      </c>
      <c r="F62" s="14" t="s">
        <v>211</v>
      </c>
      <c r="G62" s="15" t="e">
        <f>VLOOKUP($D$20,dte,65,FALSE)</f>
        <v>#N/A</v>
      </c>
      <c r="I62" s="14" t="s">
        <v>211</v>
      </c>
      <c r="J62" s="15" t="e">
        <f>VLOOKUP($D$20,dte,73,FALSE)</f>
        <v>#N/A</v>
      </c>
    </row>
    <row r="63" spans="1:13" x14ac:dyDescent="0.25">
      <c r="A63" s="71"/>
    </row>
    <row r="64" spans="1:13" x14ac:dyDescent="0.25">
      <c r="A64" s="71"/>
      <c r="C64" s="18" t="s">
        <v>221</v>
      </c>
    </row>
    <row r="65" spans="1:4" x14ac:dyDescent="0.25">
      <c r="A65" s="71"/>
      <c r="C65" s="14" t="s">
        <v>11</v>
      </c>
      <c r="D65" s="15" t="e">
        <f>VLOOKUP($D$20,dte,74,FALSE)</f>
        <v>#N/A</v>
      </c>
    </row>
    <row r="66" spans="1:4" x14ac:dyDescent="0.25">
      <c r="A66" s="71"/>
      <c r="C66" s="14" t="s">
        <v>192</v>
      </c>
      <c r="D66" s="15" t="e">
        <f>VLOOKUP($D$20,dte,75,FALSE)</f>
        <v>#N/A</v>
      </c>
    </row>
    <row r="67" spans="1:4" x14ac:dyDescent="0.25">
      <c r="A67" s="71"/>
      <c r="C67" s="14" t="s">
        <v>12</v>
      </c>
      <c r="D67" s="15" t="e">
        <f>VLOOKUP($D$20,dte,76,FALSE)</f>
        <v>#N/A</v>
      </c>
    </row>
    <row r="68" spans="1:4" x14ac:dyDescent="0.25">
      <c r="A68" s="71"/>
      <c r="C68" s="14" t="s">
        <v>208</v>
      </c>
      <c r="D68" s="15" t="e">
        <f>VLOOKUP($D$20,dte,77,FALSE)</f>
        <v>#N/A</v>
      </c>
    </row>
    <row r="69" spans="1:4" x14ac:dyDescent="0.25">
      <c r="A69" s="71"/>
      <c r="C69" s="14" t="s">
        <v>209</v>
      </c>
      <c r="D69" s="15" t="e">
        <f>VLOOKUP($D$20,dte,78,FALSE)</f>
        <v>#N/A</v>
      </c>
    </row>
    <row r="70" spans="1:4" x14ac:dyDescent="0.25">
      <c r="A70" s="71"/>
      <c r="C70" s="14" t="s">
        <v>210</v>
      </c>
      <c r="D70" s="15" t="e">
        <f>VLOOKUP($D$20,dte,79,FALSE)</f>
        <v>#N/A</v>
      </c>
    </row>
    <row r="71" spans="1:4" x14ac:dyDescent="0.25">
      <c r="A71" s="71"/>
      <c r="C71" s="14" t="s">
        <v>193</v>
      </c>
      <c r="D71" s="15" t="e">
        <f>VLOOKUP($D$20,dte,80,FALSE)</f>
        <v>#N/A</v>
      </c>
    </row>
    <row r="72" spans="1:4" x14ac:dyDescent="0.25">
      <c r="A72" s="71"/>
      <c r="C72" s="14" t="s">
        <v>211</v>
      </c>
      <c r="D72" s="15" t="e">
        <f>VLOOKUP($D$20,dte,81,FALSE)</f>
        <v>#N/A</v>
      </c>
    </row>
    <row r="77" spans="1:4" x14ac:dyDescent="0.25">
      <c r="A77" s="71" t="s">
        <v>17</v>
      </c>
      <c r="C77" s="14" t="s">
        <v>14</v>
      </c>
      <c r="D77" s="58" t="e">
        <f>VLOOKUP($D$20,ar,2,FALSE)</f>
        <v>#N/A</v>
      </c>
    </row>
    <row r="78" spans="1:4" x14ac:dyDescent="0.25">
      <c r="A78" s="71"/>
      <c r="C78" s="14" t="s">
        <v>194</v>
      </c>
      <c r="D78" s="58" t="e">
        <f>VLOOKUP($D$20,ar,3,FALSE)</f>
        <v>#N/A</v>
      </c>
    </row>
    <row r="79" spans="1:4" x14ac:dyDescent="0.25">
      <c r="A79" s="71"/>
      <c r="C79" s="14" t="s">
        <v>197</v>
      </c>
      <c r="D79" s="58" t="e">
        <f>VLOOKUP($D$20,ar,5,FALSE)</f>
        <v>#N/A</v>
      </c>
    </row>
    <row r="80" spans="1:4" x14ac:dyDescent="0.25">
      <c r="A80" s="71"/>
      <c r="C80" s="14" t="s">
        <v>16</v>
      </c>
      <c r="D80" s="58" t="e">
        <f>VLOOKUP($D$20,ar,4,FALSE)</f>
        <v>#N/A</v>
      </c>
    </row>
    <row r="81" spans="1:4" x14ac:dyDescent="0.25">
      <c r="A81" s="71"/>
      <c r="C81" s="14" t="s">
        <v>213</v>
      </c>
      <c r="D81" s="58" t="e">
        <f>VLOOKUP($D$20,ar,6,FALSE)</f>
        <v>#N/A</v>
      </c>
    </row>
    <row r="82" spans="1:4" x14ac:dyDescent="0.25">
      <c r="A82" s="71"/>
      <c r="C82" s="14" t="s">
        <v>195</v>
      </c>
      <c r="D82" s="58" t="e">
        <f>VLOOKUP($D$20,ar,7,FALSE)</f>
        <v>#N/A</v>
      </c>
    </row>
    <row r="83" spans="1:4" x14ac:dyDescent="0.25">
      <c r="A83" s="71"/>
      <c r="C83" s="14" t="s">
        <v>214</v>
      </c>
      <c r="D83" s="58" t="e">
        <f>VLOOKUP($D$20,ar,8,FALSE)</f>
        <v>#N/A</v>
      </c>
    </row>
  </sheetData>
  <mergeCells count="4">
    <mergeCell ref="C9:N9"/>
    <mergeCell ref="A22:A31"/>
    <mergeCell ref="A77:A83"/>
    <mergeCell ref="A34:A72"/>
  </mergeCells>
  <dataValidations count="1">
    <dataValidation type="whole" allowBlank="1" showInputMessage="1" showErrorMessage="1" errorTitle="Ouups" error="Le n° de brebis n'existe pas, veuillez taper un n° de travail valide." promptTitle="N° de Brebis" prompt="Veuillez insérer le n° de travail de la brebis que vous souhaitez consulter" sqref="D20">
      <formula1>0</formula1>
      <formula2>100000000000000000000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mmandButton21">
          <controlPr defaultSize="0" autoLine="0" r:id="rId5">
            <anchor moveWithCells="1">
              <from>
                <xdr:col>7</xdr:col>
                <xdr:colOff>352425</xdr:colOff>
                <xdr:row>11</xdr:row>
                <xdr:rowOff>47625</xdr:rowOff>
              </from>
              <to>
                <xdr:col>9</xdr:col>
                <xdr:colOff>352425</xdr:colOff>
                <xdr:row>13</xdr:row>
                <xdr:rowOff>152400</xdr:rowOff>
              </to>
            </anchor>
          </controlPr>
        </control>
      </mc:Choice>
      <mc:Fallback>
        <control shapeId="1027" r:id="rId4" name="CommandButton21"/>
      </mc:Fallback>
    </mc:AlternateContent>
    <mc:AlternateContent xmlns:mc="http://schemas.openxmlformats.org/markup-compatibility/2006">
      <mc:Choice Requires="x14">
        <control shapeId="1025" r:id="rId6" name="cmdAjouter">
          <controlPr defaultSize="0" autoLine="0" r:id="rId7">
            <anchor moveWithCells="1">
              <from>
                <xdr:col>3</xdr:col>
                <xdr:colOff>276225</xdr:colOff>
                <xdr:row>11</xdr:row>
                <xdr:rowOff>19050</xdr:rowOff>
              </from>
              <to>
                <xdr:col>5</xdr:col>
                <xdr:colOff>295275</xdr:colOff>
                <xdr:row>13</xdr:row>
                <xdr:rowOff>123825</xdr:rowOff>
              </to>
            </anchor>
          </controlPr>
        </control>
      </mc:Choice>
      <mc:Fallback>
        <control shapeId="1025" r:id="rId6" name="cmdAjout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2"/>
  <sheetViews>
    <sheetView tabSelected="1" workbookViewId="0">
      <selection activeCell="G24" sqref="G24"/>
    </sheetView>
  </sheetViews>
  <sheetFormatPr baseColWidth="10" defaultRowHeight="15" x14ac:dyDescent="0.25"/>
  <sheetData>
    <row r="1" spans="1:33" x14ac:dyDescent="0.25">
      <c r="A1" s="72" t="s">
        <v>10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59"/>
      <c r="AE1" s="44"/>
      <c r="AF1" s="73"/>
      <c r="AG1" s="73"/>
    </row>
    <row r="2" spans="1:33" ht="45" x14ac:dyDescent="0.25">
      <c r="A2" s="67" t="s">
        <v>0</v>
      </c>
      <c r="B2" s="67" t="s">
        <v>39</v>
      </c>
      <c r="C2" s="68" t="s">
        <v>1</v>
      </c>
      <c r="D2" s="67" t="s">
        <v>2</v>
      </c>
      <c r="E2" s="68" t="s">
        <v>4</v>
      </c>
      <c r="F2" s="67" t="s">
        <v>3</v>
      </c>
      <c r="G2" s="67" t="s">
        <v>90</v>
      </c>
      <c r="H2" s="67" t="s">
        <v>67</v>
      </c>
      <c r="I2" s="67" t="s">
        <v>86</v>
      </c>
      <c r="J2" s="67" t="s">
        <v>5</v>
      </c>
      <c r="K2" s="67" t="s">
        <v>87</v>
      </c>
      <c r="L2" s="67" t="s">
        <v>6</v>
      </c>
      <c r="M2" s="67" t="s">
        <v>88</v>
      </c>
      <c r="N2" s="67" t="s">
        <v>7</v>
      </c>
      <c r="O2" s="67" t="s">
        <v>89</v>
      </c>
      <c r="P2" s="67" t="s">
        <v>8</v>
      </c>
      <c r="Q2" s="67" t="s">
        <v>9</v>
      </c>
    </row>
    <row r="3" spans="1:33" x14ac:dyDescent="0.25">
      <c r="A3" s="60">
        <v>451</v>
      </c>
      <c r="B3" s="60">
        <v>0</v>
      </c>
      <c r="C3" s="61" t="s">
        <v>21</v>
      </c>
      <c r="D3" s="60" t="e">
        <v>#VALUE!</v>
      </c>
      <c r="E3" s="61" t="s">
        <v>21</v>
      </c>
      <c r="F3" s="60" t="s">
        <v>21</v>
      </c>
      <c r="G3" s="60" t="s">
        <v>21</v>
      </c>
      <c r="H3" s="60" t="s">
        <v>21</v>
      </c>
      <c r="I3" s="60" t="s">
        <v>21</v>
      </c>
      <c r="J3" s="60" t="s">
        <v>21</v>
      </c>
      <c r="K3" s="60" t="s">
        <v>21</v>
      </c>
      <c r="L3" s="60" t="s">
        <v>21</v>
      </c>
      <c r="M3" s="60" t="s">
        <v>21</v>
      </c>
      <c r="N3" s="60" t="s">
        <v>21</v>
      </c>
      <c r="O3" s="60" t="s">
        <v>21</v>
      </c>
      <c r="P3" s="60">
        <v>0</v>
      </c>
      <c r="Q3" s="60"/>
    </row>
    <row r="4" spans="1:33" x14ac:dyDescent="0.25">
      <c r="A4" s="62">
        <v>6595</v>
      </c>
      <c r="B4" s="60"/>
      <c r="C4" s="61">
        <v>40026</v>
      </c>
      <c r="D4" s="60" t="s">
        <v>238</v>
      </c>
      <c r="E4" s="61">
        <v>34923</v>
      </c>
      <c r="F4" s="60" t="s">
        <v>21</v>
      </c>
      <c r="G4" s="60" t="s">
        <v>21</v>
      </c>
      <c r="H4" s="60" t="s">
        <v>21</v>
      </c>
      <c r="I4" s="60" t="s">
        <v>21</v>
      </c>
      <c r="J4" s="60" t="s">
        <v>21</v>
      </c>
      <c r="K4" s="60" t="s">
        <v>21</v>
      </c>
      <c r="L4" s="60" t="s">
        <v>21</v>
      </c>
      <c r="M4" s="60" t="s">
        <v>21</v>
      </c>
      <c r="N4" s="60" t="s">
        <v>21</v>
      </c>
      <c r="O4" s="60" t="s">
        <v>21</v>
      </c>
      <c r="P4" s="60" t="s">
        <v>21</v>
      </c>
      <c r="Q4" s="60"/>
    </row>
    <row r="5" spans="1:33" x14ac:dyDescent="0.25">
      <c r="A5" s="60">
        <v>6987</v>
      </c>
      <c r="B5" s="60"/>
      <c r="C5" s="61">
        <v>41982</v>
      </c>
      <c r="D5" s="60" t="s">
        <v>239</v>
      </c>
      <c r="E5" s="61" t="s">
        <v>21</v>
      </c>
      <c r="F5" s="60" t="s">
        <v>21</v>
      </c>
      <c r="G5" s="60" t="s">
        <v>21</v>
      </c>
      <c r="H5" s="60" t="s">
        <v>21</v>
      </c>
      <c r="I5" s="60" t="s">
        <v>21</v>
      </c>
      <c r="J5" s="60" t="s">
        <v>21</v>
      </c>
      <c r="K5" s="60" t="s">
        <v>21</v>
      </c>
      <c r="L5" s="60" t="s">
        <v>21</v>
      </c>
      <c r="M5" s="60" t="s">
        <v>21</v>
      </c>
      <c r="N5" s="60" t="s">
        <v>21</v>
      </c>
      <c r="O5" s="60" t="s">
        <v>21</v>
      </c>
      <c r="P5" s="60" t="s">
        <v>21</v>
      </c>
      <c r="Q5" s="60" t="s">
        <v>21</v>
      </c>
    </row>
    <row r="6" spans="1:33" x14ac:dyDescent="0.25">
      <c r="A6" s="60" t="s">
        <v>235</v>
      </c>
      <c r="B6" s="60" t="s">
        <v>21</v>
      </c>
      <c r="C6" s="61" t="s">
        <v>21</v>
      </c>
      <c r="D6" s="60" t="e">
        <v>#VALUE!</v>
      </c>
      <c r="E6" s="61" t="s">
        <v>21</v>
      </c>
      <c r="F6" s="60" t="s">
        <v>21</v>
      </c>
      <c r="G6" s="60" t="s">
        <v>21</v>
      </c>
      <c r="H6" s="60" t="s">
        <v>21</v>
      </c>
      <c r="I6" s="60" t="s">
        <v>21</v>
      </c>
      <c r="J6" s="60" t="s">
        <v>21</v>
      </c>
      <c r="K6" s="60" t="s">
        <v>21</v>
      </c>
      <c r="L6" s="60" t="s">
        <v>21</v>
      </c>
      <c r="M6" s="60" t="s">
        <v>21</v>
      </c>
      <c r="N6" s="60" t="s">
        <v>21</v>
      </c>
      <c r="O6" s="60" t="s">
        <v>21</v>
      </c>
      <c r="P6" s="60" t="s">
        <v>21</v>
      </c>
      <c r="Q6" s="60"/>
    </row>
    <row r="7" spans="1:33" x14ac:dyDescent="0.25">
      <c r="A7" s="65">
        <v>1458</v>
      </c>
      <c r="B7" s="65">
        <v>0</v>
      </c>
      <c r="C7" s="66" t="s">
        <v>21</v>
      </c>
      <c r="D7" s="65"/>
      <c r="E7" s="66" t="s">
        <v>21</v>
      </c>
      <c r="F7" s="65" t="s">
        <v>21</v>
      </c>
      <c r="G7" s="65" t="s">
        <v>21</v>
      </c>
      <c r="H7" s="65" t="s">
        <v>21</v>
      </c>
      <c r="I7" s="65" t="s">
        <v>21</v>
      </c>
      <c r="J7" s="65" t="s">
        <v>21</v>
      </c>
      <c r="K7" s="65" t="s">
        <v>21</v>
      </c>
      <c r="L7" s="65" t="s">
        <v>21</v>
      </c>
      <c r="M7" s="65" t="s">
        <v>21</v>
      </c>
      <c r="N7" s="65" t="s">
        <v>21</v>
      </c>
      <c r="O7" s="65" t="s">
        <v>21</v>
      </c>
      <c r="P7" s="65">
        <v>0</v>
      </c>
      <c r="Q7" s="60"/>
    </row>
    <row r="8" spans="1:33" x14ac:dyDescent="0.25">
      <c r="A8" s="65">
        <v>78963</v>
      </c>
      <c r="B8" s="65">
        <v>0</v>
      </c>
      <c r="C8" s="66" t="s">
        <v>21</v>
      </c>
      <c r="D8" s="65"/>
      <c r="E8" s="66" t="s">
        <v>21</v>
      </c>
      <c r="F8" s="65" t="s">
        <v>21</v>
      </c>
      <c r="G8" s="65" t="s">
        <v>21</v>
      </c>
      <c r="H8" s="65" t="s">
        <v>21</v>
      </c>
      <c r="I8" s="65" t="s">
        <v>21</v>
      </c>
      <c r="J8" s="65" t="s">
        <v>21</v>
      </c>
      <c r="K8" s="65" t="s">
        <v>21</v>
      </c>
      <c r="L8" s="65" t="s">
        <v>21</v>
      </c>
      <c r="M8" s="65" t="s">
        <v>21</v>
      </c>
      <c r="N8" s="65" t="s">
        <v>21</v>
      </c>
      <c r="O8" s="65" t="s">
        <v>21</v>
      </c>
      <c r="P8" s="65">
        <v>0</v>
      </c>
      <c r="Q8" s="60"/>
    </row>
    <row r="9" spans="1:33" x14ac:dyDescent="0.25">
      <c r="A9" s="65">
        <v>450</v>
      </c>
      <c r="B9" s="65">
        <v>0</v>
      </c>
      <c r="C9" s="66" t="s">
        <v>21</v>
      </c>
      <c r="D9" s="65" t="s">
        <v>240</v>
      </c>
      <c r="E9" s="66" t="s">
        <v>21</v>
      </c>
      <c r="F9" s="65" t="s">
        <v>21</v>
      </c>
      <c r="G9" s="65" t="s">
        <v>21</v>
      </c>
      <c r="H9" s="65" t="s">
        <v>21</v>
      </c>
      <c r="I9" s="65" t="s">
        <v>21</v>
      </c>
      <c r="J9" s="65" t="s">
        <v>21</v>
      </c>
      <c r="K9" s="65" t="s">
        <v>21</v>
      </c>
      <c r="L9" s="65" t="s">
        <v>21</v>
      </c>
      <c r="M9" s="65" t="s">
        <v>21</v>
      </c>
      <c r="N9" s="65" t="s">
        <v>21</v>
      </c>
      <c r="O9" s="65" t="s">
        <v>21</v>
      </c>
      <c r="P9" s="65">
        <v>0</v>
      </c>
      <c r="Q9" s="60"/>
    </row>
    <row r="10" spans="1:33" s="20" customFormat="1" x14ac:dyDescent="0.25">
      <c r="A10" s="65">
        <v>42</v>
      </c>
      <c r="B10" s="65">
        <v>420001</v>
      </c>
      <c r="C10" s="66" t="s">
        <v>236</v>
      </c>
      <c r="D10" s="65" t="s">
        <v>241</v>
      </c>
      <c r="E10" s="66" t="s">
        <v>237</v>
      </c>
      <c r="F10" s="65" t="s">
        <v>21</v>
      </c>
      <c r="G10" s="65" t="s">
        <v>203</v>
      </c>
      <c r="H10" s="65" t="s">
        <v>34</v>
      </c>
      <c r="I10" s="65" t="s">
        <v>204</v>
      </c>
      <c r="J10" s="65" t="s">
        <v>24</v>
      </c>
      <c r="K10" s="65" t="s">
        <v>199</v>
      </c>
      <c r="L10" s="65" t="s">
        <v>35</v>
      </c>
      <c r="M10" s="65" t="s">
        <v>200</v>
      </c>
      <c r="N10" s="65" t="s">
        <v>35</v>
      </c>
      <c r="O10" s="65" t="s">
        <v>205</v>
      </c>
      <c r="P10" s="65">
        <v>6766767</v>
      </c>
      <c r="Q10" s="65"/>
    </row>
    <row r="11" spans="1:33" x14ac:dyDescent="0.25">
      <c r="A11" s="63">
        <v>95959</v>
      </c>
      <c r="B11" s="63">
        <v>0</v>
      </c>
      <c r="C11" s="64" t="s">
        <v>21</v>
      </c>
      <c r="D11" s="63" t="e">
        <v>#VALUE!</v>
      </c>
      <c r="E11" s="64" t="s">
        <v>21</v>
      </c>
      <c r="F11" s="63" t="s">
        <v>27</v>
      </c>
      <c r="G11" s="63" t="s">
        <v>21</v>
      </c>
      <c r="H11" s="63" t="s">
        <v>21</v>
      </c>
      <c r="I11" s="63" t="s">
        <v>21</v>
      </c>
      <c r="J11" s="63" t="s">
        <v>21</v>
      </c>
      <c r="K11" s="63" t="s">
        <v>21</v>
      </c>
      <c r="L11" s="63" t="s">
        <v>21</v>
      </c>
      <c r="M11" s="63" t="s">
        <v>21</v>
      </c>
      <c r="N11" s="63" t="s">
        <v>21</v>
      </c>
      <c r="O11" s="63" t="s">
        <v>21</v>
      </c>
      <c r="P11" s="63">
        <v>0</v>
      </c>
      <c r="Q11" s="60"/>
    </row>
    <row r="12" spans="1:33" x14ac:dyDescent="0.25">
      <c r="A12" s="63">
        <v>7891</v>
      </c>
      <c r="B12" s="63">
        <v>0</v>
      </c>
      <c r="C12" s="64" t="s">
        <v>21</v>
      </c>
      <c r="D12" s="63"/>
      <c r="E12" s="64" t="s">
        <v>21</v>
      </c>
      <c r="F12" s="63" t="s">
        <v>32</v>
      </c>
      <c r="G12" s="63" t="s">
        <v>21</v>
      </c>
      <c r="H12" s="63" t="s">
        <v>21</v>
      </c>
      <c r="I12" s="63" t="s">
        <v>21</v>
      </c>
      <c r="J12" s="63" t="s">
        <v>21</v>
      </c>
      <c r="K12" s="63" t="s">
        <v>21</v>
      </c>
      <c r="L12" s="63" t="s">
        <v>21</v>
      </c>
      <c r="M12" s="63" t="s">
        <v>21</v>
      </c>
      <c r="N12" s="63" t="s">
        <v>21</v>
      </c>
      <c r="O12" s="63" t="s">
        <v>21</v>
      </c>
      <c r="P12" s="63">
        <v>0</v>
      </c>
      <c r="Q12" s="60"/>
    </row>
  </sheetData>
  <mergeCells count="2">
    <mergeCell ref="A1:Q1"/>
    <mergeCell ref="AF1:A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AE7"/>
  <sheetViews>
    <sheetView workbookViewId="0">
      <selection activeCell="F21" sqref="F21"/>
    </sheetView>
  </sheetViews>
  <sheetFormatPr baseColWidth="10" defaultRowHeight="15" x14ac:dyDescent="0.25"/>
  <sheetData>
    <row r="3" spans="1:31" x14ac:dyDescent="0.25">
      <c r="B3" s="73" t="s">
        <v>190</v>
      </c>
      <c r="C3" s="73"/>
      <c r="D3" s="73"/>
      <c r="E3" s="73" t="s">
        <v>191</v>
      </c>
      <c r="F3" s="73"/>
      <c r="G3" s="73"/>
      <c r="H3" s="73" t="s">
        <v>212</v>
      </c>
      <c r="I3" s="73"/>
      <c r="J3" s="73"/>
      <c r="K3" s="73" t="s">
        <v>215</v>
      </c>
      <c r="L3" s="73"/>
      <c r="M3" s="73"/>
      <c r="N3" s="73" t="s">
        <v>216</v>
      </c>
      <c r="O3" s="73"/>
      <c r="P3" s="73"/>
      <c r="Q3" s="73" t="s">
        <v>217</v>
      </c>
      <c r="R3" s="73"/>
      <c r="S3" s="73"/>
      <c r="T3" s="73" t="s">
        <v>218</v>
      </c>
      <c r="U3" s="73"/>
      <c r="V3" s="73"/>
      <c r="W3" s="73" t="s">
        <v>219</v>
      </c>
      <c r="X3" s="73"/>
      <c r="Y3" s="73"/>
      <c r="Z3" s="73" t="s">
        <v>220</v>
      </c>
      <c r="AA3" s="73"/>
      <c r="AB3" s="73"/>
      <c r="AC3" s="73" t="s">
        <v>221</v>
      </c>
      <c r="AD3" s="73"/>
      <c r="AE3" s="73"/>
    </row>
    <row r="4" spans="1:31" x14ac:dyDescent="0.25">
      <c r="B4" t="s">
        <v>49</v>
      </c>
      <c r="C4" t="s">
        <v>230</v>
      </c>
      <c r="D4" t="s">
        <v>231</v>
      </c>
      <c r="E4" t="s">
        <v>49</v>
      </c>
      <c r="F4" t="s">
        <v>230</v>
      </c>
      <c r="G4" t="s">
        <v>231</v>
      </c>
      <c r="H4" t="s">
        <v>49</v>
      </c>
      <c r="I4" t="s">
        <v>230</v>
      </c>
      <c r="J4" t="s">
        <v>231</v>
      </c>
      <c r="K4" t="s">
        <v>49</v>
      </c>
      <c r="L4" t="s">
        <v>230</v>
      </c>
      <c r="M4" t="s">
        <v>231</v>
      </c>
      <c r="N4" t="s">
        <v>49</v>
      </c>
      <c r="O4" t="s">
        <v>230</v>
      </c>
      <c r="P4" t="s">
        <v>231</v>
      </c>
      <c r="Q4" t="s">
        <v>49</v>
      </c>
      <c r="R4" t="s">
        <v>230</v>
      </c>
      <c r="S4" t="s">
        <v>231</v>
      </c>
      <c r="T4" t="s">
        <v>49</v>
      </c>
      <c r="U4" t="s">
        <v>230</v>
      </c>
      <c r="V4" t="s">
        <v>231</v>
      </c>
      <c r="W4" t="s">
        <v>49</v>
      </c>
      <c r="X4" t="s">
        <v>230</v>
      </c>
      <c r="Y4" t="s">
        <v>231</v>
      </c>
      <c r="Z4" t="s">
        <v>49</v>
      </c>
      <c r="AA4" t="s">
        <v>230</v>
      </c>
      <c r="AB4" t="s">
        <v>231</v>
      </c>
      <c r="AC4" t="s">
        <v>49</v>
      </c>
      <c r="AD4" t="s">
        <v>230</v>
      </c>
      <c r="AE4" t="s">
        <v>231</v>
      </c>
    </row>
    <row r="5" spans="1:31" x14ac:dyDescent="0.25">
      <c r="A5" t="s">
        <v>232</v>
      </c>
      <c r="B5" s="11">
        <f>IF(ISERROR(AVERAGE('Données techniques'!C3:C50)),"",AVERAGE('Données techniques'!C3:C50))</f>
        <v>3.3333333333333335</v>
      </c>
      <c r="C5" s="11">
        <f>IF(ISERROR(AVERAGE('Données techniques'!D3:D50)),"",AVERAGE('Données techniques'!D3:D50))</f>
        <v>26</v>
      </c>
      <c r="D5" s="11">
        <f>IF(ISERROR(AVERAGE('Données techniques'!G3:G50)),"",AVERAGE('Données techniques'!G3:G50))</f>
        <v>953</v>
      </c>
      <c r="E5" s="10">
        <f>IF(ISERROR(AVERAGE('Données techniques'!K3:K50)),"",AVERAGE('Données techniques'!K3:K50))</f>
        <v>5</v>
      </c>
      <c r="F5" s="10">
        <f>IF(ISERROR(AVERAGE('Données techniques'!L3:L50)),"",AVERAGE('Données techniques'!L3:L50))</f>
        <v>67</v>
      </c>
      <c r="G5" s="10">
        <f>IF(ISERROR(AVERAGE('Données techniques'!O3:O50)),"",AVERAGE('Données techniques'!O3:O50))</f>
        <v>1491</v>
      </c>
      <c r="H5" s="10" t="str">
        <f>IF(ISERROR(AVERAGE('Données techniques'!S3:S50)),"",AVERAGE('Données techniques'!S3:S50))</f>
        <v/>
      </c>
      <c r="I5" s="10" t="str">
        <f>IF(ISERROR(AVERAGE('Données techniques'!T3:T50)),"",AVERAGE('Données techniques'!T3:T50))</f>
        <v/>
      </c>
      <c r="J5" s="10" t="str">
        <f>IF(ISERROR(AVERAGE('Données techniques'!W3:W50)),"",AVERAGE('Données techniques'!W3:W50))</f>
        <v/>
      </c>
      <c r="K5" t="str">
        <f>IF(ISERROR(AVERAGE('Données techniques'!AA3:AA50)),"",AVERAGE('Données techniques'!AA3:AA50))</f>
        <v/>
      </c>
      <c r="L5" t="str">
        <f>IF(ISERROR(AVERAGE('Données techniques'!AB3:AB50)),"",AVERAGE('Données techniques'!AB3:AB50))</f>
        <v/>
      </c>
      <c r="M5" t="str">
        <f>IF(ISERROR(AVERAGE('Données techniques'!AE3:AE50)),"",AVERAGE('Données techniques'!AE3:AE50))</f>
        <v/>
      </c>
      <c r="N5" t="str">
        <f>IF(ISERROR(AVERAGE('Données techniques'!AI3:AI50)),"",AVERAGE('Données techniques'!AI3:AI50))</f>
        <v/>
      </c>
      <c r="O5" t="str">
        <f>IF(ISERROR(AVERAGE('Données techniques'!AJ3:AJ50)),"",AVERAGE('Données techniques'!AJ3:AJ50))</f>
        <v/>
      </c>
      <c r="P5" t="str">
        <f>IF(ISERROR(AVERAGE('Données techniques'!AM3:AM50)),"",AVERAGE('Données techniques'!AM3:AM50))</f>
        <v/>
      </c>
      <c r="Q5" t="str">
        <f>IF(ISERROR(AVERAGE('Données techniques'!AQ3:AQ50)),"",AVERAGE('Données techniques'!AQ3:AQ50))</f>
        <v/>
      </c>
      <c r="R5" t="str">
        <f>IF(ISERROR(AVERAGE('Données techniques'!AR3:AR50)),"",AVERAGE('Données techniques'!AR3:AR50))</f>
        <v/>
      </c>
      <c r="S5" t="str">
        <f>IF(ISERROR(AVERAGE('Données techniques'!AU3:AU50)),"",AVERAGE('Données techniques'!AU3:AU50))</f>
        <v/>
      </c>
      <c r="T5" t="str">
        <f>IF(ISERROR(AVERAGE('Données techniques'!AY3:AY50)),"",AVERAGE('Données techniques'!AY3:AY50))</f>
        <v/>
      </c>
      <c r="U5" t="str">
        <f>IF(ISERROR(AVERAGE('Données techniques'!AZ3:AZ50)),"",AVERAGE('Données techniques'!AZ3:AZ50))</f>
        <v/>
      </c>
      <c r="V5" t="str">
        <f>IF(ISERROR(AVERAGE('Données techniques'!BC3:BC50)),"",AVERAGE('Données techniques'!BC3:BC50))</f>
        <v/>
      </c>
      <c r="W5" t="str">
        <f>IF(ISERROR(AVERAGE('Données techniques'!BG3:BG50)),"",AVERAGE('Données techniques'!BG3:BG50))</f>
        <v/>
      </c>
      <c r="X5" t="str">
        <f>IF(ISERROR(AVERAGE('Données techniques'!BH3:BH50)),"",AVERAGE('Données techniques'!BH3:BH50))</f>
        <v/>
      </c>
      <c r="Y5" t="str">
        <f>IF(ISERROR(AVERAGE('Données techniques'!BK3:BK50)),"",AVERAGE('Données techniques'!BK3:BK50))</f>
        <v/>
      </c>
      <c r="Z5">
        <f>IF(ISERROR(AVERAGE('Données techniques'!BO3:BO50)),"",AVERAGE('Données techniques'!BO3:BO50))</f>
        <v>5</v>
      </c>
      <c r="AA5" s="11">
        <f>IF(ISERROR(AVERAGE('Données techniques'!BP3:BP50)),"",AVERAGE('Données techniques'!BP3:BP50))</f>
        <v>21</v>
      </c>
      <c r="AB5" s="11" t="str">
        <f>IF(ISERROR(AVERAGE('Données techniques'!BS3:BS50)),"",AVERAGE('Données techniques'!BS3:BS50))</f>
        <v/>
      </c>
      <c r="AC5" t="str">
        <f>IF(ISERROR(AVERAGE('Données techniques'!BW3:BW50)),"",AVERAGE('Données techniques'!BW3:BW50))</f>
        <v/>
      </c>
      <c r="AD5" t="str">
        <f>IF(ISERROR(AVERAGE('Données techniques'!BX3:BX50)),"",AVERAGE('Données techniques'!BX3:BX50))</f>
        <v/>
      </c>
      <c r="AE5" t="str">
        <f>IF(ISERROR(AVERAGE('Données techniques'!CA3:CA50)),"",AVERAGE('Données techniques'!CA3:CA50))</f>
        <v/>
      </c>
    </row>
    <row r="6" spans="1:31" x14ac:dyDescent="0.25">
      <c r="A6" t="s">
        <v>233</v>
      </c>
      <c r="B6" s="11">
        <f>IF(ISERROR(MEDIAN('Données techniques'!C3:C50)),"",MEDIAN('Données techniques'!C3:C50))</f>
        <v>3</v>
      </c>
      <c r="C6" s="11">
        <f>IF(ISERROR(MEDIAN('Données techniques'!D3:D50)),"",MEDIAN('Données techniques'!D3:D50))</f>
        <v>24</v>
      </c>
      <c r="D6" s="11">
        <f>IF(ISERROR(MEDIAN('Données techniques'!G3:G50)),"",MEDIAN('Données techniques'!G3:G50))</f>
        <v>1125</v>
      </c>
      <c r="E6">
        <f>IF(ISERROR(MEDIAN('Données techniques'!K3:K50)),"",MEDIAN('Données techniques'!K3:K50))</f>
        <v>5</v>
      </c>
      <c r="F6">
        <f>IF(ISERROR(MEDIAN('Données techniques'!L3:L50)),"",MEDIAN('Données techniques'!L3:L50))</f>
        <v>67</v>
      </c>
      <c r="G6">
        <f>IF(ISERROR(MEDIAN('Données techniques'!O3:O50)),"",MEDIAN('Données techniques'!O3:O50))</f>
        <v>1491</v>
      </c>
      <c r="H6" t="str">
        <f>IF(ISERROR(MEDIAN('Données techniques'!S3:S50)),"",MEDIAN('Données techniques'!S3:S50))</f>
        <v/>
      </c>
      <c r="I6" t="str">
        <f>IF(ISERROR(MEDIAN('Données techniques'!T3:T50)),"",MEDIAN('Données techniques'!T3:T50))</f>
        <v/>
      </c>
      <c r="J6" t="str">
        <f>IF(ISERROR(MEDIAN('Données techniques'!W3:W50)),"",MEDIAN('Données techniques'!W3:W50))</f>
        <v/>
      </c>
      <c r="K6" t="str">
        <f>IF(ISERROR(MEDIAN('Données techniques'!AA3:AA50)),"",MEDIAN('Données techniques'!AA3:AA50))</f>
        <v/>
      </c>
      <c r="L6" t="str">
        <f>IF(ISERROR(MEDIAN('Données techniques'!AB3:AB50)),"",MEDIAN('Données techniques'!AB3:AB50))</f>
        <v/>
      </c>
      <c r="M6" t="str">
        <f>IF(ISERROR(MEDIAN('Données techniques'!AE3:AE50)),"",MEDIAN('Données techniques'!AE3:AE50))</f>
        <v/>
      </c>
      <c r="N6" t="str">
        <f>IF(ISERROR(MEDIAN('Données techniques'!AI3:AI50)),"",MEDIAN('Données techniques'!AI3:AI50))</f>
        <v/>
      </c>
      <c r="O6" t="str">
        <f>IF(ISERROR(MEDIAN('Données techniques'!AJ3:AJ50)),"",MEDIAN('Données techniques'!AJ3:AJ50))</f>
        <v/>
      </c>
      <c r="P6" t="str">
        <f>IF(ISERROR(MEDIAN('Données techniques'!AM3:AM50)),"",MEDIAN('Données techniques'!AM3:AM50))</f>
        <v/>
      </c>
      <c r="Q6" t="str">
        <f>IF(ISERROR(MEDIAN('Données techniques'!AQ3:AQ50)),"",MEDIAN('Données techniques'!AQ3:AQ50))</f>
        <v/>
      </c>
      <c r="R6" t="str">
        <f>IF(ISERROR(MEDIAN('Données techniques'!AR3:AR50)),"",MEDIAN('Données techniques'!AR3:AR50))</f>
        <v/>
      </c>
      <c r="S6" t="str">
        <f>IF(ISERROR(MEDIAN('Données techniques'!AU3:AU50)),"",MEDIAN('Données techniques'!AU3:AU50))</f>
        <v/>
      </c>
      <c r="T6" t="str">
        <f>IF(ISERROR(MEDIAN('Données techniques'!AY3:AY50)),"",MEDIAN('Données techniques'!AY3:AY50))</f>
        <v/>
      </c>
      <c r="U6" t="str">
        <f>IF(ISERROR(MEDIAN('Données techniques'!AZ3:AZ50)),"",MEDIAN('Données techniques'!AZ3:AZ50))</f>
        <v/>
      </c>
      <c r="V6" t="str">
        <f>IF(ISERROR(MEDIAN('Données techniques'!BC3:BC50)),"",MEDIAN('Données techniques'!BC3:BC50))</f>
        <v/>
      </c>
      <c r="W6" t="str">
        <f>IF(ISERROR(MEDIAN('Données techniques'!BG3:BG50)),"",MEDIAN('Données techniques'!BG3:BG50))</f>
        <v/>
      </c>
      <c r="X6" t="str">
        <f>IF(ISERROR(MEDIAN('Données techniques'!BH3:BH50)),"",MEDIAN('Données techniques'!BH3:BH50))</f>
        <v/>
      </c>
      <c r="Y6" t="str">
        <f>IF(ISERROR(MEDIAN('Données techniques'!BK3:BK50)),"",MEDIAN('Données techniques'!BK3:BK50))</f>
        <v/>
      </c>
      <c r="Z6">
        <f>IF(ISERROR(MEDIAN('Données techniques'!BO3:BO50)),"",MEDIAN('Données techniques'!BO3:BO50))</f>
        <v>5</v>
      </c>
      <c r="AA6" s="11">
        <f>IF(ISERROR(MEDIAN('Données techniques'!BP3:BP50)),"",MEDIAN('Données techniques'!BP3:BP50))</f>
        <v>21</v>
      </c>
      <c r="AB6" s="11" t="str">
        <f>IF(ISERROR(MEDIAN('Données techniques'!BS3:BS50)),"",MEDIAN('Données techniques'!BS3:BS50))</f>
        <v/>
      </c>
      <c r="AC6" t="str">
        <f>IF(ISERROR(MEDIAN('Données techniques'!BW3:BW50)),"",MEDIAN('Données techniques'!BW3:BW50))</f>
        <v/>
      </c>
      <c r="AD6" t="str">
        <f>IF(ISERROR(MEDIAN('Données techniques'!BX3:BX50)),"",MEDIAN('Données techniques'!BX3:BX50))</f>
        <v/>
      </c>
      <c r="AE6" t="str">
        <f>IF(ISERROR(MEDIAN('Données techniques'!CA3:CA50)),"",MEDIAN('Données techniques'!CA3:CA50))</f>
        <v/>
      </c>
    </row>
    <row r="7" spans="1:31" x14ac:dyDescent="0.25">
      <c r="A7" t="s">
        <v>234</v>
      </c>
      <c r="B7" s="57">
        <f>IF(ISERROR(_xlfn.STDEV.S('Données techniques'!C3:C50)),"",_xlfn.STDEV.S('Données techniques'!C3:C50))</f>
        <v>1.5275252316519463</v>
      </c>
      <c r="C7" s="57">
        <f>IF(ISERROR(_xlfn.STDEV.S('Données techniques'!D3:D50)),"",_xlfn.STDEV.S('Données techniques'!D3:D50))</f>
        <v>16.093476939431081</v>
      </c>
      <c r="D7" s="57">
        <f>IF(ISERROR(_xlfn.STDEV.S('Données techniques'!G3:G50)),"",_xlfn.STDEV.S('Données techniques'!G3:G50))</f>
        <v>297.91273890184692</v>
      </c>
      <c r="E7" t="str">
        <f>IF(ISERROR(_xlfn.STDEV.S('Données techniques'!K3:K50)),"",_xlfn.STDEV.S('Données techniques'!K3:K50))</f>
        <v/>
      </c>
      <c r="F7" t="str">
        <f>IF(ISERROR(_xlfn.STDEV.S('Données techniques'!L3:L50)),"",_xlfn.STDEV.S('Données techniques'!L3:L50))</f>
        <v/>
      </c>
      <c r="G7" t="str">
        <f>IF(ISERROR(_xlfn.STDEV.S('Données techniques'!O3:O50)),"",_xlfn.STDEV.S('Données techniques'!O3:O50))</f>
        <v/>
      </c>
      <c r="H7" t="str">
        <f>IF(ISERROR(_xlfn.STDEV.S('Données techniques'!S3:S50)),"",_xlfn.STDEV.S('Données techniques'!S3:S50))</f>
        <v/>
      </c>
      <c r="I7" t="str">
        <f>IF(ISERROR(_xlfn.STDEV.S('Données techniques'!T3:T50)),"",_xlfn.STDEV.S('Données techniques'!T3:T50))</f>
        <v/>
      </c>
      <c r="J7" t="str">
        <f>IF(ISERROR(_xlfn.STDEV.S('Données techniques'!W3:W50)),"",_xlfn.STDEV.S('Données techniques'!W3:W50))</f>
        <v/>
      </c>
      <c r="K7" t="str">
        <f>IF(ISERROR(_xlfn.STDEV.S('Données techniques'!AA3:AA50)),"",_xlfn.STDEV.S('Données techniques'!AA3:AA50))</f>
        <v/>
      </c>
      <c r="L7" t="str">
        <f>IF(ISERROR(_xlfn.STDEV.S('Données techniques'!AB3:AB50)),"",_xlfn.STDEV.S('Données techniques'!AB3:AB50))</f>
        <v/>
      </c>
      <c r="M7" t="str">
        <f>IF(ISERROR(_xlfn.STDEV.S('Données techniques'!AE3:AE50)),"",_xlfn.STDEV.S('Données techniques'!AE3:AE50))</f>
        <v/>
      </c>
      <c r="N7" t="str">
        <f>IF(ISERROR(_xlfn.STDEV.S('Données techniques'!AI3:AI50)),"",_xlfn.STDEV.S('Données techniques'!AI3:AI50))</f>
        <v/>
      </c>
      <c r="O7" t="str">
        <f>IF(ISERROR(_xlfn.STDEV.S('Données techniques'!AJ3:AJ50)),"",_xlfn.STDEV.S('Données techniques'!AJ3:AJ50))</f>
        <v/>
      </c>
      <c r="P7" t="str">
        <f>IF(ISERROR(_xlfn.STDEV.S('Données techniques'!AM3:AM50)),"",_xlfn.STDEV.S('Données techniques'!AM3:AM50))</f>
        <v/>
      </c>
      <c r="Q7" t="str">
        <f>IF(ISERROR(_xlfn.STDEV.S('Données techniques'!AQ3:AQ50)),"",_xlfn.STDEV.S('Données techniques'!AQ3:AQ50))</f>
        <v/>
      </c>
      <c r="R7" t="str">
        <f>IF(ISERROR(_xlfn.STDEV.S('Données techniques'!AR3:AR50)),"",_xlfn.STDEV.S('Données techniques'!AR3:AR50))</f>
        <v/>
      </c>
      <c r="S7" t="str">
        <f>IF(ISERROR(_xlfn.STDEV.S('Données techniques'!AU3:AU50)),"",_xlfn.STDEV.S('Données techniques'!AU3:AU50))</f>
        <v/>
      </c>
      <c r="T7" t="str">
        <f>IF(ISERROR(_xlfn.STDEV.S('Données techniques'!AY3:AY50)),"",_xlfn.STDEV.S('Données techniques'!AY3:AY50))</f>
        <v/>
      </c>
      <c r="U7" t="str">
        <f>IF(ISERROR(_xlfn.STDEV.S('Données techniques'!AZ3:AZ50)),"",_xlfn.STDEV.S('Données techniques'!AZ3:AZ50))</f>
        <v/>
      </c>
      <c r="V7" t="str">
        <f>IF(ISERROR(_xlfn.STDEV.S('Données techniques'!BC3:BC50)),"",_xlfn.STDEV.S('Données techniques'!BC3:BC50))</f>
        <v/>
      </c>
      <c r="W7" t="str">
        <f>IF(ISERROR(_xlfn.STDEV.S('Données techniques'!BG3:BG50)),"",_xlfn.STDEV.S('Données techniques'!BG3:BG50))</f>
        <v/>
      </c>
      <c r="X7" t="str">
        <f>IF(ISERROR(_xlfn.STDEV.S('Données techniques'!BH3:BH50)),"",_xlfn.STDEV.S('Données techniques'!BH3:BH50))</f>
        <v/>
      </c>
      <c r="Y7" t="str">
        <f>IF(ISERROR(_xlfn.STDEV.S('Données techniques'!BK3:BK50)),"",_xlfn.STDEV.S('Données techniques'!BK3:BK50))</f>
        <v/>
      </c>
      <c r="Z7" t="str">
        <f>IF(ISERROR(_xlfn.STDEV.S('Données techniques'!BO3:BO50)),"",_xlfn.STDEV.S('Données techniques'!BO3:BO50))</f>
        <v/>
      </c>
      <c r="AA7" t="str">
        <f>IF(ISERROR(_xlfn.STDEV.S('Données techniques'!BP3:BP50)),"",_xlfn.STDEV.S('Données techniques'!BP3:BP50))</f>
        <v/>
      </c>
      <c r="AB7" t="str">
        <f>IF(ISERROR(_xlfn.STDEV.S('Données techniques'!BS3:BS50)),"",_xlfn.STDEV.S('Données techniques'!BS3:BS50))</f>
        <v/>
      </c>
      <c r="AC7" t="str">
        <f>IF(ISERROR(_xlfn.STDEV.S('Données techniques'!BW3:BW50)),"",_xlfn.STDEV.S('Données techniques'!BW3:BW50))</f>
        <v/>
      </c>
      <c r="AD7" t="str">
        <f>IF(ISERROR(_xlfn.STDEV.S('Données techniques'!BX3:BX50)),"",_xlfn.STDEV.S('Données techniques'!BX3:BX50))</f>
        <v/>
      </c>
      <c r="AE7" t="str">
        <f>IF(ISERROR(_xlfn.STDEV.S('Données techniques'!CA3:CA50)),"",_xlfn.STDEV.S('Données techniques'!CA3:CA50))</f>
        <v/>
      </c>
    </row>
  </sheetData>
  <mergeCells count="10">
    <mergeCell ref="T3:V3"/>
    <mergeCell ref="W3:Y3"/>
    <mergeCell ref="Z3:AB3"/>
    <mergeCell ref="AC3:AE3"/>
    <mergeCell ref="B3:D3"/>
    <mergeCell ref="E3:G3"/>
    <mergeCell ref="H3:J3"/>
    <mergeCell ref="K3:M3"/>
    <mergeCell ref="N3:P3"/>
    <mergeCell ref="Q3:S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C50"/>
  <sheetViews>
    <sheetView workbookViewId="0"/>
  </sheetViews>
  <sheetFormatPr baseColWidth="10" defaultRowHeight="15" x14ac:dyDescent="0.25"/>
  <cols>
    <col min="1" max="1" width="19.140625" bestFit="1" customWidth="1"/>
    <col min="5" max="6" width="11.42578125" style="9"/>
    <col min="13" max="14" width="11.42578125" style="9"/>
    <col min="33" max="33" width="11.42578125" customWidth="1"/>
  </cols>
  <sheetData>
    <row r="1" spans="1:81" x14ac:dyDescent="0.25">
      <c r="A1" s="2"/>
      <c r="B1" s="73" t="s">
        <v>53</v>
      </c>
      <c r="C1" s="73"/>
      <c r="D1" s="73"/>
      <c r="E1" s="73"/>
      <c r="F1" s="73"/>
      <c r="G1" s="73"/>
      <c r="H1" s="73"/>
      <c r="I1" s="73"/>
      <c r="J1" s="73" t="s">
        <v>40</v>
      </c>
      <c r="K1" s="73"/>
      <c r="L1" s="73"/>
      <c r="M1" s="73"/>
      <c r="N1" s="73"/>
      <c r="O1" s="73"/>
      <c r="P1" s="73"/>
      <c r="Q1" s="73"/>
      <c r="R1" s="73" t="s">
        <v>41</v>
      </c>
      <c r="S1" s="73"/>
      <c r="T1" s="73"/>
      <c r="U1" s="73"/>
      <c r="V1" s="73"/>
      <c r="W1" s="73"/>
      <c r="X1" s="73"/>
      <c r="Y1" s="73"/>
      <c r="Z1" s="73" t="s">
        <v>42</v>
      </c>
      <c r="AA1" s="73"/>
      <c r="AB1" s="73"/>
      <c r="AC1" s="73"/>
      <c r="AD1" s="73"/>
      <c r="AE1" s="73"/>
      <c r="AF1" s="73"/>
      <c r="AG1" s="73" t="s">
        <v>43</v>
      </c>
      <c r="AH1" s="73"/>
      <c r="AI1" s="73"/>
      <c r="AJ1" s="73"/>
      <c r="AK1" s="73"/>
      <c r="AL1" s="73"/>
      <c r="AM1" s="73"/>
      <c r="AN1" s="73"/>
      <c r="AO1" s="73" t="s">
        <v>44</v>
      </c>
      <c r="AP1" s="73"/>
      <c r="AQ1" s="73"/>
      <c r="AR1" s="73"/>
      <c r="AS1" s="73"/>
      <c r="AT1" s="73"/>
      <c r="AU1" s="73"/>
      <c r="AV1" s="73"/>
      <c r="AW1" s="73" t="s">
        <v>45</v>
      </c>
      <c r="AX1" s="73"/>
      <c r="AY1" s="73"/>
      <c r="AZ1" s="73"/>
      <c r="BA1" s="73"/>
      <c r="BB1" s="73"/>
      <c r="BC1" s="73"/>
      <c r="BD1" s="73"/>
      <c r="BE1" s="73" t="s">
        <v>46</v>
      </c>
      <c r="BF1" s="73"/>
      <c r="BG1" s="73"/>
      <c r="BH1" s="73"/>
      <c r="BI1" s="73"/>
      <c r="BJ1" s="73"/>
      <c r="BK1" s="73"/>
      <c r="BL1" s="73"/>
      <c r="BM1" s="73" t="s">
        <v>47</v>
      </c>
      <c r="BN1" s="73"/>
      <c r="BO1" s="73"/>
      <c r="BP1" s="73"/>
      <c r="BQ1" s="73"/>
      <c r="BR1" s="73"/>
      <c r="BS1" s="73"/>
      <c r="BT1" s="73"/>
      <c r="BU1" s="73" t="s">
        <v>48</v>
      </c>
      <c r="BV1" s="73"/>
      <c r="BW1" s="73"/>
      <c r="BX1" s="73"/>
      <c r="BY1" s="73"/>
      <c r="BZ1" s="73"/>
      <c r="CA1" s="73"/>
      <c r="CB1" s="73"/>
      <c r="CC1" s="73"/>
    </row>
    <row r="2" spans="1:81" ht="60" x14ac:dyDescent="0.25">
      <c r="A2" s="2" t="s">
        <v>52</v>
      </c>
      <c r="B2" s="3" t="s">
        <v>11</v>
      </c>
      <c r="C2" s="3" t="s">
        <v>49</v>
      </c>
      <c r="D2" s="3" t="s">
        <v>50</v>
      </c>
      <c r="E2" s="12" t="s">
        <v>107</v>
      </c>
      <c r="F2" s="12" t="s">
        <v>108</v>
      </c>
      <c r="G2" s="3" t="s">
        <v>109</v>
      </c>
      <c r="H2" s="3" t="s">
        <v>110</v>
      </c>
      <c r="I2" s="3" t="s">
        <v>51</v>
      </c>
      <c r="J2" s="3" t="s">
        <v>114</v>
      </c>
      <c r="K2" s="3" t="s">
        <v>115</v>
      </c>
      <c r="L2" s="3" t="s">
        <v>113</v>
      </c>
      <c r="M2" s="12" t="s">
        <v>112</v>
      </c>
      <c r="N2" s="12" t="s">
        <v>111</v>
      </c>
      <c r="O2" s="3" t="s">
        <v>120</v>
      </c>
      <c r="P2" s="3" t="s">
        <v>121</v>
      </c>
      <c r="Q2" s="3" t="s">
        <v>116</v>
      </c>
      <c r="R2" s="3" t="s">
        <v>117</v>
      </c>
      <c r="S2" s="3" t="s">
        <v>118</v>
      </c>
      <c r="T2" s="3" t="s">
        <v>119</v>
      </c>
      <c r="U2" s="3" t="s">
        <v>123</v>
      </c>
      <c r="V2" s="3" t="s">
        <v>124</v>
      </c>
      <c r="W2" s="3" t="s">
        <v>125</v>
      </c>
      <c r="X2" s="3" t="s">
        <v>181</v>
      </c>
      <c r="Y2" s="3" t="s">
        <v>129</v>
      </c>
      <c r="Z2" s="3" t="s">
        <v>130</v>
      </c>
      <c r="AA2" s="3" t="s">
        <v>128</v>
      </c>
      <c r="AB2" s="3" t="s">
        <v>122</v>
      </c>
      <c r="AC2" s="3" t="s">
        <v>126</v>
      </c>
      <c r="AD2" s="3" t="s">
        <v>127</v>
      </c>
      <c r="AE2" s="3" t="s">
        <v>147</v>
      </c>
      <c r="AF2" s="3" t="s">
        <v>131</v>
      </c>
      <c r="AG2" s="3" t="s">
        <v>132</v>
      </c>
      <c r="AH2" s="3" t="s">
        <v>133</v>
      </c>
      <c r="AI2" s="3" t="s">
        <v>134</v>
      </c>
      <c r="AJ2" s="3" t="s">
        <v>135</v>
      </c>
      <c r="AK2" s="3" t="s">
        <v>137</v>
      </c>
      <c r="AL2" s="3" t="s">
        <v>138</v>
      </c>
      <c r="AM2" s="3" t="s">
        <v>146</v>
      </c>
      <c r="AN2" s="3" t="s">
        <v>139</v>
      </c>
      <c r="AO2" s="3" t="s">
        <v>140</v>
      </c>
      <c r="AP2" s="3" t="s">
        <v>141</v>
      </c>
      <c r="AQ2" s="3" t="s">
        <v>142</v>
      </c>
      <c r="AR2" s="3" t="s">
        <v>136</v>
      </c>
      <c r="AS2" s="3" t="s">
        <v>144</v>
      </c>
      <c r="AT2" s="3" t="s">
        <v>145</v>
      </c>
      <c r="AU2" s="3" t="s">
        <v>148</v>
      </c>
      <c r="AV2" s="3" t="s">
        <v>143</v>
      </c>
      <c r="AW2" s="3" t="s">
        <v>106</v>
      </c>
      <c r="AX2" s="3" t="s">
        <v>149</v>
      </c>
      <c r="AY2" s="3" t="s">
        <v>150</v>
      </c>
      <c r="AZ2" s="3" t="s">
        <v>151</v>
      </c>
      <c r="BA2" s="3" t="s">
        <v>155</v>
      </c>
      <c r="BB2" s="3" t="s">
        <v>156</v>
      </c>
      <c r="BC2" s="3" t="s">
        <v>157</v>
      </c>
      <c r="BD2" s="3" t="s">
        <v>152</v>
      </c>
      <c r="BE2" s="3" t="s">
        <v>158</v>
      </c>
      <c r="BF2" s="3" t="s">
        <v>159</v>
      </c>
      <c r="BG2" s="3" t="s">
        <v>160</v>
      </c>
      <c r="BH2" s="3" t="s">
        <v>153</v>
      </c>
      <c r="BI2" s="3" t="s">
        <v>161</v>
      </c>
      <c r="BJ2" s="3" t="s">
        <v>162</v>
      </c>
      <c r="BK2" s="3" t="s">
        <v>163</v>
      </c>
      <c r="BL2" s="3" t="s">
        <v>164</v>
      </c>
      <c r="BM2" s="3" t="s">
        <v>165</v>
      </c>
      <c r="BN2" s="3" t="s">
        <v>166</v>
      </c>
      <c r="BO2" s="3" t="s">
        <v>167</v>
      </c>
      <c r="BP2" s="3" t="s">
        <v>154</v>
      </c>
      <c r="BQ2" s="3" t="s">
        <v>172</v>
      </c>
      <c r="BR2" s="3" t="s">
        <v>171</v>
      </c>
      <c r="BS2" s="3" t="s">
        <v>169</v>
      </c>
      <c r="BT2" s="3" t="s">
        <v>168</v>
      </c>
      <c r="BU2" s="3" t="s">
        <v>173</v>
      </c>
      <c r="BV2" s="3" t="s">
        <v>174</v>
      </c>
      <c r="BW2" s="3" t="s">
        <v>175</v>
      </c>
      <c r="BX2" s="3" t="s">
        <v>170</v>
      </c>
      <c r="BY2" s="3" t="s">
        <v>178</v>
      </c>
      <c r="BZ2" s="3" t="s">
        <v>179</v>
      </c>
      <c r="CA2" s="3" t="s">
        <v>177</v>
      </c>
      <c r="CB2" s="3" t="s">
        <v>176</v>
      </c>
      <c r="CC2" s="3" t="s">
        <v>180</v>
      </c>
    </row>
    <row r="3" spans="1:81" s="10" customFormat="1" x14ac:dyDescent="0.25">
      <c r="A3" s="10" t="e">
        <f>IF(ISBLANK(#REF!),"",#REF!)</f>
        <v>#REF!</v>
      </c>
      <c r="B3" s="10" t="s">
        <v>96</v>
      </c>
      <c r="C3" s="10">
        <v>3</v>
      </c>
      <c r="D3" s="10">
        <v>24</v>
      </c>
      <c r="E3" s="9">
        <v>40701</v>
      </c>
      <c r="F3" s="9">
        <v>41826</v>
      </c>
      <c r="G3" s="10">
        <f>IF(OR(ISBLANK(E3),ISBLANK(F3)),"",Tableau65[[#This Row],[Date fin de la lactation]]-Tableau65[[#This Row],[Date début de la Lactation]])</f>
        <v>1125</v>
      </c>
      <c r="H3" s="10">
        <f t="shared" ref="H3:H50" si="0">IF(OR(ISBLANK(E3)),"",(229*D3)/G3)</f>
        <v>4.8853333333333335</v>
      </c>
      <c r="I3" s="10" t="s">
        <v>206</v>
      </c>
      <c r="J3" s="10" t="s">
        <v>102</v>
      </c>
      <c r="K3" s="10">
        <v>5</v>
      </c>
      <c r="L3" s="10">
        <v>67</v>
      </c>
      <c r="M3" s="9">
        <v>40641</v>
      </c>
      <c r="N3" s="9">
        <v>42132</v>
      </c>
      <c r="O3" s="10">
        <f>IF(OR(ISBLANK(M3),ISBLANK(N3)),"",Tableau65[[#This Row],[Date fin de la lactation 2]]-Tableau65[[#This Row],[Date début de la Lactation 2]])</f>
        <v>1491</v>
      </c>
      <c r="P3" s="10">
        <f t="shared" ref="P3:P50" si="1">IF(OR(ISBLANK(M3),ISBLANK(N3)),"",(229*L3)/O3)</f>
        <v>10.290409121395037</v>
      </c>
      <c r="Q3" s="10" t="s">
        <v>222</v>
      </c>
      <c r="R3" s="10" t="s">
        <v>100</v>
      </c>
      <c r="W3" s="10" t="str">
        <f>IF(OR(ISBLANK(U3),ISBLANK(V3)),"",Tableau65[[#This Row],[Date fin de la lactation 3]]-Tableau65[[#This Row],[Date début de la Lactation 3]])</f>
        <v/>
      </c>
      <c r="X3" s="10" t="str">
        <f t="shared" ref="X3:X50" si="2">IF(OR(ISBLANK(U3),ISBLANK(V3)),"",(229*T3)/W3)</f>
        <v/>
      </c>
      <c r="Y3" s="10" t="s">
        <v>222</v>
      </c>
      <c r="Z3" s="10" t="s">
        <v>92</v>
      </c>
      <c r="AE3" s="10" t="str">
        <f>IF(OR(ISBLANK(AC3),ISBLANK(AD3)),"",Tableau65[[#This Row],[Date fin de la lactation 4]]-Tableau65[[#This Row],[Date début de la Lactation 4]])</f>
        <v/>
      </c>
      <c r="AF3" s="10" t="str">
        <f t="shared" ref="AF3:AF50" si="3">IF(OR(ISBLANK(AC3),ISBLANK(AD3)),"",(229*AB3)/AE3)</f>
        <v/>
      </c>
      <c r="AH3" s="10" t="s">
        <v>224</v>
      </c>
      <c r="AM3" s="10" t="str">
        <f>IF(OR(ISBLANK(AK3),ISBLANK(AL3)),"",Tableau65[[#This Row],[Date fin de la Lactation 5]]-Tableau65[[#This Row],[Date début de la Lactation 5]])</f>
        <v/>
      </c>
      <c r="AN3" s="10" t="str">
        <f t="shared" ref="AN3:AN50" si="4">IF(OR(ISBLANK(AK3),ISBLANK(AL3)),"",(229*AJ3)/AM3)</f>
        <v/>
      </c>
      <c r="AP3" s="10" t="s">
        <v>225</v>
      </c>
      <c r="AU3" s="10" t="str">
        <f>IF(OR(ISBLANK(AS3),ISBLANK(AT3)),"",Tableau65[[#This Row],[Date fin de la lactation 6]]-Tableau65[[#This Row],[Date début de la Lactation 6]])</f>
        <v/>
      </c>
      <c r="AV3" s="10" t="str">
        <f t="shared" ref="AV3:AV50" si="5">IF(OR(ISBLANK(AS3),ISBLANK(AT3)),"",(229*AR3)/AU3)</f>
        <v/>
      </c>
      <c r="AX3" s="10" t="s">
        <v>226</v>
      </c>
      <c r="BC3" s="10" t="str">
        <f>IF(OR(ISBLANK(BA3),ISBLANK(BB3)),"",Tableau65[[#This Row],[Date fin de la lactation 7]]-Tableau65[[#This Row],[Date début de la Lactation 7]])</f>
        <v/>
      </c>
      <c r="BD3" s="10" t="str">
        <f t="shared" ref="BD3:BD50" si="6">IF(OR(ISBLANK(BA3),ISBLANK(BB3)),"",(229*AZ3)/BC3)</f>
        <v/>
      </c>
      <c r="BF3" s="10" t="s">
        <v>227</v>
      </c>
      <c r="BK3" s="10" t="str">
        <f>IF(OR(ISBLANK(BI3),ISBLANK(BJ3)),"",Tableau65[[#This Row],[Date fin de la lactation 8]]-Tableau65[[#This Row],[Date début de la Lactation 8]])</f>
        <v/>
      </c>
      <c r="BL3" s="10" t="str">
        <f t="shared" ref="BL3:BL50" si="7">IF(OR(ISBLANK(BI3),ISBLANK(BJ3)),"",(229*BH3)/BK3)</f>
        <v/>
      </c>
      <c r="BN3" s="10" t="s">
        <v>98</v>
      </c>
      <c r="BO3" s="10">
        <v>5</v>
      </c>
      <c r="BP3" s="10">
        <v>21</v>
      </c>
      <c r="BS3" s="10" t="str">
        <f>IF(OR(ISBLANK(BQ3),ISBLANK(BR3)),"",Tableau65[[#This Row],[Date fin de la lactation 9]]-Tableau65[[#This Row],[Date début de la Lactation 9]])</f>
        <v/>
      </c>
      <c r="BT3" s="10" t="str">
        <f t="shared" ref="BT3:BT50" si="8">IF(OR(ISBLANK(BQ3),ISBLANK(BR3)),"",(229*BP3)/BS3)</f>
        <v/>
      </c>
      <c r="BV3" s="10" t="s">
        <v>228</v>
      </c>
      <c r="CA3" s="10" t="str">
        <f>IF(OR(ISBLANK(BY3),ISBLANK(BZ3)),"",Tableau65[[#This Row],[Date fin de la lactation 10]]-Tableau65[[#This Row],[Date début de la Lactation 10]])</f>
        <v/>
      </c>
      <c r="CB3" s="10" t="str">
        <f t="shared" ref="CB3:CB50" si="9">IF(OR(ISBLANK(BY3),ISBLANK(BZ3)),"",(229*BX3)/CA3)</f>
        <v/>
      </c>
    </row>
    <row r="4" spans="1:81" x14ac:dyDescent="0.25">
      <c r="A4" s="10" t="e">
        <f>IF(ISBLANK(#REF!),"",#REF!)</f>
        <v>#REF!</v>
      </c>
      <c r="B4" t="s">
        <v>98</v>
      </c>
      <c r="C4">
        <v>2</v>
      </c>
      <c r="D4">
        <v>43</v>
      </c>
      <c r="E4" s="9">
        <v>41396</v>
      </c>
      <c r="F4" s="9">
        <v>42005</v>
      </c>
      <c r="G4" s="10">
        <f>IF(OR(ISBLANK(E4),ISBLANK(F4)),"",Tableau65[[#This Row],[Date fin de la lactation]]-Tableau65[[#This Row],[Date début de la Lactation]])</f>
        <v>609</v>
      </c>
      <c r="H4" s="10">
        <f t="shared" si="0"/>
        <v>16.16912972085386</v>
      </c>
      <c r="I4" t="s">
        <v>207</v>
      </c>
      <c r="O4" t="str">
        <f>IF(OR(ISBLANK(M4),ISBLANK(N4)),"",Tableau65[[#This Row],[Date fin de la lactation 2]]-Tableau65[[#This Row],[Date début de la Lactation 2]])</f>
        <v/>
      </c>
      <c r="P4" t="str">
        <f t="shared" si="1"/>
        <v/>
      </c>
      <c r="W4" t="str">
        <f>IF(OR(ISBLANK(U4),ISBLANK(V4)),"",Tableau65[[#This Row],[Date fin de la lactation 3]]-Tableau65[[#This Row],[Date début de la Lactation 3]])</f>
        <v/>
      </c>
      <c r="X4" t="str">
        <f t="shared" si="2"/>
        <v/>
      </c>
      <c r="AE4" t="str">
        <f>IF(OR(ISBLANK(AC4),ISBLANK(AD4)),"",Tableau65[[#This Row],[Date fin de la lactation 4]]-Tableau65[[#This Row],[Date début de la Lactation 4]])</f>
        <v/>
      </c>
      <c r="AF4" t="str">
        <f t="shared" si="3"/>
        <v/>
      </c>
      <c r="AM4" t="str">
        <f>IF(OR(ISBLANK(AK4),ISBLANK(AL4)),"",Tableau65[[#This Row],[Date fin de la Lactation 5]]-Tableau65[[#This Row],[Date début de la Lactation 5]])</f>
        <v/>
      </c>
      <c r="AN4" t="str">
        <f t="shared" si="4"/>
        <v/>
      </c>
      <c r="AU4" t="str">
        <f>IF(OR(ISBLANK(AS4),ISBLANK(AT4)),"",Tableau65[[#This Row],[Date fin de la lactation 6]]-Tableau65[[#This Row],[Date début de la Lactation 6]])</f>
        <v/>
      </c>
      <c r="AV4" t="str">
        <f t="shared" si="5"/>
        <v/>
      </c>
      <c r="BC4" t="str">
        <f>IF(OR(ISBLANK(BA4),ISBLANK(BB4)),"",Tableau65[[#This Row],[Date fin de la lactation 7]]-Tableau65[[#This Row],[Date début de la Lactation 7]])</f>
        <v/>
      </c>
      <c r="BD4" t="str">
        <f t="shared" si="6"/>
        <v/>
      </c>
      <c r="BK4" t="str">
        <f>IF(OR(ISBLANK(BI4),ISBLANK(BJ4)),"",Tableau65[[#This Row],[Date fin de la lactation 8]]-Tableau65[[#This Row],[Date début de la Lactation 8]])</f>
        <v/>
      </c>
      <c r="BL4" t="str">
        <f t="shared" si="7"/>
        <v/>
      </c>
      <c r="BS4" t="str">
        <f>IF(OR(ISBLANK(BQ4),ISBLANK(BR4)),"",Tableau65[[#This Row],[Date fin de la lactation 9]]-Tableau65[[#This Row],[Date début de la Lactation 9]])</f>
        <v/>
      </c>
      <c r="BT4" t="str">
        <f t="shared" si="8"/>
        <v/>
      </c>
      <c r="CA4" t="str">
        <f>IF(OR(ISBLANK(BY4),ISBLANK(BZ4)),"",Tableau65[[#This Row],[Date fin de la lactation 10]]-Tableau65[[#This Row],[Date début de la Lactation 10]])</f>
        <v/>
      </c>
      <c r="CB4" t="str">
        <f t="shared" si="9"/>
        <v/>
      </c>
    </row>
    <row r="5" spans="1:81" x14ac:dyDescent="0.25">
      <c r="A5" s="10" t="e">
        <f>IF(ISBLANK(#REF!),"",#REF!)</f>
        <v>#REF!</v>
      </c>
      <c r="B5" t="s">
        <v>92</v>
      </c>
      <c r="C5">
        <v>5</v>
      </c>
      <c r="D5">
        <v>11</v>
      </c>
      <c r="E5" s="9">
        <v>40244</v>
      </c>
      <c r="F5" s="9">
        <v>41369</v>
      </c>
      <c r="G5" s="10">
        <f>IF(OR(ISBLANK(E5),ISBLANK(F5)),"",Tableau65[[#This Row],[Date fin de la lactation]]-Tableau65[[#This Row],[Date début de la Lactation]])</f>
        <v>1125</v>
      </c>
      <c r="H5" s="10">
        <f t="shared" si="0"/>
        <v>2.2391111111111113</v>
      </c>
      <c r="I5" t="s">
        <v>223</v>
      </c>
      <c r="O5" t="str">
        <f>IF(OR(ISBLANK(M5),ISBLANK(N5)),"",Tableau65[[#This Row],[Date fin de la lactation 2]]-Tableau65[[#This Row],[Date début de la Lactation 2]])</f>
        <v/>
      </c>
      <c r="P5" t="str">
        <f t="shared" si="1"/>
        <v/>
      </c>
      <c r="W5" t="str">
        <f>IF(OR(ISBLANK(U5),ISBLANK(V5)),"",Tableau65[[#This Row],[Date fin de la lactation 3]]-Tableau65[[#This Row],[Date début de la Lactation 3]])</f>
        <v/>
      </c>
      <c r="X5" t="str">
        <f t="shared" si="2"/>
        <v/>
      </c>
      <c r="AE5" t="str">
        <f>IF(OR(ISBLANK(AC5),ISBLANK(AD5)),"",Tableau65[[#This Row],[Date fin de la lactation 4]]-Tableau65[[#This Row],[Date début de la Lactation 4]])</f>
        <v/>
      </c>
      <c r="AF5" t="str">
        <f t="shared" si="3"/>
        <v/>
      </c>
      <c r="AM5" t="str">
        <f>IF(OR(ISBLANK(AK5),ISBLANK(AL5)),"",Tableau65[[#This Row],[Date fin de la Lactation 5]]-Tableau65[[#This Row],[Date début de la Lactation 5]])</f>
        <v/>
      </c>
      <c r="AN5" t="str">
        <f t="shared" si="4"/>
        <v/>
      </c>
      <c r="AU5" t="str">
        <f>IF(OR(ISBLANK(AS5),ISBLANK(AT5)),"",Tableau65[[#This Row],[Date fin de la lactation 6]]-Tableau65[[#This Row],[Date début de la Lactation 6]])</f>
        <v/>
      </c>
      <c r="AV5" t="str">
        <f t="shared" si="5"/>
        <v/>
      </c>
      <c r="BC5" t="str">
        <f>IF(OR(ISBLANK(BA5),ISBLANK(BB5)),"",Tableau65[[#This Row],[Date fin de la lactation 7]]-Tableau65[[#This Row],[Date début de la Lactation 7]])</f>
        <v/>
      </c>
      <c r="BD5" t="str">
        <f t="shared" si="6"/>
        <v/>
      </c>
      <c r="BK5" t="str">
        <f>IF(OR(ISBLANK(BI5),ISBLANK(BJ5)),"",Tableau65[[#This Row],[Date fin de la lactation 8]]-Tableau65[[#This Row],[Date début de la Lactation 8]])</f>
        <v/>
      </c>
      <c r="BL5" t="str">
        <f t="shared" si="7"/>
        <v/>
      </c>
      <c r="BS5" t="str">
        <f>IF(OR(ISBLANK(BQ5),ISBLANK(BR5)),"",Tableau65[[#This Row],[Date fin de la lactation 9]]-Tableau65[[#This Row],[Date début de la Lactation 9]])</f>
        <v/>
      </c>
      <c r="BT5" t="str">
        <f t="shared" si="8"/>
        <v/>
      </c>
      <c r="CA5" t="str">
        <f>IF(OR(ISBLANK(BY5),ISBLANK(BZ5)),"",Tableau65[[#This Row],[Date fin de la lactation 10]]-Tableau65[[#This Row],[Date début de la Lactation 10]])</f>
        <v/>
      </c>
      <c r="CB5" t="str">
        <f t="shared" si="9"/>
        <v/>
      </c>
    </row>
    <row r="6" spans="1:81" x14ac:dyDescent="0.25">
      <c r="A6" s="10" t="e">
        <f>IF(ISBLANK(#REF!),"",#REF!)</f>
        <v>#REF!</v>
      </c>
      <c r="G6" s="10" t="str">
        <f>IF(OR(ISBLANK(E6),ISBLANK(F6)),"",Tableau65[[#This Row],[Date fin de la lactation]]-Tableau65[[#This Row],[Date début de la Lactation]])</f>
        <v/>
      </c>
      <c r="H6" s="10" t="str">
        <f t="shared" si="0"/>
        <v/>
      </c>
      <c r="O6" t="str">
        <f>IF(OR(ISBLANK(M6),ISBLANK(N6)),"",Tableau65[[#This Row],[Date fin de la lactation 2]]-Tableau65[[#This Row],[Date début de la Lactation 2]])</f>
        <v/>
      </c>
      <c r="P6" t="str">
        <f t="shared" si="1"/>
        <v/>
      </c>
      <c r="W6" t="str">
        <f>IF(OR(ISBLANK(U6),ISBLANK(V6)),"",Tableau65[[#This Row],[Date fin de la lactation 3]]-Tableau65[[#This Row],[Date début de la Lactation 3]])</f>
        <v/>
      </c>
      <c r="X6" t="str">
        <f t="shared" si="2"/>
        <v/>
      </c>
      <c r="AE6" t="str">
        <f>IF(OR(ISBLANK(AC6),ISBLANK(AD6)),"",Tableau65[[#This Row],[Date fin de la lactation 4]]-Tableau65[[#This Row],[Date début de la Lactation 4]])</f>
        <v/>
      </c>
      <c r="AF6" t="str">
        <f t="shared" si="3"/>
        <v/>
      </c>
      <c r="AM6" t="str">
        <f>IF(OR(ISBLANK(AK6),ISBLANK(AL6)),"",Tableau65[[#This Row],[Date fin de la Lactation 5]]-Tableau65[[#This Row],[Date début de la Lactation 5]])</f>
        <v/>
      </c>
      <c r="AN6" t="str">
        <f t="shared" si="4"/>
        <v/>
      </c>
      <c r="AU6" t="str">
        <f>IF(OR(ISBLANK(AS6),ISBLANK(AT6)),"",Tableau65[[#This Row],[Date fin de la lactation 6]]-Tableau65[[#This Row],[Date début de la Lactation 6]])</f>
        <v/>
      </c>
      <c r="AV6" t="str">
        <f t="shared" si="5"/>
        <v/>
      </c>
      <c r="BC6" t="str">
        <f>IF(OR(ISBLANK(BA6),ISBLANK(BB6)),"",Tableau65[[#This Row],[Date fin de la lactation 7]]-Tableau65[[#This Row],[Date début de la Lactation 7]])</f>
        <v/>
      </c>
      <c r="BD6" t="str">
        <f t="shared" si="6"/>
        <v/>
      </c>
      <c r="BK6" t="str">
        <f>IF(OR(ISBLANK(BI6),ISBLANK(BJ6)),"",Tableau65[[#This Row],[Date fin de la lactation 8]]-Tableau65[[#This Row],[Date début de la Lactation 8]])</f>
        <v/>
      </c>
      <c r="BL6" t="str">
        <f t="shared" si="7"/>
        <v/>
      </c>
      <c r="BS6" t="str">
        <f>IF(OR(ISBLANK(BQ6),ISBLANK(BR6)),"",Tableau65[[#This Row],[Date fin de la lactation 9]]-Tableau65[[#This Row],[Date début de la Lactation 9]])</f>
        <v/>
      </c>
      <c r="BT6" t="str">
        <f t="shared" si="8"/>
        <v/>
      </c>
      <c r="CA6" t="str">
        <f>IF(OR(ISBLANK(BY6),ISBLANK(BZ6)),"",Tableau65[[#This Row],[Date fin de la lactation 10]]-Tableau65[[#This Row],[Date début de la Lactation 10]])</f>
        <v/>
      </c>
      <c r="CB6" t="str">
        <f t="shared" si="9"/>
        <v/>
      </c>
    </row>
    <row r="7" spans="1:81" x14ac:dyDescent="0.25">
      <c r="A7" s="10" t="e">
        <f>IF(ISBLANK(#REF!),"",#REF!)</f>
        <v>#REF!</v>
      </c>
      <c r="G7" s="10" t="str">
        <f>IF(OR(ISBLANK(E7),ISBLANK(F7)),"",Tableau65[[#This Row],[Date fin de la lactation]]-Tableau65[[#This Row],[Date début de la Lactation]])</f>
        <v/>
      </c>
      <c r="H7" s="10" t="str">
        <f t="shared" si="0"/>
        <v/>
      </c>
      <c r="O7" t="str">
        <f>IF(OR(ISBLANK(M7),ISBLANK(N7)),"",Tableau65[[#This Row],[Date fin de la lactation 2]]-Tableau65[[#This Row],[Date début de la Lactation 2]])</f>
        <v/>
      </c>
      <c r="P7" t="str">
        <f t="shared" si="1"/>
        <v/>
      </c>
      <c r="W7" t="str">
        <f>IF(OR(ISBLANK(U7),ISBLANK(V7)),"",Tableau65[[#This Row],[Date fin de la lactation 3]]-Tableau65[[#This Row],[Date début de la Lactation 3]])</f>
        <v/>
      </c>
      <c r="X7" t="str">
        <f t="shared" si="2"/>
        <v/>
      </c>
      <c r="AE7" t="str">
        <f>IF(OR(ISBLANK(AC7),ISBLANK(AD7)),"",Tableau65[[#This Row],[Date fin de la lactation 4]]-Tableau65[[#This Row],[Date début de la Lactation 4]])</f>
        <v/>
      </c>
      <c r="AF7" t="str">
        <f t="shared" si="3"/>
        <v/>
      </c>
      <c r="AM7" t="str">
        <f>IF(OR(ISBLANK(AK7),ISBLANK(AL7)),"",Tableau65[[#This Row],[Date fin de la Lactation 5]]-Tableau65[[#This Row],[Date début de la Lactation 5]])</f>
        <v/>
      </c>
      <c r="AN7" t="str">
        <f t="shared" si="4"/>
        <v/>
      </c>
      <c r="AU7" t="str">
        <f>IF(OR(ISBLANK(AS7),ISBLANK(AT7)),"",Tableau65[[#This Row],[Date fin de la lactation 6]]-Tableau65[[#This Row],[Date début de la Lactation 6]])</f>
        <v/>
      </c>
      <c r="AV7" t="str">
        <f t="shared" si="5"/>
        <v/>
      </c>
      <c r="BC7" t="str">
        <f>IF(OR(ISBLANK(BA7),ISBLANK(BB7)),"",Tableau65[[#This Row],[Date fin de la lactation 7]]-Tableau65[[#This Row],[Date début de la Lactation 7]])</f>
        <v/>
      </c>
      <c r="BD7" t="str">
        <f t="shared" si="6"/>
        <v/>
      </c>
      <c r="BK7" t="str">
        <f>IF(OR(ISBLANK(BI7),ISBLANK(BJ7)),"",Tableau65[[#This Row],[Date fin de la lactation 8]]-Tableau65[[#This Row],[Date début de la Lactation 8]])</f>
        <v/>
      </c>
      <c r="BL7" t="str">
        <f t="shared" si="7"/>
        <v/>
      </c>
      <c r="BS7" t="str">
        <f>IF(OR(ISBLANK(BQ7),ISBLANK(BR7)),"",Tableau65[[#This Row],[Date fin de la lactation 9]]-Tableau65[[#This Row],[Date début de la Lactation 9]])</f>
        <v/>
      </c>
      <c r="BT7" t="str">
        <f t="shared" si="8"/>
        <v/>
      </c>
      <c r="CA7" t="str">
        <f>IF(OR(ISBLANK(BY7),ISBLANK(BZ7)),"",Tableau65[[#This Row],[Date fin de la lactation 10]]-Tableau65[[#This Row],[Date début de la Lactation 10]])</f>
        <v/>
      </c>
      <c r="CB7" t="str">
        <f t="shared" si="9"/>
        <v/>
      </c>
    </row>
    <row r="8" spans="1:81" x14ac:dyDescent="0.25">
      <c r="A8" s="10" t="e">
        <f>IF(ISBLANK(#REF!),"",#REF!)</f>
        <v>#REF!</v>
      </c>
      <c r="G8" s="10" t="str">
        <f>IF(OR(ISBLANK(E8),ISBLANK(F8)),"",Tableau65[[#This Row],[Date fin de la lactation]]-Tableau65[[#This Row],[Date début de la Lactation]])</f>
        <v/>
      </c>
      <c r="H8" s="10" t="str">
        <f t="shared" si="0"/>
        <v/>
      </c>
      <c r="O8" t="str">
        <f>IF(OR(ISBLANK(M8),ISBLANK(N8)),"",Tableau65[[#This Row],[Date fin de la lactation 2]]-Tableau65[[#This Row],[Date début de la Lactation 2]])</f>
        <v/>
      </c>
      <c r="P8" t="str">
        <f t="shared" si="1"/>
        <v/>
      </c>
      <c r="W8" t="str">
        <f>IF(OR(ISBLANK(U8),ISBLANK(V8)),"",Tableau65[[#This Row],[Date fin de la lactation 3]]-Tableau65[[#This Row],[Date début de la Lactation 3]])</f>
        <v/>
      </c>
      <c r="X8" t="str">
        <f t="shared" si="2"/>
        <v/>
      </c>
      <c r="AE8" t="str">
        <f>IF(OR(ISBLANK(AC8),ISBLANK(AD8)),"",Tableau65[[#This Row],[Date fin de la lactation 4]]-Tableau65[[#This Row],[Date début de la Lactation 4]])</f>
        <v/>
      </c>
      <c r="AF8" t="str">
        <f t="shared" si="3"/>
        <v/>
      </c>
      <c r="AM8" t="str">
        <f>IF(OR(ISBLANK(AK8),ISBLANK(AL8)),"",Tableau65[[#This Row],[Date fin de la Lactation 5]]-Tableau65[[#This Row],[Date début de la Lactation 5]])</f>
        <v/>
      </c>
      <c r="AN8" t="str">
        <f t="shared" si="4"/>
        <v/>
      </c>
      <c r="AU8" t="str">
        <f>IF(OR(ISBLANK(AS8),ISBLANK(AT8)),"",Tableau65[[#This Row],[Date fin de la lactation 6]]-Tableau65[[#This Row],[Date début de la Lactation 6]])</f>
        <v/>
      </c>
      <c r="AV8" t="str">
        <f t="shared" si="5"/>
        <v/>
      </c>
      <c r="BC8" t="str">
        <f>IF(OR(ISBLANK(BA8),ISBLANK(BB8)),"",Tableau65[[#This Row],[Date fin de la lactation 7]]-Tableau65[[#This Row],[Date début de la Lactation 7]])</f>
        <v/>
      </c>
      <c r="BD8" t="str">
        <f t="shared" si="6"/>
        <v/>
      </c>
      <c r="BK8" t="str">
        <f>IF(OR(ISBLANK(BI8),ISBLANK(BJ8)),"",Tableau65[[#This Row],[Date fin de la lactation 8]]-Tableau65[[#This Row],[Date début de la Lactation 8]])</f>
        <v/>
      </c>
      <c r="BL8" t="str">
        <f t="shared" si="7"/>
        <v/>
      </c>
      <c r="BS8" t="str">
        <f>IF(OR(ISBLANK(BQ8),ISBLANK(BR8)),"",Tableau65[[#This Row],[Date fin de la lactation 9]]-Tableau65[[#This Row],[Date début de la Lactation 9]])</f>
        <v/>
      </c>
      <c r="BT8" t="str">
        <f t="shared" si="8"/>
        <v/>
      </c>
      <c r="CA8" t="str">
        <f>IF(OR(ISBLANK(BY8),ISBLANK(BZ8)),"",Tableau65[[#This Row],[Date fin de la lactation 10]]-Tableau65[[#This Row],[Date début de la Lactation 10]])</f>
        <v/>
      </c>
      <c r="CB8" t="str">
        <f t="shared" si="9"/>
        <v/>
      </c>
    </row>
    <row r="9" spans="1:81" x14ac:dyDescent="0.25">
      <c r="A9" s="10" t="e">
        <f>IF(ISBLANK(#REF!),"",#REF!)</f>
        <v>#REF!</v>
      </c>
      <c r="G9" s="10" t="str">
        <f>IF(OR(ISBLANK(E9),ISBLANK(F9)),"",Tableau65[[#This Row],[Date fin de la lactation]]-Tableau65[[#This Row],[Date début de la Lactation]])</f>
        <v/>
      </c>
      <c r="H9" s="10" t="str">
        <f t="shared" si="0"/>
        <v/>
      </c>
      <c r="O9" t="str">
        <f>IF(OR(ISBLANK(M9),ISBLANK(N9)),"",Tableau65[[#This Row],[Date fin de la lactation 2]]-Tableau65[[#This Row],[Date début de la Lactation 2]])</f>
        <v/>
      </c>
      <c r="P9" t="str">
        <f t="shared" si="1"/>
        <v/>
      </c>
      <c r="W9" t="str">
        <f>IF(OR(ISBLANK(U9),ISBLANK(V9)),"",Tableau65[[#This Row],[Date fin de la lactation 3]]-Tableau65[[#This Row],[Date début de la Lactation 3]])</f>
        <v/>
      </c>
      <c r="X9" t="str">
        <f t="shared" si="2"/>
        <v/>
      </c>
      <c r="AE9" t="str">
        <f>IF(OR(ISBLANK(AC9),ISBLANK(AD9)),"",Tableau65[[#This Row],[Date fin de la lactation 4]]-Tableau65[[#This Row],[Date début de la Lactation 4]])</f>
        <v/>
      </c>
      <c r="AF9" t="str">
        <f t="shared" si="3"/>
        <v/>
      </c>
      <c r="AM9" t="str">
        <f>IF(OR(ISBLANK(AK9),ISBLANK(AL9)),"",Tableau65[[#This Row],[Date fin de la Lactation 5]]-Tableau65[[#This Row],[Date début de la Lactation 5]])</f>
        <v/>
      </c>
      <c r="AN9" t="str">
        <f t="shared" si="4"/>
        <v/>
      </c>
      <c r="AU9" t="str">
        <f>IF(OR(ISBLANK(AS9),ISBLANK(AT9)),"",Tableau65[[#This Row],[Date fin de la lactation 6]]-Tableau65[[#This Row],[Date début de la Lactation 6]])</f>
        <v/>
      </c>
      <c r="AV9" t="str">
        <f t="shared" si="5"/>
        <v/>
      </c>
      <c r="BC9" t="str">
        <f>IF(OR(ISBLANK(BA9),ISBLANK(BB9)),"",Tableau65[[#This Row],[Date fin de la lactation 7]]-Tableau65[[#This Row],[Date début de la Lactation 7]])</f>
        <v/>
      </c>
      <c r="BD9" t="str">
        <f t="shared" si="6"/>
        <v/>
      </c>
      <c r="BK9" t="str">
        <f>IF(OR(ISBLANK(BI9),ISBLANK(BJ9)),"",Tableau65[[#This Row],[Date fin de la lactation 8]]-Tableau65[[#This Row],[Date début de la Lactation 8]])</f>
        <v/>
      </c>
      <c r="BL9" t="str">
        <f t="shared" si="7"/>
        <v/>
      </c>
      <c r="BS9" t="str">
        <f>IF(OR(ISBLANK(BQ9),ISBLANK(BR9)),"",Tableau65[[#This Row],[Date fin de la lactation 9]]-Tableau65[[#This Row],[Date début de la Lactation 9]])</f>
        <v/>
      </c>
      <c r="BT9" t="str">
        <f t="shared" si="8"/>
        <v/>
      </c>
      <c r="CA9" t="str">
        <f>IF(OR(ISBLANK(BY9),ISBLANK(BZ9)),"",Tableau65[[#This Row],[Date fin de la lactation 10]]-Tableau65[[#This Row],[Date début de la Lactation 10]])</f>
        <v/>
      </c>
      <c r="CB9" t="str">
        <f t="shared" si="9"/>
        <v/>
      </c>
    </row>
    <row r="10" spans="1:81" x14ac:dyDescent="0.25">
      <c r="A10" s="10" t="e">
        <f>IF(ISBLANK(#REF!),"",#REF!)</f>
        <v>#REF!</v>
      </c>
      <c r="G10" s="10" t="str">
        <f>IF(OR(ISBLANK(E10),ISBLANK(F10)),"",Tableau65[[#This Row],[Date fin de la lactation]]-Tableau65[[#This Row],[Date début de la Lactation]])</f>
        <v/>
      </c>
      <c r="H10" s="10" t="str">
        <f t="shared" si="0"/>
        <v/>
      </c>
      <c r="O10" t="str">
        <f>IF(OR(ISBLANK(M10),ISBLANK(N10)),"",Tableau65[[#This Row],[Date fin de la lactation 2]]-Tableau65[[#This Row],[Date début de la Lactation 2]])</f>
        <v/>
      </c>
      <c r="P10" t="str">
        <f t="shared" si="1"/>
        <v/>
      </c>
      <c r="W10" t="str">
        <f>IF(OR(ISBLANK(U10),ISBLANK(V10)),"",Tableau65[[#This Row],[Date fin de la lactation 3]]-Tableau65[[#This Row],[Date début de la Lactation 3]])</f>
        <v/>
      </c>
      <c r="X10" t="str">
        <f t="shared" si="2"/>
        <v/>
      </c>
      <c r="AE10" t="str">
        <f>IF(OR(ISBLANK(AC10),ISBLANK(AD10)),"",Tableau65[[#This Row],[Date fin de la lactation 4]]-Tableau65[[#This Row],[Date début de la Lactation 4]])</f>
        <v/>
      </c>
      <c r="AF10" t="str">
        <f t="shared" si="3"/>
        <v/>
      </c>
      <c r="AM10" t="str">
        <f>IF(OR(ISBLANK(AK10),ISBLANK(AL10)),"",Tableau65[[#This Row],[Date fin de la Lactation 5]]-Tableau65[[#This Row],[Date début de la Lactation 5]])</f>
        <v/>
      </c>
      <c r="AN10" t="str">
        <f t="shared" si="4"/>
        <v/>
      </c>
      <c r="AU10" t="str">
        <f>IF(OR(ISBLANK(AS10),ISBLANK(AT10)),"",Tableau65[[#This Row],[Date fin de la lactation 6]]-Tableau65[[#This Row],[Date début de la Lactation 6]])</f>
        <v/>
      </c>
      <c r="AV10" t="str">
        <f t="shared" si="5"/>
        <v/>
      </c>
      <c r="BC10" t="str">
        <f>IF(OR(ISBLANK(BA10),ISBLANK(BB10)),"",Tableau65[[#This Row],[Date fin de la lactation 7]]-Tableau65[[#This Row],[Date début de la Lactation 7]])</f>
        <v/>
      </c>
      <c r="BD10" t="str">
        <f t="shared" si="6"/>
        <v/>
      </c>
      <c r="BK10" t="str">
        <f>IF(OR(ISBLANK(BI10),ISBLANK(BJ10)),"",Tableau65[[#This Row],[Date fin de la lactation 8]]-Tableau65[[#This Row],[Date début de la Lactation 8]])</f>
        <v/>
      </c>
      <c r="BL10" t="str">
        <f t="shared" si="7"/>
        <v/>
      </c>
      <c r="BS10" t="str">
        <f>IF(OR(ISBLANK(BQ10),ISBLANK(BR10)),"",Tableau65[[#This Row],[Date fin de la lactation 9]]-Tableau65[[#This Row],[Date début de la Lactation 9]])</f>
        <v/>
      </c>
      <c r="BT10" t="str">
        <f t="shared" si="8"/>
        <v/>
      </c>
      <c r="CA10" t="str">
        <f>IF(OR(ISBLANK(BY10),ISBLANK(BZ10)),"",Tableau65[[#This Row],[Date fin de la lactation 10]]-Tableau65[[#This Row],[Date début de la Lactation 10]])</f>
        <v/>
      </c>
      <c r="CB10" t="str">
        <f t="shared" si="9"/>
        <v/>
      </c>
    </row>
    <row r="11" spans="1:81" x14ac:dyDescent="0.25">
      <c r="A11" s="10" t="e">
        <f>IF(ISBLANK(#REF!),"",#REF!)</f>
        <v>#REF!</v>
      </c>
      <c r="G11" s="10" t="str">
        <f>IF(OR(ISBLANK(E11),ISBLANK(F11)),"",Tableau65[[#This Row],[Date fin de la lactation]]-Tableau65[[#This Row],[Date début de la Lactation]])</f>
        <v/>
      </c>
      <c r="H11" s="10" t="str">
        <f t="shared" si="0"/>
        <v/>
      </c>
      <c r="O11" t="str">
        <f>IF(OR(ISBLANK(M11),ISBLANK(N11)),"",Tableau65[[#This Row],[Date fin de la lactation 2]]-Tableau65[[#This Row],[Date début de la Lactation 2]])</f>
        <v/>
      </c>
      <c r="P11" t="str">
        <f t="shared" si="1"/>
        <v/>
      </c>
      <c r="W11" t="str">
        <f>IF(OR(ISBLANK(U11),ISBLANK(V11)),"",Tableau65[[#This Row],[Date fin de la lactation 3]]-Tableau65[[#This Row],[Date début de la Lactation 3]])</f>
        <v/>
      </c>
      <c r="X11" t="str">
        <f t="shared" si="2"/>
        <v/>
      </c>
      <c r="AE11" t="str">
        <f>IF(OR(ISBLANK(AC11),ISBLANK(AD11)),"",Tableau65[[#This Row],[Date fin de la lactation 4]]-Tableau65[[#This Row],[Date début de la Lactation 4]])</f>
        <v/>
      </c>
      <c r="AF11" t="str">
        <f t="shared" si="3"/>
        <v/>
      </c>
      <c r="AM11" t="str">
        <f>IF(OR(ISBLANK(AK11),ISBLANK(AL11)),"",Tableau65[[#This Row],[Date fin de la Lactation 5]]-Tableau65[[#This Row],[Date début de la Lactation 5]])</f>
        <v/>
      </c>
      <c r="AN11" t="str">
        <f t="shared" si="4"/>
        <v/>
      </c>
      <c r="AU11" t="str">
        <f>IF(OR(ISBLANK(AS11),ISBLANK(AT11)),"",Tableau65[[#This Row],[Date fin de la lactation 6]]-Tableau65[[#This Row],[Date début de la Lactation 6]])</f>
        <v/>
      </c>
      <c r="AV11" t="str">
        <f t="shared" si="5"/>
        <v/>
      </c>
      <c r="BC11" t="str">
        <f>IF(OR(ISBLANK(BA11),ISBLANK(BB11)),"",Tableau65[[#This Row],[Date fin de la lactation 7]]-Tableau65[[#This Row],[Date début de la Lactation 7]])</f>
        <v/>
      </c>
      <c r="BD11" t="str">
        <f t="shared" si="6"/>
        <v/>
      </c>
      <c r="BK11" t="str">
        <f>IF(OR(ISBLANK(BI11),ISBLANK(BJ11)),"",Tableau65[[#This Row],[Date fin de la lactation 8]]-Tableau65[[#This Row],[Date début de la Lactation 8]])</f>
        <v/>
      </c>
      <c r="BL11" t="str">
        <f t="shared" si="7"/>
        <v/>
      </c>
      <c r="BS11" t="str">
        <f>IF(OR(ISBLANK(BQ11),ISBLANK(BR11)),"",Tableau65[[#This Row],[Date fin de la lactation 9]]-Tableau65[[#This Row],[Date début de la Lactation 9]])</f>
        <v/>
      </c>
      <c r="BT11" t="str">
        <f t="shared" si="8"/>
        <v/>
      </c>
      <c r="CA11" t="str">
        <f>IF(OR(ISBLANK(BY11),ISBLANK(BZ11)),"",Tableau65[[#This Row],[Date fin de la lactation 10]]-Tableau65[[#This Row],[Date début de la Lactation 10]])</f>
        <v/>
      </c>
      <c r="CB11" t="str">
        <f t="shared" si="9"/>
        <v/>
      </c>
    </row>
    <row r="12" spans="1:81" x14ac:dyDescent="0.25">
      <c r="A12" s="10" t="e">
        <f>IF(ISBLANK(#REF!),"",#REF!)</f>
        <v>#REF!</v>
      </c>
      <c r="G12" s="10" t="str">
        <f>IF(OR(ISBLANK(E12),ISBLANK(F12)),"",Tableau65[[#This Row],[Date fin de la lactation]]-Tableau65[[#This Row],[Date début de la Lactation]])</f>
        <v/>
      </c>
      <c r="H12" s="10" t="str">
        <f t="shared" si="0"/>
        <v/>
      </c>
      <c r="O12" t="str">
        <f>IF(OR(ISBLANK(M12),ISBLANK(N12)),"",Tableau65[[#This Row],[Date fin de la lactation 2]]-Tableau65[[#This Row],[Date début de la Lactation 2]])</f>
        <v/>
      </c>
      <c r="P12" t="str">
        <f t="shared" si="1"/>
        <v/>
      </c>
      <c r="W12" t="str">
        <f>IF(OR(ISBLANK(U12),ISBLANK(V12)),"",Tableau65[[#This Row],[Date fin de la lactation 3]]-Tableau65[[#This Row],[Date début de la Lactation 3]])</f>
        <v/>
      </c>
      <c r="X12" t="str">
        <f t="shared" si="2"/>
        <v/>
      </c>
      <c r="AE12" t="str">
        <f>IF(OR(ISBLANK(AC12),ISBLANK(AD12)),"",Tableau65[[#This Row],[Date fin de la lactation 4]]-Tableau65[[#This Row],[Date début de la Lactation 4]])</f>
        <v/>
      </c>
      <c r="AF12" t="str">
        <f t="shared" si="3"/>
        <v/>
      </c>
      <c r="AM12" t="str">
        <f>IF(OR(ISBLANK(AK12),ISBLANK(AL12)),"",Tableau65[[#This Row],[Date fin de la Lactation 5]]-Tableau65[[#This Row],[Date début de la Lactation 5]])</f>
        <v/>
      </c>
      <c r="AN12" t="str">
        <f t="shared" si="4"/>
        <v/>
      </c>
      <c r="AU12" t="str">
        <f>IF(OR(ISBLANK(AS12),ISBLANK(AT12)),"",Tableau65[[#This Row],[Date fin de la lactation 6]]-Tableau65[[#This Row],[Date début de la Lactation 6]])</f>
        <v/>
      </c>
      <c r="AV12" t="str">
        <f t="shared" si="5"/>
        <v/>
      </c>
      <c r="BC12" t="str">
        <f>IF(OR(ISBLANK(BA12),ISBLANK(BB12)),"",Tableau65[[#This Row],[Date fin de la lactation 7]]-Tableau65[[#This Row],[Date début de la Lactation 7]])</f>
        <v/>
      </c>
      <c r="BD12" t="str">
        <f t="shared" si="6"/>
        <v/>
      </c>
      <c r="BK12" t="str">
        <f>IF(OR(ISBLANK(BI12),ISBLANK(BJ12)),"",Tableau65[[#This Row],[Date fin de la lactation 8]]-Tableau65[[#This Row],[Date début de la Lactation 8]])</f>
        <v/>
      </c>
      <c r="BL12" t="str">
        <f t="shared" si="7"/>
        <v/>
      </c>
      <c r="BS12" t="str">
        <f>IF(OR(ISBLANK(BQ12),ISBLANK(BR12)),"",Tableau65[[#This Row],[Date fin de la lactation 9]]-Tableau65[[#This Row],[Date début de la Lactation 9]])</f>
        <v/>
      </c>
      <c r="BT12" t="str">
        <f t="shared" si="8"/>
        <v/>
      </c>
      <c r="CA12" t="str">
        <f>IF(OR(ISBLANK(BY12),ISBLANK(BZ12)),"",Tableau65[[#This Row],[Date fin de la lactation 10]]-Tableau65[[#This Row],[Date début de la Lactation 10]])</f>
        <v/>
      </c>
      <c r="CB12" t="str">
        <f t="shared" si="9"/>
        <v/>
      </c>
    </row>
    <row r="13" spans="1:81" x14ac:dyDescent="0.25">
      <c r="A13" s="10" t="e">
        <f>IF(ISBLANK(#REF!),"",#REF!)</f>
        <v>#REF!</v>
      </c>
      <c r="G13" s="10" t="str">
        <f>IF(OR(ISBLANK(E13),ISBLANK(F13)),"",Tableau65[[#This Row],[Date fin de la lactation]]-Tableau65[[#This Row],[Date début de la Lactation]])</f>
        <v/>
      </c>
      <c r="H13" s="10" t="str">
        <f t="shared" si="0"/>
        <v/>
      </c>
      <c r="O13" t="str">
        <f>IF(OR(ISBLANK(M13),ISBLANK(N13)),"",Tableau65[[#This Row],[Date fin de la lactation 2]]-Tableau65[[#This Row],[Date début de la Lactation 2]])</f>
        <v/>
      </c>
      <c r="P13" t="str">
        <f t="shared" si="1"/>
        <v/>
      </c>
      <c r="W13" t="str">
        <f>IF(OR(ISBLANK(U13),ISBLANK(V13)),"",Tableau65[[#This Row],[Date fin de la lactation 3]]-Tableau65[[#This Row],[Date début de la Lactation 3]])</f>
        <v/>
      </c>
      <c r="X13" t="str">
        <f t="shared" si="2"/>
        <v/>
      </c>
      <c r="AE13" t="str">
        <f>IF(OR(ISBLANK(AC13),ISBLANK(AD13)),"",Tableau65[[#This Row],[Date fin de la lactation 4]]-Tableau65[[#This Row],[Date début de la Lactation 4]])</f>
        <v/>
      </c>
      <c r="AF13" t="str">
        <f t="shared" si="3"/>
        <v/>
      </c>
      <c r="AM13" t="str">
        <f>IF(OR(ISBLANK(AK13),ISBLANK(AL13)),"",Tableau65[[#This Row],[Date fin de la Lactation 5]]-Tableau65[[#This Row],[Date début de la Lactation 5]])</f>
        <v/>
      </c>
      <c r="AN13" t="str">
        <f t="shared" si="4"/>
        <v/>
      </c>
      <c r="AU13" t="str">
        <f>IF(OR(ISBLANK(AS13),ISBLANK(AT13)),"",Tableau65[[#This Row],[Date fin de la lactation 6]]-Tableau65[[#This Row],[Date début de la Lactation 6]])</f>
        <v/>
      </c>
      <c r="AV13" t="str">
        <f t="shared" si="5"/>
        <v/>
      </c>
      <c r="BC13" t="str">
        <f>IF(OR(ISBLANK(BA13),ISBLANK(BB13)),"",Tableau65[[#This Row],[Date fin de la lactation 7]]-Tableau65[[#This Row],[Date début de la Lactation 7]])</f>
        <v/>
      </c>
      <c r="BD13" t="str">
        <f t="shared" si="6"/>
        <v/>
      </c>
      <c r="BK13" t="str">
        <f>IF(OR(ISBLANK(BI13),ISBLANK(BJ13)),"",Tableau65[[#This Row],[Date fin de la lactation 8]]-Tableau65[[#This Row],[Date début de la Lactation 8]])</f>
        <v/>
      </c>
      <c r="BL13" t="str">
        <f t="shared" si="7"/>
        <v/>
      </c>
      <c r="BS13" t="str">
        <f>IF(OR(ISBLANK(BQ13),ISBLANK(BR13)),"",Tableau65[[#This Row],[Date fin de la lactation 9]]-Tableau65[[#This Row],[Date début de la Lactation 9]])</f>
        <v/>
      </c>
      <c r="BT13" t="str">
        <f t="shared" si="8"/>
        <v/>
      </c>
      <c r="CA13" t="str">
        <f>IF(OR(ISBLANK(BY13),ISBLANK(BZ13)),"",Tableau65[[#This Row],[Date fin de la lactation 10]]-Tableau65[[#This Row],[Date début de la Lactation 10]])</f>
        <v/>
      </c>
      <c r="CB13" t="str">
        <f t="shared" si="9"/>
        <v/>
      </c>
    </row>
    <row r="14" spans="1:81" x14ac:dyDescent="0.25">
      <c r="A14" s="10" t="e">
        <f>IF(ISBLANK(#REF!),"",#REF!)</f>
        <v>#REF!</v>
      </c>
      <c r="G14" s="10" t="str">
        <f>IF(OR(ISBLANK(E14),ISBLANK(F14)),"",Tableau65[[#This Row],[Date fin de la lactation]]-Tableau65[[#This Row],[Date début de la Lactation]])</f>
        <v/>
      </c>
      <c r="H14" s="10" t="str">
        <f t="shared" si="0"/>
        <v/>
      </c>
      <c r="O14" t="str">
        <f>IF(OR(ISBLANK(M14),ISBLANK(N14)),"",Tableau65[[#This Row],[Date fin de la lactation 2]]-Tableau65[[#This Row],[Date début de la Lactation 2]])</f>
        <v/>
      </c>
      <c r="P14" t="str">
        <f t="shared" si="1"/>
        <v/>
      </c>
      <c r="W14" t="str">
        <f>IF(OR(ISBLANK(U14),ISBLANK(V14)),"",Tableau65[[#This Row],[Date fin de la lactation 3]]-Tableau65[[#This Row],[Date début de la Lactation 3]])</f>
        <v/>
      </c>
      <c r="X14" t="str">
        <f t="shared" si="2"/>
        <v/>
      </c>
      <c r="AE14" t="str">
        <f>IF(OR(ISBLANK(AC14),ISBLANK(AD14)),"",Tableau65[[#This Row],[Date fin de la lactation 4]]-Tableau65[[#This Row],[Date début de la Lactation 4]])</f>
        <v/>
      </c>
      <c r="AF14" t="str">
        <f t="shared" si="3"/>
        <v/>
      </c>
      <c r="AM14" t="str">
        <f>IF(OR(ISBLANK(AK14),ISBLANK(AL14)),"",Tableau65[[#This Row],[Date fin de la Lactation 5]]-Tableau65[[#This Row],[Date début de la Lactation 5]])</f>
        <v/>
      </c>
      <c r="AN14" t="str">
        <f t="shared" si="4"/>
        <v/>
      </c>
      <c r="AU14" t="str">
        <f>IF(OR(ISBLANK(AS14),ISBLANK(AT14)),"",Tableau65[[#This Row],[Date fin de la lactation 6]]-Tableau65[[#This Row],[Date début de la Lactation 6]])</f>
        <v/>
      </c>
      <c r="AV14" t="str">
        <f t="shared" si="5"/>
        <v/>
      </c>
      <c r="BC14" t="str">
        <f>IF(OR(ISBLANK(BA14),ISBLANK(BB14)),"",Tableau65[[#This Row],[Date fin de la lactation 7]]-Tableau65[[#This Row],[Date début de la Lactation 7]])</f>
        <v/>
      </c>
      <c r="BD14" t="str">
        <f t="shared" si="6"/>
        <v/>
      </c>
      <c r="BK14" t="str">
        <f>IF(OR(ISBLANK(BI14),ISBLANK(BJ14)),"",Tableau65[[#This Row],[Date fin de la lactation 8]]-Tableau65[[#This Row],[Date début de la Lactation 8]])</f>
        <v/>
      </c>
      <c r="BL14" t="str">
        <f t="shared" si="7"/>
        <v/>
      </c>
      <c r="BS14" t="str">
        <f>IF(OR(ISBLANK(BQ14),ISBLANK(BR14)),"",Tableau65[[#This Row],[Date fin de la lactation 9]]-Tableau65[[#This Row],[Date début de la Lactation 9]])</f>
        <v/>
      </c>
      <c r="BT14" t="str">
        <f t="shared" si="8"/>
        <v/>
      </c>
      <c r="CA14" t="str">
        <f>IF(OR(ISBLANK(BY14),ISBLANK(BZ14)),"",Tableau65[[#This Row],[Date fin de la lactation 10]]-Tableau65[[#This Row],[Date début de la Lactation 10]])</f>
        <v/>
      </c>
      <c r="CB14" t="str">
        <f t="shared" si="9"/>
        <v/>
      </c>
    </row>
    <row r="15" spans="1:81" x14ac:dyDescent="0.25">
      <c r="A15" s="10" t="e">
        <f>IF(ISBLANK(#REF!),"",#REF!)</f>
        <v>#REF!</v>
      </c>
      <c r="G15" s="10" t="str">
        <f>IF(OR(ISBLANK(E15),ISBLANK(F15)),"",Tableau65[[#This Row],[Date fin de la lactation]]-Tableau65[[#This Row],[Date début de la Lactation]])</f>
        <v/>
      </c>
      <c r="H15" s="10" t="str">
        <f t="shared" si="0"/>
        <v/>
      </c>
      <c r="O15" t="str">
        <f>IF(OR(ISBLANK(M15),ISBLANK(N15)),"",Tableau65[[#This Row],[Date fin de la lactation 2]]-Tableau65[[#This Row],[Date début de la Lactation 2]])</f>
        <v/>
      </c>
      <c r="P15" t="str">
        <f t="shared" si="1"/>
        <v/>
      </c>
      <c r="W15" t="str">
        <f>IF(OR(ISBLANK(U15),ISBLANK(V15)),"",Tableau65[[#This Row],[Date fin de la lactation 3]]-Tableau65[[#This Row],[Date début de la Lactation 3]])</f>
        <v/>
      </c>
      <c r="X15" t="str">
        <f t="shared" si="2"/>
        <v/>
      </c>
      <c r="AE15" t="str">
        <f>IF(OR(ISBLANK(AC15),ISBLANK(AD15)),"",Tableau65[[#This Row],[Date fin de la lactation 4]]-Tableau65[[#This Row],[Date début de la Lactation 4]])</f>
        <v/>
      </c>
      <c r="AF15" t="str">
        <f t="shared" si="3"/>
        <v/>
      </c>
      <c r="AM15" t="str">
        <f>IF(OR(ISBLANK(AK15),ISBLANK(AL15)),"",Tableau65[[#This Row],[Date fin de la Lactation 5]]-Tableau65[[#This Row],[Date début de la Lactation 5]])</f>
        <v/>
      </c>
      <c r="AN15" t="str">
        <f t="shared" si="4"/>
        <v/>
      </c>
      <c r="AU15" t="str">
        <f>IF(OR(ISBLANK(AS15),ISBLANK(AT15)),"",Tableau65[[#This Row],[Date fin de la lactation 6]]-Tableau65[[#This Row],[Date début de la Lactation 6]])</f>
        <v/>
      </c>
      <c r="AV15" t="str">
        <f t="shared" si="5"/>
        <v/>
      </c>
      <c r="BC15" t="str">
        <f>IF(OR(ISBLANK(BA15),ISBLANK(BB15)),"",Tableau65[[#This Row],[Date fin de la lactation 7]]-Tableau65[[#This Row],[Date début de la Lactation 7]])</f>
        <v/>
      </c>
      <c r="BD15" t="str">
        <f t="shared" si="6"/>
        <v/>
      </c>
      <c r="BK15" t="str">
        <f>IF(OR(ISBLANK(BI15),ISBLANK(BJ15)),"",Tableau65[[#This Row],[Date fin de la lactation 8]]-Tableau65[[#This Row],[Date début de la Lactation 8]])</f>
        <v/>
      </c>
      <c r="BL15" t="str">
        <f t="shared" si="7"/>
        <v/>
      </c>
      <c r="BS15" t="str">
        <f>IF(OR(ISBLANK(BQ15),ISBLANK(BR15)),"",Tableau65[[#This Row],[Date fin de la lactation 9]]-Tableau65[[#This Row],[Date début de la Lactation 9]])</f>
        <v/>
      </c>
      <c r="BT15" t="str">
        <f t="shared" si="8"/>
        <v/>
      </c>
      <c r="CA15" t="str">
        <f>IF(OR(ISBLANK(BY15),ISBLANK(BZ15)),"",Tableau65[[#This Row],[Date fin de la lactation 10]]-Tableau65[[#This Row],[Date début de la Lactation 10]])</f>
        <v/>
      </c>
      <c r="CB15" t="str">
        <f t="shared" si="9"/>
        <v/>
      </c>
    </row>
    <row r="16" spans="1:81" x14ac:dyDescent="0.25">
      <c r="A16" s="10" t="e">
        <f>IF(ISBLANK(#REF!),"",#REF!)</f>
        <v>#REF!</v>
      </c>
      <c r="G16" s="10" t="str">
        <f>IF(OR(ISBLANK(E16),ISBLANK(F16)),"",Tableau65[[#This Row],[Date fin de la lactation]]-Tableau65[[#This Row],[Date début de la Lactation]])</f>
        <v/>
      </c>
      <c r="H16" s="10" t="str">
        <f t="shared" si="0"/>
        <v/>
      </c>
      <c r="O16" t="str">
        <f>IF(OR(ISBLANK(M16),ISBLANK(N16)),"",Tableau65[[#This Row],[Date fin de la lactation 2]]-Tableau65[[#This Row],[Date début de la Lactation 2]])</f>
        <v/>
      </c>
      <c r="P16" t="str">
        <f t="shared" si="1"/>
        <v/>
      </c>
      <c r="W16" t="str">
        <f>IF(OR(ISBLANK(U16),ISBLANK(V16)),"",Tableau65[[#This Row],[Date fin de la lactation 3]]-Tableau65[[#This Row],[Date début de la Lactation 3]])</f>
        <v/>
      </c>
      <c r="X16" t="str">
        <f t="shared" si="2"/>
        <v/>
      </c>
      <c r="AE16" t="str">
        <f>IF(OR(ISBLANK(AC16),ISBLANK(AD16)),"",Tableau65[[#This Row],[Date fin de la lactation 4]]-Tableau65[[#This Row],[Date début de la Lactation 4]])</f>
        <v/>
      </c>
      <c r="AF16" t="str">
        <f t="shared" si="3"/>
        <v/>
      </c>
      <c r="AM16" t="str">
        <f>IF(OR(ISBLANK(AK16),ISBLANK(AL16)),"",Tableau65[[#This Row],[Date fin de la Lactation 5]]-Tableau65[[#This Row],[Date début de la Lactation 5]])</f>
        <v/>
      </c>
      <c r="AN16" t="str">
        <f t="shared" si="4"/>
        <v/>
      </c>
      <c r="AU16" t="str">
        <f>IF(OR(ISBLANK(AS16),ISBLANK(AT16)),"",Tableau65[[#This Row],[Date fin de la lactation 6]]-Tableau65[[#This Row],[Date début de la Lactation 6]])</f>
        <v/>
      </c>
      <c r="AV16" t="str">
        <f t="shared" si="5"/>
        <v/>
      </c>
      <c r="BC16" t="str">
        <f>IF(OR(ISBLANK(BA16),ISBLANK(BB16)),"",Tableau65[[#This Row],[Date fin de la lactation 7]]-Tableau65[[#This Row],[Date début de la Lactation 7]])</f>
        <v/>
      </c>
      <c r="BD16" t="str">
        <f t="shared" si="6"/>
        <v/>
      </c>
      <c r="BK16" t="str">
        <f>IF(OR(ISBLANK(BI16),ISBLANK(BJ16)),"",Tableau65[[#This Row],[Date fin de la lactation 8]]-Tableau65[[#This Row],[Date début de la Lactation 8]])</f>
        <v/>
      </c>
      <c r="BL16" t="str">
        <f t="shared" si="7"/>
        <v/>
      </c>
      <c r="BS16" t="str">
        <f>IF(OR(ISBLANK(BQ16),ISBLANK(BR16)),"",Tableau65[[#This Row],[Date fin de la lactation 9]]-Tableau65[[#This Row],[Date début de la Lactation 9]])</f>
        <v/>
      </c>
      <c r="BT16" t="str">
        <f t="shared" si="8"/>
        <v/>
      </c>
      <c r="CA16" t="str">
        <f>IF(OR(ISBLANK(BY16),ISBLANK(BZ16)),"",Tableau65[[#This Row],[Date fin de la lactation 10]]-Tableau65[[#This Row],[Date début de la Lactation 10]])</f>
        <v/>
      </c>
      <c r="CB16" t="str">
        <f t="shared" si="9"/>
        <v/>
      </c>
    </row>
    <row r="17" spans="1:80" x14ac:dyDescent="0.25">
      <c r="A17" s="10" t="e">
        <f>IF(ISBLANK(#REF!),"",#REF!)</f>
        <v>#REF!</v>
      </c>
      <c r="G17" s="10" t="str">
        <f>IF(OR(ISBLANK(E17),ISBLANK(F17)),"",Tableau65[[#This Row],[Date fin de la lactation]]-Tableau65[[#This Row],[Date début de la Lactation]])</f>
        <v/>
      </c>
      <c r="H17" s="10" t="str">
        <f t="shared" si="0"/>
        <v/>
      </c>
      <c r="O17" t="str">
        <f>IF(OR(ISBLANK(M17),ISBLANK(N17)),"",Tableau65[[#This Row],[Date fin de la lactation 2]]-Tableau65[[#This Row],[Date début de la Lactation 2]])</f>
        <v/>
      </c>
      <c r="P17" t="str">
        <f t="shared" si="1"/>
        <v/>
      </c>
      <c r="W17" t="str">
        <f>IF(OR(ISBLANK(U17),ISBLANK(V17)),"",Tableau65[[#This Row],[Date fin de la lactation 3]]-Tableau65[[#This Row],[Date début de la Lactation 3]])</f>
        <v/>
      </c>
      <c r="X17" t="str">
        <f t="shared" si="2"/>
        <v/>
      </c>
      <c r="AE17" t="str">
        <f>IF(OR(ISBLANK(AC17),ISBLANK(AD17)),"",Tableau65[[#This Row],[Date fin de la lactation 4]]-Tableau65[[#This Row],[Date début de la Lactation 4]])</f>
        <v/>
      </c>
      <c r="AF17" t="str">
        <f t="shared" si="3"/>
        <v/>
      </c>
      <c r="AM17" t="str">
        <f>IF(OR(ISBLANK(AK17),ISBLANK(AL17)),"",Tableau65[[#This Row],[Date fin de la Lactation 5]]-Tableau65[[#This Row],[Date début de la Lactation 5]])</f>
        <v/>
      </c>
      <c r="AN17" t="str">
        <f t="shared" si="4"/>
        <v/>
      </c>
      <c r="AU17" t="str">
        <f>IF(OR(ISBLANK(AS17),ISBLANK(AT17)),"",Tableau65[[#This Row],[Date fin de la lactation 6]]-Tableau65[[#This Row],[Date début de la Lactation 6]])</f>
        <v/>
      </c>
      <c r="AV17" t="str">
        <f t="shared" si="5"/>
        <v/>
      </c>
      <c r="BC17" t="str">
        <f>IF(OR(ISBLANK(BA17),ISBLANK(BB17)),"",Tableau65[[#This Row],[Date fin de la lactation 7]]-Tableau65[[#This Row],[Date début de la Lactation 7]])</f>
        <v/>
      </c>
      <c r="BD17" t="str">
        <f t="shared" si="6"/>
        <v/>
      </c>
      <c r="BK17" t="str">
        <f>IF(OR(ISBLANK(BI17),ISBLANK(BJ17)),"",Tableau65[[#This Row],[Date fin de la lactation 8]]-Tableau65[[#This Row],[Date début de la Lactation 8]])</f>
        <v/>
      </c>
      <c r="BL17" t="str">
        <f t="shared" si="7"/>
        <v/>
      </c>
      <c r="BS17" t="str">
        <f>IF(OR(ISBLANK(BQ17),ISBLANK(BR17)),"",Tableau65[[#This Row],[Date fin de la lactation 9]]-Tableau65[[#This Row],[Date début de la Lactation 9]])</f>
        <v/>
      </c>
      <c r="BT17" t="str">
        <f t="shared" si="8"/>
        <v/>
      </c>
      <c r="CA17" t="str">
        <f>IF(OR(ISBLANK(BY17),ISBLANK(BZ17)),"",Tableau65[[#This Row],[Date fin de la lactation 10]]-Tableau65[[#This Row],[Date début de la Lactation 10]])</f>
        <v/>
      </c>
      <c r="CB17" t="str">
        <f t="shared" si="9"/>
        <v/>
      </c>
    </row>
    <row r="18" spans="1:80" x14ac:dyDescent="0.25">
      <c r="A18" s="10" t="e">
        <f>IF(ISBLANK(#REF!),"",#REF!)</f>
        <v>#REF!</v>
      </c>
      <c r="G18" s="10" t="str">
        <f>IF(OR(ISBLANK(E18),ISBLANK(F18)),"",Tableau65[[#This Row],[Date fin de la lactation]]-Tableau65[[#This Row],[Date début de la Lactation]])</f>
        <v/>
      </c>
      <c r="H18" s="10" t="str">
        <f t="shared" si="0"/>
        <v/>
      </c>
      <c r="O18" t="str">
        <f>IF(OR(ISBLANK(M18),ISBLANK(N18)),"",Tableau65[[#This Row],[Date fin de la lactation 2]]-Tableau65[[#This Row],[Date début de la Lactation 2]])</f>
        <v/>
      </c>
      <c r="P18" t="str">
        <f t="shared" si="1"/>
        <v/>
      </c>
      <c r="W18" t="str">
        <f>IF(OR(ISBLANK(U18),ISBLANK(V18)),"",Tableau65[[#This Row],[Date fin de la lactation 3]]-Tableau65[[#This Row],[Date début de la Lactation 3]])</f>
        <v/>
      </c>
      <c r="X18" t="str">
        <f t="shared" si="2"/>
        <v/>
      </c>
      <c r="AE18" t="str">
        <f>IF(OR(ISBLANK(AC18),ISBLANK(AD18)),"",Tableau65[[#This Row],[Date fin de la lactation 4]]-Tableau65[[#This Row],[Date début de la Lactation 4]])</f>
        <v/>
      </c>
      <c r="AF18" t="str">
        <f t="shared" si="3"/>
        <v/>
      </c>
      <c r="AM18" t="str">
        <f>IF(OR(ISBLANK(AK18),ISBLANK(AL18)),"",Tableau65[[#This Row],[Date fin de la Lactation 5]]-Tableau65[[#This Row],[Date début de la Lactation 5]])</f>
        <v/>
      </c>
      <c r="AN18" t="str">
        <f t="shared" si="4"/>
        <v/>
      </c>
      <c r="AU18" t="str">
        <f>IF(OR(ISBLANK(AS18),ISBLANK(AT18)),"",Tableau65[[#This Row],[Date fin de la lactation 6]]-Tableau65[[#This Row],[Date début de la Lactation 6]])</f>
        <v/>
      </c>
      <c r="AV18" t="str">
        <f t="shared" si="5"/>
        <v/>
      </c>
      <c r="BC18" t="str">
        <f>IF(OR(ISBLANK(BA18),ISBLANK(BB18)),"",Tableau65[[#This Row],[Date fin de la lactation 7]]-Tableau65[[#This Row],[Date début de la Lactation 7]])</f>
        <v/>
      </c>
      <c r="BD18" t="str">
        <f t="shared" si="6"/>
        <v/>
      </c>
      <c r="BK18" t="str">
        <f>IF(OR(ISBLANK(BI18),ISBLANK(BJ18)),"",Tableau65[[#This Row],[Date fin de la lactation 8]]-Tableau65[[#This Row],[Date début de la Lactation 8]])</f>
        <v/>
      </c>
      <c r="BL18" t="str">
        <f t="shared" si="7"/>
        <v/>
      </c>
      <c r="BS18" t="str">
        <f>IF(OR(ISBLANK(BQ18),ISBLANK(BR18)),"",Tableau65[[#This Row],[Date fin de la lactation 9]]-Tableau65[[#This Row],[Date début de la Lactation 9]])</f>
        <v/>
      </c>
      <c r="BT18" t="str">
        <f t="shared" si="8"/>
        <v/>
      </c>
      <c r="CA18" t="str">
        <f>IF(OR(ISBLANK(BY18),ISBLANK(BZ18)),"",Tableau65[[#This Row],[Date fin de la lactation 10]]-Tableau65[[#This Row],[Date début de la Lactation 10]])</f>
        <v/>
      </c>
      <c r="CB18" t="str">
        <f t="shared" si="9"/>
        <v/>
      </c>
    </row>
    <row r="19" spans="1:80" x14ac:dyDescent="0.25">
      <c r="A19" s="10" t="e">
        <f>IF(ISBLANK(#REF!),"",#REF!)</f>
        <v>#REF!</v>
      </c>
      <c r="G19" s="10" t="str">
        <f>IF(OR(ISBLANK(E19),ISBLANK(F19)),"",Tableau65[[#This Row],[Date fin de la lactation]]-Tableau65[[#This Row],[Date début de la Lactation]])</f>
        <v/>
      </c>
      <c r="H19" s="10" t="str">
        <f t="shared" si="0"/>
        <v/>
      </c>
      <c r="O19" t="str">
        <f>IF(OR(ISBLANK(M19),ISBLANK(N19)),"",Tableau65[[#This Row],[Date fin de la lactation 2]]-Tableau65[[#This Row],[Date début de la Lactation 2]])</f>
        <v/>
      </c>
      <c r="P19" t="str">
        <f t="shared" si="1"/>
        <v/>
      </c>
      <c r="W19" t="str">
        <f>IF(OR(ISBLANK(U19),ISBLANK(V19)),"",Tableau65[[#This Row],[Date fin de la lactation 3]]-Tableau65[[#This Row],[Date début de la Lactation 3]])</f>
        <v/>
      </c>
      <c r="X19" t="str">
        <f t="shared" si="2"/>
        <v/>
      </c>
      <c r="AE19" t="str">
        <f>IF(OR(ISBLANK(AC19),ISBLANK(AD19)),"",Tableau65[[#This Row],[Date fin de la lactation 4]]-Tableau65[[#This Row],[Date début de la Lactation 4]])</f>
        <v/>
      </c>
      <c r="AF19" t="str">
        <f t="shared" si="3"/>
        <v/>
      </c>
      <c r="AM19" t="str">
        <f>IF(OR(ISBLANK(AK19),ISBLANK(AL19)),"",Tableau65[[#This Row],[Date fin de la Lactation 5]]-Tableau65[[#This Row],[Date début de la Lactation 5]])</f>
        <v/>
      </c>
      <c r="AN19" t="str">
        <f t="shared" si="4"/>
        <v/>
      </c>
      <c r="AU19" t="str">
        <f>IF(OR(ISBLANK(AS19),ISBLANK(AT19)),"",Tableau65[[#This Row],[Date fin de la lactation 6]]-Tableau65[[#This Row],[Date début de la Lactation 6]])</f>
        <v/>
      </c>
      <c r="AV19" t="str">
        <f t="shared" si="5"/>
        <v/>
      </c>
      <c r="BC19" t="str">
        <f>IF(OR(ISBLANK(BA19),ISBLANK(BB19)),"",Tableau65[[#This Row],[Date fin de la lactation 7]]-Tableau65[[#This Row],[Date début de la Lactation 7]])</f>
        <v/>
      </c>
      <c r="BD19" t="str">
        <f t="shared" si="6"/>
        <v/>
      </c>
      <c r="BK19" t="str">
        <f>IF(OR(ISBLANK(BI19),ISBLANK(BJ19)),"",Tableau65[[#This Row],[Date fin de la lactation 8]]-Tableau65[[#This Row],[Date début de la Lactation 8]])</f>
        <v/>
      </c>
      <c r="BL19" t="str">
        <f t="shared" si="7"/>
        <v/>
      </c>
      <c r="BS19" t="str">
        <f>IF(OR(ISBLANK(BQ19),ISBLANK(BR19)),"",Tableau65[[#This Row],[Date fin de la lactation 9]]-Tableau65[[#This Row],[Date début de la Lactation 9]])</f>
        <v/>
      </c>
      <c r="BT19" t="str">
        <f t="shared" si="8"/>
        <v/>
      </c>
      <c r="CA19" t="str">
        <f>IF(OR(ISBLANK(BY19),ISBLANK(BZ19)),"",Tableau65[[#This Row],[Date fin de la lactation 10]]-Tableau65[[#This Row],[Date début de la Lactation 10]])</f>
        <v/>
      </c>
      <c r="CB19" t="str">
        <f t="shared" si="9"/>
        <v/>
      </c>
    </row>
    <row r="20" spans="1:80" x14ac:dyDescent="0.25">
      <c r="A20" s="10" t="e">
        <f>IF(ISBLANK(#REF!),"",#REF!)</f>
        <v>#REF!</v>
      </c>
      <c r="G20" s="10" t="str">
        <f>IF(OR(ISBLANK(E20),ISBLANK(F20)),"",Tableau65[[#This Row],[Date fin de la lactation]]-Tableau65[[#This Row],[Date début de la Lactation]])</f>
        <v/>
      </c>
      <c r="H20" s="10" t="str">
        <f t="shared" si="0"/>
        <v/>
      </c>
      <c r="O20" t="str">
        <f>IF(OR(ISBLANK(M20),ISBLANK(N20)),"",Tableau65[[#This Row],[Date fin de la lactation 2]]-Tableau65[[#This Row],[Date début de la Lactation 2]])</f>
        <v/>
      </c>
      <c r="P20" t="str">
        <f t="shared" si="1"/>
        <v/>
      </c>
      <c r="W20" t="str">
        <f>IF(OR(ISBLANK(U20),ISBLANK(V20)),"",Tableau65[[#This Row],[Date fin de la lactation 3]]-Tableau65[[#This Row],[Date début de la Lactation 3]])</f>
        <v/>
      </c>
      <c r="X20" t="str">
        <f t="shared" si="2"/>
        <v/>
      </c>
      <c r="AE20" t="str">
        <f>IF(OR(ISBLANK(AC20),ISBLANK(AD20)),"",Tableau65[[#This Row],[Date fin de la lactation 4]]-Tableau65[[#This Row],[Date début de la Lactation 4]])</f>
        <v/>
      </c>
      <c r="AF20" t="str">
        <f t="shared" si="3"/>
        <v/>
      </c>
      <c r="AM20" t="str">
        <f>IF(OR(ISBLANK(AK20),ISBLANK(AL20)),"",Tableau65[[#This Row],[Date fin de la Lactation 5]]-Tableau65[[#This Row],[Date début de la Lactation 5]])</f>
        <v/>
      </c>
      <c r="AN20" t="str">
        <f t="shared" si="4"/>
        <v/>
      </c>
      <c r="AU20" t="str">
        <f>IF(OR(ISBLANK(AS20),ISBLANK(AT20)),"",Tableau65[[#This Row],[Date fin de la lactation 6]]-Tableau65[[#This Row],[Date début de la Lactation 6]])</f>
        <v/>
      </c>
      <c r="AV20" t="str">
        <f t="shared" si="5"/>
        <v/>
      </c>
      <c r="BC20" t="str">
        <f>IF(OR(ISBLANK(BA20),ISBLANK(BB20)),"",Tableau65[[#This Row],[Date fin de la lactation 7]]-Tableau65[[#This Row],[Date début de la Lactation 7]])</f>
        <v/>
      </c>
      <c r="BD20" t="str">
        <f t="shared" si="6"/>
        <v/>
      </c>
      <c r="BK20" t="str">
        <f>IF(OR(ISBLANK(BI20),ISBLANK(BJ20)),"",Tableau65[[#This Row],[Date fin de la lactation 8]]-Tableau65[[#This Row],[Date début de la Lactation 8]])</f>
        <v/>
      </c>
      <c r="BL20" t="str">
        <f t="shared" si="7"/>
        <v/>
      </c>
      <c r="BS20" t="str">
        <f>IF(OR(ISBLANK(BQ20),ISBLANK(BR20)),"",Tableau65[[#This Row],[Date fin de la lactation 9]]-Tableau65[[#This Row],[Date début de la Lactation 9]])</f>
        <v/>
      </c>
      <c r="BT20" t="str">
        <f t="shared" si="8"/>
        <v/>
      </c>
      <c r="CA20" t="str">
        <f>IF(OR(ISBLANK(BY20),ISBLANK(BZ20)),"",Tableau65[[#This Row],[Date fin de la lactation 10]]-Tableau65[[#This Row],[Date début de la Lactation 10]])</f>
        <v/>
      </c>
      <c r="CB20" t="str">
        <f t="shared" si="9"/>
        <v/>
      </c>
    </row>
    <row r="21" spans="1:80" x14ac:dyDescent="0.25">
      <c r="A21" s="10" t="e">
        <f>IF(ISBLANK(#REF!),"",#REF!)</f>
        <v>#REF!</v>
      </c>
      <c r="G21" s="10" t="str">
        <f>IF(OR(ISBLANK(E21),ISBLANK(F21)),"",Tableau65[[#This Row],[Date fin de la lactation]]-Tableau65[[#This Row],[Date début de la Lactation]])</f>
        <v/>
      </c>
      <c r="H21" s="10" t="str">
        <f t="shared" si="0"/>
        <v/>
      </c>
      <c r="O21" t="str">
        <f>IF(OR(ISBLANK(M21),ISBLANK(N21)),"",Tableau65[[#This Row],[Date fin de la lactation 2]]-Tableau65[[#This Row],[Date début de la Lactation 2]])</f>
        <v/>
      </c>
      <c r="P21" t="str">
        <f t="shared" si="1"/>
        <v/>
      </c>
      <c r="W21" t="str">
        <f>IF(OR(ISBLANK(U21),ISBLANK(V21)),"",Tableau65[[#This Row],[Date fin de la lactation 3]]-Tableau65[[#This Row],[Date début de la Lactation 3]])</f>
        <v/>
      </c>
      <c r="X21" t="str">
        <f t="shared" si="2"/>
        <v/>
      </c>
      <c r="AE21" t="str">
        <f>IF(OR(ISBLANK(AC21),ISBLANK(AD21)),"",Tableau65[[#This Row],[Date fin de la lactation 4]]-Tableau65[[#This Row],[Date début de la Lactation 4]])</f>
        <v/>
      </c>
      <c r="AF21" t="str">
        <f t="shared" si="3"/>
        <v/>
      </c>
      <c r="AM21" t="str">
        <f>IF(OR(ISBLANK(AK21),ISBLANK(AL21)),"",Tableau65[[#This Row],[Date fin de la Lactation 5]]-Tableau65[[#This Row],[Date début de la Lactation 5]])</f>
        <v/>
      </c>
      <c r="AN21" t="str">
        <f t="shared" si="4"/>
        <v/>
      </c>
      <c r="AU21" t="str">
        <f>IF(OR(ISBLANK(AS21),ISBLANK(AT21)),"",Tableau65[[#This Row],[Date fin de la lactation 6]]-Tableau65[[#This Row],[Date début de la Lactation 6]])</f>
        <v/>
      </c>
      <c r="AV21" t="str">
        <f t="shared" si="5"/>
        <v/>
      </c>
      <c r="BC21" t="str">
        <f>IF(OR(ISBLANK(BA21),ISBLANK(BB21)),"",Tableau65[[#This Row],[Date fin de la lactation 7]]-Tableau65[[#This Row],[Date début de la Lactation 7]])</f>
        <v/>
      </c>
      <c r="BD21" t="str">
        <f t="shared" si="6"/>
        <v/>
      </c>
      <c r="BK21" t="str">
        <f>IF(OR(ISBLANK(BI21),ISBLANK(BJ21)),"",Tableau65[[#This Row],[Date fin de la lactation 8]]-Tableau65[[#This Row],[Date début de la Lactation 8]])</f>
        <v/>
      </c>
      <c r="BL21" t="str">
        <f t="shared" si="7"/>
        <v/>
      </c>
      <c r="BS21" t="str">
        <f>IF(OR(ISBLANK(BQ21),ISBLANK(BR21)),"",Tableau65[[#This Row],[Date fin de la lactation 9]]-Tableau65[[#This Row],[Date début de la Lactation 9]])</f>
        <v/>
      </c>
      <c r="BT21" t="str">
        <f t="shared" si="8"/>
        <v/>
      </c>
      <c r="CA21" t="str">
        <f>IF(OR(ISBLANK(BY21),ISBLANK(BZ21)),"",Tableau65[[#This Row],[Date fin de la lactation 10]]-Tableau65[[#This Row],[Date début de la Lactation 10]])</f>
        <v/>
      </c>
      <c r="CB21" t="str">
        <f t="shared" si="9"/>
        <v/>
      </c>
    </row>
    <row r="22" spans="1:80" x14ac:dyDescent="0.25">
      <c r="A22" s="10" t="e">
        <f>IF(ISBLANK(#REF!),"",#REF!)</f>
        <v>#REF!</v>
      </c>
      <c r="G22" s="10" t="str">
        <f>IF(OR(ISBLANK(E22),ISBLANK(F22)),"",Tableau65[[#This Row],[Date fin de la lactation]]-Tableau65[[#This Row],[Date début de la Lactation]])</f>
        <v/>
      </c>
      <c r="H22" s="10" t="str">
        <f t="shared" si="0"/>
        <v/>
      </c>
      <c r="O22" t="str">
        <f>IF(OR(ISBLANK(M22),ISBLANK(N22)),"",Tableau65[[#This Row],[Date fin de la lactation 2]]-Tableau65[[#This Row],[Date début de la Lactation 2]])</f>
        <v/>
      </c>
      <c r="P22" t="str">
        <f t="shared" si="1"/>
        <v/>
      </c>
      <c r="W22" t="str">
        <f>IF(OR(ISBLANK(U22),ISBLANK(V22)),"",Tableau65[[#This Row],[Date fin de la lactation 3]]-Tableau65[[#This Row],[Date début de la Lactation 3]])</f>
        <v/>
      </c>
      <c r="X22" t="str">
        <f t="shared" si="2"/>
        <v/>
      </c>
      <c r="AE22" t="str">
        <f>IF(OR(ISBLANK(AC22),ISBLANK(AD22)),"",Tableau65[[#This Row],[Date fin de la lactation 4]]-Tableau65[[#This Row],[Date début de la Lactation 4]])</f>
        <v/>
      </c>
      <c r="AF22" t="str">
        <f t="shared" si="3"/>
        <v/>
      </c>
      <c r="AM22" t="str">
        <f>IF(OR(ISBLANK(AK22),ISBLANK(AL22)),"",Tableau65[[#This Row],[Date fin de la Lactation 5]]-Tableau65[[#This Row],[Date début de la Lactation 5]])</f>
        <v/>
      </c>
      <c r="AN22" t="str">
        <f t="shared" si="4"/>
        <v/>
      </c>
      <c r="AU22" t="str">
        <f>IF(OR(ISBLANK(AS22),ISBLANK(AT22)),"",Tableau65[[#This Row],[Date fin de la lactation 6]]-Tableau65[[#This Row],[Date début de la Lactation 6]])</f>
        <v/>
      </c>
      <c r="AV22" t="str">
        <f t="shared" si="5"/>
        <v/>
      </c>
      <c r="BC22" t="str">
        <f>IF(OR(ISBLANK(BA22),ISBLANK(BB22)),"",Tableau65[[#This Row],[Date fin de la lactation 7]]-Tableau65[[#This Row],[Date début de la Lactation 7]])</f>
        <v/>
      </c>
      <c r="BD22" t="str">
        <f t="shared" si="6"/>
        <v/>
      </c>
      <c r="BK22" t="str">
        <f>IF(OR(ISBLANK(BI22),ISBLANK(BJ22)),"",Tableau65[[#This Row],[Date fin de la lactation 8]]-Tableau65[[#This Row],[Date début de la Lactation 8]])</f>
        <v/>
      </c>
      <c r="BL22" t="str">
        <f t="shared" si="7"/>
        <v/>
      </c>
      <c r="BS22" t="str">
        <f>IF(OR(ISBLANK(BQ22),ISBLANK(BR22)),"",Tableau65[[#This Row],[Date fin de la lactation 9]]-Tableau65[[#This Row],[Date début de la Lactation 9]])</f>
        <v/>
      </c>
      <c r="BT22" t="str">
        <f t="shared" si="8"/>
        <v/>
      </c>
      <c r="CA22" t="str">
        <f>IF(OR(ISBLANK(BY22),ISBLANK(BZ22)),"",Tableau65[[#This Row],[Date fin de la lactation 10]]-Tableau65[[#This Row],[Date début de la Lactation 10]])</f>
        <v/>
      </c>
      <c r="CB22" t="str">
        <f t="shared" si="9"/>
        <v/>
      </c>
    </row>
    <row r="23" spans="1:80" x14ac:dyDescent="0.25">
      <c r="A23" s="10" t="e">
        <f>IF(ISBLANK(#REF!),"",#REF!)</f>
        <v>#REF!</v>
      </c>
      <c r="G23" s="10" t="str">
        <f>IF(OR(ISBLANK(E23),ISBLANK(F23)),"",Tableau65[[#This Row],[Date fin de la lactation]]-Tableau65[[#This Row],[Date début de la Lactation]])</f>
        <v/>
      </c>
      <c r="H23" s="10" t="str">
        <f t="shared" si="0"/>
        <v/>
      </c>
      <c r="O23" t="str">
        <f>IF(OR(ISBLANK(M23),ISBLANK(N23)),"",Tableau65[[#This Row],[Date fin de la lactation 2]]-Tableau65[[#This Row],[Date début de la Lactation 2]])</f>
        <v/>
      </c>
      <c r="P23" t="str">
        <f t="shared" si="1"/>
        <v/>
      </c>
      <c r="W23" t="str">
        <f>IF(OR(ISBLANK(U23),ISBLANK(V23)),"",Tableau65[[#This Row],[Date fin de la lactation 3]]-Tableau65[[#This Row],[Date début de la Lactation 3]])</f>
        <v/>
      </c>
      <c r="X23" t="str">
        <f t="shared" si="2"/>
        <v/>
      </c>
      <c r="AE23" t="str">
        <f>IF(OR(ISBLANK(AC23),ISBLANK(AD23)),"",Tableau65[[#This Row],[Date fin de la lactation 4]]-Tableau65[[#This Row],[Date début de la Lactation 4]])</f>
        <v/>
      </c>
      <c r="AF23" t="str">
        <f t="shared" si="3"/>
        <v/>
      </c>
      <c r="AM23" t="str">
        <f>IF(OR(ISBLANK(AK23),ISBLANK(AL23)),"",Tableau65[[#This Row],[Date fin de la Lactation 5]]-Tableau65[[#This Row],[Date début de la Lactation 5]])</f>
        <v/>
      </c>
      <c r="AN23" t="str">
        <f t="shared" si="4"/>
        <v/>
      </c>
      <c r="AU23" t="str">
        <f>IF(OR(ISBLANK(AS23),ISBLANK(AT23)),"",Tableau65[[#This Row],[Date fin de la lactation 6]]-Tableau65[[#This Row],[Date début de la Lactation 6]])</f>
        <v/>
      </c>
      <c r="AV23" t="str">
        <f t="shared" si="5"/>
        <v/>
      </c>
      <c r="BC23" t="str">
        <f>IF(OR(ISBLANK(BA23),ISBLANK(BB23)),"",Tableau65[[#This Row],[Date fin de la lactation 7]]-Tableau65[[#This Row],[Date début de la Lactation 7]])</f>
        <v/>
      </c>
      <c r="BD23" t="str">
        <f t="shared" si="6"/>
        <v/>
      </c>
      <c r="BK23" t="str">
        <f>IF(OR(ISBLANK(BI23),ISBLANK(BJ23)),"",Tableau65[[#This Row],[Date fin de la lactation 8]]-Tableau65[[#This Row],[Date début de la Lactation 8]])</f>
        <v/>
      </c>
      <c r="BL23" t="str">
        <f t="shared" si="7"/>
        <v/>
      </c>
      <c r="BS23" t="str">
        <f>IF(OR(ISBLANK(BQ23),ISBLANK(BR23)),"",Tableau65[[#This Row],[Date fin de la lactation 9]]-Tableau65[[#This Row],[Date début de la Lactation 9]])</f>
        <v/>
      </c>
      <c r="BT23" t="str">
        <f t="shared" si="8"/>
        <v/>
      </c>
      <c r="CA23" t="str">
        <f>IF(OR(ISBLANK(BY23),ISBLANK(BZ23)),"",Tableau65[[#This Row],[Date fin de la lactation 10]]-Tableau65[[#This Row],[Date début de la Lactation 10]])</f>
        <v/>
      </c>
      <c r="CB23" t="str">
        <f t="shared" si="9"/>
        <v/>
      </c>
    </row>
    <row r="24" spans="1:80" x14ac:dyDescent="0.25">
      <c r="A24" s="10" t="e">
        <f>IF(ISBLANK(#REF!),"",#REF!)</f>
        <v>#REF!</v>
      </c>
      <c r="G24" s="10" t="str">
        <f>IF(OR(ISBLANK(E24),ISBLANK(F24)),"",Tableau65[[#This Row],[Date fin de la lactation]]-Tableau65[[#This Row],[Date début de la Lactation]])</f>
        <v/>
      </c>
      <c r="H24" s="10" t="str">
        <f t="shared" si="0"/>
        <v/>
      </c>
      <c r="O24" t="str">
        <f>IF(OR(ISBLANK(M24),ISBLANK(N24)),"",Tableau65[[#This Row],[Date fin de la lactation 2]]-Tableau65[[#This Row],[Date début de la Lactation 2]])</f>
        <v/>
      </c>
      <c r="P24" t="str">
        <f t="shared" si="1"/>
        <v/>
      </c>
      <c r="W24" t="str">
        <f>IF(OR(ISBLANK(U24),ISBLANK(V24)),"",Tableau65[[#This Row],[Date fin de la lactation 3]]-Tableau65[[#This Row],[Date début de la Lactation 3]])</f>
        <v/>
      </c>
      <c r="X24" t="str">
        <f t="shared" si="2"/>
        <v/>
      </c>
      <c r="AE24" t="str">
        <f>IF(OR(ISBLANK(AC24),ISBLANK(AD24)),"",Tableau65[[#This Row],[Date fin de la lactation 4]]-Tableau65[[#This Row],[Date début de la Lactation 4]])</f>
        <v/>
      </c>
      <c r="AF24" t="str">
        <f t="shared" si="3"/>
        <v/>
      </c>
      <c r="AM24" t="str">
        <f>IF(OR(ISBLANK(AK24),ISBLANK(AL24)),"",Tableau65[[#This Row],[Date fin de la Lactation 5]]-Tableau65[[#This Row],[Date début de la Lactation 5]])</f>
        <v/>
      </c>
      <c r="AN24" t="str">
        <f t="shared" si="4"/>
        <v/>
      </c>
      <c r="AU24" t="str">
        <f>IF(OR(ISBLANK(AS24),ISBLANK(AT24)),"",Tableau65[[#This Row],[Date fin de la lactation 6]]-Tableau65[[#This Row],[Date début de la Lactation 6]])</f>
        <v/>
      </c>
      <c r="AV24" t="str">
        <f t="shared" si="5"/>
        <v/>
      </c>
      <c r="BC24" t="str">
        <f>IF(OR(ISBLANK(BA24),ISBLANK(BB24)),"",Tableau65[[#This Row],[Date fin de la lactation 7]]-Tableau65[[#This Row],[Date début de la Lactation 7]])</f>
        <v/>
      </c>
      <c r="BD24" t="str">
        <f t="shared" si="6"/>
        <v/>
      </c>
      <c r="BK24" t="str">
        <f>IF(OR(ISBLANK(BI24),ISBLANK(BJ24)),"",Tableau65[[#This Row],[Date fin de la lactation 8]]-Tableau65[[#This Row],[Date début de la Lactation 8]])</f>
        <v/>
      </c>
      <c r="BL24" t="str">
        <f t="shared" si="7"/>
        <v/>
      </c>
      <c r="BS24" t="str">
        <f>IF(OR(ISBLANK(BQ24),ISBLANK(BR24)),"",Tableau65[[#This Row],[Date fin de la lactation 9]]-Tableau65[[#This Row],[Date début de la Lactation 9]])</f>
        <v/>
      </c>
      <c r="BT24" t="str">
        <f t="shared" si="8"/>
        <v/>
      </c>
      <c r="CA24" t="str">
        <f>IF(OR(ISBLANK(BY24),ISBLANK(BZ24)),"",Tableau65[[#This Row],[Date fin de la lactation 10]]-Tableau65[[#This Row],[Date début de la Lactation 10]])</f>
        <v/>
      </c>
      <c r="CB24" t="str">
        <f t="shared" si="9"/>
        <v/>
      </c>
    </row>
    <row r="25" spans="1:80" x14ac:dyDescent="0.25">
      <c r="A25" s="10" t="e">
        <f>IF(ISBLANK(#REF!),"",#REF!)</f>
        <v>#REF!</v>
      </c>
      <c r="G25" s="10" t="str">
        <f>IF(OR(ISBLANK(E25),ISBLANK(F25)),"",Tableau65[[#This Row],[Date fin de la lactation]]-Tableau65[[#This Row],[Date début de la Lactation]])</f>
        <v/>
      </c>
      <c r="H25" s="10" t="str">
        <f t="shared" si="0"/>
        <v/>
      </c>
      <c r="O25" t="str">
        <f>IF(OR(ISBLANK(M25),ISBLANK(N25)),"",Tableau65[[#This Row],[Date fin de la lactation 2]]-Tableau65[[#This Row],[Date début de la Lactation 2]])</f>
        <v/>
      </c>
      <c r="P25" t="str">
        <f t="shared" si="1"/>
        <v/>
      </c>
      <c r="W25" t="str">
        <f>IF(OR(ISBLANK(U25),ISBLANK(V25)),"",Tableau65[[#This Row],[Date fin de la lactation 3]]-Tableau65[[#This Row],[Date début de la Lactation 3]])</f>
        <v/>
      </c>
      <c r="X25" t="str">
        <f t="shared" si="2"/>
        <v/>
      </c>
      <c r="AE25" t="str">
        <f>IF(OR(ISBLANK(AC25),ISBLANK(AD25)),"",Tableau65[[#This Row],[Date fin de la lactation 4]]-Tableau65[[#This Row],[Date début de la Lactation 4]])</f>
        <v/>
      </c>
      <c r="AF25" t="str">
        <f t="shared" si="3"/>
        <v/>
      </c>
      <c r="AM25" t="str">
        <f>IF(OR(ISBLANK(AK25),ISBLANK(AL25)),"",Tableau65[[#This Row],[Date fin de la Lactation 5]]-Tableau65[[#This Row],[Date début de la Lactation 5]])</f>
        <v/>
      </c>
      <c r="AN25" t="str">
        <f t="shared" si="4"/>
        <v/>
      </c>
      <c r="AU25" t="str">
        <f>IF(OR(ISBLANK(AS25),ISBLANK(AT25)),"",Tableau65[[#This Row],[Date fin de la lactation 6]]-Tableau65[[#This Row],[Date début de la Lactation 6]])</f>
        <v/>
      </c>
      <c r="AV25" t="str">
        <f t="shared" si="5"/>
        <v/>
      </c>
      <c r="BC25" t="str">
        <f>IF(OR(ISBLANK(BA25),ISBLANK(BB25)),"",Tableau65[[#This Row],[Date fin de la lactation 7]]-Tableau65[[#This Row],[Date début de la Lactation 7]])</f>
        <v/>
      </c>
      <c r="BD25" t="str">
        <f t="shared" si="6"/>
        <v/>
      </c>
      <c r="BK25" t="str">
        <f>IF(OR(ISBLANK(BI25),ISBLANK(BJ25)),"",Tableau65[[#This Row],[Date fin de la lactation 8]]-Tableau65[[#This Row],[Date début de la Lactation 8]])</f>
        <v/>
      </c>
      <c r="BL25" t="str">
        <f t="shared" si="7"/>
        <v/>
      </c>
      <c r="BS25" t="str">
        <f>IF(OR(ISBLANK(BQ25),ISBLANK(BR25)),"",Tableau65[[#This Row],[Date fin de la lactation 9]]-Tableau65[[#This Row],[Date début de la Lactation 9]])</f>
        <v/>
      </c>
      <c r="BT25" t="str">
        <f t="shared" si="8"/>
        <v/>
      </c>
      <c r="CA25" t="str">
        <f>IF(OR(ISBLANK(BY25),ISBLANK(BZ25)),"",Tableau65[[#This Row],[Date fin de la lactation 10]]-Tableau65[[#This Row],[Date début de la Lactation 10]])</f>
        <v/>
      </c>
      <c r="CB25" t="str">
        <f t="shared" si="9"/>
        <v/>
      </c>
    </row>
    <row r="26" spans="1:80" x14ac:dyDescent="0.25">
      <c r="A26" s="10" t="e">
        <f>IF(ISBLANK(#REF!),"",#REF!)</f>
        <v>#REF!</v>
      </c>
      <c r="G26" s="10" t="str">
        <f>IF(OR(ISBLANK(E26),ISBLANK(F26)),"",Tableau65[[#This Row],[Date fin de la lactation]]-Tableau65[[#This Row],[Date début de la Lactation]])</f>
        <v/>
      </c>
      <c r="H26" s="10" t="str">
        <f t="shared" si="0"/>
        <v/>
      </c>
      <c r="O26" t="str">
        <f>IF(OR(ISBLANK(M26),ISBLANK(N26)),"",Tableau65[[#This Row],[Date fin de la lactation 2]]-Tableau65[[#This Row],[Date début de la Lactation 2]])</f>
        <v/>
      </c>
      <c r="P26" t="str">
        <f t="shared" si="1"/>
        <v/>
      </c>
      <c r="W26" t="str">
        <f>IF(OR(ISBLANK(U26),ISBLANK(V26)),"",Tableau65[[#This Row],[Date fin de la lactation 3]]-Tableau65[[#This Row],[Date début de la Lactation 3]])</f>
        <v/>
      </c>
      <c r="X26" t="str">
        <f t="shared" si="2"/>
        <v/>
      </c>
      <c r="AE26" t="str">
        <f>IF(OR(ISBLANK(AC26),ISBLANK(AD26)),"",Tableau65[[#This Row],[Date fin de la lactation 4]]-Tableau65[[#This Row],[Date début de la Lactation 4]])</f>
        <v/>
      </c>
      <c r="AF26" t="str">
        <f t="shared" si="3"/>
        <v/>
      </c>
      <c r="AM26" t="str">
        <f>IF(OR(ISBLANK(AK26),ISBLANK(AL26)),"",Tableau65[[#This Row],[Date fin de la Lactation 5]]-Tableau65[[#This Row],[Date début de la Lactation 5]])</f>
        <v/>
      </c>
      <c r="AN26" t="str">
        <f t="shared" si="4"/>
        <v/>
      </c>
      <c r="AU26" t="str">
        <f>IF(OR(ISBLANK(AS26),ISBLANK(AT26)),"",Tableau65[[#This Row],[Date fin de la lactation 6]]-Tableau65[[#This Row],[Date début de la Lactation 6]])</f>
        <v/>
      </c>
      <c r="AV26" t="str">
        <f t="shared" si="5"/>
        <v/>
      </c>
      <c r="BC26" t="str">
        <f>IF(OR(ISBLANK(BA26),ISBLANK(BB26)),"",Tableau65[[#This Row],[Date fin de la lactation 7]]-Tableau65[[#This Row],[Date début de la Lactation 7]])</f>
        <v/>
      </c>
      <c r="BD26" t="str">
        <f t="shared" si="6"/>
        <v/>
      </c>
      <c r="BK26" t="str">
        <f>IF(OR(ISBLANK(BI26),ISBLANK(BJ26)),"",Tableau65[[#This Row],[Date fin de la lactation 8]]-Tableau65[[#This Row],[Date début de la Lactation 8]])</f>
        <v/>
      </c>
      <c r="BL26" t="str">
        <f t="shared" si="7"/>
        <v/>
      </c>
      <c r="BS26" t="str">
        <f>IF(OR(ISBLANK(BQ26),ISBLANK(BR26)),"",Tableau65[[#This Row],[Date fin de la lactation 9]]-Tableau65[[#This Row],[Date début de la Lactation 9]])</f>
        <v/>
      </c>
      <c r="BT26" t="str">
        <f t="shared" si="8"/>
        <v/>
      </c>
      <c r="CA26" t="str">
        <f>IF(OR(ISBLANK(BY26),ISBLANK(BZ26)),"",Tableau65[[#This Row],[Date fin de la lactation 10]]-Tableau65[[#This Row],[Date début de la Lactation 10]])</f>
        <v/>
      </c>
      <c r="CB26" t="str">
        <f t="shared" si="9"/>
        <v/>
      </c>
    </row>
    <row r="27" spans="1:80" x14ac:dyDescent="0.25">
      <c r="A27" s="10" t="e">
        <f>IF(ISBLANK(#REF!),"",#REF!)</f>
        <v>#REF!</v>
      </c>
      <c r="G27" s="10" t="str">
        <f>IF(OR(ISBLANK(E27),ISBLANK(F27)),"",Tableau65[[#This Row],[Date fin de la lactation]]-Tableau65[[#This Row],[Date début de la Lactation]])</f>
        <v/>
      </c>
      <c r="H27" s="10" t="str">
        <f t="shared" si="0"/>
        <v/>
      </c>
      <c r="O27" t="str">
        <f>IF(OR(ISBLANK(M27),ISBLANK(N27)),"",Tableau65[[#This Row],[Date fin de la lactation 2]]-Tableau65[[#This Row],[Date début de la Lactation 2]])</f>
        <v/>
      </c>
      <c r="P27" t="str">
        <f t="shared" si="1"/>
        <v/>
      </c>
      <c r="W27" t="str">
        <f>IF(OR(ISBLANK(U27),ISBLANK(V27)),"",Tableau65[[#This Row],[Date fin de la lactation 3]]-Tableau65[[#This Row],[Date début de la Lactation 3]])</f>
        <v/>
      </c>
      <c r="X27" t="str">
        <f t="shared" si="2"/>
        <v/>
      </c>
      <c r="AE27" t="str">
        <f>IF(OR(ISBLANK(AC27),ISBLANK(AD27)),"",Tableau65[[#This Row],[Date fin de la lactation 4]]-Tableau65[[#This Row],[Date début de la Lactation 4]])</f>
        <v/>
      </c>
      <c r="AF27" t="str">
        <f t="shared" si="3"/>
        <v/>
      </c>
      <c r="AM27" t="str">
        <f>IF(OR(ISBLANK(AK27),ISBLANK(AL27)),"",Tableau65[[#This Row],[Date fin de la Lactation 5]]-Tableau65[[#This Row],[Date début de la Lactation 5]])</f>
        <v/>
      </c>
      <c r="AN27" t="str">
        <f t="shared" si="4"/>
        <v/>
      </c>
      <c r="AU27" t="str">
        <f>IF(OR(ISBLANK(AS27),ISBLANK(AT27)),"",Tableau65[[#This Row],[Date fin de la lactation 6]]-Tableau65[[#This Row],[Date début de la Lactation 6]])</f>
        <v/>
      </c>
      <c r="AV27" t="str">
        <f t="shared" si="5"/>
        <v/>
      </c>
      <c r="BC27" t="str">
        <f>IF(OR(ISBLANK(BA27),ISBLANK(BB27)),"",Tableau65[[#This Row],[Date fin de la lactation 7]]-Tableau65[[#This Row],[Date début de la Lactation 7]])</f>
        <v/>
      </c>
      <c r="BD27" t="str">
        <f t="shared" si="6"/>
        <v/>
      </c>
      <c r="BK27" t="str">
        <f>IF(OR(ISBLANK(BI27),ISBLANK(BJ27)),"",Tableau65[[#This Row],[Date fin de la lactation 8]]-Tableau65[[#This Row],[Date début de la Lactation 8]])</f>
        <v/>
      </c>
      <c r="BL27" t="str">
        <f t="shared" si="7"/>
        <v/>
      </c>
      <c r="BS27" t="str">
        <f>IF(OR(ISBLANK(BQ27),ISBLANK(BR27)),"",Tableau65[[#This Row],[Date fin de la lactation 9]]-Tableau65[[#This Row],[Date début de la Lactation 9]])</f>
        <v/>
      </c>
      <c r="BT27" t="str">
        <f t="shared" si="8"/>
        <v/>
      </c>
      <c r="CA27" t="str">
        <f>IF(OR(ISBLANK(BY27),ISBLANK(BZ27)),"",Tableau65[[#This Row],[Date fin de la lactation 10]]-Tableau65[[#This Row],[Date début de la Lactation 10]])</f>
        <v/>
      </c>
      <c r="CB27" t="str">
        <f t="shared" si="9"/>
        <v/>
      </c>
    </row>
    <row r="28" spans="1:80" x14ac:dyDescent="0.25">
      <c r="A28" s="10" t="e">
        <f>IF(ISBLANK(#REF!),"",#REF!)</f>
        <v>#REF!</v>
      </c>
      <c r="G28" s="10" t="str">
        <f>IF(OR(ISBLANK(E28),ISBLANK(F28)),"",Tableau65[[#This Row],[Date fin de la lactation]]-Tableau65[[#This Row],[Date début de la Lactation]])</f>
        <v/>
      </c>
      <c r="H28" s="10" t="str">
        <f t="shared" si="0"/>
        <v/>
      </c>
      <c r="O28" t="str">
        <f>IF(OR(ISBLANK(M28),ISBLANK(N28)),"",Tableau65[[#This Row],[Date fin de la lactation 2]]-Tableau65[[#This Row],[Date début de la Lactation 2]])</f>
        <v/>
      </c>
      <c r="P28" t="str">
        <f t="shared" si="1"/>
        <v/>
      </c>
      <c r="W28" t="str">
        <f>IF(OR(ISBLANK(U28),ISBLANK(V28)),"",Tableau65[[#This Row],[Date fin de la lactation 3]]-Tableau65[[#This Row],[Date début de la Lactation 3]])</f>
        <v/>
      </c>
      <c r="X28" t="str">
        <f t="shared" si="2"/>
        <v/>
      </c>
      <c r="AE28" t="str">
        <f>IF(OR(ISBLANK(AC28),ISBLANK(AD28)),"",Tableau65[[#This Row],[Date fin de la lactation 4]]-Tableau65[[#This Row],[Date début de la Lactation 4]])</f>
        <v/>
      </c>
      <c r="AF28" t="str">
        <f t="shared" si="3"/>
        <v/>
      </c>
      <c r="AM28" t="str">
        <f>IF(OR(ISBLANK(AK28),ISBLANK(AL28)),"",Tableau65[[#This Row],[Date fin de la Lactation 5]]-Tableau65[[#This Row],[Date début de la Lactation 5]])</f>
        <v/>
      </c>
      <c r="AN28" t="str">
        <f t="shared" si="4"/>
        <v/>
      </c>
      <c r="AU28" t="str">
        <f>IF(OR(ISBLANK(AS28),ISBLANK(AT28)),"",Tableau65[[#This Row],[Date fin de la lactation 6]]-Tableau65[[#This Row],[Date début de la Lactation 6]])</f>
        <v/>
      </c>
      <c r="AV28" t="str">
        <f t="shared" si="5"/>
        <v/>
      </c>
      <c r="BC28" t="str">
        <f>IF(OR(ISBLANK(BA28),ISBLANK(BB28)),"",Tableau65[[#This Row],[Date fin de la lactation 7]]-Tableau65[[#This Row],[Date début de la Lactation 7]])</f>
        <v/>
      </c>
      <c r="BD28" t="str">
        <f t="shared" si="6"/>
        <v/>
      </c>
      <c r="BK28" t="str">
        <f>IF(OR(ISBLANK(BI28),ISBLANK(BJ28)),"",Tableau65[[#This Row],[Date fin de la lactation 8]]-Tableau65[[#This Row],[Date début de la Lactation 8]])</f>
        <v/>
      </c>
      <c r="BL28" t="str">
        <f t="shared" si="7"/>
        <v/>
      </c>
      <c r="BS28" t="str">
        <f>IF(OR(ISBLANK(BQ28),ISBLANK(BR28)),"",Tableau65[[#This Row],[Date fin de la lactation 9]]-Tableau65[[#This Row],[Date début de la Lactation 9]])</f>
        <v/>
      </c>
      <c r="BT28" t="str">
        <f t="shared" si="8"/>
        <v/>
      </c>
      <c r="CA28" t="str">
        <f>IF(OR(ISBLANK(BY28),ISBLANK(BZ28)),"",Tableau65[[#This Row],[Date fin de la lactation 10]]-Tableau65[[#This Row],[Date début de la Lactation 10]])</f>
        <v/>
      </c>
      <c r="CB28" t="str">
        <f t="shared" si="9"/>
        <v/>
      </c>
    </row>
    <row r="29" spans="1:80" x14ac:dyDescent="0.25">
      <c r="A29" s="10" t="e">
        <f>IF(ISBLANK(#REF!),"",#REF!)</f>
        <v>#REF!</v>
      </c>
      <c r="G29" s="10" t="str">
        <f>IF(OR(ISBLANK(E29),ISBLANK(F29)),"",Tableau65[[#This Row],[Date fin de la lactation]]-Tableau65[[#This Row],[Date début de la Lactation]])</f>
        <v/>
      </c>
      <c r="H29" s="10" t="str">
        <f t="shared" si="0"/>
        <v/>
      </c>
      <c r="O29" t="str">
        <f>IF(OR(ISBLANK(M29),ISBLANK(N29)),"",Tableau65[[#This Row],[Date fin de la lactation 2]]-Tableau65[[#This Row],[Date début de la Lactation 2]])</f>
        <v/>
      </c>
      <c r="P29" t="str">
        <f t="shared" si="1"/>
        <v/>
      </c>
      <c r="W29" t="str">
        <f>IF(OR(ISBLANK(U29),ISBLANK(V29)),"",Tableau65[[#This Row],[Date fin de la lactation 3]]-Tableau65[[#This Row],[Date début de la Lactation 3]])</f>
        <v/>
      </c>
      <c r="X29" t="str">
        <f t="shared" si="2"/>
        <v/>
      </c>
      <c r="AE29" t="str">
        <f>IF(OR(ISBLANK(AC29),ISBLANK(AD29)),"",Tableau65[[#This Row],[Date fin de la lactation 4]]-Tableau65[[#This Row],[Date début de la Lactation 4]])</f>
        <v/>
      </c>
      <c r="AF29" t="str">
        <f t="shared" si="3"/>
        <v/>
      </c>
      <c r="AM29" t="str">
        <f>IF(OR(ISBLANK(AK29),ISBLANK(AL29)),"",Tableau65[[#This Row],[Date fin de la Lactation 5]]-Tableau65[[#This Row],[Date début de la Lactation 5]])</f>
        <v/>
      </c>
      <c r="AN29" t="str">
        <f t="shared" si="4"/>
        <v/>
      </c>
      <c r="AU29" t="str">
        <f>IF(OR(ISBLANK(AS29),ISBLANK(AT29)),"",Tableau65[[#This Row],[Date fin de la lactation 6]]-Tableau65[[#This Row],[Date début de la Lactation 6]])</f>
        <v/>
      </c>
      <c r="AV29" t="str">
        <f t="shared" si="5"/>
        <v/>
      </c>
      <c r="BC29" t="str">
        <f>IF(OR(ISBLANK(BA29),ISBLANK(BB29)),"",Tableau65[[#This Row],[Date fin de la lactation 7]]-Tableau65[[#This Row],[Date début de la Lactation 7]])</f>
        <v/>
      </c>
      <c r="BD29" t="str">
        <f t="shared" si="6"/>
        <v/>
      </c>
      <c r="BK29" t="str">
        <f>IF(OR(ISBLANK(BI29),ISBLANK(BJ29)),"",Tableau65[[#This Row],[Date fin de la lactation 8]]-Tableau65[[#This Row],[Date début de la Lactation 8]])</f>
        <v/>
      </c>
      <c r="BL29" t="str">
        <f t="shared" si="7"/>
        <v/>
      </c>
      <c r="BS29" t="str">
        <f>IF(OR(ISBLANK(BQ29),ISBLANK(BR29)),"",Tableau65[[#This Row],[Date fin de la lactation 9]]-Tableau65[[#This Row],[Date début de la Lactation 9]])</f>
        <v/>
      </c>
      <c r="BT29" t="str">
        <f t="shared" si="8"/>
        <v/>
      </c>
      <c r="CA29" t="str">
        <f>IF(OR(ISBLANK(BY29),ISBLANK(BZ29)),"",Tableau65[[#This Row],[Date fin de la lactation 10]]-Tableau65[[#This Row],[Date début de la Lactation 10]])</f>
        <v/>
      </c>
      <c r="CB29" t="str">
        <f t="shared" si="9"/>
        <v/>
      </c>
    </row>
    <row r="30" spans="1:80" x14ac:dyDescent="0.25">
      <c r="A30" s="10" t="e">
        <f>IF(ISBLANK(#REF!),"",#REF!)</f>
        <v>#REF!</v>
      </c>
      <c r="G30" s="10" t="str">
        <f>IF(OR(ISBLANK(E30),ISBLANK(F30)),"",Tableau65[[#This Row],[Date fin de la lactation]]-Tableau65[[#This Row],[Date début de la Lactation]])</f>
        <v/>
      </c>
      <c r="H30" s="10" t="str">
        <f t="shared" si="0"/>
        <v/>
      </c>
      <c r="O30" t="str">
        <f>IF(OR(ISBLANK(M30),ISBLANK(N30)),"",Tableau65[[#This Row],[Date fin de la lactation 2]]-Tableau65[[#This Row],[Date début de la Lactation 2]])</f>
        <v/>
      </c>
      <c r="P30" t="str">
        <f t="shared" si="1"/>
        <v/>
      </c>
      <c r="W30" t="str">
        <f>IF(OR(ISBLANK(U30),ISBLANK(V30)),"",Tableau65[[#This Row],[Date fin de la lactation 3]]-Tableau65[[#This Row],[Date début de la Lactation 3]])</f>
        <v/>
      </c>
      <c r="X30" t="str">
        <f t="shared" si="2"/>
        <v/>
      </c>
      <c r="AE30" t="str">
        <f>IF(OR(ISBLANK(AC30),ISBLANK(AD30)),"",Tableau65[[#This Row],[Date fin de la lactation 4]]-Tableau65[[#This Row],[Date début de la Lactation 4]])</f>
        <v/>
      </c>
      <c r="AF30" t="str">
        <f t="shared" si="3"/>
        <v/>
      </c>
      <c r="AM30" t="str">
        <f>IF(OR(ISBLANK(AK30),ISBLANK(AL30)),"",Tableau65[[#This Row],[Date fin de la Lactation 5]]-Tableau65[[#This Row],[Date début de la Lactation 5]])</f>
        <v/>
      </c>
      <c r="AN30" t="str">
        <f t="shared" si="4"/>
        <v/>
      </c>
      <c r="AU30" t="str">
        <f>IF(OR(ISBLANK(AS30),ISBLANK(AT30)),"",Tableau65[[#This Row],[Date fin de la lactation 6]]-Tableau65[[#This Row],[Date début de la Lactation 6]])</f>
        <v/>
      </c>
      <c r="AV30" t="str">
        <f t="shared" si="5"/>
        <v/>
      </c>
      <c r="BC30" t="str">
        <f>IF(OR(ISBLANK(BA30),ISBLANK(BB30)),"",Tableau65[[#This Row],[Date fin de la lactation 7]]-Tableau65[[#This Row],[Date début de la Lactation 7]])</f>
        <v/>
      </c>
      <c r="BD30" t="str">
        <f t="shared" si="6"/>
        <v/>
      </c>
      <c r="BK30" t="str">
        <f>IF(OR(ISBLANK(BI30),ISBLANK(BJ30)),"",Tableau65[[#This Row],[Date fin de la lactation 8]]-Tableau65[[#This Row],[Date début de la Lactation 8]])</f>
        <v/>
      </c>
      <c r="BL30" t="str">
        <f t="shared" si="7"/>
        <v/>
      </c>
      <c r="BS30" t="str">
        <f>IF(OR(ISBLANK(BQ30),ISBLANK(BR30)),"",Tableau65[[#This Row],[Date fin de la lactation 9]]-Tableau65[[#This Row],[Date début de la Lactation 9]])</f>
        <v/>
      </c>
      <c r="BT30" t="str">
        <f t="shared" si="8"/>
        <v/>
      </c>
      <c r="CA30" t="str">
        <f>IF(OR(ISBLANK(BY30),ISBLANK(BZ30)),"",Tableau65[[#This Row],[Date fin de la lactation 10]]-Tableau65[[#This Row],[Date début de la Lactation 10]])</f>
        <v/>
      </c>
      <c r="CB30" t="str">
        <f t="shared" si="9"/>
        <v/>
      </c>
    </row>
    <row r="31" spans="1:80" x14ac:dyDescent="0.25">
      <c r="A31" s="10" t="e">
        <f>IF(ISBLANK(#REF!),"",#REF!)</f>
        <v>#REF!</v>
      </c>
      <c r="G31" s="10" t="str">
        <f>IF(OR(ISBLANK(E31),ISBLANK(F31)),"",Tableau65[[#This Row],[Date fin de la lactation]]-Tableau65[[#This Row],[Date début de la Lactation]])</f>
        <v/>
      </c>
      <c r="H31" s="10" t="str">
        <f t="shared" si="0"/>
        <v/>
      </c>
      <c r="O31" t="str">
        <f>IF(OR(ISBLANK(M31),ISBLANK(N31)),"",Tableau65[[#This Row],[Date fin de la lactation 2]]-Tableau65[[#This Row],[Date début de la Lactation 2]])</f>
        <v/>
      </c>
      <c r="P31" t="str">
        <f t="shared" si="1"/>
        <v/>
      </c>
      <c r="W31" t="str">
        <f>IF(OR(ISBLANK(U31),ISBLANK(V31)),"",Tableau65[[#This Row],[Date fin de la lactation 3]]-Tableau65[[#This Row],[Date début de la Lactation 3]])</f>
        <v/>
      </c>
      <c r="X31" t="str">
        <f t="shared" si="2"/>
        <v/>
      </c>
      <c r="AE31" t="str">
        <f>IF(OR(ISBLANK(AC31),ISBLANK(AD31)),"",Tableau65[[#This Row],[Date fin de la lactation 4]]-Tableau65[[#This Row],[Date début de la Lactation 4]])</f>
        <v/>
      </c>
      <c r="AF31" t="str">
        <f t="shared" si="3"/>
        <v/>
      </c>
      <c r="AM31" t="str">
        <f>IF(OR(ISBLANK(AK31),ISBLANK(AL31)),"",Tableau65[[#This Row],[Date fin de la Lactation 5]]-Tableau65[[#This Row],[Date début de la Lactation 5]])</f>
        <v/>
      </c>
      <c r="AN31" t="str">
        <f t="shared" si="4"/>
        <v/>
      </c>
      <c r="AU31" t="str">
        <f>IF(OR(ISBLANK(AS31),ISBLANK(AT31)),"",Tableau65[[#This Row],[Date fin de la lactation 6]]-Tableau65[[#This Row],[Date début de la Lactation 6]])</f>
        <v/>
      </c>
      <c r="AV31" t="str">
        <f t="shared" si="5"/>
        <v/>
      </c>
      <c r="BC31" t="str">
        <f>IF(OR(ISBLANK(BA31),ISBLANK(BB31)),"",Tableau65[[#This Row],[Date fin de la lactation 7]]-Tableau65[[#This Row],[Date début de la Lactation 7]])</f>
        <v/>
      </c>
      <c r="BD31" t="str">
        <f t="shared" si="6"/>
        <v/>
      </c>
      <c r="BK31" t="str">
        <f>IF(OR(ISBLANK(BI31),ISBLANK(BJ31)),"",Tableau65[[#This Row],[Date fin de la lactation 8]]-Tableau65[[#This Row],[Date début de la Lactation 8]])</f>
        <v/>
      </c>
      <c r="BL31" t="str">
        <f t="shared" si="7"/>
        <v/>
      </c>
      <c r="BS31" t="str">
        <f>IF(OR(ISBLANK(BQ31),ISBLANK(BR31)),"",Tableau65[[#This Row],[Date fin de la lactation 9]]-Tableau65[[#This Row],[Date début de la Lactation 9]])</f>
        <v/>
      </c>
      <c r="BT31" t="str">
        <f t="shared" si="8"/>
        <v/>
      </c>
      <c r="CA31" t="str">
        <f>IF(OR(ISBLANK(BY31),ISBLANK(BZ31)),"",Tableau65[[#This Row],[Date fin de la lactation 10]]-Tableau65[[#This Row],[Date début de la Lactation 10]])</f>
        <v/>
      </c>
      <c r="CB31" t="str">
        <f t="shared" si="9"/>
        <v/>
      </c>
    </row>
    <row r="32" spans="1:80" x14ac:dyDescent="0.25">
      <c r="A32" s="10" t="e">
        <f>IF(ISBLANK(#REF!),"",#REF!)</f>
        <v>#REF!</v>
      </c>
      <c r="G32" s="10" t="str">
        <f>IF(OR(ISBLANK(E32),ISBLANK(F32)),"",Tableau65[[#This Row],[Date fin de la lactation]]-Tableau65[[#This Row],[Date début de la Lactation]])</f>
        <v/>
      </c>
      <c r="H32" s="10" t="str">
        <f t="shared" si="0"/>
        <v/>
      </c>
      <c r="O32" t="str">
        <f>IF(OR(ISBLANK(M32),ISBLANK(N32)),"",Tableau65[[#This Row],[Date fin de la lactation 2]]-Tableau65[[#This Row],[Date début de la Lactation 2]])</f>
        <v/>
      </c>
      <c r="P32" t="str">
        <f t="shared" si="1"/>
        <v/>
      </c>
      <c r="W32" t="str">
        <f>IF(OR(ISBLANK(U32),ISBLANK(V32)),"",Tableau65[[#This Row],[Date fin de la lactation 3]]-Tableau65[[#This Row],[Date début de la Lactation 3]])</f>
        <v/>
      </c>
      <c r="X32" t="str">
        <f t="shared" si="2"/>
        <v/>
      </c>
      <c r="AE32" t="str">
        <f>IF(OR(ISBLANK(AC32),ISBLANK(AD32)),"",Tableau65[[#This Row],[Date fin de la lactation 4]]-Tableau65[[#This Row],[Date début de la Lactation 4]])</f>
        <v/>
      </c>
      <c r="AF32" t="str">
        <f t="shared" si="3"/>
        <v/>
      </c>
      <c r="AM32" t="str">
        <f>IF(OR(ISBLANK(AK32),ISBLANK(AL32)),"",Tableau65[[#This Row],[Date fin de la Lactation 5]]-Tableau65[[#This Row],[Date début de la Lactation 5]])</f>
        <v/>
      </c>
      <c r="AN32" t="str">
        <f t="shared" si="4"/>
        <v/>
      </c>
      <c r="AU32" t="str">
        <f>IF(OR(ISBLANK(AS32),ISBLANK(AT32)),"",Tableau65[[#This Row],[Date fin de la lactation 6]]-Tableau65[[#This Row],[Date début de la Lactation 6]])</f>
        <v/>
      </c>
      <c r="AV32" t="str">
        <f t="shared" si="5"/>
        <v/>
      </c>
      <c r="BC32" t="str">
        <f>IF(OR(ISBLANK(BA32),ISBLANK(BB32)),"",Tableau65[[#This Row],[Date fin de la lactation 7]]-Tableau65[[#This Row],[Date début de la Lactation 7]])</f>
        <v/>
      </c>
      <c r="BD32" t="str">
        <f t="shared" si="6"/>
        <v/>
      </c>
      <c r="BK32" t="str">
        <f>IF(OR(ISBLANK(BI32),ISBLANK(BJ32)),"",Tableau65[[#This Row],[Date fin de la lactation 8]]-Tableau65[[#This Row],[Date début de la Lactation 8]])</f>
        <v/>
      </c>
      <c r="BL32" t="str">
        <f t="shared" si="7"/>
        <v/>
      </c>
      <c r="BS32" t="str">
        <f>IF(OR(ISBLANK(BQ32),ISBLANK(BR32)),"",Tableau65[[#This Row],[Date fin de la lactation 9]]-Tableau65[[#This Row],[Date début de la Lactation 9]])</f>
        <v/>
      </c>
      <c r="BT32" t="str">
        <f t="shared" si="8"/>
        <v/>
      </c>
      <c r="CA32" t="str">
        <f>IF(OR(ISBLANK(BY32),ISBLANK(BZ32)),"",Tableau65[[#This Row],[Date fin de la lactation 10]]-Tableau65[[#This Row],[Date début de la Lactation 10]])</f>
        <v/>
      </c>
      <c r="CB32" t="str">
        <f t="shared" si="9"/>
        <v/>
      </c>
    </row>
    <row r="33" spans="1:80" x14ac:dyDescent="0.25">
      <c r="A33" s="10" t="e">
        <f>IF(ISBLANK(#REF!),"",#REF!)</f>
        <v>#REF!</v>
      </c>
      <c r="G33" s="10" t="str">
        <f>IF(OR(ISBLANK(E33),ISBLANK(F33)),"",Tableau65[[#This Row],[Date fin de la lactation]]-Tableau65[[#This Row],[Date début de la Lactation]])</f>
        <v/>
      </c>
      <c r="H33" s="10" t="str">
        <f t="shared" si="0"/>
        <v/>
      </c>
      <c r="O33" t="str">
        <f>IF(OR(ISBLANK(M33),ISBLANK(N33)),"",Tableau65[[#This Row],[Date fin de la lactation 2]]-Tableau65[[#This Row],[Date début de la Lactation 2]])</f>
        <v/>
      </c>
      <c r="P33" t="str">
        <f t="shared" si="1"/>
        <v/>
      </c>
      <c r="W33" t="str">
        <f>IF(OR(ISBLANK(U33),ISBLANK(V33)),"",Tableau65[[#This Row],[Date fin de la lactation 3]]-Tableau65[[#This Row],[Date début de la Lactation 3]])</f>
        <v/>
      </c>
      <c r="X33" t="str">
        <f t="shared" si="2"/>
        <v/>
      </c>
      <c r="AE33" t="str">
        <f>IF(OR(ISBLANK(AC33),ISBLANK(AD33)),"",Tableau65[[#This Row],[Date fin de la lactation 4]]-Tableau65[[#This Row],[Date début de la Lactation 4]])</f>
        <v/>
      </c>
      <c r="AF33" t="str">
        <f t="shared" si="3"/>
        <v/>
      </c>
      <c r="AM33" t="str">
        <f>IF(OR(ISBLANK(AK33),ISBLANK(AL33)),"",Tableau65[[#This Row],[Date fin de la Lactation 5]]-Tableau65[[#This Row],[Date début de la Lactation 5]])</f>
        <v/>
      </c>
      <c r="AN33" t="str">
        <f t="shared" si="4"/>
        <v/>
      </c>
      <c r="AU33" t="str">
        <f>IF(OR(ISBLANK(AS33),ISBLANK(AT33)),"",Tableau65[[#This Row],[Date fin de la lactation 6]]-Tableau65[[#This Row],[Date début de la Lactation 6]])</f>
        <v/>
      </c>
      <c r="AV33" t="str">
        <f t="shared" si="5"/>
        <v/>
      </c>
      <c r="BC33" t="str">
        <f>IF(OR(ISBLANK(BA33),ISBLANK(BB33)),"",Tableau65[[#This Row],[Date fin de la lactation 7]]-Tableau65[[#This Row],[Date début de la Lactation 7]])</f>
        <v/>
      </c>
      <c r="BD33" t="str">
        <f t="shared" si="6"/>
        <v/>
      </c>
      <c r="BK33" t="str">
        <f>IF(OR(ISBLANK(BI33),ISBLANK(BJ33)),"",Tableau65[[#This Row],[Date fin de la lactation 8]]-Tableau65[[#This Row],[Date début de la Lactation 8]])</f>
        <v/>
      </c>
      <c r="BL33" t="str">
        <f t="shared" si="7"/>
        <v/>
      </c>
      <c r="BS33" t="str">
        <f>IF(OR(ISBLANK(BQ33),ISBLANK(BR33)),"",Tableau65[[#This Row],[Date fin de la lactation 9]]-Tableau65[[#This Row],[Date début de la Lactation 9]])</f>
        <v/>
      </c>
      <c r="BT33" t="str">
        <f t="shared" si="8"/>
        <v/>
      </c>
      <c r="CA33" t="str">
        <f>IF(OR(ISBLANK(BY33),ISBLANK(BZ33)),"",Tableau65[[#This Row],[Date fin de la lactation 10]]-Tableau65[[#This Row],[Date début de la Lactation 10]])</f>
        <v/>
      </c>
      <c r="CB33" t="str">
        <f t="shared" si="9"/>
        <v/>
      </c>
    </row>
    <row r="34" spans="1:80" x14ac:dyDescent="0.25">
      <c r="A34" s="10" t="e">
        <f>IF(ISBLANK(#REF!),"",#REF!)</f>
        <v>#REF!</v>
      </c>
      <c r="G34" s="10" t="str">
        <f>IF(OR(ISBLANK(E34),ISBLANK(F34)),"",Tableau65[[#This Row],[Date fin de la lactation]]-Tableau65[[#This Row],[Date début de la Lactation]])</f>
        <v/>
      </c>
      <c r="H34" s="10" t="str">
        <f t="shared" si="0"/>
        <v/>
      </c>
      <c r="O34" t="str">
        <f>IF(OR(ISBLANK(M34),ISBLANK(N34)),"",Tableau65[[#This Row],[Date fin de la lactation 2]]-Tableau65[[#This Row],[Date début de la Lactation 2]])</f>
        <v/>
      </c>
      <c r="P34" t="str">
        <f t="shared" si="1"/>
        <v/>
      </c>
      <c r="W34" t="str">
        <f>IF(OR(ISBLANK(U34),ISBLANK(V34)),"",Tableau65[[#This Row],[Date fin de la lactation 3]]-Tableau65[[#This Row],[Date début de la Lactation 3]])</f>
        <v/>
      </c>
      <c r="X34" t="str">
        <f t="shared" si="2"/>
        <v/>
      </c>
      <c r="AE34" t="str">
        <f>IF(OR(ISBLANK(AC34),ISBLANK(AD34)),"",Tableau65[[#This Row],[Date fin de la lactation 4]]-Tableau65[[#This Row],[Date début de la Lactation 4]])</f>
        <v/>
      </c>
      <c r="AF34" t="str">
        <f t="shared" si="3"/>
        <v/>
      </c>
      <c r="AM34" t="str">
        <f>IF(OR(ISBLANK(AK34),ISBLANK(AL34)),"",Tableau65[[#This Row],[Date fin de la Lactation 5]]-Tableau65[[#This Row],[Date début de la Lactation 5]])</f>
        <v/>
      </c>
      <c r="AN34" t="str">
        <f t="shared" si="4"/>
        <v/>
      </c>
      <c r="AU34" t="str">
        <f>IF(OR(ISBLANK(AS34),ISBLANK(AT34)),"",Tableau65[[#This Row],[Date fin de la lactation 6]]-Tableau65[[#This Row],[Date début de la Lactation 6]])</f>
        <v/>
      </c>
      <c r="AV34" t="str">
        <f t="shared" si="5"/>
        <v/>
      </c>
      <c r="BC34" t="str">
        <f>IF(OR(ISBLANK(BA34),ISBLANK(BB34)),"",Tableau65[[#This Row],[Date fin de la lactation 7]]-Tableau65[[#This Row],[Date début de la Lactation 7]])</f>
        <v/>
      </c>
      <c r="BD34" t="str">
        <f t="shared" si="6"/>
        <v/>
      </c>
      <c r="BK34" t="str">
        <f>IF(OR(ISBLANK(BI34),ISBLANK(BJ34)),"",Tableau65[[#This Row],[Date fin de la lactation 8]]-Tableau65[[#This Row],[Date début de la Lactation 8]])</f>
        <v/>
      </c>
      <c r="BL34" t="str">
        <f t="shared" si="7"/>
        <v/>
      </c>
      <c r="BS34" t="str">
        <f>IF(OR(ISBLANK(BQ34),ISBLANK(BR34)),"",Tableau65[[#This Row],[Date fin de la lactation 9]]-Tableau65[[#This Row],[Date début de la Lactation 9]])</f>
        <v/>
      </c>
      <c r="BT34" t="str">
        <f t="shared" si="8"/>
        <v/>
      </c>
      <c r="CA34" t="str">
        <f>IF(OR(ISBLANK(BY34),ISBLANK(BZ34)),"",Tableau65[[#This Row],[Date fin de la lactation 10]]-Tableau65[[#This Row],[Date début de la Lactation 10]])</f>
        <v/>
      </c>
      <c r="CB34" t="str">
        <f t="shared" si="9"/>
        <v/>
      </c>
    </row>
    <row r="35" spans="1:80" x14ac:dyDescent="0.25">
      <c r="A35" s="10" t="e">
        <f>IF(ISBLANK(#REF!),"",#REF!)</f>
        <v>#REF!</v>
      </c>
      <c r="G35" s="10" t="str">
        <f>IF(OR(ISBLANK(E35),ISBLANK(F35)),"",Tableau65[[#This Row],[Date fin de la lactation]]-Tableau65[[#This Row],[Date début de la Lactation]])</f>
        <v/>
      </c>
      <c r="H35" s="10" t="str">
        <f t="shared" si="0"/>
        <v/>
      </c>
      <c r="O35" t="str">
        <f>IF(OR(ISBLANK(M35),ISBLANK(N35)),"",Tableau65[[#This Row],[Date fin de la lactation 2]]-Tableau65[[#This Row],[Date début de la Lactation 2]])</f>
        <v/>
      </c>
      <c r="P35" t="str">
        <f t="shared" si="1"/>
        <v/>
      </c>
      <c r="W35" t="str">
        <f>IF(OR(ISBLANK(U35),ISBLANK(V35)),"",Tableau65[[#This Row],[Date fin de la lactation 3]]-Tableau65[[#This Row],[Date début de la Lactation 3]])</f>
        <v/>
      </c>
      <c r="X35" t="str">
        <f t="shared" si="2"/>
        <v/>
      </c>
      <c r="AE35" t="str">
        <f>IF(OR(ISBLANK(AC35),ISBLANK(AD35)),"",Tableau65[[#This Row],[Date fin de la lactation 4]]-Tableau65[[#This Row],[Date début de la Lactation 4]])</f>
        <v/>
      </c>
      <c r="AF35" t="str">
        <f t="shared" si="3"/>
        <v/>
      </c>
      <c r="AM35" t="str">
        <f>IF(OR(ISBLANK(AK35),ISBLANK(AL35)),"",Tableau65[[#This Row],[Date fin de la Lactation 5]]-Tableau65[[#This Row],[Date début de la Lactation 5]])</f>
        <v/>
      </c>
      <c r="AN35" t="str">
        <f t="shared" si="4"/>
        <v/>
      </c>
      <c r="AU35" t="str">
        <f>IF(OR(ISBLANK(AS35),ISBLANK(AT35)),"",Tableau65[[#This Row],[Date fin de la lactation 6]]-Tableau65[[#This Row],[Date début de la Lactation 6]])</f>
        <v/>
      </c>
      <c r="AV35" t="str">
        <f t="shared" si="5"/>
        <v/>
      </c>
      <c r="BC35" t="str">
        <f>IF(OR(ISBLANK(BA35),ISBLANK(BB35)),"",Tableau65[[#This Row],[Date fin de la lactation 7]]-Tableau65[[#This Row],[Date début de la Lactation 7]])</f>
        <v/>
      </c>
      <c r="BD35" t="str">
        <f t="shared" si="6"/>
        <v/>
      </c>
      <c r="BK35" t="str">
        <f>IF(OR(ISBLANK(BI35),ISBLANK(BJ35)),"",Tableau65[[#This Row],[Date fin de la lactation 8]]-Tableau65[[#This Row],[Date début de la Lactation 8]])</f>
        <v/>
      </c>
      <c r="BL35" t="str">
        <f t="shared" si="7"/>
        <v/>
      </c>
      <c r="BS35" t="str">
        <f>IF(OR(ISBLANK(BQ35),ISBLANK(BR35)),"",Tableau65[[#This Row],[Date fin de la lactation 9]]-Tableau65[[#This Row],[Date début de la Lactation 9]])</f>
        <v/>
      </c>
      <c r="BT35" t="str">
        <f t="shared" si="8"/>
        <v/>
      </c>
      <c r="CA35" t="str">
        <f>IF(OR(ISBLANK(BY35),ISBLANK(BZ35)),"",Tableau65[[#This Row],[Date fin de la lactation 10]]-Tableau65[[#This Row],[Date début de la Lactation 10]])</f>
        <v/>
      </c>
      <c r="CB35" t="str">
        <f t="shared" si="9"/>
        <v/>
      </c>
    </row>
    <row r="36" spans="1:80" x14ac:dyDescent="0.25">
      <c r="A36" s="10" t="e">
        <f>IF(ISBLANK(#REF!),"",#REF!)</f>
        <v>#REF!</v>
      </c>
      <c r="G36" s="10" t="str">
        <f>IF(OR(ISBLANK(E36),ISBLANK(F36)),"",Tableau65[[#This Row],[Date fin de la lactation]]-Tableau65[[#This Row],[Date début de la Lactation]])</f>
        <v/>
      </c>
      <c r="H36" s="10" t="str">
        <f t="shared" si="0"/>
        <v/>
      </c>
      <c r="O36" t="str">
        <f>IF(OR(ISBLANK(M36),ISBLANK(N36)),"",Tableau65[[#This Row],[Date fin de la lactation 2]]-Tableau65[[#This Row],[Date début de la Lactation 2]])</f>
        <v/>
      </c>
      <c r="P36" t="str">
        <f t="shared" si="1"/>
        <v/>
      </c>
      <c r="W36" t="str">
        <f>IF(OR(ISBLANK(U36),ISBLANK(V36)),"",Tableau65[[#This Row],[Date fin de la lactation 3]]-Tableau65[[#This Row],[Date début de la Lactation 3]])</f>
        <v/>
      </c>
      <c r="X36" t="str">
        <f t="shared" si="2"/>
        <v/>
      </c>
      <c r="AE36" t="str">
        <f>IF(OR(ISBLANK(AC36),ISBLANK(AD36)),"",Tableau65[[#This Row],[Date fin de la lactation 4]]-Tableau65[[#This Row],[Date début de la Lactation 4]])</f>
        <v/>
      </c>
      <c r="AF36" t="str">
        <f t="shared" si="3"/>
        <v/>
      </c>
      <c r="AM36" t="str">
        <f>IF(OR(ISBLANK(AK36),ISBLANK(AL36)),"",Tableau65[[#This Row],[Date fin de la Lactation 5]]-Tableau65[[#This Row],[Date début de la Lactation 5]])</f>
        <v/>
      </c>
      <c r="AN36" t="str">
        <f t="shared" si="4"/>
        <v/>
      </c>
      <c r="AU36" t="str">
        <f>IF(OR(ISBLANK(AS36),ISBLANK(AT36)),"",Tableau65[[#This Row],[Date fin de la lactation 6]]-Tableau65[[#This Row],[Date début de la Lactation 6]])</f>
        <v/>
      </c>
      <c r="AV36" t="str">
        <f t="shared" si="5"/>
        <v/>
      </c>
      <c r="BC36" t="str">
        <f>IF(OR(ISBLANK(BA36),ISBLANK(BB36)),"",Tableau65[[#This Row],[Date fin de la lactation 7]]-Tableau65[[#This Row],[Date début de la Lactation 7]])</f>
        <v/>
      </c>
      <c r="BD36" t="str">
        <f t="shared" si="6"/>
        <v/>
      </c>
      <c r="BK36" t="str">
        <f>IF(OR(ISBLANK(BI36),ISBLANK(BJ36)),"",Tableau65[[#This Row],[Date fin de la lactation 8]]-Tableau65[[#This Row],[Date début de la Lactation 8]])</f>
        <v/>
      </c>
      <c r="BL36" t="str">
        <f t="shared" si="7"/>
        <v/>
      </c>
      <c r="BS36" t="str">
        <f>IF(OR(ISBLANK(BQ36),ISBLANK(BR36)),"",Tableau65[[#This Row],[Date fin de la lactation 9]]-Tableau65[[#This Row],[Date début de la Lactation 9]])</f>
        <v/>
      </c>
      <c r="BT36" t="str">
        <f t="shared" si="8"/>
        <v/>
      </c>
      <c r="CA36" t="str">
        <f>IF(OR(ISBLANK(BY36),ISBLANK(BZ36)),"",Tableau65[[#This Row],[Date fin de la lactation 10]]-Tableau65[[#This Row],[Date début de la Lactation 10]])</f>
        <v/>
      </c>
      <c r="CB36" t="str">
        <f t="shared" si="9"/>
        <v/>
      </c>
    </row>
    <row r="37" spans="1:80" x14ac:dyDescent="0.25">
      <c r="A37" s="10" t="e">
        <f>IF(ISBLANK(#REF!),"",#REF!)</f>
        <v>#REF!</v>
      </c>
      <c r="G37" s="10" t="str">
        <f>IF(OR(ISBLANK(E37),ISBLANK(F37)),"",Tableau65[[#This Row],[Date fin de la lactation]]-Tableau65[[#This Row],[Date début de la Lactation]])</f>
        <v/>
      </c>
      <c r="H37" s="10" t="str">
        <f t="shared" si="0"/>
        <v/>
      </c>
      <c r="O37" t="str">
        <f>IF(OR(ISBLANK(M37),ISBLANK(N37)),"",Tableau65[[#This Row],[Date fin de la lactation 2]]-Tableau65[[#This Row],[Date début de la Lactation 2]])</f>
        <v/>
      </c>
      <c r="P37" t="str">
        <f t="shared" si="1"/>
        <v/>
      </c>
      <c r="W37" t="str">
        <f>IF(OR(ISBLANK(U37),ISBLANK(V37)),"",Tableau65[[#This Row],[Date fin de la lactation 3]]-Tableau65[[#This Row],[Date début de la Lactation 3]])</f>
        <v/>
      </c>
      <c r="X37" t="str">
        <f t="shared" si="2"/>
        <v/>
      </c>
      <c r="AE37" t="str">
        <f>IF(OR(ISBLANK(AC37),ISBLANK(AD37)),"",Tableau65[[#This Row],[Date fin de la lactation 4]]-Tableau65[[#This Row],[Date début de la Lactation 4]])</f>
        <v/>
      </c>
      <c r="AF37" t="str">
        <f t="shared" si="3"/>
        <v/>
      </c>
      <c r="AM37" t="str">
        <f>IF(OR(ISBLANK(AK37),ISBLANK(AL37)),"",Tableau65[[#This Row],[Date fin de la Lactation 5]]-Tableau65[[#This Row],[Date début de la Lactation 5]])</f>
        <v/>
      </c>
      <c r="AN37" t="str">
        <f t="shared" si="4"/>
        <v/>
      </c>
      <c r="AU37" t="str">
        <f>IF(OR(ISBLANK(AS37),ISBLANK(AT37)),"",Tableau65[[#This Row],[Date fin de la lactation 6]]-Tableau65[[#This Row],[Date début de la Lactation 6]])</f>
        <v/>
      </c>
      <c r="AV37" t="str">
        <f t="shared" si="5"/>
        <v/>
      </c>
      <c r="BC37" t="str">
        <f>IF(OR(ISBLANK(BA37),ISBLANK(BB37)),"",Tableau65[[#This Row],[Date fin de la lactation 7]]-Tableau65[[#This Row],[Date début de la Lactation 7]])</f>
        <v/>
      </c>
      <c r="BD37" t="str">
        <f t="shared" si="6"/>
        <v/>
      </c>
      <c r="BK37" t="str">
        <f>IF(OR(ISBLANK(BI37),ISBLANK(BJ37)),"",Tableau65[[#This Row],[Date fin de la lactation 8]]-Tableau65[[#This Row],[Date début de la Lactation 8]])</f>
        <v/>
      </c>
      <c r="BL37" t="str">
        <f t="shared" si="7"/>
        <v/>
      </c>
      <c r="BS37" t="str">
        <f>IF(OR(ISBLANK(BQ37),ISBLANK(BR37)),"",Tableau65[[#This Row],[Date fin de la lactation 9]]-Tableau65[[#This Row],[Date début de la Lactation 9]])</f>
        <v/>
      </c>
      <c r="BT37" t="str">
        <f t="shared" si="8"/>
        <v/>
      </c>
      <c r="CA37" t="str">
        <f>IF(OR(ISBLANK(BY37),ISBLANK(BZ37)),"",Tableau65[[#This Row],[Date fin de la lactation 10]]-Tableau65[[#This Row],[Date début de la Lactation 10]])</f>
        <v/>
      </c>
      <c r="CB37" t="str">
        <f t="shared" si="9"/>
        <v/>
      </c>
    </row>
    <row r="38" spans="1:80" x14ac:dyDescent="0.25">
      <c r="A38" s="10" t="e">
        <f>IF(ISBLANK(#REF!),"",#REF!)</f>
        <v>#REF!</v>
      </c>
      <c r="G38" s="10" t="str">
        <f>IF(OR(ISBLANK(E38),ISBLANK(F38)),"",Tableau65[[#This Row],[Date fin de la lactation]]-Tableau65[[#This Row],[Date début de la Lactation]])</f>
        <v/>
      </c>
      <c r="H38" s="10" t="str">
        <f t="shared" si="0"/>
        <v/>
      </c>
      <c r="O38" t="str">
        <f>IF(OR(ISBLANK(M38),ISBLANK(N38)),"",Tableau65[[#This Row],[Date fin de la lactation 2]]-Tableau65[[#This Row],[Date début de la Lactation 2]])</f>
        <v/>
      </c>
      <c r="P38" t="str">
        <f t="shared" si="1"/>
        <v/>
      </c>
      <c r="W38" t="str">
        <f>IF(OR(ISBLANK(U38),ISBLANK(V38)),"",Tableau65[[#This Row],[Date fin de la lactation 3]]-Tableau65[[#This Row],[Date début de la Lactation 3]])</f>
        <v/>
      </c>
      <c r="X38" t="str">
        <f t="shared" si="2"/>
        <v/>
      </c>
      <c r="AE38" t="str">
        <f>IF(OR(ISBLANK(AC38),ISBLANK(AD38)),"",Tableau65[[#This Row],[Date fin de la lactation 4]]-Tableau65[[#This Row],[Date début de la Lactation 4]])</f>
        <v/>
      </c>
      <c r="AF38" t="str">
        <f t="shared" si="3"/>
        <v/>
      </c>
      <c r="AM38" t="str">
        <f>IF(OR(ISBLANK(AK38),ISBLANK(AL38)),"",Tableau65[[#This Row],[Date fin de la Lactation 5]]-Tableau65[[#This Row],[Date début de la Lactation 5]])</f>
        <v/>
      </c>
      <c r="AN38" t="str">
        <f t="shared" si="4"/>
        <v/>
      </c>
      <c r="AU38" t="str">
        <f>IF(OR(ISBLANK(AS38),ISBLANK(AT38)),"",Tableau65[[#This Row],[Date fin de la lactation 6]]-Tableau65[[#This Row],[Date début de la Lactation 6]])</f>
        <v/>
      </c>
      <c r="AV38" t="str">
        <f t="shared" si="5"/>
        <v/>
      </c>
      <c r="BC38" t="str">
        <f>IF(OR(ISBLANK(BA38),ISBLANK(BB38)),"",Tableau65[[#This Row],[Date fin de la lactation 7]]-Tableau65[[#This Row],[Date début de la Lactation 7]])</f>
        <v/>
      </c>
      <c r="BD38" t="str">
        <f t="shared" si="6"/>
        <v/>
      </c>
      <c r="BK38" t="str">
        <f>IF(OR(ISBLANK(BI38),ISBLANK(BJ38)),"",Tableau65[[#This Row],[Date fin de la lactation 8]]-Tableau65[[#This Row],[Date début de la Lactation 8]])</f>
        <v/>
      </c>
      <c r="BL38" t="str">
        <f t="shared" si="7"/>
        <v/>
      </c>
      <c r="BS38" t="str">
        <f>IF(OR(ISBLANK(BQ38),ISBLANK(BR38)),"",Tableau65[[#This Row],[Date fin de la lactation 9]]-Tableau65[[#This Row],[Date début de la Lactation 9]])</f>
        <v/>
      </c>
      <c r="BT38" t="str">
        <f t="shared" si="8"/>
        <v/>
      </c>
      <c r="CA38" t="str">
        <f>IF(OR(ISBLANK(BY38),ISBLANK(BZ38)),"",Tableau65[[#This Row],[Date fin de la lactation 10]]-Tableau65[[#This Row],[Date début de la Lactation 10]])</f>
        <v/>
      </c>
      <c r="CB38" t="str">
        <f t="shared" si="9"/>
        <v/>
      </c>
    </row>
    <row r="39" spans="1:80" x14ac:dyDescent="0.25">
      <c r="A39" s="10" t="e">
        <f>IF(ISBLANK(#REF!),"",#REF!)</f>
        <v>#REF!</v>
      </c>
      <c r="G39" s="10" t="str">
        <f>IF(OR(ISBLANK(E39),ISBLANK(F39)),"",Tableau65[[#This Row],[Date fin de la lactation]]-Tableau65[[#This Row],[Date début de la Lactation]])</f>
        <v/>
      </c>
      <c r="H39" s="10" t="str">
        <f t="shared" si="0"/>
        <v/>
      </c>
      <c r="O39" t="str">
        <f>IF(OR(ISBLANK(M39),ISBLANK(N39)),"",Tableau65[[#This Row],[Date fin de la lactation 2]]-Tableau65[[#This Row],[Date début de la Lactation 2]])</f>
        <v/>
      </c>
      <c r="P39" t="str">
        <f t="shared" si="1"/>
        <v/>
      </c>
      <c r="W39" t="str">
        <f>IF(OR(ISBLANK(U39),ISBLANK(V39)),"",Tableau65[[#This Row],[Date fin de la lactation 3]]-Tableau65[[#This Row],[Date début de la Lactation 3]])</f>
        <v/>
      </c>
      <c r="X39" t="str">
        <f t="shared" si="2"/>
        <v/>
      </c>
      <c r="AE39" t="str">
        <f>IF(OR(ISBLANK(AC39),ISBLANK(AD39)),"",Tableau65[[#This Row],[Date fin de la lactation 4]]-Tableau65[[#This Row],[Date début de la Lactation 4]])</f>
        <v/>
      </c>
      <c r="AF39" t="str">
        <f t="shared" si="3"/>
        <v/>
      </c>
      <c r="AM39" t="str">
        <f>IF(OR(ISBLANK(AK39),ISBLANK(AL39)),"",Tableau65[[#This Row],[Date fin de la Lactation 5]]-Tableau65[[#This Row],[Date début de la Lactation 5]])</f>
        <v/>
      </c>
      <c r="AN39" t="str">
        <f t="shared" si="4"/>
        <v/>
      </c>
      <c r="AU39" t="str">
        <f>IF(OR(ISBLANK(AS39),ISBLANK(AT39)),"",Tableau65[[#This Row],[Date fin de la lactation 6]]-Tableau65[[#This Row],[Date début de la Lactation 6]])</f>
        <v/>
      </c>
      <c r="AV39" t="str">
        <f t="shared" si="5"/>
        <v/>
      </c>
      <c r="BC39" t="str">
        <f>IF(OR(ISBLANK(BA39),ISBLANK(BB39)),"",Tableau65[[#This Row],[Date fin de la lactation 7]]-Tableau65[[#This Row],[Date début de la Lactation 7]])</f>
        <v/>
      </c>
      <c r="BD39" t="str">
        <f t="shared" si="6"/>
        <v/>
      </c>
      <c r="BK39" t="str">
        <f>IF(OR(ISBLANK(BI39),ISBLANK(BJ39)),"",Tableau65[[#This Row],[Date fin de la lactation 8]]-Tableau65[[#This Row],[Date début de la Lactation 8]])</f>
        <v/>
      </c>
      <c r="BL39" t="str">
        <f t="shared" si="7"/>
        <v/>
      </c>
      <c r="BS39" t="str">
        <f>IF(OR(ISBLANK(BQ39),ISBLANK(BR39)),"",Tableau65[[#This Row],[Date fin de la lactation 9]]-Tableau65[[#This Row],[Date début de la Lactation 9]])</f>
        <v/>
      </c>
      <c r="BT39" t="str">
        <f t="shared" si="8"/>
        <v/>
      </c>
      <c r="CA39" t="str">
        <f>IF(OR(ISBLANK(BY39),ISBLANK(BZ39)),"",Tableau65[[#This Row],[Date fin de la lactation 10]]-Tableau65[[#This Row],[Date début de la Lactation 10]])</f>
        <v/>
      </c>
      <c r="CB39" t="str">
        <f t="shared" si="9"/>
        <v/>
      </c>
    </row>
    <row r="40" spans="1:80" x14ac:dyDescent="0.25">
      <c r="A40" s="10" t="e">
        <f>IF(ISBLANK(#REF!),"",#REF!)</f>
        <v>#REF!</v>
      </c>
      <c r="G40" s="10" t="str">
        <f>IF(OR(ISBLANK(E40),ISBLANK(F40)),"",Tableau65[[#This Row],[Date fin de la lactation]]-Tableau65[[#This Row],[Date début de la Lactation]])</f>
        <v/>
      </c>
      <c r="H40" s="10" t="str">
        <f t="shared" si="0"/>
        <v/>
      </c>
      <c r="O40" t="str">
        <f>IF(OR(ISBLANK(M40),ISBLANK(N40)),"",Tableau65[[#This Row],[Date fin de la lactation 2]]-Tableau65[[#This Row],[Date début de la Lactation 2]])</f>
        <v/>
      </c>
      <c r="P40" t="str">
        <f t="shared" si="1"/>
        <v/>
      </c>
      <c r="W40" t="str">
        <f>IF(OR(ISBLANK(U40),ISBLANK(V40)),"",Tableau65[[#This Row],[Date fin de la lactation 3]]-Tableau65[[#This Row],[Date début de la Lactation 3]])</f>
        <v/>
      </c>
      <c r="X40" t="str">
        <f t="shared" si="2"/>
        <v/>
      </c>
      <c r="AE40" t="str">
        <f>IF(OR(ISBLANK(AC40),ISBLANK(AD40)),"",Tableau65[[#This Row],[Date fin de la lactation 4]]-Tableau65[[#This Row],[Date début de la Lactation 4]])</f>
        <v/>
      </c>
      <c r="AF40" t="str">
        <f t="shared" si="3"/>
        <v/>
      </c>
      <c r="AM40" t="str">
        <f>IF(OR(ISBLANK(AK40),ISBLANK(AL40)),"",Tableau65[[#This Row],[Date fin de la Lactation 5]]-Tableau65[[#This Row],[Date début de la Lactation 5]])</f>
        <v/>
      </c>
      <c r="AN40" t="str">
        <f t="shared" si="4"/>
        <v/>
      </c>
      <c r="AU40" t="str">
        <f>IF(OR(ISBLANK(AS40),ISBLANK(AT40)),"",Tableau65[[#This Row],[Date fin de la lactation 6]]-Tableau65[[#This Row],[Date début de la Lactation 6]])</f>
        <v/>
      </c>
      <c r="AV40" t="str">
        <f t="shared" si="5"/>
        <v/>
      </c>
      <c r="BC40" t="str">
        <f>IF(OR(ISBLANK(BA40),ISBLANK(BB40)),"",Tableau65[[#This Row],[Date fin de la lactation 7]]-Tableau65[[#This Row],[Date début de la Lactation 7]])</f>
        <v/>
      </c>
      <c r="BD40" t="str">
        <f t="shared" si="6"/>
        <v/>
      </c>
      <c r="BK40" t="str">
        <f>IF(OR(ISBLANK(BI40),ISBLANK(BJ40)),"",Tableau65[[#This Row],[Date fin de la lactation 8]]-Tableau65[[#This Row],[Date début de la Lactation 8]])</f>
        <v/>
      </c>
      <c r="BL40" t="str">
        <f t="shared" si="7"/>
        <v/>
      </c>
      <c r="BS40" t="str">
        <f>IF(OR(ISBLANK(BQ40),ISBLANK(BR40)),"",Tableau65[[#This Row],[Date fin de la lactation 9]]-Tableau65[[#This Row],[Date début de la Lactation 9]])</f>
        <v/>
      </c>
      <c r="BT40" t="str">
        <f t="shared" si="8"/>
        <v/>
      </c>
      <c r="CA40" t="str">
        <f>IF(OR(ISBLANK(BY40),ISBLANK(BZ40)),"",Tableau65[[#This Row],[Date fin de la lactation 10]]-Tableau65[[#This Row],[Date début de la Lactation 10]])</f>
        <v/>
      </c>
      <c r="CB40" t="str">
        <f t="shared" si="9"/>
        <v/>
      </c>
    </row>
    <row r="41" spans="1:80" x14ac:dyDescent="0.25">
      <c r="A41" s="10" t="e">
        <f>IF(ISBLANK(#REF!),"",#REF!)</f>
        <v>#REF!</v>
      </c>
      <c r="G41" s="10" t="str">
        <f>IF(OR(ISBLANK(E41),ISBLANK(F41)),"",Tableau65[[#This Row],[Date fin de la lactation]]-Tableau65[[#This Row],[Date début de la Lactation]])</f>
        <v/>
      </c>
      <c r="H41" s="10" t="str">
        <f t="shared" si="0"/>
        <v/>
      </c>
      <c r="O41" t="str">
        <f>IF(OR(ISBLANK(M41),ISBLANK(N41)),"",Tableau65[[#This Row],[Date fin de la lactation 2]]-Tableau65[[#This Row],[Date début de la Lactation 2]])</f>
        <v/>
      </c>
      <c r="P41" t="str">
        <f t="shared" si="1"/>
        <v/>
      </c>
      <c r="W41" t="str">
        <f>IF(OR(ISBLANK(U41),ISBLANK(V41)),"",Tableau65[[#This Row],[Date fin de la lactation 3]]-Tableau65[[#This Row],[Date début de la Lactation 3]])</f>
        <v/>
      </c>
      <c r="X41" t="str">
        <f t="shared" si="2"/>
        <v/>
      </c>
      <c r="AE41" t="str">
        <f>IF(OR(ISBLANK(AC41),ISBLANK(AD41)),"",Tableau65[[#This Row],[Date fin de la lactation 4]]-Tableau65[[#This Row],[Date début de la Lactation 4]])</f>
        <v/>
      </c>
      <c r="AF41" t="str">
        <f t="shared" si="3"/>
        <v/>
      </c>
      <c r="AM41" t="str">
        <f>IF(OR(ISBLANK(AK41),ISBLANK(AL41)),"",Tableau65[[#This Row],[Date fin de la Lactation 5]]-Tableau65[[#This Row],[Date début de la Lactation 5]])</f>
        <v/>
      </c>
      <c r="AN41" t="str">
        <f t="shared" si="4"/>
        <v/>
      </c>
      <c r="AU41" t="str">
        <f>IF(OR(ISBLANK(AS41),ISBLANK(AT41)),"",Tableau65[[#This Row],[Date fin de la lactation 6]]-Tableau65[[#This Row],[Date début de la Lactation 6]])</f>
        <v/>
      </c>
      <c r="AV41" t="str">
        <f t="shared" si="5"/>
        <v/>
      </c>
      <c r="BC41" t="str">
        <f>IF(OR(ISBLANK(BA41),ISBLANK(BB41)),"",Tableau65[[#This Row],[Date fin de la lactation 7]]-Tableau65[[#This Row],[Date début de la Lactation 7]])</f>
        <v/>
      </c>
      <c r="BD41" t="str">
        <f t="shared" si="6"/>
        <v/>
      </c>
      <c r="BK41" t="str">
        <f>IF(OR(ISBLANK(BI41),ISBLANK(BJ41)),"",Tableau65[[#This Row],[Date fin de la lactation 8]]-Tableau65[[#This Row],[Date début de la Lactation 8]])</f>
        <v/>
      </c>
      <c r="BL41" t="str">
        <f t="shared" si="7"/>
        <v/>
      </c>
      <c r="BS41" t="str">
        <f>IF(OR(ISBLANK(BQ41),ISBLANK(BR41)),"",Tableau65[[#This Row],[Date fin de la lactation 9]]-Tableau65[[#This Row],[Date début de la Lactation 9]])</f>
        <v/>
      </c>
      <c r="BT41" t="str">
        <f t="shared" si="8"/>
        <v/>
      </c>
      <c r="CA41" t="str">
        <f>IF(OR(ISBLANK(BY41),ISBLANK(BZ41)),"",Tableau65[[#This Row],[Date fin de la lactation 10]]-Tableau65[[#This Row],[Date début de la Lactation 10]])</f>
        <v/>
      </c>
      <c r="CB41" t="str">
        <f t="shared" si="9"/>
        <v/>
      </c>
    </row>
    <row r="42" spans="1:80" x14ac:dyDescent="0.25">
      <c r="A42" s="10" t="e">
        <f>IF(ISBLANK(#REF!),"",#REF!)</f>
        <v>#REF!</v>
      </c>
      <c r="G42" s="10" t="str">
        <f>IF(OR(ISBLANK(E42),ISBLANK(F42)),"",Tableau65[[#This Row],[Date fin de la lactation]]-Tableau65[[#This Row],[Date début de la Lactation]])</f>
        <v/>
      </c>
      <c r="H42" s="10" t="str">
        <f t="shared" si="0"/>
        <v/>
      </c>
      <c r="O42" t="str">
        <f>IF(OR(ISBLANK(M42),ISBLANK(N42)),"",Tableau65[[#This Row],[Date fin de la lactation 2]]-Tableau65[[#This Row],[Date début de la Lactation 2]])</f>
        <v/>
      </c>
      <c r="P42" t="str">
        <f t="shared" si="1"/>
        <v/>
      </c>
      <c r="W42" t="str">
        <f>IF(OR(ISBLANK(U42),ISBLANK(V42)),"",Tableau65[[#This Row],[Date fin de la lactation 3]]-Tableau65[[#This Row],[Date début de la Lactation 3]])</f>
        <v/>
      </c>
      <c r="X42" t="str">
        <f t="shared" si="2"/>
        <v/>
      </c>
      <c r="AE42" t="str">
        <f>IF(OR(ISBLANK(AC42),ISBLANK(AD42)),"",Tableau65[[#This Row],[Date fin de la lactation 4]]-Tableau65[[#This Row],[Date début de la Lactation 4]])</f>
        <v/>
      </c>
      <c r="AF42" t="str">
        <f t="shared" si="3"/>
        <v/>
      </c>
      <c r="AM42" t="str">
        <f>IF(OR(ISBLANK(AK42),ISBLANK(AL42)),"",Tableau65[[#This Row],[Date fin de la Lactation 5]]-Tableau65[[#This Row],[Date début de la Lactation 5]])</f>
        <v/>
      </c>
      <c r="AN42" t="str">
        <f t="shared" si="4"/>
        <v/>
      </c>
      <c r="AU42" t="str">
        <f>IF(OR(ISBLANK(AS42),ISBLANK(AT42)),"",Tableau65[[#This Row],[Date fin de la lactation 6]]-Tableau65[[#This Row],[Date début de la Lactation 6]])</f>
        <v/>
      </c>
      <c r="AV42" t="str">
        <f t="shared" si="5"/>
        <v/>
      </c>
      <c r="BC42" t="str">
        <f>IF(OR(ISBLANK(BA42),ISBLANK(BB42)),"",Tableau65[[#This Row],[Date fin de la lactation 7]]-Tableau65[[#This Row],[Date début de la Lactation 7]])</f>
        <v/>
      </c>
      <c r="BD42" t="str">
        <f t="shared" si="6"/>
        <v/>
      </c>
      <c r="BK42" t="str">
        <f>IF(OR(ISBLANK(BI42),ISBLANK(BJ42)),"",Tableau65[[#This Row],[Date fin de la lactation 8]]-Tableau65[[#This Row],[Date début de la Lactation 8]])</f>
        <v/>
      </c>
      <c r="BL42" t="str">
        <f t="shared" si="7"/>
        <v/>
      </c>
      <c r="BS42" t="str">
        <f>IF(OR(ISBLANK(BQ42),ISBLANK(BR42)),"",Tableau65[[#This Row],[Date fin de la lactation 9]]-Tableau65[[#This Row],[Date début de la Lactation 9]])</f>
        <v/>
      </c>
      <c r="BT42" t="str">
        <f t="shared" si="8"/>
        <v/>
      </c>
      <c r="CA42" t="str">
        <f>IF(OR(ISBLANK(BY42),ISBLANK(BZ42)),"",Tableau65[[#This Row],[Date fin de la lactation 10]]-Tableau65[[#This Row],[Date début de la Lactation 10]])</f>
        <v/>
      </c>
      <c r="CB42" t="str">
        <f t="shared" si="9"/>
        <v/>
      </c>
    </row>
    <row r="43" spans="1:80" x14ac:dyDescent="0.25">
      <c r="A43" s="10" t="e">
        <f>IF(ISBLANK(#REF!),"",#REF!)</f>
        <v>#REF!</v>
      </c>
      <c r="G43" s="10" t="str">
        <f>IF(OR(ISBLANK(E43),ISBLANK(F43)),"",Tableau65[[#This Row],[Date fin de la lactation]]-Tableau65[[#This Row],[Date début de la Lactation]])</f>
        <v/>
      </c>
      <c r="H43" s="10" t="str">
        <f t="shared" si="0"/>
        <v/>
      </c>
      <c r="O43" t="str">
        <f>IF(OR(ISBLANK(M43),ISBLANK(N43)),"",Tableau65[[#This Row],[Date fin de la lactation 2]]-Tableau65[[#This Row],[Date début de la Lactation 2]])</f>
        <v/>
      </c>
      <c r="P43" t="str">
        <f t="shared" si="1"/>
        <v/>
      </c>
      <c r="W43" t="str">
        <f>IF(OR(ISBLANK(U43),ISBLANK(V43)),"",Tableau65[[#This Row],[Date fin de la lactation 3]]-Tableau65[[#This Row],[Date début de la Lactation 3]])</f>
        <v/>
      </c>
      <c r="X43" t="str">
        <f t="shared" si="2"/>
        <v/>
      </c>
      <c r="AE43" t="str">
        <f>IF(OR(ISBLANK(AC43),ISBLANK(AD43)),"",Tableau65[[#This Row],[Date fin de la lactation 4]]-Tableau65[[#This Row],[Date début de la Lactation 4]])</f>
        <v/>
      </c>
      <c r="AF43" t="str">
        <f t="shared" si="3"/>
        <v/>
      </c>
      <c r="AM43" t="str">
        <f>IF(OR(ISBLANK(AK43),ISBLANK(AL43)),"",Tableau65[[#This Row],[Date fin de la Lactation 5]]-Tableau65[[#This Row],[Date début de la Lactation 5]])</f>
        <v/>
      </c>
      <c r="AN43" t="str">
        <f t="shared" si="4"/>
        <v/>
      </c>
      <c r="AU43" t="str">
        <f>IF(OR(ISBLANK(AS43),ISBLANK(AT43)),"",Tableau65[[#This Row],[Date fin de la lactation 6]]-Tableau65[[#This Row],[Date début de la Lactation 6]])</f>
        <v/>
      </c>
      <c r="AV43" t="str">
        <f t="shared" si="5"/>
        <v/>
      </c>
      <c r="BC43" t="str">
        <f>IF(OR(ISBLANK(BA43),ISBLANK(BB43)),"",Tableau65[[#This Row],[Date fin de la lactation 7]]-Tableau65[[#This Row],[Date début de la Lactation 7]])</f>
        <v/>
      </c>
      <c r="BD43" t="str">
        <f t="shared" si="6"/>
        <v/>
      </c>
      <c r="BK43" t="str">
        <f>IF(OR(ISBLANK(BI43),ISBLANK(BJ43)),"",Tableau65[[#This Row],[Date fin de la lactation 8]]-Tableau65[[#This Row],[Date début de la Lactation 8]])</f>
        <v/>
      </c>
      <c r="BL43" t="str">
        <f t="shared" si="7"/>
        <v/>
      </c>
      <c r="BS43" t="str">
        <f>IF(OR(ISBLANK(BQ43),ISBLANK(BR43)),"",Tableau65[[#This Row],[Date fin de la lactation 9]]-Tableau65[[#This Row],[Date début de la Lactation 9]])</f>
        <v/>
      </c>
      <c r="BT43" t="str">
        <f t="shared" si="8"/>
        <v/>
      </c>
      <c r="CA43" t="str">
        <f>IF(OR(ISBLANK(BY43),ISBLANK(BZ43)),"",Tableau65[[#This Row],[Date fin de la lactation 10]]-Tableau65[[#This Row],[Date début de la Lactation 10]])</f>
        <v/>
      </c>
      <c r="CB43" t="str">
        <f t="shared" si="9"/>
        <v/>
      </c>
    </row>
    <row r="44" spans="1:80" x14ac:dyDescent="0.25">
      <c r="A44" s="10" t="e">
        <f>IF(ISBLANK(#REF!),"",#REF!)</f>
        <v>#REF!</v>
      </c>
      <c r="G44" s="10" t="str">
        <f>IF(OR(ISBLANK(E44),ISBLANK(F44)),"",Tableau65[[#This Row],[Date fin de la lactation]]-Tableau65[[#This Row],[Date début de la Lactation]])</f>
        <v/>
      </c>
      <c r="H44" s="10" t="str">
        <f t="shared" si="0"/>
        <v/>
      </c>
      <c r="O44" t="str">
        <f>IF(OR(ISBLANK(M44),ISBLANK(N44)),"",Tableau65[[#This Row],[Date fin de la lactation 2]]-Tableau65[[#This Row],[Date début de la Lactation 2]])</f>
        <v/>
      </c>
      <c r="P44" t="str">
        <f t="shared" si="1"/>
        <v/>
      </c>
      <c r="W44" t="str">
        <f>IF(OR(ISBLANK(U44),ISBLANK(V44)),"",Tableau65[[#This Row],[Date fin de la lactation 3]]-Tableau65[[#This Row],[Date début de la Lactation 3]])</f>
        <v/>
      </c>
      <c r="X44" t="str">
        <f t="shared" si="2"/>
        <v/>
      </c>
      <c r="AE44" t="str">
        <f>IF(OR(ISBLANK(AC44),ISBLANK(AD44)),"",Tableau65[[#This Row],[Date fin de la lactation 4]]-Tableau65[[#This Row],[Date début de la Lactation 4]])</f>
        <v/>
      </c>
      <c r="AF44" t="str">
        <f t="shared" si="3"/>
        <v/>
      </c>
      <c r="AM44" t="str">
        <f>IF(OR(ISBLANK(AK44),ISBLANK(AL44)),"",Tableau65[[#This Row],[Date fin de la Lactation 5]]-Tableau65[[#This Row],[Date début de la Lactation 5]])</f>
        <v/>
      </c>
      <c r="AN44" t="str">
        <f t="shared" si="4"/>
        <v/>
      </c>
      <c r="AU44" t="str">
        <f>IF(OR(ISBLANK(AS44),ISBLANK(AT44)),"",Tableau65[[#This Row],[Date fin de la lactation 6]]-Tableau65[[#This Row],[Date début de la Lactation 6]])</f>
        <v/>
      </c>
      <c r="AV44" t="str">
        <f t="shared" si="5"/>
        <v/>
      </c>
      <c r="BC44" t="str">
        <f>IF(OR(ISBLANK(BA44),ISBLANK(BB44)),"",Tableau65[[#This Row],[Date fin de la lactation 7]]-Tableau65[[#This Row],[Date début de la Lactation 7]])</f>
        <v/>
      </c>
      <c r="BD44" t="str">
        <f t="shared" si="6"/>
        <v/>
      </c>
      <c r="BK44" t="str">
        <f>IF(OR(ISBLANK(BI44),ISBLANK(BJ44)),"",Tableau65[[#This Row],[Date fin de la lactation 8]]-Tableau65[[#This Row],[Date début de la Lactation 8]])</f>
        <v/>
      </c>
      <c r="BL44" t="str">
        <f t="shared" si="7"/>
        <v/>
      </c>
      <c r="BS44" t="str">
        <f>IF(OR(ISBLANK(BQ44),ISBLANK(BR44)),"",Tableau65[[#This Row],[Date fin de la lactation 9]]-Tableau65[[#This Row],[Date début de la Lactation 9]])</f>
        <v/>
      </c>
      <c r="BT44" t="str">
        <f t="shared" si="8"/>
        <v/>
      </c>
      <c r="CA44" t="str">
        <f>IF(OR(ISBLANK(BY44),ISBLANK(BZ44)),"",Tableau65[[#This Row],[Date fin de la lactation 10]]-Tableau65[[#This Row],[Date début de la Lactation 10]])</f>
        <v/>
      </c>
      <c r="CB44" t="str">
        <f t="shared" si="9"/>
        <v/>
      </c>
    </row>
    <row r="45" spans="1:80" x14ac:dyDescent="0.25">
      <c r="A45" s="10" t="e">
        <f>IF(ISBLANK(#REF!),"",#REF!)</f>
        <v>#REF!</v>
      </c>
      <c r="G45" s="10" t="str">
        <f>IF(OR(ISBLANK(E45),ISBLANK(F45)),"",Tableau65[[#This Row],[Date fin de la lactation]]-Tableau65[[#This Row],[Date début de la Lactation]])</f>
        <v/>
      </c>
      <c r="H45" s="10" t="str">
        <f t="shared" si="0"/>
        <v/>
      </c>
      <c r="O45" t="str">
        <f>IF(OR(ISBLANK(M45),ISBLANK(N45)),"",Tableau65[[#This Row],[Date fin de la lactation 2]]-Tableau65[[#This Row],[Date début de la Lactation 2]])</f>
        <v/>
      </c>
      <c r="P45" t="str">
        <f t="shared" si="1"/>
        <v/>
      </c>
      <c r="W45" t="str">
        <f>IF(OR(ISBLANK(U45),ISBLANK(V45)),"",Tableau65[[#This Row],[Date fin de la lactation 3]]-Tableau65[[#This Row],[Date début de la Lactation 3]])</f>
        <v/>
      </c>
      <c r="X45" t="str">
        <f t="shared" si="2"/>
        <v/>
      </c>
      <c r="AE45" t="str">
        <f>IF(OR(ISBLANK(AC45),ISBLANK(AD45)),"",Tableau65[[#This Row],[Date fin de la lactation 4]]-Tableau65[[#This Row],[Date début de la Lactation 4]])</f>
        <v/>
      </c>
      <c r="AF45" t="str">
        <f t="shared" si="3"/>
        <v/>
      </c>
      <c r="AM45" t="str">
        <f>IF(OR(ISBLANK(AK45),ISBLANK(AL45)),"",Tableau65[[#This Row],[Date fin de la Lactation 5]]-Tableau65[[#This Row],[Date début de la Lactation 5]])</f>
        <v/>
      </c>
      <c r="AN45" t="str">
        <f t="shared" si="4"/>
        <v/>
      </c>
      <c r="AU45" t="str">
        <f>IF(OR(ISBLANK(AS45),ISBLANK(AT45)),"",Tableau65[[#This Row],[Date fin de la lactation 6]]-Tableau65[[#This Row],[Date début de la Lactation 6]])</f>
        <v/>
      </c>
      <c r="AV45" t="str">
        <f t="shared" si="5"/>
        <v/>
      </c>
      <c r="BC45" t="str">
        <f>IF(OR(ISBLANK(BA45),ISBLANK(BB45)),"",Tableau65[[#This Row],[Date fin de la lactation 7]]-Tableau65[[#This Row],[Date début de la Lactation 7]])</f>
        <v/>
      </c>
      <c r="BD45" t="str">
        <f t="shared" si="6"/>
        <v/>
      </c>
      <c r="BK45" t="str">
        <f>IF(OR(ISBLANK(BI45),ISBLANK(BJ45)),"",Tableau65[[#This Row],[Date fin de la lactation 8]]-Tableau65[[#This Row],[Date début de la Lactation 8]])</f>
        <v/>
      </c>
      <c r="BL45" t="str">
        <f t="shared" si="7"/>
        <v/>
      </c>
      <c r="BS45" t="str">
        <f>IF(OR(ISBLANK(BQ45),ISBLANK(BR45)),"",Tableau65[[#This Row],[Date fin de la lactation 9]]-Tableau65[[#This Row],[Date début de la Lactation 9]])</f>
        <v/>
      </c>
      <c r="BT45" t="str">
        <f t="shared" si="8"/>
        <v/>
      </c>
      <c r="CA45" t="str">
        <f>IF(OR(ISBLANK(BY45),ISBLANK(BZ45)),"",Tableau65[[#This Row],[Date fin de la lactation 10]]-Tableau65[[#This Row],[Date début de la Lactation 10]])</f>
        <v/>
      </c>
      <c r="CB45" t="str">
        <f t="shared" si="9"/>
        <v/>
      </c>
    </row>
    <row r="46" spans="1:80" x14ac:dyDescent="0.25">
      <c r="A46" s="10" t="e">
        <f>IF(ISBLANK(#REF!),"",#REF!)</f>
        <v>#REF!</v>
      </c>
      <c r="G46" s="10" t="str">
        <f>IF(OR(ISBLANK(E46),ISBLANK(F46)),"",Tableau65[[#This Row],[Date fin de la lactation]]-Tableau65[[#This Row],[Date début de la Lactation]])</f>
        <v/>
      </c>
      <c r="H46" s="10" t="str">
        <f t="shared" si="0"/>
        <v/>
      </c>
      <c r="O46" t="str">
        <f>IF(OR(ISBLANK(M46),ISBLANK(N46)),"",Tableau65[[#This Row],[Date fin de la lactation 2]]-Tableau65[[#This Row],[Date début de la Lactation 2]])</f>
        <v/>
      </c>
      <c r="P46" t="str">
        <f t="shared" si="1"/>
        <v/>
      </c>
      <c r="W46" t="str">
        <f>IF(OR(ISBLANK(U46),ISBLANK(V46)),"",Tableau65[[#This Row],[Date fin de la lactation 3]]-Tableau65[[#This Row],[Date début de la Lactation 3]])</f>
        <v/>
      </c>
      <c r="X46" t="str">
        <f t="shared" si="2"/>
        <v/>
      </c>
      <c r="AE46" t="str">
        <f>IF(OR(ISBLANK(AC46),ISBLANK(AD46)),"",Tableau65[[#This Row],[Date fin de la lactation 4]]-Tableau65[[#This Row],[Date début de la Lactation 4]])</f>
        <v/>
      </c>
      <c r="AF46" t="str">
        <f t="shared" si="3"/>
        <v/>
      </c>
      <c r="AM46" t="str">
        <f>IF(OR(ISBLANK(AK46),ISBLANK(AL46)),"",Tableau65[[#This Row],[Date fin de la Lactation 5]]-Tableau65[[#This Row],[Date début de la Lactation 5]])</f>
        <v/>
      </c>
      <c r="AN46" t="str">
        <f t="shared" si="4"/>
        <v/>
      </c>
      <c r="AU46" t="str">
        <f>IF(OR(ISBLANK(AS46),ISBLANK(AT46)),"",Tableau65[[#This Row],[Date fin de la lactation 6]]-Tableau65[[#This Row],[Date début de la Lactation 6]])</f>
        <v/>
      </c>
      <c r="AV46" t="str">
        <f t="shared" si="5"/>
        <v/>
      </c>
      <c r="BC46" t="str">
        <f>IF(OR(ISBLANK(BA46),ISBLANK(BB46)),"",Tableau65[[#This Row],[Date fin de la lactation 7]]-Tableau65[[#This Row],[Date début de la Lactation 7]])</f>
        <v/>
      </c>
      <c r="BD46" t="str">
        <f t="shared" si="6"/>
        <v/>
      </c>
      <c r="BK46" t="str">
        <f>IF(OR(ISBLANK(BI46),ISBLANK(BJ46)),"",Tableau65[[#This Row],[Date fin de la lactation 8]]-Tableau65[[#This Row],[Date début de la Lactation 8]])</f>
        <v/>
      </c>
      <c r="BL46" t="str">
        <f t="shared" si="7"/>
        <v/>
      </c>
      <c r="BS46" t="str">
        <f>IF(OR(ISBLANK(BQ46),ISBLANK(BR46)),"",Tableau65[[#This Row],[Date fin de la lactation 9]]-Tableau65[[#This Row],[Date début de la Lactation 9]])</f>
        <v/>
      </c>
      <c r="BT46" t="str">
        <f t="shared" si="8"/>
        <v/>
      </c>
      <c r="CA46" t="str">
        <f>IF(OR(ISBLANK(BY46),ISBLANK(BZ46)),"",Tableau65[[#This Row],[Date fin de la lactation 10]]-Tableau65[[#This Row],[Date début de la Lactation 10]])</f>
        <v/>
      </c>
      <c r="CB46" t="str">
        <f t="shared" si="9"/>
        <v/>
      </c>
    </row>
    <row r="47" spans="1:80" x14ac:dyDescent="0.25">
      <c r="A47" s="10" t="e">
        <f>IF(ISBLANK(#REF!),"",#REF!)</f>
        <v>#REF!</v>
      </c>
      <c r="G47" s="10" t="str">
        <f>IF(OR(ISBLANK(E47),ISBLANK(F47)),"",Tableau65[[#This Row],[Date fin de la lactation]]-Tableau65[[#This Row],[Date début de la Lactation]])</f>
        <v/>
      </c>
      <c r="H47" s="10" t="str">
        <f t="shared" si="0"/>
        <v/>
      </c>
      <c r="O47" t="str">
        <f>IF(OR(ISBLANK(M47),ISBLANK(N47)),"",Tableau65[[#This Row],[Date fin de la lactation 2]]-Tableau65[[#This Row],[Date début de la Lactation 2]])</f>
        <v/>
      </c>
      <c r="P47" t="str">
        <f t="shared" si="1"/>
        <v/>
      </c>
      <c r="W47" t="str">
        <f>IF(OR(ISBLANK(U47),ISBLANK(V47)),"",Tableau65[[#This Row],[Date fin de la lactation 3]]-Tableau65[[#This Row],[Date début de la Lactation 3]])</f>
        <v/>
      </c>
      <c r="X47" t="str">
        <f t="shared" si="2"/>
        <v/>
      </c>
      <c r="AE47" t="str">
        <f>IF(OR(ISBLANK(AC47),ISBLANK(AD47)),"",Tableau65[[#This Row],[Date fin de la lactation 4]]-Tableau65[[#This Row],[Date début de la Lactation 4]])</f>
        <v/>
      </c>
      <c r="AF47" t="str">
        <f t="shared" si="3"/>
        <v/>
      </c>
      <c r="AM47" t="str">
        <f>IF(OR(ISBLANK(AK47),ISBLANK(AL47)),"",Tableau65[[#This Row],[Date fin de la Lactation 5]]-Tableau65[[#This Row],[Date début de la Lactation 5]])</f>
        <v/>
      </c>
      <c r="AN47" t="str">
        <f t="shared" si="4"/>
        <v/>
      </c>
      <c r="AU47" t="str">
        <f>IF(OR(ISBLANK(AS47),ISBLANK(AT47)),"",Tableau65[[#This Row],[Date fin de la lactation 6]]-Tableau65[[#This Row],[Date début de la Lactation 6]])</f>
        <v/>
      </c>
      <c r="AV47" t="str">
        <f t="shared" si="5"/>
        <v/>
      </c>
      <c r="BC47" t="str">
        <f>IF(OR(ISBLANK(BA47),ISBLANK(BB47)),"",Tableau65[[#This Row],[Date fin de la lactation 7]]-Tableau65[[#This Row],[Date début de la Lactation 7]])</f>
        <v/>
      </c>
      <c r="BD47" t="str">
        <f t="shared" si="6"/>
        <v/>
      </c>
      <c r="BK47" t="str">
        <f>IF(OR(ISBLANK(BI47),ISBLANK(BJ47)),"",Tableau65[[#This Row],[Date fin de la lactation 8]]-Tableau65[[#This Row],[Date début de la Lactation 8]])</f>
        <v/>
      </c>
      <c r="BL47" t="str">
        <f t="shared" si="7"/>
        <v/>
      </c>
      <c r="BS47" t="str">
        <f>IF(OR(ISBLANK(BQ47),ISBLANK(BR47)),"",Tableau65[[#This Row],[Date fin de la lactation 9]]-Tableau65[[#This Row],[Date début de la Lactation 9]])</f>
        <v/>
      </c>
      <c r="BT47" t="str">
        <f t="shared" si="8"/>
        <v/>
      </c>
      <c r="CA47" t="str">
        <f>IF(OR(ISBLANK(BY47),ISBLANK(BZ47)),"",Tableau65[[#This Row],[Date fin de la lactation 10]]-Tableau65[[#This Row],[Date début de la Lactation 10]])</f>
        <v/>
      </c>
      <c r="CB47" t="str">
        <f t="shared" si="9"/>
        <v/>
      </c>
    </row>
    <row r="48" spans="1:80" x14ac:dyDescent="0.25">
      <c r="A48" s="10" t="e">
        <f>IF(ISBLANK(#REF!),"",#REF!)</f>
        <v>#REF!</v>
      </c>
      <c r="G48" s="10" t="str">
        <f>IF(OR(ISBLANK(E48),ISBLANK(F48)),"",Tableau65[[#This Row],[Date fin de la lactation]]-Tableau65[[#This Row],[Date début de la Lactation]])</f>
        <v/>
      </c>
      <c r="H48" s="10" t="str">
        <f t="shared" si="0"/>
        <v/>
      </c>
      <c r="O48" t="str">
        <f>IF(OR(ISBLANK(M48),ISBLANK(N48)),"",Tableau65[[#This Row],[Date fin de la lactation 2]]-Tableau65[[#This Row],[Date début de la Lactation 2]])</f>
        <v/>
      </c>
      <c r="P48" t="str">
        <f t="shared" si="1"/>
        <v/>
      </c>
      <c r="W48" t="str">
        <f>IF(OR(ISBLANK(U48),ISBLANK(V48)),"",Tableau65[[#This Row],[Date fin de la lactation 3]]-Tableau65[[#This Row],[Date début de la Lactation 3]])</f>
        <v/>
      </c>
      <c r="X48" t="str">
        <f t="shared" si="2"/>
        <v/>
      </c>
      <c r="AE48" t="str">
        <f>IF(OR(ISBLANK(AC48),ISBLANK(AD48)),"",Tableau65[[#This Row],[Date fin de la lactation 4]]-Tableau65[[#This Row],[Date début de la Lactation 4]])</f>
        <v/>
      </c>
      <c r="AF48" t="str">
        <f t="shared" si="3"/>
        <v/>
      </c>
      <c r="AM48" t="str">
        <f>IF(OR(ISBLANK(AK48),ISBLANK(AL48)),"",Tableau65[[#This Row],[Date fin de la Lactation 5]]-Tableau65[[#This Row],[Date début de la Lactation 5]])</f>
        <v/>
      </c>
      <c r="AN48" t="str">
        <f t="shared" si="4"/>
        <v/>
      </c>
      <c r="AU48" t="str">
        <f>IF(OR(ISBLANK(AS48),ISBLANK(AT48)),"",Tableau65[[#This Row],[Date fin de la lactation 6]]-Tableau65[[#This Row],[Date début de la Lactation 6]])</f>
        <v/>
      </c>
      <c r="AV48" t="str">
        <f t="shared" si="5"/>
        <v/>
      </c>
      <c r="BC48" t="str">
        <f>IF(OR(ISBLANK(BA48),ISBLANK(BB48)),"",Tableau65[[#This Row],[Date fin de la lactation 7]]-Tableau65[[#This Row],[Date début de la Lactation 7]])</f>
        <v/>
      </c>
      <c r="BD48" t="str">
        <f t="shared" si="6"/>
        <v/>
      </c>
      <c r="BK48" t="str">
        <f>IF(OR(ISBLANK(BI48),ISBLANK(BJ48)),"",Tableau65[[#This Row],[Date fin de la lactation 8]]-Tableau65[[#This Row],[Date début de la Lactation 8]])</f>
        <v/>
      </c>
      <c r="BL48" t="str">
        <f t="shared" si="7"/>
        <v/>
      </c>
      <c r="BS48" t="str">
        <f>IF(OR(ISBLANK(BQ48),ISBLANK(BR48)),"",Tableau65[[#This Row],[Date fin de la lactation 9]]-Tableau65[[#This Row],[Date début de la Lactation 9]])</f>
        <v/>
      </c>
      <c r="BT48" t="str">
        <f t="shared" si="8"/>
        <v/>
      </c>
      <c r="CA48" t="str">
        <f>IF(OR(ISBLANK(BY48),ISBLANK(BZ48)),"",Tableau65[[#This Row],[Date fin de la lactation 10]]-Tableau65[[#This Row],[Date début de la Lactation 10]])</f>
        <v/>
      </c>
      <c r="CB48" t="str">
        <f t="shared" si="9"/>
        <v/>
      </c>
    </row>
    <row r="49" spans="1:80" x14ac:dyDescent="0.25">
      <c r="A49" s="10" t="e">
        <f>IF(ISBLANK(#REF!),"",#REF!)</f>
        <v>#REF!</v>
      </c>
      <c r="G49" s="10" t="str">
        <f>IF(OR(ISBLANK(E49),ISBLANK(F49)),"",Tableau65[[#This Row],[Date fin de la lactation]]-Tableau65[[#This Row],[Date début de la Lactation]])</f>
        <v/>
      </c>
      <c r="H49" s="10" t="str">
        <f t="shared" si="0"/>
        <v/>
      </c>
      <c r="O49" t="str">
        <f>IF(OR(ISBLANK(M49),ISBLANK(N49)),"",Tableau65[[#This Row],[Date fin de la lactation 2]]-Tableau65[[#This Row],[Date début de la Lactation 2]])</f>
        <v/>
      </c>
      <c r="P49" t="str">
        <f t="shared" si="1"/>
        <v/>
      </c>
      <c r="W49" t="str">
        <f>IF(OR(ISBLANK(U49),ISBLANK(V49)),"",Tableau65[[#This Row],[Date fin de la lactation 3]]-Tableau65[[#This Row],[Date début de la Lactation 3]])</f>
        <v/>
      </c>
      <c r="X49" t="str">
        <f t="shared" si="2"/>
        <v/>
      </c>
      <c r="AE49" t="str">
        <f>IF(OR(ISBLANK(AC49),ISBLANK(AD49)),"",Tableau65[[#This Row],[Date fin de la lactation 4]]-Tableau65[[#This Row],[Date début de la Lactation 4]])</f>
        <v/>
      </c>
      <c r="AF49" t="str">
        <f t="shared" si="3"/>
        <v/>
      </c>
      <c r="AM49" t="str">
        <f>IF(OR(ISBLANK(AK49),ISBLANK(AL49)),"",Tableau65[[#This Row],[Date fin de la Lactation 5]]-Tableau65[[#This Row],[Date début de la Lactation 5]])</f>
        <v/>
      </c>
      <c r="AN49" t="str">
        <f t="shared" si="4"/>
        <v/>
      </c>
      <c r="AU49" t="str">
        <f>IF(OR(ISBLANK(AS49),ISBLANK(AT49)),"",Tableau65[[#This Row],[Date fin de la lactation 6]]-Tableau65[[#This Row],[Date début de la Lactation 6]])</f>
        <v/>
      </c>
      <c r="AV49" t="str">
        <f t="shared" si="5"/>
        <v/>
      </c>
      <c r="BC49" t="str">
        <f>IF(OR(ISBLANK(BA49),ISBLANK(BB49)),"",Tableau65[[#This Row],[Date fin de la lactation 7]]-Tableau65[[#This Row],[Date début de la Lactation 7]])</f>
        <v/>
      </c>
      <c r="BD49" t="str">
        <f t="shared" si="6"/>
        <v/>
      </c>
      <c r="BK49" t="str">
        <f>IF(OR(ISBLANK(BI49),ISBLANK(BJ49)),"",Tableau65[[#This Row],[Date fin de la lactation 8]]-Tableau65[[#This Row],[Date début de la Lactation 8]])</f>
        <v/>
      </c>
      <c r="BL49" t="str">
        <f t="shared" si="7"/>
        <v/>
      </c>
      <c r="BS49" t="str">
        <f>IF(OR(ISBLANK(BQ49),ISBLANK(BR49)),"",Tableau65[[#This Row],[Date fin de la lactation 9]]-Tableau65[[#This Row],[Date début de la Lactation 9]])</f>
        <v/>
      </c>
      <c r="BT49" t="str">
        <f t="shared" si="8"/>
        <v/>
      </c>
      <c r="CA49" t="str">
        <f>IF(OR(ISBLANK(BY49),ISBLANK(BZ49)),"",Tableau65[[#This Row],[Date fin de la lactation 10]]-Tableau65[[#This Row],[Date début de la Lactation 10]])</f>
        <v/>
      </c>
      <c r="CB49" t="str">
        <f t="shared" si="9"/>
        <v/>
      </c>
    </row>
    <row r="50" spans="1:80" x14ac:dyDescent="0.25">
      <c r="A50" s="10" t="e">
        <f>IF(ISBLANK(#REF!),"",#REF!)</f>
        <v>#REF!</v>
      </c>
      <c r="G50" s="10" t="str">
        <f>IF(OR(ISBLANK(E50),ISBLANK(F50)),"",Tableau65[[#This Row],[Date fin de la lactation]]-Tableau65[[#This Row],[Date début de la Lactation]])</f>
        <v/>
      </c>
      <c r="H50" s="10" t="str">
        <f t="shared" si="0"/>
        <v/>
      </c>
      <c r="O50" t="str">
        <f>IF(OR(ISBLANK(M50),ISBLANK(N50)),"",Tableau65[[#This Row],[Date fin de la lactation 2]]-Tableau65[[#This Row],[Date début de la Lactation 2]])</f>
        <v/>
      </c>
      <c r="P50" t="str">
        <f t="shared" si="1"/>
        <v/>
      </c>
      <c r="W50" t="str">
        <f>IF(OR(ISBLANK(U50),ISBLANK(V50)),"",Tableau65[[#This Row],[Date fin de la lactation 3]]-Tableau65[[#This Row],[Date début de la Lactation 3]])</f>
        <v/>
      </c>
      <c r="X50" t="str">
        <f t="shared" si="2"/>
        <v/>
      </c>
      <c r="AE50" t="str">
        <f>IF(OR(ISBLANK(AC50),ISBLANK(AD50)),"",Tableau65[[#This Row],[Date fin de la lactation 4]]-Tableau65[[#This Row],[Date début de la Lactation 4]])</f>
        <v/>
      </c>
      <c r="AF50" t="str">
        <f t="shared" si="3"/>
        <v/>
      </c>
      <c r="AM50" t="str">
        <f>IF(OR(ISBLANK(AK50),ISBLANK(AL50)),"",Tableau65[[#This Row],[Date fin de la Lactation 5]]-Tableau65[[#This Row],[Date début de la Lactation 5]])</f>
        <v/>
      </c>
      <c r="AN50" t="str">
        <f t="shared" si="4"/>
        <v/>
      </c>
      <c r="AU50" t="str">
        <f>IF(OR(ISBLANK(AS50),ISBLANK(AT50)),"",Tableau65[[#This Row],[Date fin de la lactation 6]]-Tableau65[[#This Row],[Date début de la Lactation 6]])</f>
        <v/>
      </c>
      <c r="AV50" t="str">
        <f t="shared" si="5"/>
        <v/>
      </c>
      <c r="BC50" t="str">
        <f>IF(OR(ISBLANK(BA50),ISBLANK(BB50)),"",Tableau65[[#This Row],[Date fin de la lactation 7]]-Tableau65[[#This Row],[Date début de la Lactation 7]])</f>
        <v/>
      </c>
      <c r="BD50" t="str">
        <f t="shared" si="6"/>
        <v/>
      </c>
      <c r="BK50" t="str">
        <f>IF(OR(ISBLANK(BI50),ISBLANK(BJ50)),"",Tableau65[[#This Row],[Date fin de la lactation 8]]-Tableau65[[#This Row],[Date début de la Lactation 8]])</f>
        <v/>
      </c>
      <c r="BL50" t="str">
        <f t="shared" si="7"/>
        <v/>
      </c>
      <c r="BS50" t="str">
        <f>IF(OR(ISBLANK(BQ50),ISBLANK(BR50)),"",Tableau65[[#This Row],[Date fin de la lactation 9]]-Tableau65[[#This Row],[Date début de la Lactation 9]])</f>
        <v/>
      </c>
      <c r="BT50" t="str">
        <f t="shared" si="8"/>
        <v/>
      </c>
      <c r="CA50" t="str">
        <f>IF(OR(ISBLANK(BY50),ISBLANK(BZ50)),"",Tableau65[[#This Row],[Date fin de la lactation 10]]-Tableau65[[#This Row],[Date début de la Lactation 10]])</f>
        <v/>
      </c>
      <c r="CB50" t="str">
        <f t="shared" si="9"/>
        <v/>
      </c>
    </row>
  </sheetData>
  <mergeCells count="10">
    <mergeCell ref="AO1:AV1"/>
    <mergeCell ref="AW1:BD1"/>
    <mergeCell ref="BE1:BL1"/>
    <mergeCell ref="BM1:BT1"/>
    <mergeCell ref="BU1:CC1"/>
    <mergeCell ref="B1:I1"/>
    <mergeCell ref="J1:Q1"/>
    <mergeCell ref="R1:Y1"/>
    <mergeCell ref="Z1:AF1"/>
    <mergeCell ref="AG1:AN1"/>
  </mergeCells>
  <dataValidations count="3">
    <dataValidation type="list" allowBlank="1" showInputMessage="1" showErrorMessage="1" sqref="G2">
      <formula1>Lactation</formula1>
    </dataValidation>
    <dataValidation type="list" showInputMessage="1" showErrorMessage="1" sqref="C2:C1048576">
      <formula1>Agneau</formula1>
    </dataValidation>
    <dataValidation type="list" allowBlank="1" showInputMessage="1" showErrorMessage="1" sqref="B1:B1048576">
      <formula1>Mois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 tint="0.39997558519241921"/>
  </sheetPr>
  <dimension ref="A1:H50"/>
  <sheetViews>
    <sheetView workbookViewId="0"/>
  </sheetViews>
  <sheetFormatPr baseColWidth="10" defaultRowHeight="15" x14ac:dyDescent="0.25"/>
  <cols>
    <col min="1" max="1" width="16.42578125" customWidth="1"/>
    <col min="2" max="2" width="21.85546875" customWidth="1"/>
    <col min="3" max="3" width="20.7109375" customWidth="1"/>
    <col min="4" max="4" width="20.140625" customWidth="1"/>
    <col min="5" max="5" width="28.42578125" customWidth="1"/>
    <col min="6" max="6" width="27.85546875" customWidth="1"/>
    <col min="7" max="7" width="23" customWidth="1"/>
    <col min="8" max="8" width="25.5703125" customWidth="1"/>
  </cols>
  <sheetData>
    <row r="1" spans="1:8" ht="30" x14ac:dyDescent="0.25">
      <c r="A1" s="4" t="s">
        <v>52</v>
      </c>
      <c r="B1" s="4" t="s">
        <v>54</v>
      </c>
      <c r="C1" s="4" t="s">
        <v>55</v>
      </c>
      <c r="D1" s="4" t="s">
        <v>56</v>
      </c>
      <c r="E1" s="4" t="s">
        <v>57</v>
      </c>
      <c r="F1" s="4" t="s">
        <v>58</v>
      </c>
      <c r="G1" s="13" t="s">
        <v>59</v>
      </c>
      <c r="H1" s="4" t="s">
        <v>60</v>
      </c>
    </row>
    <row r="2" spans="1:8" x14ac:dyDescent="0.25">
      <c r="A2" t="e">
        <f>IF(ISBLANK(#REF!),"",#REF!)</f>
        <v>#REF!</v>
      </c>
      <c r="B2" s="11">
        <f>IF(ISERROR(AVERAGE('Données techniques'!C3,'Données techniques'!K3,'Données techniques'!S3,'Données techniques'!AA3,'Données techniques'!AI3,'Données techniques'!AQ3,'Données techniques'!AY3,'Données techniques'!BG3,'Données techniques'!BO3,'Données techniques'!BW3)),"",AVERAGE('Données techniques'!C3,'Données techniques'!K3,'Données techniques'!S3,'Données techniques'!AA3,'Données techniques'!AI3,'Données techniques'!AQ3,'Données techniques'!AY3,'Données techniques'!BG3,'Données techniques'!BO3,'Données techniques'!BW3))</f>
        <v>4.333333333333333</v>
      </c>
      <c r="C2" s="11">
        <f>IF(ISERROR(AVERAGE('Données techniques'!D3,'Données techniques'!L3,'Données techniques'!T3,'Données techniques'!AB3,'Données techniques'!AJ3,'Données techniques'!AR3,'Données techniques'!AZ3,'Données techniques'!BH3,'Données techniques'!BP3,'Données techniques'!BX3)),"",AVERAGE('Données techniques'!D3,'Données techniques'!L3,'Données techniques'!T3,'Données techniques'!AB3,'Données techniques'!AJ3,'Données techniques'!AR3,'Données techniques'!AZ3,'Données techniques'!BH3,'Données techniques'!BP3,'Données techniques'!BX3))</f>
        <v>37.333333333333336</v>
      </c>
      <c r="D2">
        <f>IF(ISERROR(MEDIAN('Données techniques'!D3,'Données techniques'!L3,'Données techniques'!T3,'Données techniques'!AB3,'Données techniques'!AJ3,'Données techniques'!AR3,'Données techniques'!AZ3,'Données techniques'!BH3,'Données techniques'!BP3,'Données techniques'!BX3)),"",MEDIAN('Données techniques'!D3,'Données techniques'!L3,'Données techniques'!T3,'Données techniques'!AB3,'Données techniques'!AJ3,'Données techniques'!AR3,'Données techniques'!AZ3,'Données techniques'!BH3,'Données techniques'!BP3,'Données techniques'!BX3))</f>
        <v>24</v>
      </c>
      <c r="E2" s="21">
        <f>IF(ISERROR(AVERAGE('Données techniques'!H3,'Données techniques'!P3,'Données techniques'!X3,'Données techniques'!AF3,'Données techniques'!AN3,'Données techniques'!AV3,'Données techniques'!BD3,'Données techniques'!BL3,'Données techniques'!BT3,'Données techniques'!CB3)),"",AVERAGE('Données techniques'!H3,'Données techniques'!P3,'Données techniques'!X3,'Données techniques'!AF3,'Données techniques'!AN3,'Données techniques'!AV3,'Données techniques'!BD3,'Données techniques'!BL3,'Données techniques'!BT3,'Données techniques'!CB3))</f>
        <v>7.5878712273641851</v>
      </c>
      <c r="F2" s="21">
        <f>IF(ISERROR(MEDIAN('Données techniques'!H3,'Données techniques'!P3,'Données techniques'!X3,'Données techniques'!AF3,'Données techniques'!AN3,'Données techniques'!AV3,'Données techniques'!BD3,'Données techniques'!BL3,'Données techniques'!BT3,'Données techniques'!CB3)),"",MEDIAN('Données techniques'!H3,'Données techniques'!P3,'Données techniques'!X3,'Données techniques'!AF3,'Données techniques'!AN3,'Données techniques'!AV3,'Données techniques'!BD3,'Données techniques'!BL3,'Données techniques'!BT3,'Données techniques'!CB3))</f>
        <v>7.5878712273641851</v>
      </c>
      <c r="G2">
        <f>IF(ISERROR(MAX('Données techniques'!D3,'Données techniques'!L3,'Données techniques'!T3,'Données techniques'!AB3,'Données techniques'!AJ3,'Données techniques'!AR3,'Données techniques'!AZ3,'Données techniques'!BH3,'Données techniques'!BP3,'Données techniques'!BX3)),"",MAX('Données techniques'!D3,'Données techniques'!L3,'Données techniques'!T3,'Données techniques'!AB3,'Données techniques'!AJ3,'Données techniques'!AR3,'Données techniques'!AZ3,'Données techniques'!BH3,'Données techniques'!BP3,'Données techniques'!BX3))</f>
        <v>67</v>
      </c>
      <c r="H2">
        <f>IF(ISERROR(AVERAGE('Données techniques'!G3,'Données techniques'!O3,'Données techniques'!W3,'Données techniques'!AE3,'Données techniques'!AM3,'Données techniques'!AU3,'Données techniques'!BC3,'Données techniques'!BK3,'Données techniques'!BS3,'Données techniques'!CA3)),"",AVERAGE('Données techniques'!G3,'Données techniques'!O3,'Données techniques'!W3,'Données techniques'!AE3,'Données techniques'!AM3,'Données techniques'!AU3,'Données techniques'!BC3,'Données techniques'!BK3,'Données techniques'!BS3,'Données techniques'!CA3))</f>
        <v>1308</v>
      </c>
    </row>
    <row r="3" spans="1:8" x14ac:dyDescent="0.25">
      <c r="A3" t="e">
        <f>IF(ISBLANK(#REF!),"",#REF!)</f>
        <v>#REF!</v>
      </c>
      <c r="B3" s="11">
        <f>IF(ISERROR(AVERAGE('Données techniques'!C4,'Données techniques'!K4,'Données techniques'!S4,'Données techniques'!AA4,'Données techniques'!AI4,'Données techniques'!AQ4,'Données techniques'!AY4,'Données techniques'!BG4,'Données techniques'!BO4,'Données techniques'!BW4)),"",AVERAGE('Données techniques'!C4,'Données techniques'!K4,'Données techniques'!S4,'Données techniques'!AA4,'Données techniques'!AI4,'Données techniques'!AQ4,'Données techniques'!AY4,'Données techniques'!BG4,'Données techniques'!BO4,'Données techniques'!BW4))</f>
        <v>2</v>
      </c>
      <c r="C3" s="11">
        <f>IF(ISERROR(AVERAGE('Données techniques'!D4,'Données techniques'!L4,'Données techniques'!T4,'Données techniques'!AB4,'Données techniques'!AJ4,'Données techniques'!AR4,'Données techniques'!AZ4,'Données techniques'!BH4,'Données techniques'!BP4,'Données techniques'!BX4)),"",AVERAGE('Données techniques'!D4,'Données techniques'!L4,'Données techniques'!T4,'Données techniques'!AB4,'Données techniques'!AJ4,'Données techniques'!AR4,'Données techniques'!AZ4,'Données techniques'!BH4,'Données techniques'!BP4,'Données techniques'!BX4))</f>
        <v>43</v>
      </c>
      <c r="D3">
        <f>IF(ISERROR(MEDIAN('Données techniques'!D4,'Données techniques'!L4,'Données techniques'!T4,'Données techniques'!AB4,'Données techniques'!AJ4,'Données techniques'!AR4,'Données techniques'!AZ4,'Données techniques'!BH4,'Données techniques'!BP4,'Données techniques'!BX4)),"",MEDIAN('Données techniques'!D4,'Données techniques'!L4,'Données techniques'!T4,'Données techniques'!AB4,'Données techniques'!AJ4,'Données techniques'!AR4,'Données techniques'!AZ4,'Données techniques'!BH4,'Données techniques'!BP4,'Données techniques'!BX4))</f>
        <v>43</v>
      </c>
      <c r="E3" s="57">
        <f>IF(ISERROR(AVERAGE('Données techniques'!H4,'Données techniques'!P4,'Données techniques'!X4,'Données techniques'!AF4,'Données techniques'!AN4,'Données techniques'!AV4,'Données techniques'!BD4,'Données techniques'!BL4,'Données techniques'!BT4,'Données techniques'!CB4)),"",AVERAGE('Données techniques'!H4,'Données techniques'!P4,'Données techniques'!X4,'Données techniques'!AF4,'Données techniques'!AN4,'Données techniques'!AV4,'Données techniques'!BD4,'Données techniques'!BL4,'Données techniques'!BT4,'Données techniques'!CB4))</f>
        <v>16.16912972085386</v>
      </c>
      <c r="F3" s="57">
        <f>IF(ISERROR(MEDIAN('Données techniques'!H4,'Données techniques'!P4,'Données techniques'!X4,'Données techniques'!AF4,'Données techniques'!AN4,'Données techniques'!AV4,'Données techniques'!BD4,'Données techniques'!BL4,'Données techniques'!BT4,'Données techniques'!CB4)),"",MEDIAN('Données techniques'!H4,'Données techniques'!P4,'Données techniques'!X4,'Données techniques'!AF4,'Données techniques'!AN4,'Données techniques'!AV4,'Données techniques'!BD4,'Données techniques'!BL4,'Données techniques'!BT4,'Données techniques'!CB4))</f>
        <v>16.16912972085386</v>
      </c>
      <c r="G3">
        <f>IF(ISERROR(MAX('Données techniques'!D4,'Données techniques'!L4,'Données techniques'!T4,'Données techniques'!AB4,'Données techniques'!AJ4,'Données techniques'!AR4,'Données techniques'!AZ4,'Données techniques'!BH4,'Données techniques'!BP4,'Données techniques'!BX4)),"",MAX('Données techniques'!D4,'Données techniques'!L4,'Données techniques'!T4,'Données techniques'!AB4,'Données techniques'!AJ4,'Données techniques'!AR4,'Données techniques'!AZ4,'Données techniques'!BH4,'Données techniques'!BP4,'Données techniques'!BX4))</f>
        <v>43</v>
      </c>
      <c r="H3">
        <f>IF(ISERROR(AVERAGE('Données techniques'!G4,'Données techniques'!O4,'Données techniques'!W4,'Données techniques'!AE4,'Données techniques'!AM4,'Données techniques'!AU4,'Données techniques'!BC4,'Données techniques'!BK4,'Données techniques'!BS4,'Données techniques'!CA4)),"",AVERAGE('Données techniques'!G4,'Données techniques'!O4,'Données techniques'!W4,'Données techniques'!AE4,'Données techniques'!AM4,'Données techniques'!AU4,'Données techniques'!BC4,'Données techniques'!BK4,'Données techniques'!BS4,'Données techniques'!CA4))</f>
        <v>609</v>
      </c>
    </row>
    <row r="4" spans="1:8" x14ac:dyDescent="0.25">
      <c r="A4" t="e">
        <f>IF(ISBLANK(#REF!),"",#REF!)</f>
        <v>#REF!</v>
      </c>
      <c r="B4" s="11">
        <f>IF(ISERROR(AVERAGE('Données techniques'!C5,'Données techniques'!K5,'Données techniques'!S5,'Données techniques'!AA5,'Données techniques'!AI5,'Données techniques'!AQ5,'Données techniques'!AY5,'Données techniques'!BG5,'Données techniques'!BO5,'Données techniques'!BW5)),"",AVERAGE('Données techniques'!C5,'Données techniques'!K5,'Données techniques'!S5,'Données techniques'!AA5,'Données techniques'!AI5,'Données techniques'!AQ5,'Données techniques'!AY5,'Données techniques'!BG5,'Données techniques'!BO5,'Données techniques'!BW5))</f>
        <v>5</v>
      </c>
      <c r="C4">
        <f>IF(ISERROR(AVERAGE('Données techniques'!D5,'Données techniques'!L5,'Données techniques'!T5,'Données techniques'!AB5,'Données techniques'!AJ5,'Données techniques'!AR5,'Données techniques'!AZ5,'Données techniques'!BH5,'Données techniques'!BP5,'Données techniques'!BX5)),"",AVERAGE('Données techniques'!D5,'Données techniques'!L5,'Données techniques'!T5,'Données techniques'!AB5,'Données techniques'!AJ5,'Données techniques'!AR5,'Données techniques'!AZ5,'Données techniques'!BH5,'Données techniques'!BP5,'Données techniques'!BX5))</f>
        <v>11</v>
      </c>
      <c r="D4">
        <f>IF(ISERROR(MEDIAN('Données techniques'!D5,'Données techniques'!L5,'Données techniques'!T5,'Données techniques'!AB5,'Données techniques'!AJ5,'Données techniques'!AR5,'Données techniques'!AZ5,'Données techniques'!BH5,'Données techniques'!BP5,'Données techniques'!BX5)),"",MEDIAN('Données techniques'!D5,'Données techniques'!L5,'Données techniques'!T5,'Données techniques'!AB5,'Données techniques'!AJ5,'Données techniques'!AR5,'Données techniques'!AZ5,'Données techniques'!BH5,'Données techniques'!BP5,'Données techniques'!BX5))</f>
        <v>11</v>
      </c>
      <c r="E4" s="57">
        <f>IF(ISERROR(AVERAGE('Données techniques'!H5,'Données techniques'!P5,'Données techniques'!X5,'Données techniques'!AF5,'Données techniques'!AN5,'Données techniques'!AV5,'Données techniques'!BD5,'Données techniques'!BL5,'Données techniques'!BT5,'Données techniques'!CB5)),"",AVERAGE('Données techniques'!H5,'Données techniques'!P5,'Données techniques'!X5,'Données techniques'!AF5,'Données techniques'!AN5,'Données techniques'!AV5,'Données techniques'!BD5,'Données techniques'!BL5,'Données techniques'!BT5,'Données techniques'!CB5))</f>
        <v>2.2391111111111113</v>
      </c>
      <c r="F4" s="57">
        <f>IF(ISERROR(MEDIAN('Données techniques'!H5,'Données techniques'!P5,'Données techniques'!X5,'Données techniques'!AF5,'Données techniques'!AN5,'Données techniques'!AV5,'Données techniques'!BD5,'Données techniques'!BL5,'Données techniques'!BT5,'Données techniques'!CB5)),"",MEDIAN('Données techniques'!H5,'Données techniques'!P5,'Données techniques'!X5,'Données techniques'!AF5,'Données techniques'!AN5,'Données techniques'!AV5,'Données techniques'!BD5,'Données techniques'!BL5,'Données techniques'!BT5,'Données techniques'!CB5))</f>
        <v>2.2391111111111113</v>
      </c>
      <c r="G4">
        <f>IF(ISERROR(MAX('Données techniques'!D5,'Données techniques'!L5,'Données techniques'!T5,'Données techniques'!AB5,'Données techniques'!AJ5,'Données techniques'!AR5,'Données techniques'!AZ5,'Données techniques'!BH5,'Données techniques'!BP5,'Données techniques'!BX5)),"",MAX('Données techniques'!D5,'Données techniques'!L5,'Données techniques'!T5,'Données techniques'!AB5,'Données techniques'!AJ5,'Données techniques'!AR5,'Données techniques'!AZ5,'Données techniques'!BH5,'Données techniques'!BP5,'Données techniques'!BX5))</f>
        <v>11</v>
      </c>
      <c r="H4">
        <f>IF(ISERROR(AVERAGE('Données techniques'!G5,'Données techniques'!O5,'Données techniques'!W5,'Données techniques'!AE5,'Données techniques'!AM5,'Données techniques'!AU5,'Données techniques'!BC5,'Données techniques'!BK5,'Données techniques'!BS5,'Données techniques'!CA5)),"",AVERAGE('Données techniques'!G5,'Données techniques'!O5,'Données techniques'!W5,'Données techniques'!AE5,'Données techniques'!AM5,'Données techniques'!AU5,'Données techniques'!BC5,'Données techniques'!BK5,'Données techniques'!BS5,'Données techniques'!CA5))</f>
        <v>1125</v>
      </c>
    </row>
    <row r="5" spans="1:8" x14ac:dyDescent="0.25">
      <c r="A5" t="e">
        <f>IF(ISBLANK(#REF!),"",#REF!)</f>
        <v>#REF!</v>
      </c>
      <c r="B5" s="11" t="str">
        <f>IF(ISERROR(AVERAGE('Données techniques'!C6,'Données techniques'!K6,'Données techniques'!S6,'Données techniques'!AA6,'Données techniques'!AI6,'Données techniques'!AQ6,'Données techniques'!AY6,'Données techniques'!BG6,'Données techniques'!BO6,'Données techniques'!BW6)),"",AVERAGE('Données techniques'!C6,'Données techniques'!K6,'Données techniques'!S6,'Données techniques'!AA6,'Données techniques'!AI6,'Données techniques'!AQ6,'Données techniques'!AY6,'Données techniques'!BG6,'Données techniques'!BO6,'Données techniques'!BW6))</f>
        <v/>
      </c>
      <c r="C5" t="str">
        <f>IF(ISERROR(AVERAGE('Données techniques'!D6,'Données techniques'!L6,'Données techniques'!T6,'Données techniques'!AB6,'Données techniques'!AJ6,'Données techniques'!AR6,'Données techniques'!AZ6,'Données techniques'!BH6,'Données techniques'!BP6,'Données techniques'!BX6)),"",AVERAGE('Données techniques'!D6,'Données techniques'!L6,'Données techniques'!T6,'Données techniques'!AB6,'Données techniques'!AJ6,'Données techniques'!AR6,'Données techniques'!AZ6,'Données techniques'!BH6,'Données techniques'!BP6,'Données techniques'!BX6))</f>
        <v/>
      </c>
      <c r="D5" t="str">
        <f>IF(ISERROR(MEDIAN('Données techniques'!D6,'Données techniques'!L6,'Données techniques'!T6,'Données techniques'!AB6,'Données techniques'!AJ6,'Données techniques'!AR6,'Données techniques'!AZ6,'Données techniques'!BH6,'Données techniques'!BP6,'Données techniques'!BX6)),"",MEDIAN('Données techniques'!D6,'Données techniques'!L6,'Données techniques'!T6,'Données techniques'!AB6,'Données techniques'!AJ6,'Données techniques'!AR6,'Données techniques'!AZ6,'Données techniques'!BH6,'Données techniques'!BP6,'Données techniques'!BX6))</f>
        <v/>
      </c>
      <c r="E5" s="57" t="str">
        <f>IF(ISERROR(AVERAGE('Données techniques'!H6,'Données techniques'!P6,'Données techniques'!X6,'Données techniques'!AF6,'Données techniques'!AN6,'Données techniques'!AV6,'Données techniques'!BD6,'Données techniques'!BL6,'Données techniques'!BT6,'Données techniques'!CB6)),"",AVERAGE('Données techniques'!H6,'Données techniques'!P6,'Données techniques'!X6,'Données techniques'!AF6,'Données techniques'!AN6,'Données techniques'!AV6,'Données techniques'!BD6,'Données techniques'!BL6,'Données techniques'!BT6,'Données techniques'!CB6))</f>
        <v/>
      </c>
      <c r="F5" s="57" t="str">
        <f>IF(ISERROR(MEDIAN('Données techniques'!H6,'Données techniques'!P6,'Données techniques'!X6,'Données techniques'!AF6,'Données techniques'!AN6,'Données techniques'!AV6,'Données techniques'!BD6,'Données techniques'!BL6,'Données techniques'!BT6,'Données techniques'!CB6)),"",MEDIAN('Données techniques'!H6,'Données techniques'!P6,'Données techniques'!X6,'Données techniques'!AF6,'Données techniques'!AN6,'Données techniques'!AV6,'Données techniques'!BD6,'Données techniques'!BL6,'Données techniques'!BT6,'Données techniques'!CB6))</f>
        <v/>
      </c>
      <c r="G5">
        <f>IF(ISERROR(MAX('Données techniques'!D6,'Données techniques'!L6,'Données techniques'!T6,'Données techniques'!AB6,'Données techniques'!AJ6,'Données techniques'!AR6,'Données techniques'!AZ6,'Données techniques'!BH6,'Données techniques'!BP6,'Données techniques'!BX6)),"",MAX('Données techniques'!D6,'Données techniques'!L6,'Données techniques'!T6,'Données techniques'!AB6,'Données techniques'!AJ6,'Données techniques'!AR6,'Données techniques'!AZ6,'Données techniques'!BH6,'Données techniques'!BP6,'Données techniques'!BX6))</f>
        <v>0</v>
      </c>
      <c r="H5" t="str">
        <f>IF(ISERROR(AVERAGE('Données techniques'!G6,'Données techniques'!O6,'Données techniques'!W6,'Données techniques'!AE6,'Données techniques'!AM6,'Données techniques'!AU6,'Données techniques'!BC6,'Données techniques'!BK6,'Données techniques'!BS6,'Données techniques'!CA6)),"",AVERAGE('Données techniques'!G6,'Données techniques'!O6,'Données techniques'!W6,'Données techniques'!AE6,'Données techniques'!AM6,'Données techniques'!AU6,'Données techniques'!BC6,'Données techniques'!BK6,'Données techniques'!BS6,'Données techniques'!CA6))</f>
        <v/>
      </c>
    </row>
    <row r="6" spans="1:8" x14ac:dyDescent="0.25">
      <c r="A6" t="e">
        <f>IF(ISBLANK(#REF!),"",#REF!)</f>
        <v>#REF!</v>
      </c>
      <c r="B6" s="11" t="str">
        <f>IF(ISERROR(AVERAGE('Données techniques'!C7,'Données techniques'!K7,'Données techniques'!S7,'Données techniques'!AA7,'Données techniques'!AI7,'Données techniques'!AQ7,'Données techniques'!AY7,'Données techniques'!BG7,'Données techniques'!BO7,'Données techniques'!BW7)),"",AVERAGE('Données techniques'!C7,'Données techniques'!K7,'Données techniques'!S7,'Données techniques'!AA7,'Données techniques'!AI7,'Données techniques'!AQ7,'Données techniques'!AY7,'Données techniques'!BG7,'Données techniques'!BO7,'Données techniques'!BW7))</f>
        <v/>
      </c>
      <c r="C6" t="str">
        <f>IF(ISERROR(AVERAGE('Données techniques'!D7,'Données techniques'!L7,'Données techniques'!T7,'Données techniques'!AB7,'Données techniques'!AJ7,'Données techniques'!AR7,'Données techniques'!AZ7,'Données techniques'!BH7,'Données techniques'!BP7,'Données techniques'!BX7)),"",AVERAGE('Données techniques'!D7,'Données techniques'!L7,'Données techniques'!T7,'Données techniques'!AB7,'Données techniques'!AJ7,'Données techniques'!AR7,'Données techniques'!AZ7,'Données techniques'!BH7,'Données techniques'!BP7,'Données techniques'!BX7))</f>
        <v/>
      </c>
      <c r="D6" t="str">
        <f>IF(ISERROR(MEDIAN('Données techniques'!D7,'Données techniques'!L7,'Données techniques'!T7,'Données techniques'!AB7,'Données techniques'!AJ7,'Données techniques'!AR7,'Données techniques'!AZ7,'Données techniques'!BH7,'Données techniques'!BP7,'Données techniques'!BX7)),"",MEDIAN('Données techniques'!D7,'Données techniques'!L7,'Données techniques'!T7,'Données techniques'!AB7,'Données techniques'!AJ7,'Données techniques'!AR7,'Données techniques'!AZ7,'Données techniques'!BH7,'Données techniques'!BP7,'Données techniques'!BX7))</f>
        <v/>
      </c>
      <c r="E6" s="57" t="str">
        <f>IF(ISERROR(AVERAGE('Données techniques'!H7,'Données techniques'!P7,'Données techniques'!X7,'Données techniques'!AF7,'Données techniques'!AN7,'Données techniques'!AV7,'Données techniques'!BD7,'Données techniques'!BL7,'Données techniques'!BT7,'Données techniques'!CB7)),"",AVERAGE('Données techniques'!H7,'Données techniques'!P7,'Données techniques'!X7,'Données techniques'!AF7,'Données techniques'!AN7,'Données techniques'!AV7,'Données techniques'!BD7,'Données techniques'!BL7,'Données techniques'!BT7,'Données techniques'!CB7))</f>
        <v/>
      </c>
      <c r="F6" s="57" t="str">
        <f>IF(ISERROR(MEDIAN('Données techniques'!H7,'Données techniques'!P7,'Données techniques'!X7,'Données techniques'!AF7,'Données techniques'!AN7,'Données techniques'!AV7,'Données techniques'!BD7,'Données techniques'!BL7,'Données techniques'!BT7,'Données techniques'!CB7)),"",MEDIAN('Données techniques'!H7,'Données techniques'!P7,'Données techniques'!X7,'Données techniques'!AF7,'Données techniques'!AN7,'Données techniques'!AV7,'Données techniques'!BD7,'Données techniques'!BL7,'Données techniques'!BT7,'Données techniques'!CB7))</f>
        <v/>
      </c>
      <c r="G6">
        <f>IF(ISERROR(MAX('Données techniques'!D7,'Données techniques'!L7,'Données techniques'!T7,'Données techniques'!AB7,'Données techniques'!AJ7,'Données techniques'!AR7,'Données techniques'!AZ7,'Données techniques'!BH7,'Données techniques'!BP7,'Données techniques'!BX7)),"",MAX('Données techniques'!D7,'Données techniques'!L7,'Données techniques'!T7,'Données techniques'!AB7,'Données techniques'!AJ7,'Données techniques'!AR7,'Données techniques'!AZ7,'Données techniques'!BH7,'Données techniques'!BP7,'Données techniques'!BX7))</f>
        <v>0</v>
      </c>
      <c r="H6" t="str">
        <f>IF(ISERROR(AVERAGE('Données techniques'!G7,'Données techniques'!O7,'Données techniques'!W7,'Données techniques'!AE7,'Données techniques'!AM7,'Données techniques'!AU7,'Données techniques'!BC7,'Données techniques'!BK7,'Données techniques'!BS7,'Données techniques'!CA7)),"",AVERAGE('Données techniques'!G7,'Données techniques'!O7,'Données techniques'!W7,'Données techniques'!AE7,'Données techniques'!AM7,'Données techniques'!AU7,'Données techniques'!BC7,'Données techniques'!BK7,'Données techniques'!BS7,'Données techniques'!CA7))</f>
        <v/>
      </c>
    </row>
    <row r="7" spans="1:8" x14ac:dyDescent="0.25">
      <c r="A7" t="e">
        <f>IF(ISBLANK(#REF!),"",#REF!)</f>
        <v>#REF!</v>
      </c>
      <c r="B7" s="11" t="str">
        <f>IF(ISERROR(AVERAGE('Données techniques'!C8,'Données techniques'!K8,'Données techniques'!S8,'Données techniques'!AA8,'Données techniques'!AI8,'Données techniques'!AQ8,'Données techniques'!AY8,'Données techniques'!BG8,'Données techniques'!BO8,'Données techniques'!BW8)),"",AVERAGE('Données techniques'!C8,'Données techniques'!K8,'Données techniques'!S8,'Données techniques'!AA8,'Données techniques'!AI8,'Données techniques'!AQ8,'Données techniques'!AY8,'Données techniques'!BG8,'Données techniques'!BO8,'Données techniques'!BW8))</f>
        <v/>
      </c>
      <c r="C7" t="str">
        <f>IF(ISERROR(AVERAGE('Données techniques'!D8,'Données techniques'!L8,'Données techniques'!T8,'Données techniques'!AB8,'Données techniques'!AJ8,'Données techniques'!AR8,'Données techniques'!AZ8,'Données techniques'!BH8,'Données techniques'!BP8,'Données techniques'!BX8)),"",AVERAGE('Données techniques'!D8,'Données techniques'!L8,'Données techniques'!T8,'Données techniques'!AB8,'Données techniques'!AJ8,'Données techniques'!AR8,'Données techniques'!AZ8,'Données techniques'!BH8,'Données techniques'!BP8,'Données techniques'!BX8))</f>
        <v/>
      </c>
      <c r="D7" t="str">
        <f>IF(ISERROR(MEDIAN('Données techniques'!D8,'Données techniques'!L8,'Données techniques'!T8,'Données techniques'!AB8,'Données techniques'!AJ8,'Données techniques'!AR8,'Données techniques'!AZ8,'Données techniques'!BH8,'Données techniques'!BP8,'Données techniques'!BX8)),"",MEDIAN('Données techniques'!D8,'Données techniques'!L8,'Données techniques'!T8,'Données techniques'!AB8,'Données techniques'!AJ8,'Données techniques'!AR8,'Données techniques'!AZ8,'Données techniques'!BH8,'Données techniques'!BP8,'Données techniques'!BX8))</f>
        <v/>
      </c>
      <c r="E7" s="57" t="str">
        <f>IF(ISERROR(AVERAGE('Données techniques'!H8,'Données techniques'!P8,'Données techniques'!X8,'Données techniques'!AF8,'Données techniques'!AN8,'Données techniques'!AV8,'Données techniques'!BD8,'Données techniques'!BL8,'Données techniques'!BT8,'Données techniques'!CB8)),"",AVERAGE('Données techniques'!H8,'Données techniques'!P8,'Données techniques'!X8,'Données techniques'!AF8,'Données techniques'!AN8,'Données techniques'!AV8,'Données techniques'!BD8,'Données techniques'!BL8,'Données techniques'!BT8,'Données techniques'!CB8))</f>
        <v/>
      </c>
      <c r="F7" s="57" t="str">
        <f>IF(ISERROR(MEDIAN('Données techniques'!H8,'Données techniques'!P8,'Données techniques'!X8,'Données techniques'!AF8,'Données techniques'!AN8,'Données techniques'!AV8,'Données techniques'!BD8,'Données techniques'!BL8,'Données techniques'!BT8,'Données techniques'!CB8)),"",MEDIAN('Données techniques'!H8,'Données techniques'!P8,'Données techniques'!X8,'Données techniques'!AF8,'Données techniques'!AN8,'Données techniques'!AV8,'Données techniques'!BD8,'Données techniques'!BL8,'Données techniques'!BT8,'Données techniques'!CB8))</f>
        <v/>
      </c>
      <c r="G7">
        <f>IF(ISERROR(MAX('Données techniques'!D8,'Données techniques'!L8,'Données techniques'!T8,'Données techniques'!AB8,'Données techniques'!AJ8,'Données techniques'!AR8,'Données techniques'!AZ8,'Données techniques'!BH8,'Données techniques'!BP8,'Données techniques'!BX8)),"",MAX('Données techniques'!D8,'Données techniques'!L8,'Données techniques'!T8,'Données techniques'!AB8,'Données techniques'!AJ8,'Données techniques'!AR8,'Données techniques'!AZ8,'Données techniques'!BH8,'Données techniques'!BP8,'Données techniques'!BX8))</f>
        <v>0</v>
      </c>
      <c r="H7" t="str">
        <f>IF(ISERROR(AVERAGE('Données techniques'!G8,'Données techniques'!O8,'Données techniques'!W8,'Données techniques'!AE8,'Données techniques'!AM8,'Données techniques'!AU8,'Données techniques'!BC8,'Données techniques'!BK8,'Données techniques'!BS8,'Données techniques'!CA8)),"",AVERAGE('Données techniques'!G8,'Données techniques'!O8,'Données techniques'!W8,'Données techniques'!AE8,'Données techniques'!AM8,'Données techniques'!AU8,'Données techniques'!BC8,'Données techniques'!BK8,'Données techniques'!BS8,'Données techniques'!CA8))</f>
        <v/>
      </c>
    </row>
    <row r="8" spans="1:8" x14ac:dyDescent="0.25">
      <c r="A8" t="e">
        <f>IF(ISBLANK(#REF!),"",#REF!)</f>
        <v>#REF!</v>
      </c>
      <c r="B8" s="11" t="str">
        <f>IF(ISERROR(AVERAGE('Données techniques'!C9,'Données techniques'!K9,'Données techniques'!S9,'Données techniques'!AA9,'Données techniques'!AI9,'Données techniques'!AQ9,'Données techniques'!AY9,'Données techniques'!BG9,'Données techniques'!BO9,'Données techniques'!BW9)),"",AVERAGE('Données techniques'!C9,'Données techniques'!K9,'Données techniques'!S9,'Données techniques'!AA9,'Données techniques'!AI9,'Données techniques'!AQ9,'Données techniques'!AY9,'Données techniques'!BG9,'Données techniques'!BO9,'Données techniques'!BW9))</f>
        <v/>
      </c>
      <c r="C8" t="str">
        <f>IF(ISERROR(AVERAGE('Données techniques'!D9,'Données techniques'!L9,'Données techniques'!T9,'Données techniques'!AB9,'Données techniques'!AJ9,'Données techniques'!AR9,'Données techniques'!AZ9,'Données techniques'!BH9,'Données techniques'!BP9,'Données techniques'!BX9)),"",AVERAGE('Données techniques'!D9,'Données techniques'!L9,'Données techniques'!T9,'Données techniques'!AB9,'Données techniques'!AJ9,'Données techniques'!AR9,'Données techniques'!AZ9,'Données techniques'!BH9,'Données techniques'!BP9,'Données techniques'!BX9))</f>
        <v/>
      </c>
      <c r="D8" t="str">
        <f>IF(ISERROR(MEDIAN('Données techniques'!D9,'Données techniques'!L9,'Données techniques'!T9,'Données techniques'!AB9,'Données techniques'!AJ9,'Données techniques'!AR9,'Données techniques'!AZ9,'Données techniques'!BH9,'Données techniques'!BP9,'Données techniques'!BX9)),"",MEDIAN('Données techniques'!D9,'Données techniques'!L9,'Données techniques'!T9,'Données techniques'!AB9,'Données techniques'!AJ9,'Données techniques'!AR9,'Données techniques'!AZ9,'Données techniques'!BH9,'Données techniques'!BP9,'Données techniques'!BX9))</f>
        <v/>
      </c>
      <c r="E8" s="57" t="str">
        <f>IF(ISERROR(AVERAGE('Données techniques'!H9,'Données techniques'!P9,'Données techniques'!X9,'Données techniques'!AF9,'Données techniques'!AN9,'Données techniques'!AV9,'Données techniques'!BD9,'Données techniques'!BL9,'Données techniques'!BT9,'Données techniques'!CB9)),"",AVERAGE('Données techniques'!H9,'Données techniques'!P9,'Données techniques'!X9,'Données techniques'!AF9,'Données techniques'!AN9,'Données techniques'!AV9,'Données techniques'!BD9,'Données techniques'!BL9,'Données techniques'!BT9,'Données techniques'!CB9))</f>
        <v/>
      </c>
      <c r="F8" s="57" t="str">
        <f>IF(ISERROR(MEDIAN('Données techniques'!H9,'Données techniques'!P9,'Données techniques'!X9,'Données techniques'!AF9,'Données techniques'!AN9,'Données techniques'!AV9,'Données techniques'!BD9,'Données techniques'!BL9,'Données techniques'!BT9,'Données techniques'!CB9)),"",MEDIAN('Données techniques'!H9,'Données techniques'!P9,'Données techniques'!X9,'Données techniques'!AF9,'Données techniques'!AN9,'Données techniques'!AV9,'Données techniques'!BD9,'Données techniques'!BL9,'Données techniques'!BT9,'Données techniques'!CB9))</f>
        <v/>
      </c>
      <c r="G8">
        <f>IF(ISERROR(MAX('Données techniques'!D9,'Données techniques'!L9,'Données techniques'!T9,'Données techniques'!AB9,'Données techniques'!AJ9,'Données techniques'!AR9,'Données techniques'!AZ9,'Données techniques'!BH9,'Données techniques'!BP9,'Données techniques'!BX9)),"",MAX('Données techniques'!D9,'Données techniques'!L9,'Données techniques'!T9,'Données techniques'!AB9,'Données techniques'!AJ9,'Données techniques'!AR9,'Données techniques'!AZ9,'Données techniques'!BH9,'Données techniques'!BP9,'Données techniques'!BX9))</f>
        <v>0</v>
      </c>
      <c r="H8" t="str">
        <f>IF(ISERROR(AVERAGE('Données techniques'!G9,'Données techniques'!O9,'Données techniques'!W9,'Données techniques'!AE9,'Données techniques'!AM9,'Données techniques'!AU9,'Données techniques'!BC9,'Données techniques'!BK9,'Données techniques'!BS9,'Données techniques'!CA9)),"",AVERAGE('Données techniques'!G9,'Données techniques'!O9,'Données techniques'!W9,'Données techniques'!AE9,'Données techniques'!AM9,'Données techniques'!AU9,'Données techniques'!BC9,'Données techniques'!BK9,'Données techniques'!BS9,'Données techniques'!CA9))</f>
        <v/>
      </c>
    </row>
    <row r="9" spans="1:8" x14ac:dyDescent="0.25">
      <c r="A9" t="e">
        <f>IF(ISBLANK(#REF!),"",#REF!)</f>
        <v>#REF!</v>
      </c>
      <c r="B9" s="11" t="str">
        <f>IF(ISERROR(AVERAGE('Données techniques'!C10,'Données techniques'!K10,'Données techniques'!S10,'Données techniques'!AA10,'Données techniques'!AI10,'Données techniques'!AQ10,'Données techniques'!AY10,'Données techniques'!BG10,'Données techniques'!BO10,'Données techniques'!BW10)),"",AVERAGE('Données techniques'!C10,'Données techniques'!K10,'Données techniques'!S10,'Données techniques'!AA10,'Données techniques'!AI10,'Données techniques'!AQ10,'Données techniques'!AY10,'Données techniques'!BG10,'Données techniques'!BO10,'Données techniques'!BW10))</f>
        <v/>
      </c>
      <c r="C9" t="str">
        <f>IF(ISERROR(AVERAGE('Données techniques'!D10,'Données techniques'!L10,'Données techniques'!T10,'Données techniques'!AB10,'Données techniques'!AJ10,'Données techniques'!AR10,'Données techniques'!AZ10,'Données techniques'!BH10,'Données techniques'!BP10,'Données techniques'!BX10)),"",AVERAGE('Données techniques'!D10,'Données techniques'!L10,'Données techniques'!T10,'Données techniques'!AB10,'Données techniques'!AJ10,'Données techniques'!AR10,'Données techniques'!AZ10,'Données techniques'!BH10,'Données techniques'!BP10,'Données techniques'!BX10))</f>
        <v/>
      </c>
      <c r="D9" t="str">
        <f>IF(ISERROR(MEDIAN('Données techniques'!D10,'Données techniques'!L10,'Données techniques'!T10,'Données techniques'!AB10,'Données techniques'!AJ10,'Données techniques'!AR10,'Données techniques'!AZ10,'Données techniques'!BH10,'Données techniques'!BP10,'Données techniques'!BX10)),"",MEDIAN('Données techniques'!D10,'Données techniques'!L10,'Données techniques'!T10,'Données techniques'!AB10,'Données techniques'!AJ10,'Données techniques'!AR10,'Données techniques'!AZ10,'Données techniques'!BH10,'Données techniques'!BP10,'Données techniques'!BX10))</f>
        <v/>
      </c>
      <c r="E9" s="57" t="str">
        <f>IF(ISERROR(AVERAGE('Données techniques'!H10,'Données techniques'!P10,'Données techniques'!X10,'Données techniques'!AF10,'Données techniques'!AN10,'Données techniques'!AV10,'Données techniques'!BD10,'Données techniques'!BL10,'Données techniques'!BT10,'Données techniques'!CB10)),"",AVERAGE('Données techniques'!H10,'Données techniques'!P10,'Données techniques'!X10,'Données techniques'!AF10,'Données techniques'!AN10,'Données techniques'!AV10,'Données techniques'!BD10,'Données techniques'!BL10,'Données techniques'!BT10,'Données techniques'!CB10))</f>
        <v/>
      </c>
      <c r="F9" s="57" t="str">
        <f>IF(ISERROR(MEDIAN('Données techniques'!H10,'Données techniques'!P10,'Données techniques'!X10,'Données techniques'!AF10,'Données techniques'!AN10,'Données techniques'!AV10,'Données techniques'!BD10,'Données techniques'!BL10,'Données techniques'!BT10,'Données techniques'!CB10)),"",MEDIAN('Données techniques'!H10,'Données techniques'!P10,'Données techniques'!X10,'Données techniques'!AF10,'Données techniques'!AN10,'Données techniques'!AV10,'Données techniques'!BD10,'Données techniques'!BL10,'Données techniques'!BT10,'Données techniques'!CB10))</f>
        <v/>
      </c>
      <c r="G9">
        <f>IF(ISERROR(MAX('Données techniques'!D10,'Données techniques'!L10,'Données techniques'!T10,'Données techniques'!AB10,'Données techniques'!AJ10,'Données techniques'!AR10,'Données techniques'!AZ10,'Données techniques'!BH10,'Données techniques'!BP10,'Données techniques'!BX10)),"",MAX('Données techniques'!D10,'Données techniques'!L10,'Données techniques'!T10,'Données techniques'!AB10,'Données techniques'!AJ10,'Données techniques'!AR10,'Données techniques'!AZ10,'Données techniques'!BH10,'Données techniques'!BP10,'Données techniques'!BX10))</f>
        <v>0</v>
      </c>
      <c r="H9" t="str">
        <f>IF(ISERROR(AVERAGE('Données techniques'!G10,'Données techniques'!O10,'Données techniques'!W10,'Données techniques'!AE10,'Données techniques'!AM10,'Données techniques'!AU10,'Données techniques'!BC10,'Données techniques'!BK10,'Données techniques'!BS10,'Données techniques'!CA10)),"",AVERAGE('Données techniques'!G10,'Données techniques'!O10,'Données techniques'!W10,'Données techniques'!AE10,'Données techniques'!AM10,'Données techniques'!AU10,'Données techniques'!BC10,'Données techniques'!BK10,'Données techniques'!BS10,'Données techniques'!CA10))</f>
        <v/>
      </c>
    </row>
    <row r="10" spans="1:8" x14ac:dyDescent="0.25">
      <c r="A10" t="e">
        <f>IF(ISBLANK(#REF!),"",#REF!)</f>
        <v>#REF!</v>
      </c>
      <c r="B10" s="11" t="str">
        <f>IF(ISERROR(AVERAGE('Données techniques'!C11,'Données techniques'!K11,'Données techniques'!S11,'Données techniques'!AA11,'Données techniques'!AI11,'Données techniques'!AQ11,'Données techniques'!AY11,'Données techniques'!BG11,'Données techniques'!BO11,'Données techniques'!BW11)),"",AVERAGE('Données techniques'!C11,'Données techniques'!K11,'Données techniques'!S11,'Données techniques'!AA11,'Données techniques'!AI11,'Données techniques'!AQ11,'Données techniques'!AY11,'Données techniques'!BG11,'Données techniques'!BO11,'Données techniques'!BW11))</f>
        <v/>
      </c>
      <c r="C10" t="str">
        <f>IF(ISERROR(AVERAGE('Données techniques'!D11,'Données techniques'!L11,'Données techniques'!T11,'Données techniques'!AB11,'Données techniques'!AJ11,'Données techniques'!AR11,'Données techniques'!AZ11,'Données techniques'!BH11,'Données techniques'!BP11,'Données techniques'!BX11)),"",AVERAGE('Données techniques'!D11,'Données techniques'!L11,'Données techniques'!T11,'Données techniques'!AB11,'Données techniques'!AJ11,'Données techniques'!AR11,'Données techniques'!AZ11,'Données techniques'!BH11,'Données techniques'!BP11,'Données techniques'!BX11))</f>
        <v/>
      </c>
      <c r="D10" t="str">
        <f>IF(ISERROR(MEDIAN('Données techniques'!D11,'Données techniques'!L11,'Données techniques'!T11,'Données techniques'!AB11,'Données techniques'!AJ11,'Données techniques'!AR11,'Données techniques'!AZ11,'Données techniques'!BH11,'Données techniques'!BP11,'Données techniques'!BX11)),"",MEDIAN('Données techniques'!D11,'Données techniques'!L11,'Données techniques'!T11,'Données techniques'!AB11,'Données techniques'!AJ11,'Données techniques'!AR11,'Données techniques'!AZ11,'Données techniques'!BH11,'Données techniques'!BP11,'Données techniques'!BX11))</f>
        <v/>
      </c>
      <c r="E10" s="57" t="str">
        <f>IF(ISERROR(AVERAGE('Données techniques'!H11,'Données techniques'!P11,'Données techniques'!X11,'Données techniques'!AF11,'Données techniques'!AN11,'Données techniques'!AV11,'Données techniques'!BD11,'Données techniques'!BL11,'Données techniques'!BT11,'Données techniques'!CB11)),"",AVERAGE('Données techniques'!H11,'Données techniques'!P11,'Données techniques'!X11,'Données techniques'!AF11,'Données techniques'!AN11,'Données techniques'!AV11,'Données techniques'!BD11,'Données techniques'!BL11,'Données techniques'!BT11,'Données techniques'!CB11))</f>
        <v/>
      </c>
      <c r="F10" s="57" t="str">
        <f>IF(ISERROR(MEDIAN('Données techniques'!H11,'Données techniques'!P11,'Données techniques'!X11,'Données techniques'!AF11,'Données techniques'!AN11,'Données techniques'!AV11,'Données techniques'!BD11,'Données techniques'!BL11,'Données techniques'!BT11,'Données techniques'!CB11)),"",MEDIAN('Données techniques'!H11,'Données techniques'!P11,'Données techniques'!X11,'Données techniques'!AF11,'Données techniques'!AN11,'Données techniques'!AV11,'Données techniques'!BD11,'Données techniques'!BL11,'Données techniques'!BT11,'Données techniques'!CB11))</f>
        <v/>
      </c>
      <c r="G10">
        <f>IF(ISERROR(MAX('Données techniques'!D11,'Données techniques'!L11,'Données techniques'!T11,'Données techniques'!AB11,'Données techniques'!AJ11,'Données techniques'!AR11,'Données techniques'!AZ11,'Données techniques'!BH11,'Données techniques'!BP11,'Données techniques'!BX11)),"",MAX('Données techniques'!D11,'Données techniques'!L11,'Données techniques'!T11,'Données techniques'!AB11,'Données techniques'!AJ11,'Données techniques'!AR11,'Données techniques'!AZ11,'Données techniques'!BH11,'Données techniques'!BP11,'Données techniques'!BX11))</f>
        <v>0</v>
      </c>
      <c r="H10" t="str">
        <f>IF(ISERROR(AVERAGE('Données techniques'!G11,'Données techniques'!O11,'Données techniques'!W11,'Données techniques'!AE11,'Données techniques'!AM11,'Données techniques'!AU11,'Données techniques'!BC11,'Données techniques'!BK11,'Données techniques'!BS11,'Données techniques'!CA11)),"",AVERAGE('Données techniques'!G11,'Données techniques'!O11,'Données techniques'!W11,'Données techniques'!AE11,'Données techniques'!AM11,'Données techniques'!AU11,'Données techniques'!BC11,'Données techniques'!BK11,'Données techniques'!BS11,'Données techniques'!CA11))</f>
        <v/>
      </c>
    </row>
    <row r="11" spans="1:8" x14ac:dyDescent="0.25">
      <c r="A11" t="e">
        <f>IF(ISBLANK(#REF!),"",#REF!)</f>
        <v>#REF!</v>
      </c>
      <c r="B11" s="11" t="str">
        <f>IF(ISERROR(AVERAGE('Données techniques'!C12,'Données techniques'!K12,'Données techniques'!S12,'Données techniques'!AA12,'Données techniques'!AI12,'Données techniques'!AQ12,'Données techniques'!AY12,'Données techniques'!BG12,'Données techniques'!BO12,'Données techniques'!BW12)),"",AVERAGE('Données techniques'!C12,'Données techniques'!K12,'Données techniques'!S12,'Données techniques'!AA12,'Données techniques'!AI12,'Données techniques'!AQ12,'Données techniques'!AY12,'Données techniques'!BG12,'Données techniques'!BO12,'Données techniques'!BW12))</f>
        <v/>
      </c>
      <c r="C11" t="str">
        <f>IF(ISERROR(AVERAGE('Données techniques'!D12,'Données techniques'!L12,'Données techniques'!T12,'Données techniques'!AB12,'Données techniques'!AJ12,'Données techniques'!AR12,'Données techniques'!AZ12,'Données techniques'!BH12,'Données techniques'!BP12,'Données techniques'!BX12)),"",AVERAGE('Données techniques'!D12,'Données techniques'!L12,'Données techniques'!T12,'Données techniques'!AB12,'Données techniques'!AJ12,'Données techniques'!AR12,'Données techniques'!AZ12,'Données techniques'!BH12,'Données techniques'!BP12,'Données techniques'!BX12))</f>
        <v/>
      </c>
      <c r="D11" t="str">
        <f>IF(ISERROR(MEDIAN('Données techniques'!D12,'Données techniques'!L12,'Données techniques'!T12,'Données techniques'!AB12,'Données techniques'!AJ12,'Données techniques'!AR12,'Données techniques'!AZ12,'Données techniques'!BH12,'Données techniques'!BP12,'Données techniques'!BX12)),"",MEDIAN('Données techniques'!D12,'Données techniques'!L12,'Données techniques'!T12,'Données techniques'!AB12,'Données techniques'!AJ12,'Données techniques'!AR12,'Données techniques'!AZ12,'Données techniques'!BH12,'Données techniques'!BP12,'Données techniques'!BX12))</f>
        <v/>
      </c>
      <c r="E11" s="57" t="str">
        <f>IF(ISERROR(AVERAGE('Données techniques'!H12,'Données techniques'!P12,'Données techniques'!X12,'Données techniques'!AF12,'Données techniques'!AN12,'Données techniques'!AV12,'Données techniques'!BD12,'Données techniques'!BL12,'Données techniques'!BT12,'Données techniques'!CB12)),"",AVERAGE('Données techniques'!H12,'Données techniques'!P12,'Données techniques'!X12,'Données techniques'!AF12,'Données techniques'!AN12,'Données techniques'!AV12,'Données techniques'!BD12,'Données techniques'!BL12,'Données techniques'!BT12,'Données techniques'!CB12))</f>
        <v/>
      </c>
      <c r="F11" s="57" t="str">
        <f>IF(ISERROR(MEDIAN('Données techniques'!H12,'Données techniques'!P12,'Données techniques'!X12,'Données techniques'!AF12,'Données techniques'!AN12,'Données techniques'!AV12,'Données techniques'!BD12,'Données techniques'!BL12,'Données techniques'!BT12,'Données techniques'!CB12)),"",MEDIAN('Données techniques'!H12,'Données techniques'!P12,'Données techniques'!X12,'Données techniques'!AF12,'Données techniques'!AN12,'Données techniques'!AV12,'Données techniques'!BD12,'Données techniques'!BL12,'Données techniques'!BT12,'Données techniques'!CB12))</f>
        <v/>
      </c>
      <c r="G11">
        <f>IF(ISERROR(MAX('Données techniques'!D12,'Données techniques'!L12,'Données techniques'!T12,'Données techniques'!AB12,'Données techniques'!AJ12,'Données techniques'!AR12,'Données techniques'!AZ12,'Données techniques'!BH12,'Données techniques'!BP12,'Données techniques'!BX12)),"",MAX('Données techniques'!D12,'Données techniques'!L12,'Données techniques'!T12,'Données techniques'!AB12,'Données techniques'!AJ12,'Données techniques'!AR12,'Données techniques'!AZ12,'Données techniques'!BH12,'Données techniques'!BP12,'Données techniques'!BX12))</f>
        <v>0</v>
      </c>
      <c r="H11" t="str">
        <f>IF(ISERROR(AVERAGE('Données techniques'!G12,'Données techniques'!O12,'Données techniques'!W12,'Données techniques'!AE12,'Données techniques'!AM12,'Données techniques'!AU12,'Données techniques'!BC12,'Données techniques'!BK12,'Données techniques'!BS12,'Données techniques'!CA12)),"",AVERAGE('Données techniques'!G12,'Données techniques'!O12,'Données techniques'!W12,'Données techniques'!AE12,'Données techniques'!AM12,'Données techniques'!AU12,'Données techniques'!BC12,'Données techniques'!BK12,'Données techniques'!BS12,'Données techniques'!CA12))</f>
        <v/>
      </c>
    </row>
    <row r="12" spans="1:8" x14ac:dyDescent="0.25">
      <c r="A12" t="e">
        <f>IF(ISBLANK(#REF!),"",#REF!)</f>
        <v>#REF!</v>
      </c>
      <c r="B12" s="11" t="str">
        <f>IF(ISERROR(AVERAGE('Données techniques'!C13,'Données techniques'!K13,'Données techniques'!S13,'Données techniques'!AA13,'Données techniques'!AI13,'Données techniques'!AQ13,'Données techniques'!AY13,'Données techniques'!BG13,'Données techniques'!BO13,'Données techniques'!BW13)),"",AVERAGE('Données techniques'!C13,'Données techniques'!K13,'Données techniques'!S13,'Données techniques'!AA13,'Données techniques'!AI13,'Données techniques'!AQ13,'Données techniques'!AY13,'Données techniques'!BG13,'Données techniques'!BO13,'Données techniques'!BW13))</f>
        <v/>
      </c>
      <c r="C12" t="str">
        <f>IF(ISERROR(AVERAGE('Données techniques'!D13,'Données techniques'!L13,'Données techniques'!T13,'Données techniques'!AB13,'Données techniques'!AJ13,'Données techniques'!AR13,'Données techniques'!AZ13,'Données techniques'!BH13,'Données techniques'!BP13,'Données techniques'!BX13)),"",AVERAGE('Données techniques'!D13,'Données techniques'!L13,'Données techniques'!T13,'Données techniques'!AB13,'Données techniques'!AJ13,'Données techniques'!AR13,'Données techniques'!AZ13,'Données techniques'!BH13,'Données techniques'!BP13,'Données techniques'!BX13))</f>
        <v/>
      </c>
      <c r="D12" t="str">
        <f>IF(ISERROR(MEDIAN('Données techniques'!D13,'Données techniques'!L13,'Données techniques'!T13,'Données techniques'!AB13,'Données techniques'!AJ13,'Données techniques'!AR13,'Données techniques'!AZ13,'Données techniques'!BH13,'Données techniques'!BP13,'Données techniques'!BX13)),"",MEDIAN('Données techniques'!D13,'Données techniques'!L13,'Données techniques'!T13,'Données techniques'!AB13,'Données techniques'!AJ13,'Données techniques'!AR13,'Données techniques'!AZ13,'Données techniques'!BH13,'Données techniques'!BP13,'Données techniques'!BX13))</f>
        <v/>
      </c>
      <c r="E12" s="57" t="str">
        <f>IF(ISERROR(AVERAGE('Données techniques'!H13,'Données techniques'!P13,'Données techniques'!X13,'Données techniques'!AF13,'Données techniques'!AN13,'Données techniques'!AV13,'Données techniques'!BD13,'Données techniques'!BL13,'Données techniques'!BT13,'Données techniques'!CB13)),"",AVERAGE('Données techniques'!H13,'Données techniques'!P13,'Données techniques'!X13,'Données techniques'!AF13,'Données techniques'!AN13,'Données techniques'!AV13,'Données techniques'!BD13,'Données techniques'!BL13,'Données techniques'!BT13,'Données techniques'!CB13))</f>
        <v/>
      </c>
      <c r="F12" s="57" t="str">
        <f>IF(ISERROR(MEDIAN('Données techniques'!H13,'Données techniques'!P13,'Données techniques'!X13,'Données techniques'!AF13,'Données techniques'!AN13,'Données techniques'!AV13,'Données techniques'!BD13,'Données techniques'!BL13,'Données techniques'!BT13,'Données techniques'!CB13)),"",MEDIAN('Données techniques'!H13,'Données techniques'!P13,'Données techniques'!X13,'Données techniques'!AF13,'Données techniques'!AN13,'Données techniques'!AV13,'Données techniques'!BD13,'Données techniques'!BL13,'Données techniques'!BT13,'Données techniques'!CB13))</f>
        <v/>
      </c>
      <c r="G12">
        <f>IF(ISERROR(MAX('Données techniques'!D13,'Données techniques'!L13,'Données techniques'!T13,'Données techniques'!AB13,'Données techniques'!AJ13,'Données techniques'!AR13,'Données techniques'!AZ13,'Données techniques'!BH13,'Données techniques'!BP13,'Données techniques'!BX13)),"",MAX('Données techniques'!D13,'Données techniques'!L13,'Données techniques'!T13,'Données techniques'!AB13,'Données techniques'!AJ13,'Données techniques'!AR13,'Données techniques'!AZ13,'Données techniques'!BH13,'Données techniques'!BP13,'Données techniques'!BX13))</f>
        <v>0</v>
      </c>
      <c r="H12" t="str">
        <f>IF(ISERROR(AVERAGE('Données techniques'!G13,'Données techniques'!O13,'Données techniques'!W13,'Données techniques'!AE13,'Données techniques'!AM13,'Données techniques'!AU13,'Données techniques'!BC13,'Données techniques'!BK13,'Données techniques'!BS13,'Données techniques'!CA13)),"",AVERAGE('Données techniques'!G13,'Données techniques'!O13,'Données techniques'!W13,'Données techniques'!AE13,'Données techniques'!AM13,'Données techniques'!AU13,'Données techniques'!BC13,'Données techniques'!BK13,'Données techniques'!BS13,'Données techniques'!CA13))</f>
        <v/>
      </c>
    </row>
    <row r="13" spans="1:8" x14ac:dyDescent="0.25">
      <c r="A13" t="e">
        <f>IF(ISBLANK(#REF!),"",#REF!)</f>
        <v>#REF!</v>
      </c>
      <c r="B13" s="11" t="str">
        <f>IF(ISERROR(AVERAGE('Données techniques'!C14,'Données techniques'!K14,'Données techniques'!S14,'Données techniques'!AA14,'Données techniques'!AI14,'Données techniques'!AQ14,'Données techniques'!AY14,'Données techniques'!BG14,'Données techniques'!BO14,'Données techniques'!BW14)),"",AVERAGE('Données techniques'!C14,'Données techniques'!K14,'Données techniques'!S14,'Données techniques'!AA14,'Données techniques'!AI14,'Données techniques'!AQ14,'Données techniques'!AY14,'Données techniques'!BG14,'Données techniques'!BO14,'Données techniques'!BW14))</f>
        <v/>
      </c>
      <c r="C13" t="str">
        <f>IF(ISERROR(AVERAGE('Données techniques'!D14,'Données techniques'!L14,'Données techniques'!T14,'Données techniques'!AB14,'Données techniques'!AJ14,'Données techniques'!AR14,'Données techniques'!AZ14,'Données techniques'!BH14,'Données techniques'!BP14,'Données techniques'!BX14)),"",AVERAGE('Données techniques'!D14,'Données techniques'!L14,'Données techniques'!T14,'Données techniques'!AB14,'Données techniques'!AJ14,'Données techniques'!AR14,'Données techniques'!AZ14,'Données techniques'!BH14,'Données techniques'!BP14,'Données techniques'!BX14))</f>
        <v/>
      </c>
      <c r="D13" t="str">
        <f>IF(ISERROR(MEDIAN('Données techniques'!D14,'Données techniques'!L14,'Données techniques'!T14,'Données techniques'!AB14,'Données techniques'!AJ14,'Données techniques'!AR14,'Données techniques'!AZ14,'Données techniques'!BH14,'Données techniques'!BP14,'Données techniques'!BX14)),"",MEDIAN('Données techniques'!D14,'Données techniques'!L14,'Données techniques'!T14,'Données techniques'!AB14,'Données techniques'!AJ14,'Données techniques'!AR14,'Données techniques'!AZ14,'Données techniques'!BH14,'Données techniques'!BP14,'Données techniques'!BX14))</f>
        <v/>
      </c>
      <c r="E13" s="57" t="str">
        <f>IF(ISERROR(AVERAGE('Données techniques'!H14,'Données techniques'!P14,'Données techniques'!X14,'Données techniques'!AF14,'Données techniques'!AN14,'Données techniques'!AV14,'Données techniques'!BD14,'Données techniques'!BL14,'Données techniques'!BT14,'Données techniques'!CB14)),"",AVERAGE('Données techniques'!H14,'Données techniques'!P14,'Données techniques'!X14,'Données techniques'!AF14,'Données techniques'!AN14,'Données techniques'!AV14,'Données techniques'!BD14,'Données techniques'!BL14,'Données techniques'!BT14,'Données techniques'!CB14))</f>
        <v/>
      </c>
      <c r="F13" s="57" t="str">
        <f>IF(ISERROR(MEDIAN('Données techniques'!H14,'Données techniques'!P14,'Données techniques'!X14,'Données techniques'!AF14,'Données techniques'!AN14,'Données techniques'!AV14,'Données techniques'!BD14,'Données techniques'!BL14,'Données techniques'!BT14,'Données techniques'!CB14)),"",MEDIAN('Données techniques'!H14,'Données techniques'!P14,'Données techniques'!X14,'Données techniques'!AF14,'Données techniques'!AN14,'Données techniques'!AV14,'Données techniques'!BD14,'Données techniques'!BL14,'Données techniques'!BT14,'Données techniques'!CB14))</f>
        <v/>
      </c>
      <c r="G13">
        <f>IF(ISERROR(MAX('Données techniques'!D14,'Données techniques'!L14,'Données techniques'!T14,'Données techniques'!AB14,'Données techniques'!AJ14,'Données techniques'!AR14,'Données techniques'!AZ14,'Données techniques'!BH14,'Données techniques'!BP14,'Données techniques'!BX14)),"",MAX('Données techniques'!D14,'Données techniques'!L14,'Données techniques'!T14,'Données techniques'!AB14,'Données techniques'!AJ14,'Données techniques'!AR14,'Données techniques'!AZ14,'Données techniques'!BH14,'Données techniques'!BP14,'Données techniques'!BX14))</f>
        <v>0</v>
      </c>
      <c r="H13" t="str">
        <f>IF(ISERROR(AVERAGE('Données techniques'!G14,'Données techniques'!O14,'Données techniques'!W14,'Données techniques'!AE14,'Données techniques'!AM14,'Données techniques'!AU14,'Données techniques'!BC14,'Données techniques'!BK14,'Données techniques'!BS14,'Données techniques'!CA14)),"",AVERAGE('Données techniques'!G14,'Données techniques'!O14,'Données techniques'!W14,'Données techniques'!AE14,'Données techniques'!AM14,'Données techniques'!AU14,'Données techniques'!BC14,'Données techniques'!BK14,'Données techniques'!BS14,'Données techniques'!CA14))</f>
        <v/>
      </c>
    </row>
    <row r="14" spans="1:8" x14ac:dyDescent="0.25">
      <c r="A14" t="e">
        <f>IF(ISBLANK(#REF!),"",#REF!)</f>
        <v>#REF!</v>
      </c>
      <c r="B14" s="11" t="str">
        <f>IF(ISERROR(AVERAGE('Données techniques'!C15,'Données techniques'!K15,'Données techniques'!S15,'Données techniques'!AA15,'Données techniques'!AI15,'Données techniques'!AQ15,'Données techniques'!AY15,'Données techniques'!BG15,'Données techniques'!BO15,'Données techniques'!BW15)),"",AVERAGE('Données techniques'!C15,'Données techniques'!K15,'Données techniques'!S15,'Données techniques'!AA15,'Données techniques'!AI15,'Données techniques'!AQ15,'Données techniques'!AY15,'Données techniques'!BG15,'Données techniques'!BO15,'Données techniques'!BW15))</f>
        <v/>
      </c>
      <c r="C14" t="str">
        <f>IF(ISERROR(AVERAGE('Données techniques'!D15,'Données techniques'!L15,'Données techniques'!T15,'Données techniques'!AB15,'Données techniques'!AJ15,'Données techniques'!AR15,'Données techniques'!AZ15,'Données techniques'!BH15,'Données techniques'!BP15,'Données techniques'!BX15)),"",AVERAGE('Données techniques'!D15,'Données techniques'!L15,'Données techniques'!T15,'Données techniques'!AB15,'Données techniques'!AJ15,'Données techniques'!AR15,'Données techniques'!AZ15,'Données techniques'!BH15,'Données techniques'!BP15,'Données techniques'!BX15))</f>
        <v/>
      </c>
      <c r="D14" t="str">
        <f>IF(ISERROR(MEDIAN('Données techniques'!D15,'Données techniques'!L15,'Données techniques'!T15,'Données techniques'!AB15,'Données techniques'!AJ15,'Données techniques'!AR15,'Données techniques'!AZ15,'Données techniques'!BH15,'Données techniques'!BP15,'Données techniques'!BX15)),"",MEDIAN('Données techniques'!D15,'Données techniques'!L15,'Données techniques'!T15,'Données techniques'!AB15,'Données techniques'!AJ15,'Données techniques'!AR15,'Données techniques'!AZ15,'Données techniques'!BH15,'Données techniques'!BP15,'Données techniques'!BX15))</f>
        <v/>
      </c>
      <c r="E14" s="57" t="str">
        <f>IF(ISERROR(AVERAGE('Données techniques'!H15,'Données techniques'!P15,'Données techniques'!X15,'Données techniques'!AF15,'Données techniques'!AN15,'Données techniques'!AV15,'Données techniques'!BD15,'Données techniques'!BL15,'Données techniques'!BT15,'Données techniques'!CB15)),"",AVERAGE('Données techniques'!H15,'Données techniques'!P15,'Données techniques'!X15,'Données techniques'!AF15,'Données techniques'!AN15,'Données techniques'!AV15,'Données techniques'!BD15,'Données techniques'!BL15,'Données techniques'!BT15,'Données techniques'!CB15))</f>
        <v/>
      </c>
      <c r="F14" s="57" t="str">
        <f>IF(ISERROR(MEDIAN('Données techniques'!H15,'Données techniques'!P15,'Données techniques'!X15,'Données techniques'!AF15,'Données techniques'!AN15,'Données techniques'!AV15,'Données techniques'!BD15,'Données techniques'!BL15,'Données techniques'!BT15,'Données techniques'!CB15)),"",MEDIAN('Données techniques'!H15,'Données techniques'!P15,'Données techniques'!X15,'Données techniques'!AF15,'Données techniques'!AN15,'Données techniques'!AV15,'Données techniques'!BD15,'Données techniques'!BL15,'Données techniques'!BT15,'Données techniques'!CB15))</f>
        <v/>
      </c>
      <c r="G14">
        <f>IF(ISERROR(MAX('Données techniques'!D15,'Données techniques'!L15,'Données techniques'!T15,'Données techniques'!AB15,'Données techniques'!AJ15,'Données techniques'!AR15,'Données techniques'!AZ15,'Données techniques'!BH15,'Données techniques'!BP15,'Données techniques'!BX15)),"",MAX('Données techniques'!D15,'Données techniques'!L15,'Données techniques'!T15,'Données techniques'!AB15,'Données techniques'!AJ15,'Données techniques'!AR15,'Données techniques'!AZ15,'Données techniques'!BH15,'Données techniques'!BP15,'Données techniques'!BX15))</f>
        <v>0</v>
      </c>
      <c r="H14" t="str">
        <f>IF(ISERROR(AVERAGE('Données techniques'!G15,'Données techniques'!O15,'Données techniques'!W15,'Données techniques'!AE15,'Données techniques'!AM15,'Données techniques'!AU15,'Données techniques'!BC15,'Données techniques'!BK15,'Données techniques'!BS15,'Données techniques'!CA15)),"",AVERAGE('Données techniques'!G15,'Données techniques'!O15,'Données techniques'!W15,'Données techniques'!AE15,'Données techniques'!AM15,'Données techniques'!AU15,'Données techniques'!BC15,'Données techniques'!BK15,'Données techniques'!BS15,'Données techniques'!CA15))</f>
        <v/>
      </c>
    </row>
    <row r="15" spans="1:8" x14ac:dyDescent="0.25">
      <c r="A15" t="e">
        <f>IF(ISBLANK(#REF!),"",#REF!)</f>
        <v>#REF!</v>
      </c>
      <c r="B15" s="11" t="str">
        <f>IF(ISERROR(AVERAGE('Données techniques'!C16,'Données techniques'!K16,'Données techniques'!S16,'Données techniques'!AA16,'Données techniques'!AI16,'Données techniques'!AQ16,'Données techniques'!AY16,'Données techniques'!BG16,'Données techniques'!BO16,'Données techniques'!BW16)),"",AVERAGE('Données techniques'!C16,'Données techniques'!K16,'Données techniques'!S16,'Données techniques'!AA16,'Données techniques'!AI16,'Données techniques'!AQ16,'Données techniques'!AY16,'Données techniques'!BG16,'Données techniques'!BO16,'Données techniques'!BW16))</f>
        <v/>
      </c>
      <c r="C15" t="str">
        <f>IF(ISERROR(AVERAGE('Données techniques'!D16,'Données techniques'!L16,'Données techniques'!T16,'Données techniques'!AB16,'Données techniques'!AJ16,'Données techniques'!AR16,'Données techniques'!AZ16,'Données techniques'!BH16,'Données techniques'!BP16,'Données techniques'!BX16)),"",AVERAGE('Données techniques'!D16,'Données techniques'!L16,'Données techniques'!T16,'Données techniques'!AB16,'Données techniques'!AJ16,'Données techniques'!AR16,'Données techniques'!AZ16,'Données techniques'!BH16,'Données techniques'!BP16,'Données techniques'!BX16))</f>
        <v/>
      </c>
      <c r="D15" t="str">
        <f>IF(ISERROR(MEDIAN('Données techniques'!D16,'Données techniques'!L16,'Données techniques'!T16,'Données techniques'!AB16,'Données techniques'!AJ16,'Données techniques'!AR16,'Données techniques'!AZ16,'Données techniques'!BH16,'Données techniques'!BP16,'Données techniques'!BX16)),"",MEDIAN('Données techniques'!D16,'Données techniques'!L16,'Données techniques'!T16,'Données techniques'!AB16,'Données techniques'!AJ16,'Données techniques'!AR16,'Données techniques'!AZ16,'Données techniques'!BH16,'Données techniques'!BP16,'Données techniques'!BX16))</f>
        <v/>
      </c>
      <c r="E15" s="57" t="str">
        <f>IF(ISERROR(AVERAGE('Données techniques'!H16,'Données techniques'!P16,'Données techniques'!X16,'Données techniques'!AF16,'Données techniques'!AN16,'Données techniques'!AV16,'Données techniques'!BD16,'Données techniques'!BL16,'Données techniques'!BT16,'Données techniques'!CB16)),"",AVERAGE('Données techniques'!H16,'Données techniques'!P16,'Données techniques'!X16,'Données techniques'!AF16,'Données techniques'!AN16,'Données techniques'!AV16,'Données techniques'!BD16,'Données techniques'!BL16,'Données techniques'!BT16,'Données techniques'!CB16))</f>
        <v/>
      </c>
      <c r="F15" s="57" t="str">
        <f>IF(ISERROR(MEDIAN('Données techniques'!H16,'Données techniques'!P16,'Données techniques'!X16,'Données techniques'!AF16,'Données techniques'!AN16,'Données techniques'!AV16,'Données techniques'!BD16,'Données techniques'!BL16,'Données techniques'!BT16,'Données techniques'!CB16)),"",MEDIAN('Données techniques'!H16,'Données techniques'!P16,'Données techniques'!X16,'Données techniques'!AF16,'Données techniques'!AN16,'Données techniques'!AV16,'Données techniques'!BD16,'Données techniques'!BL16,'Données techniques'!BT16,'Données techniques'!CB16))</f>
        <v/>
      </c>
      <c r="G15">
        <f>IF(ISERROR(MAX('Données techniques'!D16,'Données techniques'!L16,'Données techniques'!T16,'Données techniques'!AB16,'Données techniques'!AJ16,'Données techniques'!AR16,'Données techniques'!AZ16,'Données techniques'!BH16,'Données techniques'!BP16,'Données techniques'!BX16)),"",MAX('Données techniques'!D16,'Données techniques'!L16,'Données techniques'!T16,'Données techniques'!AB16,'Données techniques'!AJ16,'Données techniques'!AR16,'Données techniques'!AZ16,'Données techniques'!BH16,'Données techniques'!BP16,'Données techniques'!BX16))</f>
        <v>0</v>
      </c>
      <c r="H15" t="str">
        <f>IF(ISERROR(AVERAGE('Données techniques'!G16,'Données techniques'!O16,'Données techniques'!W16,'Données techniques'!AE16,'Données techniques'!AM16,'Données techniques'!AU16,'Données techniques'!BC16,'Données techniques'!BK16,'Données techniques'!BS16,'Données techniques'!CA16)),"",AVERAGE('Données techniques'!G16,'Données techniques'!O16,'Données techniques'!W16,'Données techniques'!AE16,'Données techniques'!AM16,'Données techniques'!AU16,'Données techniques'!BC16,'Données techniques'!BK16,'Données techniques'!BS16,'Données techniques'!CA16))</f>
        <v/>
      </c>
    </row>
    <row r="16" spans="1:8" x14ac:dyDescent="0.25">
      <c r="A16" t="e">
        <f>IF(ISBLANK(#REF!),"",#REF!)</f>
        <v>#REF!</v>
      </c>
      <c r="B16" s="11" t="str">
        <f>IF(ISERROR(AVERAGE('Données techniques'!C17,'Données techniques'!K17,'Données techniques'!S17,'Données techniques'!AA17,'Données techniques'!AI17,'Données techniques'!AQ17,'Données techniques'!AY17,'Données techniques'!BG17,'Données techniques'!BO17,'Données techniques'!BW17)),"",AVERAGE('Données techniques'!C17,'Données techniques'!K17,'Données techniques'!S17,'Données techniques'!AA17,'Données techniques'!AI17,'Données techniques'!AQ17,'Données techniques'!AY17,'Données techniques'!BG17,'Données techniques'!BO17,'Données techniques'!BW17))</f>
        <v/>
      </c>
      <c r="C16" t="str">
        <f>IF(ISERROR(AVERAGE('Données techniques'!D17,'Données techniques'!L17,'Données techniques'!T17,'Données techniques'!AB17,'Données techniques'!AJ17,'Données techniques'!AR17,'Données techniques'!AZ17,'Données techniques'!BH17,'Données techniques'!BP17,'Données techniques'!BX17)),"",AVERAGE('Données techniques'!D17,'Données techniques'!L17,'Données techniques'!T17,'Données techniques'!AB17,'Données techniques'!AJ17,'Données techniques'!AR17,'Données techniques'!AZ17,'Données techniques'!BH17,'Données techniques'!BP17,'Données techniques'!BX17))</f>
        <v/>
      </c>
      <c r="D16" t="str">
        <f>IF(ISERROR(MEDIAN('Données techniques'!D17,'Données techniques'!L17,'Données techniques'!T17,'Données techniques'!AB17,'Données techniques'!AJ17,'Données techniques'!AR17,'Données techniques'!AZ17,'Données techniques'!BH17,'Données techniques'!BP17,'Données techniques'!BX17)),"",MEDIAN('Données techniques'!D17,'Données techniques'!L17,'Données techniques'!T17,'Données techniques'!AB17,'Données techniques'!AJ17,'Données techniques'!AR17,'Données techniques'!AZ17,'Données techniques'!BH17,'Données techniques'!BP17,'Données techniques'!BX17))</f>
        <v/>
      </c>
      <c r="E16" s="57" t="str">
        <f>IF(ISERROR(AVERAGE('Données techniques'!H17,'Données techniques'!P17,'Données techniques'!X17,'Données techniques'!AF17,'Données techniques'!AN17,'Données techniques'!AV17,'Données techniques'!BD17,'Données techniques'!BL17,'Données techniques'!BT17,'Données techniques'!CB17)),"",AVERAGE('Données techniques'!H17,'Données techniques'!P17,'Données techniques'!X17,'Données techniques'!AF17,'Données techniques'!AN17,'Données techniques'!AV17,'Données techniques'!BD17,'Données techniques'!BL17,'Données techniques'!BT17,'Données techniques'!CB17))</f>
        <v/>
      </c>
      <c r="F16" s="57" t="str">
        <f>IF(ISERROR(MEDIAN('Données techniques'!H17,'Données techniques'!P17,'Données techniques'!X17,'Données techniques'!AF17,'Données techniques'!AN17,'Données techniques'!AV17,'Données techniques'!BD17,'Données techniques'!BL17,'Données techniques'!BT17,'Données techniques'!CB17)),"",MEDIAN('Données techniques'!H17,'Données techniques'!P17,'Données techniques'!X17,'Données techniques'!AF17,'Données techniques'!AN17,'Données techniques'!AV17,'Données techniques'!BD17,'Données techniques'!BL17,'Données techniques'!BT17,'Données techniques'!CB17))</f>
        <v/>
      </c>
      <c r="G16">
        <f>IF(ISERROR(MAX('Données techniques'!D17,'Données techniques'!L17,'Données techniques'!T17,'Données techniques'!AB17,'Données techniques'!AJ17,'Données techniques'!AR17,'Données techniques'!AZ17,'Données techniques'!BH17,'Données techniques'!BP17,'Données techniques'!BX17)),"",MAX('Données techniques'!D17,'Données techniques'!L17,'Données techniques'!T17,'Données techniques'!AB17,'Données techniques'!AJ17,'Données techniques'!AR17,'Données techniques'!AZ17,'Données techniques'!BH17,'Données techniques'!BP17,'Données techniques'!BX17))</f>
        <v>0</v>
      </c>
      <c r="H16" t="str">
        <f>IF(ISERROR(AVERAGE('Données techniques'!G17,'Données techniques'!O17,'Données techniques'!W17,'Données techniques'!AE17,'Données techniques'!AM17,'Données techniques'!AU17,'Données techniques'!BC17,'Données techniques'!BK17,'Données techniques'!BS17,'Données techniques'!CA17)),"",AVERAGE('Données techniques'!G17,'Données techniques'!O17,'Données techniques'!W17,'Données techniques'!AE17,'Données techniques'!AM17,'Données techniques'!AU17,'Données techniques'!BC17,'Données techniques'!BK17,'Données techniques'!BS17,'Données techniques'!CA17))</f>
        <v/>
      </c>
    </row>
    <row r="17" spans="1:8" x14ac:dyDescent="0.25">
      <c r="A17" t="e">
        <f>IF(ISBLANK(#REF!),"",#REF!)</f>
        <v>#REF!</v>
      </c>
      <c r="B17" s="11" t="str">
        <f>IF(ISERROR(AVERAGE('Données techniques'!C18,'Données techniques'!K18,'Données techniques'!S18,'Données techniques'!AA18,'Données techniques'!AI18,'Données techniques'!AQ18,'Données techniques'!AY18,'Données techniques'!BG18,'Données techniques'!BO18,'Données techniques'!BW18)),"",AVERAGE('Données techniques'!C18,'Données techniques'!K18,'Données techniques'!S18,'Données techniques'!AA18,'Données techniques'!AI18,'Données techniques'!AQ18,'Données techniques'!AY18,'Données techniques'!BG18,'Données techniques'!BO18,'Données techniques'!BW18))</f>
        <v/>
      </c>
      <c r="C17" t="str">
        <f>IF(ISERROR(AVERAGE('Données techniques'!D18,'Données techniques'!L18,'Données techniques'!T18,'Données techniques'!AB18,'Données techniques'!AJ18,'Données techniques'!AR18,'Données techniques'!AZ18,'Données techniques'!BH18,'Données techniques'!BP18,'Données techniques'!BX18)),"",AVERAGE('Données techniques'!D18,'Données techniques'!L18,'Données techniques'!T18,'Données techniques'!AB18,'Données techniques'!AJ18,'Données techniques'!AR18,'Données techniques'!AZ18,'Données techniques'!BH18,'Données techniques'!BP18,'Données techniques'!BX18))</f>
        <v/>
      </c>
      <c r="D17" t="str">
        <f>IF(ISERROR(MEDIAN('Données techniques'!D18,'Données techniques'!L18,'Données techniques'!T18,'Données techniques'!AB18,'Données techniques'!AJ18,'Données techniques'!AR18,'Données techniques'!AZ18,'Données techniques'!BH18,'Données techniques'!BP18,'Données techniques'!BX18)),"",MEDIAN('Données techniques'!D18,'Données techniques'!L18,'Données techniques'!T18,'Données techniques'!AB18,'Données techniques'!AJ18,'Données techniques'!AR18,'Données techniques'!AZ18,'Données techniques'!BH18,'Données techniques'!BP18,'Données techniques'!BX18))</f>
        <v/>
      </c>
      <c r="E17" s="57" t="str">
        <f>IF(ISERROR(AVERAGE('Données techniques'!H18,'Données techniques'!P18,'Données techniques'!X18,'Données techniques'!AF18,'Données techniques'!AN18,'Données techniques'!AV18,'Données techniques'!BD18,'Données techniques'!BL18,'Données techniques'!BT18,'Données techniques'!CB18)),"",AVERAGE('Données techniques'!H18,'Données techniques'!P18,'Données techniques'!X18,'Données techniques'!AF18,'Données techniques'!AN18,'Données techniques'!AV18,'Données techniques'!BD18,'Données techniques'!BL18,'Données techniques'!BT18,'Données techniques'!CB18))</f>
        <v/>
      </c>
      <c r="F17" s="57" t="str">
        <f>IF(ISERROR(MEDIAN('Données techniques'!H18,'Données techniques'!P18,'Données techniques'!X18,'Données techniques'!AF18,'Données techniques'!AN18,'Données techniques'!AV18,'Données techniques'!BD18,'Données techniques'!BL18,'Données techniques'!BT18,'Données techniques'!CB18)),"",MEDIAN('Données techniques'!H18,'Données techniques'!P18,'Données techniques'!X18,'Données techniques'!AF18,'Données techniques'!AN18,'Données techniques'!AV18,'Données techniques'!BD18,'Données techniques'!BL18,'Données techniques'!BT18,'Données techniques'!CB18))</f>
        <v/>
      </c>
      <c r="G17">
        <f>IF(ISERROR(MAX('Données techniques'!D18,'Données techniques'!L18,'Données techniques'!T18,'Données techniques'!AB18,'Données techniques'!AJ18,'Données techniques'!AR18,'Données techniques'!AZ18,'Données techniques'!BH18,'Données techniques'!BP18,'Données techniques'!BX18)),"",MAX('Données techniques'!D18,'Données techniques'!L18,'Données techniques'!T18,'Données techniques'!AB18,'Données techniques'!AJ18,'Données techniques'!AR18,'Données techniques'!AZ18,'Données techniques'!BH18,'Données techniques'!BP18,'Données techniques'!BX18))</f>
        <v>0</v>
      </c>
      <c r="H17" t="str">
        <f>IF(ISERROR(AVERAGE('Données techniques'!G18,'Données techniques'!O18,'Données techniques'!W18,'Données techniques'!AE18,'Données techniques'!AM18,'Données techniques'!AU18,'Données techniques'!BC18,'Données techniques'!BK18,'Données techniques'!BS18,'Données techniques'!CA18)),"",AVERAGE('Données techniques'!G18,'Données techniques'!O18,'Données techniques'!W18,'Données techniques'!AE18,'Données techniques'!AM18,'Données techniques'!AU18,'Données techniques'!BC18,'Données techniques'!BK18,'Données techniques'!BS18,'Données techniques'!CA18))</f>
        <v/>
      </c>
    </row>
    <row r="18" spans="1:8" x14ac:dyDescent="0.25">
      <c r="A18" t="e">
        <f>IF(ISBLANK(#REF!),"",#REF!)</f>
        <v>#REF!</v>
      </c>
      <c r="B18" s="11" t="str">
        <f>IF(ISERROR(AVERAGE('Données techniques'!C19,'Données techniques'!K19,'Données techniques'!S19,'Données techniques'!AA19,'Données techniques'!AI19,'Données techniques'!AQ19,'Données techniques'!AY19,'Données techniques'!BG19,'Données techniques'!BO19,'Données techniques'!BW19)),"",AVERAGE('Données techniques'!C19,'Données techniques'!K19,'Données techniques'!S19,'Données techniques'!AA19,'Données techniques'!AI19,'Données techniques'!AQ19,'Données techniques'!AY19,'Données techniques'!BG19,'Données techniques'!BO19,'Données techniques'!BW19))</f>
        <v/>
      </c>
      <c r="C18" t="str">
        <f>IF(ISERROR(AVERAGE('Données techniques'!D19,'Données techniques'!L19,'Données techniques'!T19,'Données techniques'!AB19,'Données techniques'!AJ19,'Données techniques'!AR19,'Données techniques'!AZ19,'Données techniques'!BH19,'Données techniques'!BP19,'Données techniques'!BX19)),"",AVERAGE('Données techniques'!D19,'Données techniques'!L19,'Données techniques'!T19,'Données techniques'!AB19,'Données techniques'!AJ19,'Données techniques'!AR19,'Données techniques'!AZ19,'Données techniques'!BH19,'Données techniques'!BP19,'Données techniques'!BX19))</f>
        <v/>
      </c>
      <c r="D18" t="str">
        <f>IF(ISERROR(MEDIAN('Données techniques'!D19,'Données techniques'!L19,'Données techniques'!T19,'Données techniques'!AB19,'Données techniques'!AJ19,'Données techniques'!AR19,'Données techniques'!AZ19,'Données techniques'!BH19,'Données techniques'!BP19,'Données techniques'!BX19)),"",MEDIAN('Données techniques'!D19,'Données techniques'!L19,'Données techniques'!T19,'Données techniques'!AB19,'Données techniques'!AJ19,'Données techniques'!AR19,'Données techniques'!AZ19,'Données techniques'!BH19,'Données techniques'!BP19,'Données techniques'!BX19))</f>
        <v/>
      </c>
      <c r="E18" s="57" t="str">
        <f>IF(ISERROR(AVERAGE('Données techniques'!H19,'Données techniques'!P19,'Données techniques'!X19,'Données techniques'!AF19,'Données techniques'!AN19,'Données techniques'!AV19,'Données techniques'!BD19,'Données techniques'!BL19,'Données techniques'!BT19,'Données techniques'!CB19)),"",AVERAGE('Données techniques'!H19,'Données techniques'!P19,'Données techniques'!X19,'Données techniques'!AF19,'Données techniques'!AN19,'Données techniques'!AV19,'Données techniques'!BD19,'Données techniques'!BL19,'Données techniques'!BT19,'Données techniques'!CB19))</f>
        <v/>
      </c>
      <c r="F18" s="57" t="str">
        <f>IF(ISERROR(MEDIAN('Données techniques'!H19,'Données techniques'!P19,'Données techniques'!X19,'Données techniques'!AF19,'Données techniques'!AN19,'Données techniques'!AV19,'Données techniques'!BD19,'Données techniques'!BL19,'Données techniques'!BT19,'Données techniques'!CB19)),"",MEDIAN('Données techniques'!H19,'Données techniques'!P19,'Données techniques'!X19,'Données techniques'!AF19,'Données techniques'!AN19,'Données techniques'!AV19,'Données techniques'!BD19,'Données techniques'!BL19,'Données techniques'!BT19,'Données techniques'!CB19))</f>
        <v/>
      </c>
      <c r="G18">
        <f>IF(ISERROR(MAX('Données techniques'!D19,'Données techniques'!L19,'Données techniques'!T19,'Données techniques'!AB19,'Données techniques'!AJ19,'Données techniques'!AR19,'Données techniques'!AZ19,'Données techniques'!BH19,'Données techniques'!BP19,'Données techniques'!BX19)),"",MAX('Données techniques'!D19,'Données techniques'!L19,'Données techniques'!T19,'Données techniques'!AB19,'Données techniques'!AJ19,'Données techniques'!AR19,'Données techniques'!AZ19,'Données techniques'!BH19,'Données techniques'!BP19,'Données techniques'!BX19))</f>
        <v>0</v>
      </c>
      <c r="H18" t="str">
        <f>IF(ISERROR(AVERAGE('Données techniques'!G19,'Données techniques'!O19,'Données techniques'!W19,'Données techniques'!AE19,'Données techniques'!AM19,'Données techniques'!AU19,'Données techniques'!BC19,'Données techniques'!BK19,'Données techniques'!BS19,'Données techniques'!CA19)),"",AVERAGE('Données techniques'!G19,'Données techniques'!O19,'Données techniques'!W19,'Données techniques'!AE19,'Données techniques'!AM19,'Données techniques'!AU19,'Données techniques'!BC19,'Données techniques'!BK19,'Données techniques'!BS19,'Données techniques'!CA19))</f>
        <v/>
      </c>
    </row>
    <row r="19" spans="1:8" x14ac:dyDescent="0.25">
      <c r="A19" t="e">
        <f>IF(ISBLANK(#REF!),"",#REF!)</f>
        <v>#REF!</v>
      </c>
      <c r="B19" s="11" t="str">
        <f>IF(ISERROR(AVERAGE('Données techniques'!C20,'Données techniques'!K20,'Données techniques'!S20,'Données techniques'!AA20,'Données techniques'!AI20,'Données techniques'!AQ20,'Données techniques'!AY20,'Données techniques'!BG20,'Données techniques'!BO20,'Données techniques'!BW20)),"",AVERAGE('Données techniques'!C20,'Données techniques'!K20,'Données techniques'!S20,'Données techniques'!AA20,'Données techniques'!AI20,'Données techniques'!AQ20,'Données techniques'!AY20,'Données techniques'!BG20,'Données techniques'!BO20,'Données techniques'!BW20))</f>
        <v/>
      </c>
      <c r="C19" t="str">
        <f>IF(ISERROR(AVERAGE('Données techniques'!D20,'Données techniques'!L20,'Données techniques'!T20,'Données techniques'!AB20,'Données techniques'!AJ20,'Données techniques'!AR20,'Données techniques'!AZ20,'Données techniques'!BH20,'Données techniques'!BP20,'Données techniques'!BX20)),"",AVERAGE('Données techniques'!D20,'Données techniques'!L20,'Données techniques'!T20,'Données techniques'!AB20,'Données techniques'!AJ20,'Données techniques'!AR20,'Données techniques'!AZ20,'Données techniques'!BH20,'Données techniques'!BP20,'Données techniques'!BX20))</f>
        <v/>
      </c>
      <c r="D19" t="str">
        <f>IF(ISERROR(MEDIAN('Données techniques'!D20,'Données techniques'!L20,'Données techniques'!T20,'Données techniques'!AB20,'Données techniques'!AJ20,'Données techniques'!AR20,'Données techniques'!AZ20,'Données techniques'!BH20,'Données techniques'!BP20,'Données techniques'!BX20)),"",MEDIAN('Données techniques'!D20,'Données techniques'!L20,'Données techniques'!T20,'Données techniques'!AB20,'Données techniques'!AJ20,'Données techniques'!AR20,'Données techniques'!AZ20,'Données techniques'!BH20,'Données techniques'!BP20,'Données techniques'!BX20))</f>
        <v/>
      </c>
      <c r="E19" s="57" t="str">
        <f>IF(ISERROR(AVERAGE('Données techniques'!H20,'Données techniques'!P20,'Données techniques'!X20,'Données techniques'!AF20,'Données techniques'!AN20,'Données techniques'!AV20,'Données techniques'!BD20,'Données techniques'!BL20,'Données techniques'!BT20,'Données techniques'!CB20)),"",AVERAGE('Données techniques'!H20,'Données techniques'!P20,'Données techniques'!X20,'Données techniques'!AF20,'Données techniques'!AN20,'Données techniques'!AV20,'Données techniques'!BD20,'Données techniques'!BL20,'Données techniques'!BT20,'Données techniques'!CB20))</f>
        <v/>
      </c>
      <c r="F19" s="57" t="str">
        <f>IF(ISERROR(MEDIAN('Données techniques'!H20,'Données techniques'!P20,'Données techniques'!X20,'Données techniques'!AF20,'Données techniques'!AN20,'Données techniques'!AV20,'Données techniques'!BD20,'Données techniques'!BL20,'Données techniques'!BT20,'Données techniques'!CB20)),"",MEDIAN('Données techniques'!H20,'Données techniques'!P20,'Données techniques'!X20,'Données techniques'!AF20,'Données techniques'!AN20,'Données techniques'!AV20,'Données techniques'!BD20,'Données techniques'!BL20,'Données techniques'!BT20,'Données techniques'!CB20))</f>
        <v/>
      </c>
      <c r="G19">
        <f>IF(ISERROR(MAX('Données techniques'!D20,'Données techniques'!L20,'Données techniques'!T20,'Données techniques'!AB20,'Données techniques'!AJ20,'Données techniques'!AR20,'Données techniques'!AZ20,'Données techniques'!BH20,'Données techniques'!BP20,'Données techniques'!BX20)),"",MAX('Données techniques'!D20,'Données techniques'!L20,'Données techniques'!T20,'Données techniques'!AB20,'Données techniques'!AJ20,'Données techniques'!AR20,'Données techniques'!AZ20,'Données techniques'!BH20,'Données techniques'!BP20,'Données techniques'!BX20))</f>
        <v>0</v>
      </c>
      <c r="H19" t="str">
        <f>IF(ISERROR(AVERAGE('Données techniques'!G20,'Données techniques'!O20,'Données techniques'!W20,'Données techniques'!AE20,'Données techniques'!AM20,'Données techniques'!AU20,'Données techniques'!BC20,'Données techniques'!BK20,'Données techniques'!BS20,'Données techniques'!CA20)),"",AVERAGE('Données techniques'!G20,'Données techniques'!O20,'Données techniques'!W20,'Données techniques'!AE20,'Données techniques'!AM20,'Données techniques'!AU20,'Données techniques'!BC20,'Données techniques'!BK20,'Données techniques'!BS20,'Données techniques'!CA20))</f>
        <v/>
      </c>
    </row>
    <row r="20" spans="1:8" x14ac:dyDescent="0.25">
      <c r="A20" t="e">
        <f>IF(ISBLANK(#REF!),"",#REF!)</f>
        <v>#REF!</v>
      </c>
      <c r="B20" s="11" t="str">
        <f>IF(ISERROR(AVERAGE('Données techniques'!C21,'Données techniques'!K21,'Données techniques'!S21,'Données techniques'!AA21,'Données techniques'!AI21,'Données techniques'!AQ21,'Données techniques'!AY21,'Données techniques'!BG21,'Données techniques'!BO21,'Données techniques'!BW21)),"",AVERAGE('Données techniques'!C21,'Données techniques'!K21,'Données techniques'!S21,'Données techniques'!AA21,'Données techniques'!AI21,'Données techniques'!AQ21,'Données techniques'!AY21,'Données techniques'!BG21,'Données techniques'!BO21,'Données techniques'!BW21))</f>
        <v/>
      </c>
      <c r="C20" t="str">
        <f>IF(ISERROR(AVERAGE('Données techniques'!D21,'Données techniques'!L21,'Données techniques'!T21,'Données techniques'!AB21,'Données techniques'!AJ21,'Données techniques'!AR21,'Données techniques'!AZ21,'Données techniques'!BH21,'Données techniques'!BP21,'Données techniques'!BX21)),"",AVERAGE('Données techniques'!D21,'Données techniques'!L21,'Données techniques'!T21,'Données techniques'!AB21,'Données techniques'!AJ21,'Données techniques'!AR21,'Données techniques'!AZ21,'Données techniques'!BH21,'Données techniques'!BP21,'Données techniques'!BX21))</f>
        <v/>
      </c>
      <c r="D20" t="str">
        <f>IF(ISERROR(MEDIAN('Données techniques'!D21,'Données techniques'!L21,'Données techniques'!T21,'Données techniques'!AB21,'Données techniques'!AJ21,'Données techniques'!AR21,'Données techniques'!AZ21,'Données techniques'!BH21,'Données techniques'!BP21,'Données techniques'!BX21)),"",MEDIAN('Données techniques'!D21,'Données techniques'!L21,'Données techniques'!T21,'Données techniques'!AB21,'Données techniques'!AJ21,'Données techniques'!AR21,'Données techniques'!AZ21,'Données techniques'!BH21,'Données techniques'!BP21,'Données techniques'!BX21))</f>
        <v/>
      </c>
      <c r="E20" s="57" t="str">
        <f>IF(ISERROR(AVERAGE('Données techniques'!H21,'Données techniques'!P21,'Données techniques'!X21,'Données techniques'!AF21,'Données techniques'!AN21,'Données techniques'!AV21,'Données techniques'!BD21,'Données techniques'!BL21,'Données techniques'!BT21,'Données techniques'!CB21)),"",AVERAGE('Données techniques'!H21,'Données techniques'!P21,'Données techniques'!X21,'Données techniques'!AF21,'Données techniques'!AN21,'Données techniques'!AV21,'Données techniques'!BD21,'Données techniques'!BL21,'Données techniques'!BT21,'Données techniques'!CB21))</f>
        <v/>
      </c>
      <c r="F20" s="57" t="str">
        <f>IF(ISERROR(MEDIAN('Données techniques'!H21,'Données techniques'!P21,'Données techniques'!X21,'Données techniques'!AF21,'Données techniques'!AN21,'Données techniques'!AV21,'Données techniques'!BD21,'Données techniques'!BL21,'Données techniques'!BT21,'Données techniques'!CB21)),"",MEDIAN('Données techniques'!H21,'Données techniques'!P21,'Données techniques'!X21,'Données techniques'!AF21,'Données techniques'!AN21,'Données techniques'!AV21,'Données techniques'!BD21,'Données techniques'!BL21,'Données techniques'!BT21,'Données techniques'!CB21))</f>
        <v/>
      </c>
      <c r="G20">
        <f>IF(ISERROR(MAX('Données techniques'!D21,'Données techniques'!L21,'Données techniques'!T21,'Données techniques'!AB21,'Données techniques'!AJ21,'Données techniques'!AR21,'Données techniques'!AZ21,'Données techniques'!BH21,'Données techniques'!BP21,'Données techniques'!BX21)),"",MAX('Données techniques'!D21,'Données techniques'!L21,'Données techniques'!T21,'Données techniques'!AB21,'Données techniques'!AJ21,'Données techniques'!AR21,'Données techniques'!AZ21,'Données techniques'!BH21,'Données techniques'!BP21,'Données techniques'!BX21))</f>
        <v>0</v>
      </c>
      <c r="H20" t="str">
        <f>IF(ISERROR(AVERAGE('Données techniques'!G21,'Données techniques'!O21,'Données techniques'!W21,'Données techniques'!AE21,'Données techniques'!AM21,'Données techniques'!AU21,'Données techniques'!BC21,'Données techniques'!BK21,'Données techniques'!BS21,'Données techniques'!CA21)),"",AVERAGE('Données techniques'!G21,'Données techniques'!O21,'Données techniques'!W21,'Données techniques'!AE21,'Données techniques'!AM21,'Données techniques'!AU21,'Données techniques'!BC21,'Données techniques'!BK21,'Données techniques'!BS21,'Données techniques'!CA21))</f>
        <v/>
      </c>
    </row>
    <row r="21" spans="1:8" x14ac:dyDescent="0.25">
      <c r="A21" t="e">
        <f>IF(ISBLANK(#REF!),"",#REF!)</f>
        <v>#REF!</v>
      </c>
      <c r="B21" s="11" t="str">
        <f>IF(ISERROR(AVERAGE('Données techniques'!C22,'Données techniques'!K22,'Données techniques'!S22,'Données techniques'!AA22,'Données techniques'!AI22,'Données techniques'!AQ22,'Données techniques'!AY22,'Données techniques'!BG22,'Données techniques'!BO22,'Données techniques'!BW22)),"",AVERAGE('Données techniques'!C22,'Données techniques'!K22,'Données techniques'!S22,'Données techniques'!AA22,'Données techniques'!AI22,'Données techniques'!AQ22,'Données techniques'!AY22,'Données techniques'!BG22,'Données techniques'!BO22,'Données techniques'!BW22))</f>
        <v/>
      </c>
      <c r="C21" t="str">
        <f>IF(ISERROR(AVERAGE('Données techniques'!D22,'Données techniques'!L22,'Données techniques'!T22,'Données techniques'!AB22,'Données techniques'!AJ22,'Données techniques'!AR22,'Données techniques'!AZ22,'Données techniques'!BH22,'Données techniques'!BP22,'Données techniques'!BX22)),"",AVERAGE('Données techniques'!D22,'Données techniques'!L22,'Données techniques'!T22,'Données techniques'!AB22,'Données techniques'!AJ22,'Données techniques'!AR22,'Données techniques'!AZ22,'Données techniques'!BH22,'Données techniques'!BP22,'Données techniques'!BX22))</f>
        <v/>
      </c>
      <c r="D21" t="str">
        <f>IF(ISERROR(MEDIAN('Données techniques'!D22,'Données techniques'!L22,'Données techniques'!T22,'Données techniques'!AB22,'Données techniques'!AJ22,'Données techniques'!AR22,'Données techniques'!AZ22,'Données techniques'!BH22,'Données techniques'!BP22,'Données techniques'!BX22)),"",MEDIAN('Données techniques'!D22,'Données techniques'!L22,'Données techniques'!T22,'Données techniques'!AB22,'Données techniques'!AJ22,'Données techniques'!AR22,'Données techniques'!AZ22,'Données techniques'!BH22,'Données techniques'!BP22,'Données techniques'!BX22))</f>
        <v/>
      </c>
      <c r="E21" s="57" t="str">
        <f>IF(ISERROR(AVERAGE('Données techniques'!H22,'Données techniques'!P22,'Données techniques'!X22,'Données techniques'!AF22,'Données techniques'!AN22,'Données techniques'!AV22,'Données techniques'!BD22,'Données techniques'!BL22,'Données techniques'!BT22,'Données techniques'!CB22)),"",AVERAGE('Données techniques'!H22,'Données techniques'!P22,'Données techniques'!X22,'Données techniques'!AF22,'Données techniques'!AN22,'Données techniques'!AV22,'Données techniques'!BD22,'Données techniques'!BL22,'Données techniques'!BT22,'Données techniques'!CB22))</f>
        <v/>
      </c>
      <c r="F21" s="57" t="str">
        <f>IF(ISERROR(MEDIAN('Données techniques'!H22,'Données techniques'!P22,'Données techniques'!X22,'Données techniques'!AF22,'Données techniques'!AN22,'Données techniques'!AV22,'Données techniques'!BD22,'Données techniques'!BL22,'Données techniques'!BT22,'Données techniques'!CB22)),"",MEDIAN('Données techniques'!H22,'Données techniques'!P22,'Données techniques'!X22,'Données techniques'!AF22,'Données techniques'!AN22,'Données techniques'!AV22,'Données techniques'!BD22,'Données techniques'!BL22,'Données techniques'!BT22,'Données techniques'!CB22))</f>
        <v/>
      </c>
      <c r="G21">
        <f>IF(ISERROR(MAX('Données techniques'!D22,'Données techniques'!L22,'Données techniques'!T22,'Données techniques'!AB22,'Données techniques'!AJ22,'Données techniques'!AR22,'Données techniques'!AZ22,'Données techniques'!BH22,'Données techniques'!BP22,'Données techniques'!BX22)),"",MAX('Données techniques'!D22,'Données techniques'!L22,'Données techniques'!T22,'Données techniques'!AB22,'Données techniques'!AJ22,'Données techniques'!AR22,'Données techniques'!AZ22,'Données techniques'!BH22,'Données techniques'!BP22,'Données techniques'!BX22))</f>
        <v>0</v>
      </c>
      <c r="H21" t="str">
        <f>IF(ISERROR(AVERAGE('Données techniques'!G22,'Données techniques'!O22,'Données techniques'!W22,'Données techniques'!AE22,'Données techniques'!AM22,'Données techniques'!AU22,'Données techniques'!BC22,'Données techniques'!BK22,'Données techniques'!BS22,'Données techniques'!CA22)),"",AVERAGE('Données techniques'!G22,'Données techniques'!O22,'Données techniques'!W22,'Données techniques'!AE22,'Données techniques'!AM22,'Données techniques'!AU22,'Données techniques'!BC22,'Données techniques'!BK22,'Données techniques'!BS22,'Données techniques'!CA22))</f>
        <v/>
      </c>
    </row>
    <row r="22" spans="1:8" x14ac:dyDescent="0.25">
      <c r="A22" t="e">
        <f>IF(ISBLANK(#REF!),"",#REF!)</f>
        <v>#REF!</v>
      </c>
      <c r="B22" s="11" t="str">
        <f>IF(ISERROR(AVERAGE('Données techniques'!C23,'Données techniques'!K23,'Données techniques'!S23,'Données techniques'!AA23,'Données techniques'!AI23,'Données techniques'!AQ23,'Données techniques'!AY23,'Données techniques'!BG23,'Données techniques'!BO23,'Données techniques'!BW23)),"",AVERAGE('Données techniques'!C23,'Données techniques'!K23,'Données techniques'!S23,'Données techniques'!AA23,'Données techniques'!AI23,'Données techniques'!AQ23,'Données techniques'!AY23,'Données techniques'!BG23,'Données techniques'!BO23,'Données techniques'!BW23))</f>
        <v/>
      </c>
      <c r="C22" t="str">
        <f>IF(ISERROR(AVERAGE('Données techniques'!D23,'Données techniques'!L23,'Données techniques'!T23,'Données techniques'!AB23,'Données techniques'!AJ23,'Données techniques'!AR23,'Données techniques'!AZ23,'Données techniques'!BH23,'Données techniques'!BP23,'Données techniques'!BX23)),"",AVERAGE('Données techniques'!D23,'Données techniques'!L23,'Données techniques'!T23,'Données techniques'!AB23,'Données techniques'!AJ23,'Données techniques'!AR23,'Données techniques'!AZ23,'Données techniques'!BH23,'Données techniques'!BP23,'Données techniques'!BX23))</f>
        <v/>
      </c>
      <c r="D22" t="str">
        <f>IF(ISERROR(MEDIAN('Données techniques'!D23,'Données techniques'!L23,'Données techniques'!T23,'Données techniques'!AB23,'Données techniques'!AJ23,'Données techniques'!AR23,'Données techniques'!AZ23,'Données techniques'!BH23,'Données techniques'!BP23,'Données techniques'!BX23)),"",MEDIAN('Données techniques'!D23,'Données techniques'!L23,'Données techniques'!T23,'Données techniques'!AB23,'Données techniques'!AJ23,'Données techniques'!AR23,'Données techniques'!AZ23,'Données techniques'!BH23,'Données techniques'!BP23,'Données techniques'!BX23))</f>
        <v/>
      </c>
      <c r="E22" s="57" t="str">
        <f>IF(ISERROR(AVERAGE('Données techniques'!H23,'Données techniques'!P23,'Données techniques'!X23,'Données techniques'!AF23,'Données techniques'!AN23,'Données techniques'!AV23,'Données techniques'!BD23,'Données techniques'!BL23,'Données techniques'!BT23,'Données techniques'!CB23)),"",AVERAGE('Données techniques'!H23,'Données techniques'!P23,'Données techniques'!X23,'Données techniques'!AF23,'Données techniques'!AN23,'Données techniques'!AV23,'Données techniques'!BD23,'Données techniques'!BL23,'Données techniques'!BT23,'Données techniques'!CB23))</f>
        <v/>
      </c>
      <c r="F22" s="57" t="str">
        <f>IF(ISERROR(MEDIAN('Données techniques'!H23,'Données techniques'!P23,'Données techniques'!X23,'Données techniques'!AF23,'Données techniques'!AN23,'Données techniques'!AV23,'Données techniques'!BD23,'Données techniques'!BL23,'Données techniques'!BT23,'Données techniques'!CB23)),"",MEDIAN('Données techniques'!H23,'Données techniques'!P23,'Données techniques'!X23,'Données techniques'!AF23,'Données techniques'!AN23,'Données techniques'!AV23,'Données techniques'!BD23,'Données techniques'!BL23,'Données techniques'!BT23,'Données techniques'!CB23))</f>
        <v/>
      </c>
      <c r="G22">
        <f>IF(ISERROR(MAX('Données techniques'!D23,'Données techniques'!L23,'Données techniques'!T23,'Données techniques'!AB23,'Données techniques'!AJ23,'Données techniques'!AR23,'Données techniques'!AZ23,'Données techniques'!BH23,'Données techniques'!BP23,'Données techniques'!BX23)),"",MAX('Données techniques'!D23,'Données techniques'!L23,'Données techniques'!T23,'Données techniques'!AB23,'Données techniques'!AJ23,'Données techniques'!AR23,'Données techniques'!AZ23,'Données techniques'!BH23,'Données techniques'!BP23,'Données techniques'!BX23))</f>
        <v>0</v>
      </c>
      <c r="H22" t="str">
        <f>IF(ISERROR(AVERAGE('Données techniques'!G23,'Données techniques'!O23,'Données techniques'!W23,'Données techniques'!AE23,'Données techniques'!AM23,'Données techniques'!AU23,'Données techniques'!BC23,'Données techniques'!BK23,'Données techniques'!BS23,'Données techniques'!CA23)),"",AVERAGE('Données techniques'!G23,'Données techniques'!O23,'Données techniques'!W23,'Données techniques'!AE23,'Données techniques'!AM23,'Données techniques'!AU23,'Données techniques'!BC23,'Données techniques'!BK23,'Données techniques'!BS23,'Données techniques'!CA23))</f>
        <v/>
      </c>
    </row>
    <row r="23" spans="1:8" x14ac:dyDescent="0.25">
      <c r="A23" t="e">
        <f>IF(ISBLANK(#REF!),"",#REF!)</f>
        <v>#REF!</v>
      </c>
      <c r="B23" s="11" t="str">
        <f>IF(ISERROR(AVERAGE('Données techniques'!C24,'Données techniques'!K24,'Données techniques'!S24,'Données techniques'!AA24,'Données techniques'!AI24,'Données techniques'!AQ24,'Données techniques'!AY24,'Données techniques'!BG24,'Données techniques'!BO24,'Données techniques'!BW24)),"",AVERAGE('Données techniques'!C24,'Données techniques'!K24,'Données techniques'!S24,'Données techniques'!AA24,'Données techniques'!AI24,'Données techniques'!AQ24,'Données techniques'!AY24,'Données techniques'!BG24,'Données techniques'!BO24,'Données techniques'!BW24))</f>
        <v/>
      </c>
      <c r="C23" t="str">
        <f>IF(ISERROR(AVERAGE('Données techniques'!D24,'Données techniques'!L24,'Données techniques'!T24,'Données techniques'!AB24,'Données techniques'!AJ24,'Données techniques'!AR24,'Données techniques'!AZ24,'Données techniques'!BH24,'Données techniques'!BP24,'Données techniques'!BX24)),"",AVERAGE('Données techniques'!D24,'Données techniques'!L24,'Données techniques'!T24,'Données techniques'!AB24,'Données techniques'!AJ24,'Données techniques'!AR24,'Données techniques'!AZ24,'Données techniques'!BH24,'Données techniques'!BP24,'Données techniques'!BX24))</f>
        <v/>
      </c>
      <c r="D23" t="str">
        <f>IF(ISERROR(MEDIAN('Données techniques'!D24,'Données techniques'!L24,'Données techniques'!T24,'Données techniques'!AB24,'Données techniques'!AJ24,'Données techniques'!AR24,'Données techniques'!AZ24,'Données techniques'!BH24,'Données techniques'!BP24,'Données techniques'!BX24)),"",MEDIAN('Données techniques'!D24,'Données techniques'!L24,'Données techniques'!T24,'Données techniques'!AB24,'Données techniques'!AJ24,'Données techniques'!AR24,'Données techniques'!AZ24,'Données techniques'!BH24,'Données techniques'!BP24,'Données techniques'!BX24))</f>
        <v/>
      </c>
      <c r="E23" s="57" t="str">
        <f>IF(ISERROR(AVERAGE('Données techniques'!H24,'Données techniques'!P24,'Données techniques'!X24,'Données techniques'!AF24,'Données techniques'!AN24,'Données techniques'!AV24,'Données techniques'!BD24,'Données techniques'!BL24,'Données techniques'!BT24,'Données techniques'!CB24)),"",AVERAGE('Données techniques'!H24,'Données techniques'!P24,'Données techniques'!X24,'Données techniques'!AF24,'Données techniques'!AN24,'Données techniques'!AV24,'Données techniques'!BD24,'Données techniques'!BL24,'Données techniques'!BT24,'Données techniques'!CB24))</f>
        <v/>
      </c>
      <c r="F23" s="57" t="str">
        <f>IF(ISERROR(MEDIAN('Données techniques'!H24,'Données techniques'!P24,'Données techniques'!X24,'Données techniques'!AF24,'Données techniques'!AN24,'Données techniques'!AV24,'Données techniques'!BD24,'Données techniques'!BL24,'Données techniques'!BT24,'Données techniques'!CB24)),"",MEDIAN('Données techniques'!H24,'Données techniques'!P24,'Données techniques'!X24,'Données techniques'!AF24,'Données techniques'!AN24,'Données techniques'!AV24,'Données techniques'!BD24,'Données techniques'!BL24,'Données techniques'!BT24,'Données techniques'!CB24))</f>
        <v/>
      </c>
      <c r="G23">
        <f>IF(ISERROR(MAX('Données techniques'!D24,'Données techniques'!L24,'Données techniques'!T24,'Données techniques'!AB24,'Données techniques'!AJ24,'Données techniques'!AR24,'Données techniques'!AZ24,'Données techniques'!BH24,'Données techniques'!BP24,'Données techniques'!BX24)),"",MAX('Données techniques'!D24,'Données techniques'!L24,'Données techniques'!T24,'Données techniques'!AB24,'Données techniques'!AJ24,'Données techniques'!AR24,'Données techniques'!AZ24,'Données techniques'!BH24,'Données techniques'!BP24,'Données techniques'!BX24))</f>
        <v>0</v>
      </c>
      <c r="H23" t="str">
        <f>IF(ISERROR(AVERAGE('Données techniques'!G24,'Données techniques'!O24,'Données techniques'!W24,'Données techniques'!AE24,'Données techniques'!AM24,'Données techniques'!AU24,'Données techniques'!BC24,'Données techniques'!BK24,'Données techniques'!BS24,'Données techniques'!CA24)),"",AVERAGE('Données techniques'!G24,'Données techniques'!O24,'Données techniques'!W24,'Données techniques'!AE24,'Données techniques'!AM24,'Données techniques'!AU24,'Données techniques'!BC24,'Données techniques'!BK24,'Données techniques'!BS24,'Données techniques'!CA24))</f>
        <v/>
      </c>
    </row>
    <row r="24" spans="1:8" x14ac:dyDescent="0.25">
      <c r="A24" t="e">
        <f>IF(ISBLANK(#REF!),"",#REF!)</f>
        <v>#REF!</v>
      </c>
      <c r="B24" s="11" t="str">
        <f>IF(ISERROR(AVERAGE('Données techniques'!C25,'Données techniques'!K25,'Données techniques'!S25,'Données techniques'!AA25,'Données techniques'!AI25,'Données techniques'!AQ25,'Données techniques'!AY25,'Données techniques'!BG25,'Données techniques'!BO25,'Données techniques'!BW25)),"",AVERAGE('Données techniques'!C25,'Données techniques'!K25,'Données techniques'!S25,'Données techniques'!AA25,'Données techniques'!AI25,'Données techniques'!AQ25,'Données techniques'!AY25,'Données techniques'!BG25,'Données techniques'!BO25,'Données techniques'!BW25))</f>
        <v/>
      </c>
      <c r="C24" t="str">
        <f>IF(ISERROR(AVERAGE('Données techniques'!D25,'Données techniques'!L25,'Données techniques'!T25,'Données techniques'!AB25,'Données techniques'!AJ25,'Données techniques'!AR25,'Données techniques'!AZ25,'Données techniques'!BH25,'Données techniques'!BP25,'Données techniques'!BX25)),"",AVERAGE('Données techniques'!D25,'Données techniques'!L25,'Données techniques'!T25,'Données techniques'!AB25,'Données techniques'!AJ25,'Données techniques'!AR25,'Données techniques'!AZ25,'Données techniques'!BH25,'Données techniques'!BP25,'Données techniques'!BX25))</f>
        <v/>
      </c>
      <c r="D24" t="str">
        <f>IF(ISERROR(MEDIAN('Données techniques'!D25,'Données techniques'!L25,'Données techniques'!T25,'Données techniques'!AB25,'Données techniques'!AJ25,'Données techniques'!AR25,'Données techniques'!AZ25,'Données techniques'!BH25,'Données techniques'!BP25,'Données techniques'!BX25)),"",MEDIAN('Données techniques'!D25,'Données techniques'!L25,'Données techniques'!T25,'Données techniques'!AB25,'Données techniques'!AJ25,'Données techniques'!AR25,'Données techniques'!AZ25,'Données techniques'!BH25,'Données techniques'!BP25,'Données techniques'!BX25))</f>
        <v/>
      </c>
      <c r="E24" s="57" t="str">
        <f>IF(ISERROR(AVERAGE('Données techniques'!H25,'Données techniques'!P25,'Données techniques'!X25,'Données techniques'!AF25,'Données techniques'!AN25,'Données techniques'!AV25,'Données techniques'!BD25,'Données techniques'!BL25,'Données techniques'!BT25,'Données techniques'!CB25)),"",AVERAGE('Données techniques'!H25,'Données techniques'!P25,'Données techniques'!X25,'Données techniques'!AF25,'Données techniques'!AN25,'Données techniques'!AV25,'Données techniques'!BD25,'Données techniques'!BL25,'Données techniques'!BT25,'Données techniques'!CB25))</f>
        <v/>
      </c>
      <c r="F24" s="57" t="str">
        <f>IF(ISERROR(MEDIAN('Données techniques'!H25,'Données techniques'!P25,'Données techniques'!X25,'Données techniques'!AF25,'Données techniques'!AN25,'Données techniques'!AV25,'Données techniques'!BD25,'Données techniques'!BL25,'Données techniques'!BT25,'Données techniques'!CB25)),"",MEDIAN('Données techniques'!H25,'Données techniques'!P25,'Données techniques'!X25,'Données techniques'!AF25,'Données techniques'!AN25,'Données techniques'!AV25,'Données techniques'!BD25,'Données techniques'!BL25,'Données techniques'!BT25,'Données techniques'!CB25))</f>
        <v/>
      </c>
      <c r="G24">
        <f>IF(ISERROR(MAX('Données techniques'!D25,'Données techniques'!L25,'Données techniques'!T25,'Données techniques'!AB25,'Données techniques'!AJ25,'Données techniques'!AR25,'Données techniques'!AZ25,'Données techniques'!BH25,'Données techniques'!BP25,'Données techniques'!BX25)),"",MAX('Données techniques'!D25,'Données techniques'!L25,'Données techniques'!T25,'Données techniques'!AB25,'Données techniques'!AJ25,'Données techniques'!AR25,'Données techniques'!AZ25,'Données techniques'!BH25,'Données techniques'!BP25,'Données techniques'!BX25))</f>
        <v>0</v>
      </c>
      <c r="H24" t="str">
        <f>IF(ISERROR(AVERAGE('Données techniques'!G25,'Données techniques'!O25,'Données techniques'!W25,'Données techniques'!AE25,'Données techniques'!AM25,'Données techniques'!AU25,'Données techniques'!BC25,'Données techniques'!BK25,'Données techniques'!BS25,'Données techniques'!CA25)),"",AVERAGE('Données techniques'!G25,'Données techniques'!O25,'Données techniques'!W25,'Données techniques'!AE25,'Données techniques'!AM25,'Données techniques'!AU25,'Données techniques'!BC25,'Données techniques'!BK25,'Données techniques'!BS25,'Données techniques'!CA25))</f>
        <v/>
      </c>
    </row>
    <row r="25" spans="1:8" x14ac:dyDescent="0.25">
      <c r="A25" t="e">
        <f>IF(ISBLANK(#REF!),"",#REF!)</f>
        <v>#REF!</v>
      </c>
      <c r="B25" s="11" t="str">
        <f>IF(ISERROR(AVERAGE('Données techniques'!C26,'Données techniques'!K26,'Données techniques'!S26,'Données techniques'!AA26,'Données techniques'!AI26,'Données techniques'!AQ26,'Données techniques'!AY26,'Données techniques'!BG26,'Données techniques'!BO26,'Données techniques'!BW26)),"",AVERAGE('Données techniques'!C26,'Données techniques'!K26,'Données techniques'!S26,'Données techniques'!AA26,'Données techniques'!AI26,'Données techniques'!AQ26,'Données techniques'!AY26,'Données techniques'!BG26,'Données techniques'!BO26,'Données techniques'!BW26))</f>
        <v/>
      </c>
      <c r="C25" t="str">
        <f>IF(ISERROR(AVERAGE('Données techniques'!D26,'Données techniques'!L26,'Données techniques'!T26,'Données techniques'!AB26,'Données techniques'!AJ26,'Données techniques'!AR26,'Données techniques'!AZ26,'Données techniques'!BH26,'Données techniques'!BP26,'Données techniques'!BX26)),"",AVERAGE('Données techniques'!D26,'Données techniques'!L26,'Données techniques'!T26,'Données techniques'!AB26,'Données techniques'!AJ26,'Données techniques'!AR26,'Données techniques'!AZ26,'Données techniques'!BH26,'Données techniques'!BP26,'Données techniques'!BX26))</f>
        <v/>
      </c>
      <c r="D25" t="str">
        <f>IF(ISERROR(MEDIAN('Données techniques'!D26,'Données techniques'!L26,'Données techniques'!T26,'Données techniques'!AB26,'Données techniques'!AJ26,'Données techniques'!AR26,'Données techniques'!AZ26,'Données techniques'!BH26,'Données techniques'!BP26,'Données techniques'!BX26)),"",MEDIAN('Données techniques'!D26,'Données techniques'!L26,'Données techniques'!T26,'Données techniques'!AB26,'Données techniques'!AJ26,'Données techniques'!AR26,'Données techniques'!AZ26,'Données techniques'!BH26,'Données techniques'!BP26,'Données techniques'!BX26))</f>
        <v/>
      </c>
      <c r="E25" s="57" t="str">
        <f>IF(ISERROR(AVERAGE('Données techniques'!H26,'Données techniques'!P26,'Données techniques'!X26,'Données techniques'!AF26,'Données techniques'!AN26,'Données techniques'!AV26,'Données techniques'!BD26,'Données techniques'!BL26,'Données techniques'!BT26,'Données techniques'!CB26)),"",AVERAGE('Données techniques'!H26,'Données techniques'!P26,'Données techniques'!X26,'Données techniques'!AF26,'Données techniques'!AN26,'Données techniques'!AV26,'Données techniques'!BD26,'Données techniques'!BL26,'Données techniques'!BT26,'Données techniques'!CB26))</f>
        <v/>
      </c>
      <c r="F25" s="57" t="str">
        <f>IF(ISERROR(MEDIAN('Données techniques'!H26,'Données techniques'!P26,'Données techniques'!X26,'Données techniques'!AF26,'Données techniques'!AN26,'Données techniques'!AV26,'Données techniques'!BD26,'Données techniques'!BL26,'Données techniques'!BT26,'Données techniques'!CB26)),"",MEDIAN('Données techniques'!H26,'Données techniques'!P26,'Données techniques'!X26,'Données techniques'!AF26,'Données techniques'!AN26,'Données techniques'!AV26,'Données techniques'!BD26,'Données techniques'!BL26,'Données techniques'!BT26,'Données techniques'!CB26))</f>
        <v/>
      </c>
      <c r="G25">
        <f>IF(ISERROR(MAX('Données techniques'!D26,'Données techniques'!L26,'Données techniques'!T26,'Données techniques'!AB26,'Données techniques'!AJ26,'Données techniques'!AR26,'Données techniques'!AZ26,'Données techniques'!BH26,'Données techniques'!BP26,'Données techniques'!BX26)),"",MAX('Données techniques'!D26,'Données techniques'!L26,'Données techniques'!T26,'Données techniques'!AB26,'Données techniques'!AJ26,'Données techniques'!AR26,'Données techniques'!AZ26,'Données techniques'!BH26,'Données techniques'!BP26,'Données techniques'!BX26))</f>
        <v>0</v>
      </c>
      <c r="H25" t="str">
        <f>IF(ISERROR(AVERAGE('Données techniques'!G26,'Données techniques'!O26,'Données techniques'!W26,'Données techniques'!AE26,'Données techniques'!AM26,'Données techniques'!AU26,'Données techniques'!BC26,'Données techniques'!BK26,'Données techniques'!BS26,'Données techniques'!CA26)),"",AVERAGE('Données techniques'!G26,'Données techniques'!O26,'Données techniques'!W26,'Données techniques'!AE26,'Données techniques'!AM26,'Données techniques'!AU26,'Données techniques'!BC26,'Données techniques'!BK26,'Données techniques'!BS26,'Données techniques'!CA26))</f>
        <v/>
      </c>
    </row>
    <row r="26" spans="1:8" x14ac:dyDescent="0.25">
      <c r="A26" t="e">
        <f>IF(ISBLANK(#REF!),"",#REF!)</f>
        <v>#REF!</v>
      </c>
      <c r="B26" s="11" t="str">
        <f>IF(ISERROR(AVERAGE('Données techniques'!C27,'Données techniques'!K27,'Données techniques'!S27,'Données techniques'!AA27,'Données techniques'!AI27,'Données techniques'!AQ27,'Données techniques'!AY27,'Données techniques'!BG27,'Données techniques'!BO27,'Données techniques'!BW27)),"",AVERAGE('Données techniques'!C27,'Données techniques'!K27,'Données techniques'!S27,'Données techniques'!AA27,'Données techniques'!AI27,'Données techniques'!AQ27,'Données techniques'!AY27,'Données techniques'!BG27,'Données techniques'!BO27,'Données techniques'!BW27))</f>
        <v/>
      </c>
      <c r="C26" t="str">
        <f>IF(ISERROR(AVERAGE('Données techniques'!D27,'Données techniques'!L27,'Données techniques'!T27,'Données techniques'!AB27,'Données techniques'!AJ27,'Données techniques'!AR27,'Données techniques'!AZ27,'Données techniques'!BH27,'Données techniques'!BP27,'Données techniques'!BX27)),"",AVERAGE('Données techniques'!D27,'Données techniques'!L27,'Données techniques'!T27,'Données techniques'!AB27,'Données techniques'!AJ27,'Données techniques'!AR27,'Données techniques'!AZ27,'Données techniques'!BH27,'Données techniques'!BP27,'Données techniques'!BX27))</f>
        <v/>
      </c>
      <c r="D26" t="str">
        <f>IF(ISERROR(MEDIAN('Données techniques'!D27,'Données techniques'!L27,'Données techniques'!T27,'Données techniques'!AB27,'Données techniques'!AJ27,'Données techniques'!AR27,'Données techniques'!AZ27,'Données techniques'!BH27,'Données techniques'!BP27,'Données techniques'!BX27)),"",MEDIAN('Données techniques'!D27,'Données techniques'!L27,'Données techniques'!T27,'Données techniques'!AB27,'Données techniques'!AJ27,'Données techniques'!AR27,'Données techniques'!AZ27,'Données techniques'!BH27,'Données techniques'!BP27,'Données techniques'!BX27))</f>
        <v/>
      </c>
      <c r="E26" s="57" t="str">
        <f>IF(ISERROR(AVERAGE('Données techniques'!H27,'Données techniques'!P27,'Données techniques'!X27,'Données techniques'!AF27,'Données techniques'!AN27,'Données techniques'!AV27,'Données techniques'!BD27,'Données techniques'!BL27,'Données techniques'!BT27,'Données techniques'!CB27)),"",AVERAGE('Données techniques'!H27,'Données techniques'!P27,'Données techniques'!X27,'Données techniques'!AF27,'Données techniques'!AN27,'Données techniques'!AV27,'Données techniques'!BD27,'Données techniques'!BL27,'Données techniques'!BT27,'Données techniques'!CB27))</f>
        <v/>
      </c>
      <c r="F26" s="57" t="str">
        <f>IF(ISERROR(MEDIAN('Données techniques'!H27,'Données techniques'!P27,'Données techniques'!X27,'Données techniques'!AF27,'Données techniques'!AN27,'Données techniques'!AV27,'Données techniques'!BD27,'Données techniques'!BL27,'Données techniques'!BT27,'Données techniques'!CB27)),"",MEDIAN('Données techniques'!H27,'Données techniques'!P27,'Données techniques'!X27,'Données techniques'!AF27,'Données techniques'!AN27,'Données techniques'!AV27,'Données techniques'!BD27,'Données techniques'!BL27,'Données techniques'!BT27,'Données techniques'!CB27))</f>
        <v/>
      </c>
      <c r="G26">
        <f>IF(ISERROR(MAX('Données techniques'!D27,'Données techniques'!L27,'Données techniques'!T27,'Données techniques'!AB27,'Données techniques'!AJ27,'Données techniques'!AR27,'Données techniques'!AZ27,'Données techniques'!BH27,'Données techniques'!BP27,'Données techniques'!BX27)),"",MAX('Données techniques'!D27,'Données techniques'!L27,'Données techniques'!T27,'Données techniques'!AB27,'Données techniques'!AJ27,'Données techniques'!AR27,'Données techniques'!AZ27,'Données techniques'!BH27,'Données techniques'!BP27,'Données techniques'!BX27))</f>
        <v>0</v>
      </c>
      <c r="H26" t="str">
        <f>IF(ISERROR(AVERAGE('Données techniques'!G27,'Données techniques'!O27,'Données techniques'!W27,'Données techniques'!AE27,'Données techniques'!AM27,'Données techniques'!AU27,'Données techniques'!BC27,'Données techniques'!BK27,'Données techniques'!BS27,'Données techniques'!CA27)),"",AVERAGE('Données techniques'!G27,'Données techniques'!O27,'Données techniques'!W27,'Données techniques'!AE27,'Données techniques'!AM27,'Données techniques'!AU27,'Données techniques'!BC27,'Données techniques'!BK27,'Données techniques'!BS27,'Données techniques'!CA27))</f>
        <v/>
      </c>
    </row>
    <row r="27" spans="1:8" x14ac:dyDescent="0.25">
      <c r="A27" t="e">
        <f>IF(ISBLANK(#REF!),"",#REF!)</f>
        <v>#REF!</v>
      </c>
      <c r="B27" s="11" t="str">
        <f>IF(ISERROR(AVERAGE('Données techniques'!C28,'Données techniques'!K28,'Données techniques'!S28,'Données techniques'!AA28,'Données techniques'!AI28,'Données techniques'!AQ28,'Données techniques'!AY28,'Données techniques'!BG28,'Données techniques'!BO28,'Données techniques'!BW28)),"",AVERAGE('Données techniques'!C28,'Données techniques'!K28,'Données techniques'!S28,'Données techniques'!AA28,'Données techniques'!AI28,'Données techniques'!AQ28,'Données techniques'!AY28,'Données techniques'!BG28,'Données techniques'!BO28,'Données techniques'!BW28))</f>
        <v/>
      </c>
      <c r="C27" t="str">
        <f>IF(ISERROR(AVERAGE('Données techniques'!D28,'Données techniques'!L28,'Données techniques'!T28,'Données techniques'!AB28,'Données techniques'!AJ28,'Données techniques'!AR28,'Données techniques'!AZ28,'Données techniques'!BH28,'Données techniques'!BP28,'Données techniques'!BX28)),"",AVERAGE('Données techniques'!D28,'Données techniques'!L28,'Données techniques'!T28,'Données techniques'!AB28,'Données techniques'!AJ28,'Données techniques'!AR28,'Données techniques'!AZ28,'Données techniques'!BH28,'Données techniques'!BP28,'Données techniques'!BX28))</f>
        <v/>
      </c>
      <c r="D27" t="str">
        <f>IF(ISERROR(MEDIAN('Données techniques'!D28,'Données techniques'!L28,'Données techniques'!T28,'Données techniques'!AB28,'Données techniques'!AJ28,'Données techniques'!AR28,'Données techniques'!AZ28,'Données techniques'!BH28,'Données techniques'!BP28,'Données techniques'!BX28)),"",MEDIAN('Données techniques'!D28,'Données techniques'!L28,'Données techniques'!T28,'Données techniques'!AB28,'Données techniques'!AJ28,'Données techniques'!AR28,'Données techniques'!AZ28,'Données techniques'!BH28,'Données techniques'!BP28,'Données techniques'!BX28))</f>
        <v/>
      </c>
      <c r="E27" s="57" t="str">
        <f>IF(ISERROR(AVERAGE('Données techniques'!H28,'Données techniques'!P28,'Données techniques'!X28,'Données techniques'!AF28,'Données techniques'!AN28,'Données techniques'!AV28,'Données techniques'!BD28,'Données techniques'!BL28,'Données techniques'!BT28,'Données techniques'!CB28)),"",AVERAGE('Données techniques'!H28,'Données techniques'!P28,'Données techniques'!X28,'Données techniques'!AF28,'Données techniques'!AN28,'Données techniques'!AV28,'Données techniques'!BD28,'Données techniques'!BL28,'Données techniques'!BT28,'Données techniques'!CB28))</f>
        <v/>
      </c>
      <c r="F27" s="57" t="str">
        <f>IF(ISERROR(MEDIAN('Données techniques'!H28,'Données techniques'!P28,'Données techniques'!X28,'Données techniques'!AF28,'Données techniques'!AN28,'Données techniques'!AV28,'Données techniques'!BD28,'Données techniques'!BL28,'Données techniques'!BT28,'Données techniques'!CB28)),"",MEDIAN('Données techniques'!H28,'Données techniques'!P28,'Données techniques'!X28,'Données techniques'!AF28,'Données techniques'!AN28,'Données techniques'!AV28,'Données techniques'!BD28,'Données techniques'!BL28,'Données techniques'!BT28,'Données techniques'!CB28))</f>
        <v/>
      </c>
      <c r="G27">
        <f>IF(ISERROR(MAX('Données techniques'!D28,'Données techniques'!L28,'Données techniques'!T28,'Données techniques'!AB28,'Données techniques'!AJ28,'Données techniques'!AR28,'Données techniques'!AZ28,'Données techniques'!BH28,'Données techniques'!BP28,'Données techniques'!BX28)),"",MAX('Données techniques'!D28,'Données techniques'!L28,'Données techniques'!T28,'Données techniques'!AB28,'Données techniques'!AJ28,'Données techniques'!AR28,'Données techniques'!AZ28,'Données techniques'!BH28,'Données techniques'!BP28,'Données techniques'!BX28))</f>
        <v>0</v>
      </c>
      <c r="H27" t="str">
        <f>IF(ISERROR(AVERAGE('Données techniques'!G28,'Données techniques'!O28,'Données techniques'!W28,'Données techniques'!AE28,'Données techniques'!AM28,'Données techniques'!AU28,'Données techniques'!BC28,'Données techniques'!BK28,'Données techniques'!BS28,'Données techniques'!CA28)),"",AVERAGE('Données techniques'!G28,'Données techniques'!O28,'Données techniques'!W28,'Données techniques'!AE28,'Données techniques'!AM28,'Données techniques'!AU28,'Données techniques'!BC28,'Données techniques'!BK28,'Données techniques'!BS28,'Données techniques'!CA28))</f>
        <v/>
      </c>
    </row>
    <row r="28" spans="1:8" x14ac:dyDescent="0.25">
      <c r="A28" t="e">
        <f>IF(ISBLANK(#REF!),"",#REF!)</f>
        <v>#REF!</v>
      </c>
      <c r="B28" s="11" t="str">
        <f>IF(ISERROR(AVERAGE('Données techniques'!C29,'Données techniques'!K29,'Données techniques'!S29,'Données techniques'!AA29,'Données techniques'!AI29,'Données techniques'!AQ29,'Données techniques'!AY29,'Données techniques'!BG29,'Données techniques'!BO29,'Données techniques'!BW29)),"",AVERAGE('Données techniques'!C29,'Données techniques'!K29,'Données techniques'!S29,'Données techniques'!AA29,'Données techniques'!AI29,'Données techniques'!AQ29,'Données techniques'!AY29,'Données techniques'!BG29,'Données techniques'!BO29,'Données techniques'!BW29))</f>
        <v/>
      </c>
      <c r="C28" t="str">
        <f>IF(ISERROR(AVERAGE('Données techniques'!D29,'Données techniques'!L29,'Données techniques'!T29,'Données techniques'!AB29,'Données techniques'!AJ29,'Données techniques'!AR29,'Données techniques'!AZ29,'Données techniques'!BH29,'Données techniques'!BP29,'Données techniques'!BX29)),"",AVERAGE('Données techniques'!D29,'Données techniques'!L29,'Données techniques'!T29,'Données techniques'!AB29,'Données techniques'!AJ29,'Données techniques'!AR29,'Données techniques'!AZ29,'Données techniques'!BH29,'Données techniques'!BP29,'Données techniques'!BX29))</f>
        <v/>
      </c>
      <c r="D28" t="str">
        <f>IF(ISERROR(MEDIAN('Données techniques'!D29,'Données techniques'!L29,'Données techniques'!T29,'Données techniques'!AB29,'Données techniques'!AJ29,'Données techniques'!AR29,'Données techniques'!AZ29,'Données techniques'!BH29,'Données techniques'!BP29,'Données techniques'!BX29)),"",MEDIAN('Données techniques'!D29,'Données techniques'!L29,'Données techniques'!T29,'Données techniques'!AB29,'Données techniques'!AJ29,'Données techniques'!AR29,'Données techniques'!AZ29,'Données techniques'!BH29,'Données techniques'!BP29,'Données techniques'!BX29))</f>
        <v/>
      </c>
      <c r="E28" s="57" t="str">
        <f>IF(ISERROR(AVERAGE('Données techniques'!H29,'Données techniques'!P29,'Données techniques'!X29,'Données techniques'!AF29,'Données techniques'!AN29,'Données techniques'!AV29,'Données techniques'!BD29,'Données techniques'!BL29,'Données techniques'!BT29,'Données techniques'!CB29)),"",AVERAGE('Données techniques'!H29,'Données techniques'!P29,'Données techniques'!X29,'Données techniques'!AF29,'Données techniques'!AN29,'Données techniques'!AV29,'Données techniques'!BD29,'Données techniques'!BL29,'Données techniques'!BT29,'Données techniques'!CB29))</f>
        <v/>
      </c>
      <c r="F28" s="57" t="str">
        <f>IF(ISERROR(MEDIAN('Données techniques'!H29,'Données techniques'!P29,'Données techniques'!X29,'Données techniques'!AF29,'Données techniques'!AN29,'Données techniques'!AV29,'Données techniques'!BD29,'Données techniques'!BL29,'Données techniques'!BT29,'Données techniques'!CB29)),"",MEDIAN('Données techniques'!H29,'Données techniques'!P29,'Données techniques'!X29,'Données techniques'!AF29,'Données techniques'!AN29,'Données techniques'!AV29,'Données techniques'!BD29,'Données techniques'!BL29,'Données techniques'!BT29,'Données techniques'!CB29))</f>
        <v/>
      </c>
      <c r="G28">
        <f>IF(ISERROR(MAX('Données techniques'!D29,'Données techniques'!L29,'Données techniques'!T29,'Données techniques'!AB29,'Données techniques'!AJ29,'Données techniques'!AR29,'Données techniques'!AZ29,'Données techniques'!BH29,'Données techniques'!BP29,'Données techniques'!BX29)),"",MAX('Données techniques'!D29,'Données techniques'!L29,'Données techniques'!T29,'Données techniques'!AB29,'Données techniques'!AJ29,'Données techniques'!AR29,'Données techniques'!AZ29,'Données techniques'!BH29,'Données techniques'!BP29,'Données techniques'!BX29))</f>
        <v>0</v>
      </c>
      <c r="H28" t="str">
        <f>IF(ISERROR(AVERAGE('Données techniques'!G29,'Données techniques'!O29,'Données techniques'!W29,'Données techniques'!AE29,'Données techniques'!AM29,'Données techniques'!AU29,'Données techniques'!BC29,'Données techniques'!BK29,'Données techniques'!BS29,'Données techniques'!CA29)),"",AVERAGE('Données techniques'!G29,'Données techniques'!O29,'Données techniques'!W29,'Données techniques'!AE29,'Données techniques'!AM29,'Données techniques'!AU29,'Données techniques'!BC29,'Données techniques'!BK29,'Données techniques'!BS29,'Données techniques'!CA29))</f>
        <v/>
      </c>
    </row>
    <row r="29" spans="1:8" x14ac:dyDescent="0.25">
      <c r="A29" t="e">
        <f>IF(ISBLANK(#REF!),"",#REF!)</f>
        <v>#REF!</v>
      </c>
      <c r="B29" s="11" t="str">
        <f>IF(ISERROR(AVERAGE('Données techniques'!C30,'Données techniques'!K30,'Données techniques'!S30,'Données techniques'!AA30,'Données techniques'!AI30,'Données techniques'!AQ30,'Données techniques'!AY30,'Données techniques'!BG30,'Données techniques'!BO30,'Données techniques'!BW30)),"",AVERAGE('Données techniques'!C30,'Données techniques'!K30,'Données techniques'!S30,'Données techniques'!AA30,'Données techniques'!AI30,'Données techniques'!AQ30,'Données techniques'!AY30,'Données techniques'!BG30,'Données techniques'!BO30,'Données techniques'!BW30))</f>
        <v/>
      </c>
      <c r="C29" t="str">
        <f>IF(ISERROR(AVERAGE('Données techniques'!D30,'Données techniques'!L30,'Données techniques'!T30,'Données techniques'!AB30,'Données techniques'!AJ30,'Données techniques'!AR30,'Données techniques'!AZ30,'Données techniques'!BH30,'Données techniques'!BP30,'Données techniques'!BX30)),"",AVERAGE('Données techniques'!D30,'Données techniques'!L30,'Données techniques'!T30,'Données techniques'!AB30,'Données techniques'!AJ30,'Données techniques'!AR30,'Données techniques'!AZ30,'Données techniques'!BH30,'Données techniques'!BP30,'Données techniques'!BX30))</f>
        <v/>
      </c>
      <c r="D29" t="str">
        <f>IF(ISERROR(MEDIAN('Données techniques'!D30,'Données techniques'!L30,'Données techniques'!T30,'Données techniques'!AB30,'Données techniques'!AJ30,'Données techniques'!AR30,'Données techniques'!AZ30,'Données techniques'!BH30,'Données techniques'!BP30,'Données techniques'!BX30)),"",MEDIAN('Données techniques'!D30,'Données techniques'!L30,'Données techniques'!T30,'Données techniques'!AB30,'Données techniques'!AJ30,'Données techniques'!AR30,'Données techniques'!AZ30,'Données techniques'!BH30,'Données techniques'!BP30,'Données techniques'!BX30))</f>
        <v/>
      </c>
      <c r="E29" s="57" t="str">
        <f>IF(ISERROR(AVERAGE('Données techniques'!H30,'Données techniques'!P30,'Données techniques'!X30,'Données techniques'!AF30,'Données techniques'!AN30,'Données techniques'!AV30,'Données techniques'!BD30,'Données techniques'!BL30,'Données techniques'!BT30,'Données techniques'!CB30)),"",AVERAGE('Données techniques'!H30,'Données techniques'!P30,'Données techniques'!X30,'Données techniques'!AF30,'Données techniques'!AN30,'Données techniques'!AV30,'Données techniques'!BD30,'Données techniques'!BL30,'Données techniques'!BT30,'Données techniques'!CB30))</f>
        <v/>
      </c>
      <c r="F29" s="57" t="str">
        <f>IF(ISERROR(MEDIAN('Données techniques'!H30,'Données techniques'!P30,'Données techniques'!X30,'Données techniques'!AF30,'Données techniques'!AN30,'Données techniques'!AV30,'Données techniques'!BD30,'Données techniques'!BL30,'Données techniques'!BT30,'Données techniques'!CB30)),"",MEDIAN('Données techniques'!H30,'Données techniques'!P30,'Données techniques'!X30,'Données techniques'!AF30,'Données techniques'!AN30,'Données techniques'!AV30,'Données techniques'!BD30,'Données techniques'!BL30,'Données techniques'!BT30,'Données techniques'!CB30))</f>
        <v/>
      </c>
      <c r="G29">
        <f>IF(ISERROR(MAX('Données techniques'!D30,'Données techniques'!L30,'Données techniques'!T30,'Données techniques'!AB30,'Données techniques'!AJ30,'Données techniques'!AR30,'Données techniques'!AZ30,'Données techniques'!BH30,'Données techniques'!BP30,'Données techniques'!BX30)),"",MAX('Données techniques'!D30,'Données techniques'!L30,'Données techniques'!T30,'Données techniques'!AB30,'Données techniques'!AJ30,'Données techniques'!AR30,'Données techniques'!AZ30,'Données techniques'!BH30,'Données techniques'!BP30,'Données techniques'!BX30))</f>
        <v>0</v>
      </c>
      <c r="H29" t="str">
        <f>IF(ISERROR(AVERAGE('Données techniques'!G30,'Données techniques'!O30,'Données techniques'!W30,'Données techniques'!AE30,'Données techniques'!AM30,'Données techniques'!AU30,'Données techniques'!BC30,'Données techniques'!BK30,'Données techniques'!BS30,'Données techniques'!CA30)),"",AVERAGE('Données techniques'!G30,'Données techniques'!O30,'Données techniques'!W30,'Données techniques'!AE30,'Données techniques'!AM30,'Données techniques'!AU30,'Données techniques'!BC30,'Données techniques'!BK30,'Données techniques'!BS30,'Données techniques'!CA30))</f>
        <v/>
      </c>
    </row>
    <row r="30" spans="1:8" x14ac:dyDescent="0.25">
      <c r="A30" t="e">
        <f>IF(ISBLANK(#REF!),"",#REF!)</f>
        <v>#REF!</v>
      </c>
      <c r="B30" s="11" t="str">
        <f>IF(ISERROR(AVERAGE('Données techniques'!C31,'Données techniques'!K31,'Données techniques'!S31,'Données techniques'!AA31,'Données techniques'!AI31,'Données techniques'!AQ31,'Données techniques'!AY31,'Données techniques'!BG31,'Données techniques'!BO31,'Données techniques'!BW31)),"",AVERAGE('Données techniques'!C31,'Données techniques'!K31,'Données techniques'!S31,'Données techniques'!AA31,'Données techniques'!AI31,'Données techniques'!AQ31,'Données techniques'!AY31,'Données techniques'!BG31,'Données techniques'!BO31,'Données techniques'!BW31))</f>
        <v/>
      </c>
      <c r="C30" t="str">
        <f>IF(ISERROR(AVERAGE('Données techniques'!D31,'Données techniques'!L31,'Données techniques'!T31,'Données techniques'!AB31,'Données techniques'!AJ31,'Données techniques'!AR31,'Données techniques'!AZ31,'Données techniques'!BH31,'Données techniques'!BP31,'Données techniques'!BX31)),"",AVERAGE('Données techniques'!D31,'Données techniques'!L31,'Données techniques'!T31,'Données techniques'!AB31,'Données techniques'!AJ31,'Données techniques'!AR31,'Données techniques'!AZ31,'Données techniques'!BH31,'Données techniques'!BP31,'Données techniques'!BX31))</f>
        <v/>
      </c>
      <c r="D30" t="str">
        <f>IF(ISERROR(MEDIAN('Données techniques'!D31,'Données techniques'!L31,'Données techniques'!T31,'Données techniques'!AB31,'Données techniques'!AJ31,'Données techniques'!AR31,'Données techniques'!AZ31,'Données techniques'!BH31,'Données techniques'!BP31,'Données techniques'!BX31)),"",MEDIAN('Données techniques'!D31,'Données techniques'!L31,'Données techniques'!T31,'Données techniques'!AB31,'Données techniques'!AJ31,'Données techniques'!AR31,'Données techniques'!AZ31,'Données techniques'!BH31,'Données techniques'!BP31,'Données techniques'!BX31))</f>
        <v/>
      </c>
      <c r="E30" s="57" t="str">
        <f>IF(ISERROR(AVERAGE('Données techniques'!H31,'Données techniques'!P31,'Données techniques'!X31,'Données techniques'!AF31,'Données techniques'!AN31,'Données techniques'!AV31,'Données techniques'!BD31,'Données techniques'!BL31,'Données techniques'!BT31,'Données techniques'!CB31)),"",AVERAGE('Données techniques'!H31,'Données techniques'!P31,'Données techniques'!X31,'Données techniques'!AF31,'Données techniques'!AN31,'Données techniques'!AV31,'Données techniques'!BD31,'Données techniques'!BL31,'Données techniques'!BT31,'Données techniques'!CB31))</f>
        <v/>
      </c>
      <c r="F30" s="57" t="str">
        <f>IF(ISERROR(MEDIAN('Données techniques'!H31,'Données techniques'!P31,'Données techniques'!X31,'Données techniques'!AF31,'Données techniques'!AN31,'Données techniques'!AV31,'Données techniques'!BD31,'Données techniques'!BL31,'Données techniques'!BT31,'Données techniques'!CB31)),"",MEDIAN('Données techniques'!H31,'Données techniques'!P31,'Données techniques'!X31,'Données techniques'!AF31,'Données techniques'!AN31,'Données techniques'!AV31,'Données techniques'!BD31,'Données techniques'!BL31,'Données techniques'!BT31,'Données techniques'!CB31))</f>
        <v/>
      </c>
      <c r="G30">
        <f>IF(ISERROR(MAX('Données techniques'!D31,'Données techniques'!L31,'Données techniques'!T31,'Données techniques'!AB31,'Données techniques'!AJ31,'Données techniques'!AR31,'Données techniques'!AZ31,'Données techniques'!BH31,'Données techniques'!BP31,'Données techniques'!BX31)),"",MAX('Données techniques'!D31,'Données techniques'!L31,'Données techniques'!T31,'Données techniques'!AB31,'Données techniques'!AJ31,'Données techniques'!AR31,'Données techniques'!AZ31,'Données techniques'!BH31,'Données techniques'!BP31,'Données techniques'!BX31))</f>
        <v>0</v>
      </c>
      <c r="H30" t="str">
        <f>IF(ISERROR(AVERAGE('Données techniques'!G31,'Données techniques'!O31,'Données techniques'!W31,'Données techniques'!AE31,'Données techniques'!AM31,'Données techniques'!AU31,'Données techniques'!BC31,'Données techniques'!BK31,'Données techniques'!BS31,'Données techniques'!CA31)),"",AVERAGE('Données techniques'!G31,'Données techniques'!O31,'Données techniques'!W31,'Données techniques'!AE31,'Données techniques'!AM31,'Données techniques'!AU31,'Données techniques'!BC31,'Données techniques'!BK31,'Données techniques'!BS31,'Données techniques'!CA31))</f>
        <v/>
      </c>
    </row>
    <row r="31" spans="1:8" x14ac:dyDescent="0.25">
      <c r="A31" t="e">
        <f>IF(ISBLANK(#REF!),"",#REF!)</f>
        <v>#REF!</v>
      </c>
      <c r="B31" s="11" t="str">
        <f>IF(ISERROR(AVERAGE('Données techniques'!C32,'Données techniques'!K32,'Données techniques'!S32,'Données techniques'!AA32,'Données techniques'!AI32,'Données techniques'!AQ32,'Données techniques'!AY32,'Données techniques'!BG32,'Données techniques'!BO32,'Données techniques'!BW32)),"",AVERAGE('Données techniques'!C32,'Données techniques'!K32,'Données techniques'!S32,'Données techniques'!AA32,'Données techniques'!AI32,'Données techniques'!AQ32,'Données techniques'!AY32,'Données techniques'!BG32,'Données techniques'!BO32,'Données techniques'!BW32))</f>
        <v/>
      </c>
      <c r="C31" t="str">
        <f>IF(ISERROR(AVERAGE('Données techniques'!D32,'Données techniques'!L32,'Données techniques'!T32,'Données techniques'!AB32,'Données techniques'!AJ32,'Données techniques'!AR32,'Données techniques'!AZ32,'Données techniques'!BH32,'Données techniques'!BP32,'Données techniques'!BX32)),"",AVERAGE('Données techniques'!D32,'Données techniques'!L32,'Données techniques'!T32,'Données techniques'!AB32,'Données techniques'!AJ32,'Données techniques'!AR32,'Données techniques'!AZ32,'Données techniques'!BH32,'Données techniques'!BP32,'Données techniques'!BX32))</f>
        <v/>
      </c>
      <c r="D31" t="str">
        <f>IF(ISERROR(MEDIAN('Données techniques'!D32,'Données techniques'!L32,'Données techniques'!T32,'Données techniques'!AB32,'Données techniques'!AJ32,'Données techniques'!AR32,'Données techniques'!AZ32,'Données techniques'!BH32,'Données techniques'!BP32,'Données techniques'!BX32)),"",MEDIAN('Données techniques'!D32,'Données techniques'!L32,'Données techniques'!T32,'Données techniques'!AB32,'Données techniques'!AJ32,'Données techniques'!AR32,'Données techniques'!AZ32,'Données techniques'!BH32,'Données techniques'!BP32,'Données techniques'!BX32))</f>
        <v/>
      </c>
      <c r="E31" s="57" t="str">
        <f>IF(ISERROR(AVERAGE('Données techniques'!H32,'Données techniques'!P32,'Données techniques'!X32,'Données techniques'!AF32,'Données techniques'!AN32,'Données techniques'!AV32,'Données techniques'!BD32,'Données techniques'!BL32,'Données techniques'!BT32,'Données techniques'!CB32)),"",AVERAGE('Données techniques'!H32,'Données techniques'!P32,'Données techniques'!X32,'Données techniques'!AF32,'Données techniques'!AN32,'Données techniques'!AV32,'Données techniques'!BD32,'Données techniques'!BL32,'Données techniques'!BT32,'Données techniques'!CB32))</f>
        <v/>
      </c>
      <c r="F31" s="57" t="str">
        <f>IF(ISERROR(MEDIAN('Données techniques'!H32,'Données techniques'!P32,'Données techniques'!X32,'Données techniques'!AF32,'Données techniques'!AN32,'Données techniques'!AV32,'Données techniques'!BD32,'Données techniques'!BL32,'Données techniques'!BT32,'Données techniques'!CB32)),"",MEDIAN('Données techniques'!H32,'Données techniques'!P32,'Données techniques'!X32,'Données techniques'!AF32,'Données techniques'!AN32,'Données techniques'!AV32,'Données techniques'!BD32,'Données techniques'!BL32,'Données techniques'!BT32,'Données techniques'!CB32))</f>
        <v/>
      </c>
      <c r="G31">
        <f>IF(ISERROR(MAX('Données techniques'!D32,'Données techniques'!L32,'Données techniques'!T32,'Données techniques'!AB32,'Données techniques'!AJ32,'Données techniques'!AR32,'Données techniques'!AZ32,'Données techniques'!BH32,'Données techniques'!BP32,'Données techniques'!BX32)),"",MAX('Données techniques'!D32,'Données techniques'!L32,'Données techniques'!T32,'Données techniques'!AB32,'Données techniques'!AJ32,'Données techniques'!AR32,'Données techniques'!AZ32,'Données techniques'!BH32,'Données techniques'!BP32,'Données techniques'!BX32))</f>
        <v>0</v>
      </c>
      <c r="H31" t="str">
        <f>IF(ISERROR(AVERAGE('Données techniques'!G32,'Données techniques'!O32,'Données techniques'!W32,'Données techniques'!AE32,'Données techniques'!AM32,'Données techniques'!AU32,'Données techniques'!BC32,'Données techniques'!BK32,'Données techniques'!BS32,'Données techniques'!CA32)),"",AVERAGE('Données techniques'!G32,'Données techniques'!O32,'Données techniques'!W32,'Données techniques'!AE32,'Données techniques'!AM32,'Données techniques'!AU32,'Données techniques'!BC32,'Données techniques'!BK32,'Données techniques'!BS32,'Données techniques'!CA32))</f>
        <v/>
      </c>
    </row>
    <row r="32" spans="1:8" x14ac:dyDescent="0.25">
      <c r="A32" t="e">
        <f>IF(ISBLANK(#REF!),"",#REF!)</f>
        <v>#REF!</v>
      </c>
      <c r="B32" s="11" t="str">
        <f>IF(ISERROR(AVERAGE('Données techniques'!C33,'Données techniques'!K33,'Données techniques'!S33,'Données techniques'!AA33,'Données techniques'!AI33,'Données techniques'!AQ33,'Données techniques'!AY33,'Données techniques'!BG33,'Données techniques'!BO33,'Données techniques'!BW33)),"",AVERAGE('Données techniques'!C33,'Données techniques'!K33,'Données techniques'!S33,'Données techniques'!AA33,'Données techniques'!AI33,'Données techniques'!AQ33,'Données techniques'!AY33,'Données techniques'!BG33,'Données techniques'!BO33,'Données techniques'!BW33))</f>
        <v/>
      </c>
      <c r="C32" t="str">
        <f>IF(ISERROR(AVERAGE('Données techniques'!D33,'Données techniques'!L33,'Données techniques'!T33,'Données techniques'!AB33,'Données techniques'!AJ33,'Données techniques'!AR33,'Données techniques'!AZ33,'Données techniques'!BH33,'Données techniques'!BP33,'Données techniques'!BX33)),"",AVERAGE('Données techniques'!D33,'Données techniques'!L33,'Données techniques'!T33,'Données techniques'!AB33,'Données techniques'!AJ33,'Données techniques'!AR33,'Données techniques'!AZ33,'Données techniques'!BH33,'Données techniques'!BP33,'Données techniques'!BX33))</f>
        <v/>
      </c>
      <c r="D32" t="str">
        <f>IF(ISERROR(MEDIAN('Données techniques'!D33,'Données techniques'!L33,'Données techniques'!T33,'Données techniques'!AB33,'Données techniques'!AJ33,'Données techniques'!AR33,'Données techniques'!AZ33,'Données techniques'!BH33,'Données techniques'!BP33,'Données techniques'!BX33)),"",MEDIAN('Données techniques'!D33,'Données techniques'!L33,'Données techniques'!T33,'Données techniques'!AB33,'Données techniques'!AJ33,'Données techniques'!AR33,'Données techniques'!AZ33,'Données techniques'!BH33,'Données techniques'!BP33,'Données techniques'!BX33))</f>
        <v/>
      </c>
      <c r="E32" s="57" t="str">
        <f>IF(ISERROR(AVERAGE('Données techniques'!H33,'Données techniques'!P33,'Données techniques'!X33,'Données techniques'!AF33,'Données techniques'!AN33,'Données techniques'!AV33,'Données techniques'!BD33,'Données techniques'!BL33,'Données techniques'!BT33,'Données techniques'!CB33)),"",AVERAGE('Données techniques'!H33,'Données techniques'!P33,'Données techniques'!X33,'Données techniques'!AF33,'Données techniques'!AN33,'Données techniques'!AV33,'Données techniques'!BD33,'Données techniques'!BL33,'Données techniques'!BT33,'Données techniques'!CB33))</f>
        <v/>
      </c>
      <c r="F32" s="57" t="str">
        <f>IF(ISERROR(MEDIAN('Données techniques'!H33,'Données techniques'!P33,'Données techniques'!X33,'Données techniques'!AF33,'Données techniques'!AN33,'Données techniques'!AV33,'Données techniques'!BD33,'Données techniques'!BL33,'Données techniques'!BT33,'Données techniques'!CB33)),"",MEDIAN('Données techniques'!H33,'Données techniques'!P33,'Données techniques'!X33,'Données techniques'!AF33,'Données techniques'!AN33,'Données techniques'!AV33,'Données techniques'!BD33,'Données techniques'!BL33,'Données techniques'!BT33,'Données techniques'!CB33))</f>
        <v/>
      </c>
      <c r="G32">
        <f>IF(ISERROR(MAX('Données techniques'!D33,'Données techniques'!L33,'Données techniques'!T33,'Données techniques'!AB33,'Données techniques'!AJ33,'Données techniques'!AR33,'Données techniques'!AZ33,'Données techniques'!BH33,'Données techniques'!BP33,'Données techniques'!BX33)),"",MAX('Données techniques'!D33,'Données techniques'!L33,'Données techniques'!T33,'Données techniques'!AB33,'Données techniques'!AJ33,'Données techniques'!AR33,'Données techniques'!AZ33,'Données techniques'!BH33,'Données techniques'!BP33,'Données techniques'!BX33))</f>
        <v>0</v>
      </c>
      <c r="H32" t="str">
        <f>IF(ISERROR(AVERAGE('Données techniques'!G33,'Données techniques'!O33,'Données techniques'!W33,'Données techniques'!AE33,'Données techniques'!AM33,'Données techniques'!AU33,'Données techniques'!BC33,'Données techniques'!BK33,'Données techniques'!BS33,'Données techniques'!CA33)),"",AVERAGE('Données techniques'!G33,'Données techniques'!O33,'Données techniques'!W33,'Données techniques'!AE33,'Données techniques'!AM33,'Données techniques'!AU33,'Données techniques'!BC33,'Données techniques'!BK33,'Données techniques'!BS33,'Données techniques'!CA33))</f>
        <v/>
      </c>
    </row>
    <row r="33" spans="1:8" x14ac:dyDescent="0.25">
      <c r="A33" t="e">
        <f>IF(ISBLANK(#REF!),"",#REF!)</f>
        <v>#REF!</v>
      </c>
      <c r="B33" s="11" t="str">
        <f>IF(ISERROR(AVERAGE('Données techniques'!C34,'Données techniques'!K34,'Données techniques'!S34,'Données techniques'!AA34,'Données techniques'!AI34,'Données techniques'!AQ34,'Données techniques'!AY34,'Données techniques'!BG34,'Données techniques'!BO34,'Données techniques'!BW34)),"",AVERAGE('Données techniques'!C34,'Données techniques'!K34,'Données techniques'!S34,'Données techniques'!AA34,'Données techniques'!AI34,'Données techniques'!AQ34,'Données techniques'!AY34,'Données techniques'!BG34,'Données techniques'!BO34,'Données techniques'!BW34))</f>
        <v/>
      </c>
      <c r="C33" t="str">
        <f>IF(ISERROR(AVERAGE('Données techniques'!D34,'Données techniques'!L34,'Données techniques'!T34,'Données techniques'!AB34,'Données techniques'!AJ34,'Données techniques'!AR34,'Données techniques'!AZ34,'Données techniques'!BH34,'Données techniques'!BP34,'Données techniques'!BX34)),"",AVERAGE('Données techniques'!D34,'Données techniques'!L34,'Données techniques'!T34,'Données techniques'!AB34,'Données techniques'!AJ34,'Données techniques'!AR34,'Données techniques'!AZ34,'Données techniques'!BH34,'Données techniques'!BP34,'Données techniques'!BX34))</f>
        <v/>
      </c>
      <c r="D33" t="str">
        <f>IF(ISERROR(MEDIAN('Données techniques'!D34,'Données techniques'!L34,'Données techniques'!T34,'Données techniques'!AB34,'Données techniques'!AJ34,'Données techniques'!AR34,'Données techniques'!AZ34,'Données techniques'!BH34,'Données techniques'!BP34,'Données techniques'!BX34)),"",MEDIAN('Données techniques'!D34,'Données techniques'!L34,'Données techniques'!T34,'Données techniques'!AB34,'Données techniques'!AJ34,'Données techniques'!AR34,'Données techniques'!AZ34,'Données techniques'!BH34,'Données techniques'!BP34,'Données techniques'!BX34))</f>
        <v/>
      </c>
      <c r="E33" s="57" t="str">
        <f>IF(ISERROR(AVERAGE('Données techniques'!H34,'Données techniques'!P34,'Données techniques'!X34,'Données techniques'!AF34,'Données techniques'!AN34,'Données techniques'!AV34,'Données techniques'!BD34,'Données techniques'!BL34,'Données techniques'!BT34,'Données techniques'!CB34)),"",AVERAGE('Données techniques'!H34,'Données techniques'!P34,'Données techniques'!X34,'Données techniques'!AF34,'Données techniques'!AN34,'Données techniques'!AV34,'Données techniques'!BD34,'Données techniques'!BL34,'Données techniques'!BT34,'Données techniques'!CB34))</f>
        <v/>
      </c>
      <c r="F33" s="57" t="str">
        <f>IF(ISERROR(MEDIAN('Données techniques'!H34,'Données techniques'!P34,'Données techniques'!X34,'Données techniques'!AF34,'Données techniques'!AN34,'Données techniques'!AV34,'Données techniques'!BD34,'Données techniques'!BL34,'Données techniques'!BT34,'Données techniques'!CB34)),"",MEDIAN('Données techniques'!H34,'Données techniques'!P34,'Données techniques'!X34,'Données techniques'!AF34,'Données techniques'!AN34,'Données techniques'!AV34,'Données techniques'!BD34,'Données techniques'!BL34,'Données techniques'!BT34,'Données techniques'!CB34))</f>
        <v/>
      </c>
      <c r="G33">
        <f>IF(ISERROR(MAX('Données techniques'!D34,'Données techniques'!L34,'Données techniques'!T34,'Données techniques'!AB34,'Données techniques'!AJ34,'Données techniques'!AR34,'Données techniques'!AZ34,'Données techniques'!BH34,'Données techniques'!BP34,'Données techniques'!BX34)),"",MAX('Données techniques'!D34,'Données techniques'!L34,'Données techniques'!T34,'Données techniques'!AB34,'Données techniques'!AJ34,'Données techniques'!AR34,'Données techniques'!AZ34,'Données techniques'!BH34,'Données techniques'!BP34,'Données techniques'!BX34))</f>
        <v>0</v>
      </c>
      <c r="H33" t="str">
        <f>IF(ISERROR(AVERAGE('Données techniques'!G34,'Données techniques'!O34,'Données techniques'!W34,'Données techniques'!AE34,'Données techniques'!AM34,'Données techniques'!AU34,'Données techniques'!BC34,'Données techniques'!BK34,'Données techniques'!BS34,'Données techniques'!CA34)),"",AVERAGE('Données techniques'!G34,'Données techniques'!O34,'Données techniques'!W34,'Données techniques'!AE34,'Données techniques'!AM34,'Données techniques'!AU34,'Données techniques'!BC34,'Données techniques'!BK34,'Données techniques'!BS34,'Données techniques'!CA34))</f>
        <v/>
      </c>
    </row>
    <row r="34" spans="1:8" x14ac:dyDescent="0.25">
      <c r="A34" t="e">
        <f>IF(ISBLANK(#REF!),"",#REF!)</f>
        <v>#REF!</v>
      </c>
      <c r="B34" s="11" t="str">
        <f>IF(ISERROR(AVERAGE('Données techniques'!C35,'Données techniques'!K35,'Données techniques'!S35,'Données techniques'!AA35,'Données techniques'!AI35,'Données techniques'!AQ35,'Données techniques'!AY35,'Données techniques'!BG35,'Données techniques'!BO35,'Données techniques'!BW35)),"",AVERAGE('Données techniques'!C35,'Données techniques'!K35,'Données techniques'!S35,'Données techniques'!AA35,'Données techniques'!AI35,'Données techniques'!AQ35,'Données techniques'!AY35,'Données techniques'!BG35,'Données techniques'!BO35,'Données techniques'!BW35))</f>
        <v/>
      </c>
      <c r="C34" t="str">
        <f>IF(ISERROR(AVERAGE('Données techniques'!D35,'Données techniques'!L35,'Données techniques'!T35,'Données techniques'!AB35,'Données techniques'!AJ35,'Données techniques'!AR35,'Données techniques'!AZ35,'Données techniques'!BH35,'Données techniques'!BP35,'Données techniques'!BX35)),"",AVERAGE('Données techniques'!D35,'Données techniques'!L35,'Données techniques'!T35,'Données techniques'!AB35,'Données techniques'!AJ35,'Données techniques'!AR35,'Données techniques'!AZ35,'Données techniques'!BH35,'Données techniques'!BP35,'Données techniques'!BX35))</f>
        <v/>
      </c>
      <c r="D34" t="str">
        <f>IF(ISERROR(MEDIAN('Données techniques'!D35,'Données techniques'!L35,'Données techniques'!T35,'Données techniques'!AB35,'Données techniques'!AJ35,'Données techniques'!AR35,'Données techniques'!AZ35,'Données techniques'!BH35,'Données techniques'!BP35,'Données techniques'!BX35)),"",MEDIAN('Données techniques'!D35,'Données techniques'!L35,'Données techniques'!T35,'Données techniques'!AB35,'Données techniques'!AJ35,'Données techniques'!AR35,'Données techniques'!AZ35,'Données techniques'!BH35,'Données techniques'!BP35,'Données techniques'!BX35))</f>
        <v/>
      </c>
      <c r="E34" s="57" t="str">
        <f>IF(ISERROR(AVERAGE('Données techniques'!H35,'Données techniques'!P35,'Données techniques'!X35,'Données techniques'!AF35,'Données techniques'!AN35,'Données techniques'!AV35,'Données techniques'!BD35,'Données techniques'!BL35,'Données techniques'!BT35,'Données techniques'!CB35)),"",AVERAGE('Données techniques'!H35,'Données techniques'!P35,'Données techniques'!X35,'Données techniques'!AF35,'Données techniques'!AN35,'Données techniques'!AV35,'Données techniques'!BD35,'Données techniques'!BL35,'Données techniques'!BT35,'Données techniques'!CB35))</f>
        <v/>
      </c>
      <c r="F34" s="57" t="str">
        <f>IF(ISERROR(MEDIAN('Données techniques'!H35,'Données techniques'!P35,'Données techniques'!X35,'Données techniques'!AF35,'Données techniques'!AN35,'Données techniques'!AV35,'Données techniques'!BD35,'Données techniques'!BL35,'Données techniques'!BT35,'Données techniques'!CB35)),"",MEDIAN('Données techniques'!H35,'Données techniques'!P35,'Données techniques'!X35,'Données techniques'!AF35,'Données techniques'!AN35,'Données techniques'!AV35,'Données techniques'!BD35,'Données techniques'!BL35,'Données techniques'!BT35,'Données techniques'!CB35))</f>
        <v/>
      </c>
      <c r="G34">
        <f>IF(ISERROR(MAX('Données techniques'!D35,'Données techniques'!L35,'Données techniques'!T35,'Données techniques'!AB35,'Données techniques'!AJ35,'Données techniques'!AR35,'Données techniques'!AZ35,'Données techniques'!BH35,'Données techniques'!BP35,'Données techniques'!BX35)),"",MAX('Données techniques'!D35,'Données techniques'!L35,'Données techniques'!T35,'Données techniques'!AB35,'Données techniques'!AJ35,'Données techniques'!AR35,'Données techniques'!AZ35,'Données techniques'!BH35,'Données techniques'!BP35,'Données techniques'!BX35))</f>
        <v>0</v>
      </c>
      <c r="H34" t="str">
        <f>IF(ISERROR(AVERAGE('Données techniques'!G35,'Données techniques'!O35,'Données techniques'!W35,'Données techniques'!AE35,'Données techniques'!AM35,'Données techniques'!AU35,'Données techniques'!BC35,'Données techniques'!BK35,'Données techniques'!BS35,'Données techniques'!CA35)),"",AVERAGE('Données techniques'!G35,'Données techniques'!O35,'Données techniques'!W35,'Données techniques'!AE35,'Données techniques'!AM35,'Données techniques'!AU35,'Données techniques'!BC35,'Données techniques'!BK35,'Données techniques'!BS35,'Données techniques'!CA35))</f>
        <v/>
      </c>
    </row>
    <row r="35" spans="1:8" x14ac:dyDescent="0.25">
      <c r="A35" t="e">
        <f>IF(ISBLANK(#REF!),"",#REF!)</f>
        <v>#REF!</v>
      </c>
      <c r="B35" s="11" t="str">
        <f>IF(ISERROR(AVERAGE('Données techniques'!C36,'Données techniques'!K36,'Données techniques'!S36,'Données techniques'!AA36,'Données techniques'!AI36,'Données techniques'!AQ36,'Données techniques'!AY36,'Données techniques'!BG36,'Données techniques'!BO36,'Données techniques'!BW36)),"",AVERAGE('Données techniques'!C36,'Données techniques'!K36,'Données techniques'!S36,'Données techniques'!AA36,'Données techniques'!AI36,'Données techniques'!AQ36,'Données techniques'!AY36,'Données techniques'!BG36,'Données techniques'!BO36,'Données techniques'!BW36))</f>
        <v/>
      </c>
      <c r="C35" t="str">
        <f>IF(ISERROR(AVERAGE('Données techniques'!D36,'Données techniques'!L36,'Données techniques'!T36,'Données techniques'!AB36,'Données techniques'!AJ36,'Données techniques'!AR36,'Données techniques'!AZ36,'Données techniques'!BH36,'Données techniques'!BP36,'Données techniques'!BX36)),"",AVERAGE('Données techniques'!D36,'Données techniques'!L36,'Données techniques'!T36,'Données techniques'!AB36,'Données techniques'!AJ36,'Données techniques'!AR36,'Données techniques'!AZ36,'Données techniques'!BH36,'Données techniques'!BP36,'Données techniques'!BX36))</f>
        <v/>
      </c>
      <c r="D35" t="str">
        <f>IF(ISERROR(MEDIAN('Données techniques'!D36,'Données techniques'!L36,'Données techniques'!T36,'Données techniques'!AB36,'Données techniques'!AJ36,'Données techniques'!AR36,'Données techniques'!AZ36,'Données techniques'!BH36,'Données techniques'!BP36,'Données techniques'!BX36)),"",MEDIAN('Données techniques'!D36,'Données techniques'!L36,'Données techniques'!T36,'Données techniques'!AB36,'Données techniques'!AJ36,'Données techniques'!AR36,'Données techniques'!AZ36,'Données techniques'!BH36,'Données techniques'!BP36,'Données techniques'!BX36))</f>
        <v/>
      </c>
      <c r="E35" s="57" t="str">
        <f>IF(ISERROR(AVERAGE('Données techniques'!H36,'Données techniques'!P36,'Données techniques'!X36,'Données techniques'!AF36,'Données techniques'!AN36,'Données techniques'!AV36,'Données techniques'!BD36,'Données techniques'!BL36,'Données techniques'!BT36,'Données techniques'!CB36)),"",AVERAGE('Données techniques'!H36,'Données techniques'!P36,'Données techniques'!X36,'Données techniques'!AF36,'Données techniques'!AN36,'Données techniques'!AV36,'Données techniques'!BD36,'Données techniques'!BL36,'Données techniques'!BT36,'Données techniques'!CB36))</f>
        <v/>
      </c>
      <c r="F35" s="57" t="str">
        <f>IF(ISERROR(MEDIAN('Données techniques'!H36,'Données techniques'!P36,'Données techniques'!X36,'Données techniques'!AF36,'Données techniques'!AN36,'Données techniques'!AV36,'Données techniques'!BD36,'Données techniques'!BL36,'Données techniques'!BT36,'Données techniques'!CB36)),"",MEDIAN('Données techniques'!H36,'Données techniques'!P36,'Données techniques'!X36,'Données techniques'!AF36,'Données techniques'!AN36,'Données techniques'!AV36,'Données techniques'!BD36,'Données techniques'!BL36,'Données techniques'!BT36,'Données techniques'!CB36))</f>
        <v/>
      </c>
      <c r="G35">
        <f>IF(ISERROR(MAX('Données techniques'!D36,'Données techniques'!L36,'Données techniques'!T36,'Données techniques'!AB36,'Données techniques'!AJ36,'Données techniques'!AR36,'Données techniques'!AZ36,'Données techniques'!BH36,'Données techniques'!BP36,'Données techniques'!BX36)),"",MAX('Données techniques'!D36,'Données techniques'!L36,'Données techniques'!T36,'Données techniques'!AB36,'Données techniques'!AJ36,'Données techniques'!AR36,'Données techniques'!AZ36,'Données techniques'!BH36,'Données techniques'!BP36,'Données techniques'!BX36))</f>
        <v>0</v>
      </c>
      <c r="H35" t="str">
        <f>IF(ISERROR(AVERAGE('Données techniques'!G36,'Données techniques'!O36,'Données techniques'!W36,'Données techniques'!AE36,'Données techniques'!AM36,'Données techniques'!AU36,'Données techniques'!BC36,'Données techniques'!BK36,'Données techniques'!BS36,'Données techniques'!CA36)),"",AVERAGE('Données techniques'!G36,'Données techniques'!O36,'Données techniques'!W36,'Données techniques'!AE36,'Données techniques'!AM36,'Données techniques'!AU36,'Données techniques'!BC36,'Données techniques'!BK36,'Données techniques'!BS36,'Données techniques'!CA36))</f>
        <v/>
      </c>
    </row>
    <row r="36" spans="1:8" x14ac:dyDescent="0.25">
      <c r="A36" t="e">
        <f>IF(ISBLANK(#REF!),"",#REF!)</f>
        <v>#REF!</v>
      </c>
      <c r="B36" s="11" t="str">
        <f>IF(ISERROR(AVERAGE('Données techniques'!C37,'Données techniques'!K37,'Données techniques'!S37,'Données techniques'!AA37,'Données techniques'!AI37,'Données techniques'!AQ37,'Données techniques'!AY37,'Données techniques'!BG37,'Données techniques'!BO37,'Données techniques'!BW37)),"",AVERAGE('Données techniques'!C37,'Données techniques'!K37,'Données techniques'!S37,'Données techniques'!AA37,'Données techniques'!AI37,'Données techniques'!AQ37,'Données techniques'!AY37,'Données techniques'!BG37,'Données techniques'!BO37,'Données techniques'!BW37))</f>
        <v/>
      </c>
      <c r="C36" t="str">
        <f>IF(ISERROR(AVERAGE('Données techniques'!D37,'Données techniques'!L37,'Données techniques'!T37,'Données techniques'!AB37,'Données techniques'!AJ37,'Données techniques'!AR37,'Données techniques'!AZ37,'Données techniques'!BH37,'Données techniques'!BP37,'Données techniques'!BX37)),"",AVERAGE('Données techniques'!D37,'Données techniques'!L37,'Données techniques'!T37,'Données techniques'!AB37,'Données techniques'!AJ37,'Données techniques'!AR37,'Données techniques'!AZ37,'Données techniques'!BH37,'Données techniques'!BP37,'Données techniques'!BX37))</f>
        <v/>
      </c>
      <c r="D36" t="str">
        <f>IF(ISERROR(MEDIAN('Données techniques'!D37,'Données techniques'!L37,'Données techniques'!T37,'Données techniques'!AB37,'Données techniques'!AJ37,'Données techniques'!AR37,'Données techniques'!AZ37,'Données techniques'!BH37,'Données techniques'!BP37,'Données techniques'!BX37)),"",MEDIAN('Données techniques'!D37,'Données techniques'!L37,'Données techniques'!T37,'Données techniques'!AB37,'Données techniques'!AJ37,'Données techniques'!AR37,'Données techniques'!AZ37,'Données techniques'!BH37,'Données techniques'!BP37,'Données techniques'!BX37))</f>
        <v/>
      </c>
      <c r="E36" s="57" t="str">
        <f>IF(ISERROR(AVERAGE('Données techniques'!H37,'Données techniques'!P37,'Données techniques'!X37,'Données techniques'!AF37,'Données techniques'!AN37,'Données techniques'!AV37,'Données techniques'!BD37,'Données techniques'!BL37,'Données techniques'!BT37,'Données techniques'!CB37)),"",AVERAGE('Données techniques'!H37,'Données techniques'!P37,'Données techniques'!X37,'Données techniques'!AF37,'Données techniques'!AN37,'Données techniques'!AV37,'Données techniques'!BD37,'Données techniques'!BL37,'Données techniques'!BT37,'Données techniques'!CB37))</f>
        <v/>
      </c>
      <c r="F36" s="57" t="str">
        <f>IF(ISERROR(MEDIAN('Données techniques'!H37,'Données techniques'!P37,'Données techniques'!X37,'Données techniques'!AF37,'Données techniques'!AN37,'Données techniques'!AV37,'Données techniques'!BD37,'Données techniques'!BL37,'Données techniques'!BT37,'Données techniques'!CB37)),"",MEDIAN('Données techniques'!H37,'Données techniques'!P37,'Données techniques'!X37,'Données techniques'!AF37,'Données techniques'!AN37,'Données techniques'!AV37,'Données techniques'!BD37,'Données techniques'!BL37,'Données techniques'!BT37,'Données techniques'!CB37))</f>
        <v/>
      </c>
      <c r="G36">
        <f>IF(ISERROR(MAX('Données techniques'!D37,'Données techniques'!L37,'Données techniques'!T37,'Données techniques'!AB37,'Données techniques'!AJ37,'Données techniques'!AR37,'Données techniques'!AZ37,'Données techniques'!BH37,'Données techniques'!BP37,'Données techniques'!BX37)),"",MAX('Données techniques'!D37,'Données techniques'!L37,'Données techniques'!T37,'Données techniques'!AB37,'Données techniques'!AJ37,'Données techniques'!AR37,'Données techniques'!AZ37,'Données techniques'!BH37,'Données techniques'!BP37,'Données techniques'!BX37))</f>
        <v>0</v>
      </c>
      <c r="H36" t="str">
        <f>IF(ISERROR(AVERAGE('Données techniques'!G37,'Données techniques'!O37,'Données techniques'!W37,'Données techniques'!AE37,'Données techniques'!AM37,'Données techniques'!AU37,'Données techniques'!BC37,'Données techniques'!BK37,'Données techniques'!BS37,'Données techniques'!CA37)),"",AVERAGE('Données techniques'!G37,'Données techniques'!O37,'Données techniques'!W37,'Données techniques'!AE37,'Données techniques'!AM37,'Données techniques'!AU37,'Données techniques'!BC37,'Données techniques'!BK37,'Données techniques'!BS37,'Données techniques'!CA37))</f>
        <v/>
      </c>
    </row>
    <row r="37" spans="1:8" x14ac:dyDescent="0.25">
      <c r="A37" t="e">
        <f>IF(ISBLANK(#REF!),"",#REF!)</f>
        <v>#REF!</v>
      </c>
      <c r="B37" s="11" t="str">
        <f>IF(ISERROR(AVERAGE('Données techniques'!C38,'Données techniques'!K38,'Données techniques'!S38,'Données techniques'!AA38,'Données techniques'!AI38,'Données techniques'!AQ38,'Données techniques'!AY38,'Données techniques'!BG38,'Données techniques'!BO38,'Données techniques'!BW38)),"",AVERAGE('Données techniques'!C38,'Données techniques'!K38,'Données techniques'!S38,'Données techniques'!AA38,'Données techniques'!AI38,'Données techniques'!AQ38,'Données techniques'!AY38,'Données techniques'!BG38,'Données techniques'!BO38,'Données techniques'!BW38))</f>
        <v/>
      </c>
      <c r="C37" t="str">
        <f>IF(ISERROR(AVERAGE('Données techniques'!D38,'Données techniques'!L38,'Données techniques'!T38,'Données techniques'!AB38,'Données techniques'!AJ38,'Données techniques'!AR38,'Données techniques'!AZ38,'Données techniques'!BH38,'Données techniques'!BP38,'Données techniques'!BX38)),"",AVERAGE('Données techniques'!D38,'Données techniques'!L38,'Données techniques'!T38,'Données techniques'!AB38,'Données techniques'!AJ38,'Données techniques'!AR38,'Données techniques'!AZ38,'Données techniques'!BH38,'Données techniques'!BP38,'Données techniques'!BX38))</f>
        <v/>
      </c>
      <c r="D37" t="str">
        <f>IF(ISERROR(MEDIAN('Données techniques'!D38,'Données techniques'!L38,'Données techniques'!T38,'Données techniques'!AB38,'Données techniques'!AJ38,'Données techniques'!AR38,'Données techniques'!AZ38,'Données techniques'!BH38,'Données techniques'!BP38,'Données techniques'!BX38)),"",MEDIAN('Données techniques'!D38,'Données techniques'!L38,'Données techniques'!T38,'Données techniques'!AB38,'Données techniques'!AJ38,'Données techniques'!AR38,'Données techniques'!AZ38,'Données techniques'!BH38,'Données techniques'!BP38,'Données techniques'!BX38))</f>
        <v/>
      </c>
      <c r="E37" s="57" t="str">
        <f>IF(ISERROR(AVERAGE('Données techniques'!H38,'Données techniques'!P38,'Données techniques'!X38,'Données techniques'!AF38,'Données techniques'!AN38,'Données techniques'!AV38,'Données techniques'!BD38,'Données techniques'!BL38,'Données techniques'!BT38,'Données techniques'!CB38)),"",AVERAGE('Données techniques'!H38,'Données techniques'!P38,'Données techniques'!X38,'Données techniques'!AF38,'Données techniques'!AN38,'Données techniques'!AV38,'Données techniques'!BD38,'Données techniques'!BL38,'Données techniques'!BT38,'Données techniques'!CB38))</f>
        <v/>
      </c>
      <c r="F37" s="57" t="str">
        <f>IF(ISERROR(MEDIAN('Données techniques'!H38,'Données techniques'!P38,'Données techniques'!X38,'Données techniques'!AF38,'Données techniques'!AN38,'Données techniques'!AV38,'Données techniques'!BD38,'Données techniques'!BL38,'Données techniques'!BT38,'Données techniques'!CB38)),"",MEDIAN('Données techniques'!H38,'Données techniques'!P38,'Données techniques'!X38,'Données techniques'!AF38,'Données techniques'!AN38,'Données techniques'!AV38,'Données techniques'!BD38,'Données techniques'!BL38,'Données techniques'!BT38,'Données techniques'!CB38))</f>
        <v/>
      </c>
      <c r="G37">
        <f>IF(ISERROR(MAX('Données techniques'!D38,'Données techniques'!L38,'Données techniques'!T38,'Données techniques'!AB38,'Données techniques'!AJ38,'Données techniques'!AR38,'Données techniques'!AZ38,'Données techniques'!BH38,'Données techniques'!BP38,'Données techniques'!BX38)),"",MAX('Données techniques'!D38,'Données techniques'!L38,'Données techniques'!T38,'Données techniques'!AB38,'Données techniques'!AJ38,'Données techniques'!AR38,'Données techniques'!AZ38,'Données techniques'!BH38,'Données techniques'!BP38,'Données techniques'!BX38))</f>
        <v>0</v>
      </c>
      <c r="H37" t="str">
        <f>IF(ISERROR(AVERAGE('Données techniques'!G38,'Données techniques'!O38,'Données techniques'!W38,'Données techniques'!AE38,'Données techniques'!AM38,'Données techniques'!AU38,'Données techniques'!BC38,'Données techniques'!BK38,'Données techniques'!BS38,'Données techniques'!CA38)),"",AVERAGE('Données techniques'!G38,'Données techniques'!O38,'Données techniques'!W38,'Données techniques'!AE38,'Données techniques'!AM38,'Données techniques'!AU38,'Données techniques'!BC38,'Données techniques'!BK38,'Données techniques'!BS38,'Données techniques'!CA38))</f>
        <v/>
      </c>
    </row>
    <row r="38" spans="1:8" x14ac:dyDescent="0.25">
      <c r="A38" t="e">
        <f>IF(ISBLANK(#REF!),"",#REF!)</f>
        <v>#REF!</v>
      </c>
      <c r="B38" s="11" t="str">
        <f>IF(ISERROR(AVERAGE('Données techniques'!C39,'Données techniques'!K39,'Données techniques'!S39,'Données techniques'!AA39,'Données techniques'!AI39,'Données techniques'!AQ39,'Données techniques'!AY39,'Données techniques'!BG39,'Données techniques'!BO39,'Données techniques'!BW39)),"",AVERAGE('Données techniques'!C39,'Données techniques'!K39,'Données techniques'!S39,'Données techniques'!AA39,'Données techniques'!AI39,'Données techniques'!AQ39,'Données techniques'!AY39,'Données techniques'!BG39,'Données techniques'!BO39,'Données techniques'!BW39))</f>
        <v/>
      </c>
      <c r="C38" t="str">
        <f>IF(ISERROR(AVERAGE('Données techniques'!D39,'Données techniques'!L39,'Données techniques'!T39,'Données techniques'!AB39,'Données techniques'!AJ39,'Données techniques'!AR39,'Données techniques'!AZ39,'Données techniques'!BH39,'Données techniques'!BP39,'Données techniques'!BX39)),"",AVERAGE('Données techniques'!D39,'Données techniques'!L39,'Données techniques'!T39,'Données techniques'!AB39,'Données techniques'!AJ39,'Données techniques'!AR39,'Données techniques'!AZ39,'Données techniques'!BH39,'Données techniques'!BP39,'Données techniques'!BX39))</f>
        <v/>
      </c>
      <c r="D38" t="str">
        <f>IF(ISERROR(MEDIAN('Données techniques'!D39,'Données techniques'!L39,'Données techniques'!T39,'Données techniques'!AB39,'Données techniques'!AJ39,'Données techniques'!AR39,'Données techniques'!AZ39,'Données techniques'!BH39,'Données techniques'!BP39,'Données techniques'!BX39)),"",MEDIAN('Données techniques'!D39,'Données techniques'!L39,'Données techniques'!T39,'Données techniques'!AB39,'Données techniques'!AJ39,'Données techniques'!AR39,'Données techniques'!AZ39,'Données techniques'!BH39,'Données techniques'!BP39,'Données techniques'!BX39))</f>
        <v/>
      </c>
      <c r="E38" s="57" t="str">
        <f>IF(ISERROR(AVERAGE('Données techniques'!H39,'Données techniques'!P39,'Données techniques'!X39,'Données techniques'!AF39,'Données techniques'!AN39,'Données techniques'!AV39,'Données techniques'!BD39,'Données techniques'!BL39,'Données techniques'!BT39,'Données techniques'!CB39)),"",AVERAGE('Données techniques'!H39,'Données techniques'!P39,'Données techniques'!X39,'Données techniques'!AF39,'Données techniques'!AN39,'Données techniques'!AV39,'Données techniques'!BD39,'Données techniques'!BL39,'Données techniques'!BT39,'Données techniques'!CB39))</f>
        <v/>
      </c>
      <c r="F38" s="57" t="str">
        <f>IF(ISERROR(MEDIAN('Données techniques'!H39,'Données techniques'!P39,'Données techniques'!X39,'Données techniques'!AF39,'Données techniques'!AN39,'Données techniques'!AV39,'Données techniques'!BD39,'Données techniques'!BL39,'Données techniques'!BT39,'Données techniques'!CB39)),"",MEDIAN('Données techniques'!H39,'Données techniques'!P39,'Données techniques'!X39,'Données techniques'!AF39,'Données techniques'!AN39,'Données techniques'!AV39,'Données techniques'!BD39,'Données techniques'!BL39,'Données techniques'!BT39,'Données techniques'!CB39))</f>
        <v/>
      </c>
      <c r="G38">
        <f>IF(ISERROR(MAX('Données techniques'!D39,'Données techniques'!L39,'Données techniques'!T39,'Données techniques'!AB39,'Données techniques'!AJ39,'Données techniques'!AR39,'Données techniques'!AZ39,'Données techniques'!BH39,'Données techniques'!BP39,'Données techniques'!BX39)),"",MAX('Données techniques'!D39,'Données techniques'!L39,'Données techniques'!T39,'Données techniques'!AB39,'Données techniques'!AJ39,'Données techniques'!AR39,'Données techniques'!AZ39,'Données techniques'!BH39,'Données techniques'!BP39,'Données techniques'!BX39))</f>
        <v>0</v>
      </c>
      <c r="H38" t="str">
        <f>IF(ISERROR(AVERAGE('Données techniques'!G39,'Données techniques'!O39,'Données techniques'!W39,'Données techniques'!AE39,'Données techniques'!AM39,'Données techniques'!AU39,'Données techniques'!BC39,'Données techniques'!BK39,'Données techniques'!BS39,'Données techniques'!CA39)),"",AVERAGE('Données techniques'!G39,'Données techniques'!O39,'Données techniques'!W39,'Données techniques'!AE39,'Données techniques'!AM39,'Données techniques'!AU39,'Données techniques'!BC39,'Données techniques'!BK39,'Données techniques'!BS39,'Données techniques'!CA39))</f>
        <v/>
      </c>
    </row>
    <row r="39" spans="1:8" x14ac:dyDescent="0.25">
      <c r="A39" t="e">
        <f>IF(ISBLANK(#REF!),"",#REF!)</f>
        <v>#REF!</v>
      </c>
      <c r="B39" s="11" t="str">
        <f>IF(ISERROR(AVERAGE('Données techniques'!C40,'Données techniques'!K40,'Données techniques'!S40,'Données techniques'!AA40,'Données techniques'!AI40,'Données techniques'!AQ40,'Données techniques'!AY40,'Données techniques'!BG40,'Données techniques'!BO40,'Données techniques'!BW40)),"",AVERAGE('Données techniques'!C40,'Données techniques'!K40,'Données techniques'!S40,'Données techniques'!AA40,'Données techniques'!AI40,'Données techniques'!AQ40,'Données techniques'!AY40,'Données techniques'!BG40,'Données techniques'!BO40,'Données techniques'!BW40))</f>
        <v/>
      </c>
      <c r="C39" t="str">
        <f>IF(ISERROR(AVERAGE('Données techniques'!D40,'Données techniques'!L40,'Données techniques'!T40,'Données techniques'!AB40,'Données techniques'!AJ40,'Données techniques'!AR40,'Données techniques'!AZ40,'Données techniques'!BH40,'Données techniques'!BP40,'Données techniques'!BX40)),"",AVERAGE('Données techniques'!D40,'Données techniques'!L40,'Données techniques'!T40,'Données techniques'!AB40,'Données techniques'!AJ40,'Données techniques'!AR40,'Données techniques'!AZ40,'Données techniques'!BH40,'Données techniques'!BP40,'Données techniques'!BX40))</f>
        <v/>
      </c>
      <c r="D39" t="str">
        <f>IF(ISERROR(MEDIAN('Données techniques'!D40,'Données techniques'!L40,'Données techniques'!T40,'Données techniques'!AB40,'Données techniques'!AJ40,'Données techniques'!AR40,'Données techniques'!AZ40,'Données techniques'!BH40,'Données techniques'!BP40,'Données techniques'!BX40)),"",MEDIAN('Données techniques'!D40,'Données techniques'!L40,'Données techniques'!T40,'Données techniques'!AB40,'Données techniques'!AJ40,'Données techniques'!AR40,'Données techniques'!AZ40,'Données techniques'!BH40,'Données techniques'!BP40,'Données techniques'!BX40))</f>
        <v/>
      </c>
      <c r="E39" s="57" t="str">
        <f>IF(ISERROR(AVERAGE('Données techniques'!H40,'Données techniques'!P40,'Données techniques'!X40,'Données techniques'!AF40,'Données techniques'!AN40,'Données techniques'!AV40,'Données techniques'!BD40,'Données techniques'!BL40,'Données techniques'!BT40,'Données techniques'!CB40)),"",AVERAGE('Données techniques'!H40,'Données techniques'!P40,'Données techniques'!X40,'Données techniques'!AF40,'Données techniques'!AN40,'Données techniques'!AV40,'Données techniques'!BD40,'Données techniques'!BL40,'Données techniques'!BT40,'Données techniques'!CB40))</f>
        <v/>
      </c>
      <c r="F39" s="57" t="str">
        <f>IF(ISERROR(MEDIAN('Données techniques'!H40,'Données techniques'!P40,'Données techniques'!X40,'Données techniques'!AF40,'Données techniques'!AN40,'Données techniques'!AV40,'Données techniques'!BD40,'Données techniques'!BL40,'Données techniques'!BT40,'Données techniques'!CB40)),"",MEDIAN('Données techniques'!H40,'Données techniques'!P40,'Données techniques'!X40,'Données techniques'!AF40,'Données techniques'!AN40,'Données techniques'!AV40,'Données techniques'!BD40,'Données techniques'!BL40,'Données techniques'!BT40,'Données techniques'!CB40))</f>
        <v/>
      </c>
      <c r="G39">
        <f>IF(ISERROR(MAX('Données techniques'!D40,'Données techniques'!L40,'Données techniques'!T40,'Données techniques'!AB40,'Données techniques'!AJ40,'Données techniques'!AR40,'Données techniques'!AZ40,'Données techniques'!BH40,'Données techniques'!BP40,'Données techniques'!BX40)),"",MAX('Données techniques'!D40,'Données techniques'!L40,'Données techniques'!T40,'Données techniques'!AB40,'Données techniques'!AJ40,'Données techniques'!AR40,'Données techniques'!AZ40,'Données techniques'!BH40,'Données techniques'!BP40,'Données techniques'!BX40))</f>
        <v>0</v>
      </c>
      <c r="H39" t="str">
        <f>IF(ISERROR(AVERAGE('Données techniques'!G40,'Données techniques'!O40,'Données techniques'!W40,'Données techniques'!AE40,'Données techniques'!AM40,'Données techniques'!AU40,'Données techniques'!BC40,'Données techniques'!BK40,'Données techniques'!BS40,'Données techniques'!CA40)),"",AVERAGE('Données techniques'!G40,'Données techniques'!O40,'Données techniques'!W40,'Données techniques'!AE40,'Données techniques'!AM40,'Données techniques'!AU40,'Données techniques'!BC40,'Données techniques'!BK40,'Données techniques'!BS40,'Données techniques'!CA40))</f>
        <v/>
      </c>
    </row>
    <row r="40" spans="1:8" x14ac:dyDescent="0.25">
      <c r="A40" t="e">
        <f>IF(ISBLANK(#REF!),"",#REF!)</f>
        <v>#REF!</v>
      </c>
      <c r="B40" s="11" t="str">
        <f>IF(ISERROR(AVERAGE('Données techniques'!C41,'Données techniques'!K41,'Données techniques'!S41,'Données techniques'!AA41,'Données techniques'!AI41,'Données techniques'!AQ41,'Données techniques'!AY41,'Données techniques'!BG41,'Données techniques'!BO41,'Données techniques'!BW41)),"",AVERAGE('Données techniques'!C41,'Données techniques'!K41,'Données techniques'!S41,'Données techniques'!AA41,'Données techniques'!AI41,'Données techniques'!AQ41,'Données techniques'!AY41,'Données techniques'!BG41,'Données techniques'!BO41,'Données techniques'!BW41))</f>
        <v/>
      </c>
      <c r="C40" t="str">
        <f>IF(ISERROR(AVERAGE('Données techniques'!D41,'Données techniques'!L41,'Données techniques'!T41,'Données techniques'!AB41,'Données techniques'!AJ41,'Données techniques'!AR41,'Données techniques'!AZ41,'Données techniques'!BH41,'Données techniques'!BP41,'Données techniques'!BX41)),"",AVERAGE('Données techniques'!D41,'Données techniques'!L41,'Données techniques'!T41,'Données techniques'!AB41,'Données techniques'!AJ41,'Données techniques'!AR41,'Données techniques'!AZ41,'Données techniques'!BH41,'Données techniques'!BP41,'Données techniques'!BX41))</f>
        <v/>
      </c>
      <c r="D40" t="str">
        <f>IF(ISERROR(MEDIAN('Données techniques'!D41,'Données techniques'!L41,'Données techniques'!T41,'Données techniques'!AB41,'Données techniques'!AJ41,'Données techniques'!AR41,'Données techniques'!AZ41,'Données techniques'!BH41,'Données techniques'!BP41,'Données techniques'!BX41)),"",MEDIAN('Données techniques'!D41,'Données techniques'!L41,'Données techniques'!T41,'Données techniques'!AB41,'Données techniques'!AJ41,'Données techniques'!AR41,'Données techniques'!AZ41,'Données techniques'!BH41,'Données techniques'!BP41,'Données techniques'!BX41))</f>
        <v/>
      </c>
      <c r="E40" s="57" t="str">
        <f>IF(ISERROR(AVERAGE('Données techniques'!H41,'Données techniques'!P41,'Données techniques'!X41,'Données techniques'!AF41,'Données techniques'!AN41,'Données techniques'!AV41,'Données techniques'!BD41,'Données techniques'!BL41,'Données techniques'!BT41,'Données techniques'!CB41)),"",AVERAGE('Données techniques'!H41,'Données techniques'!P41,'Données techniques'!X41,'Données techniques'!AF41,'Données techniques'!AN41,'Données techniques'!AV41,'Données techniques'!BD41,'Données techniques'!BL41,'Données techniques'!BT41,'Données techniques'!CB41))</f>
        <v/>
      </c>
      <c r="F40" s="57" t="str">
        <f>IF(ISERROR(MEDIAN('Données techniques'!H41,'Données techniques'!P41,'Données techniques'!X41,'Données techniques'!AF41,'Données techniques'!AN41,'Données techniques'!AV41,'Données techniques'!BD41,'Données techniques'!BL41,'Données techniques'!BT41,'Données techniques'!CB41)),"",MEDIAN('Données techniques'!H41,'Données techniques'!P41,'Données techniques'!X41,'Données techniques'!AF41,'Données techniques'!AN41,'Données techniques'!AV41,'Données techniques'!BD41,'Données techniques'!BL41,'Données techniques'!BT41,'Données techniques'!CB41))</f>
        <v/>
      </c>
      <c r="G40">
        <f>IF(ISERROR(MAX('Données techniques'!D41,'Données techniques'!L41,'Données techniques'!T41,'Données techniques'!AB41,'Données techniques'!AJ41,'Données techniques'!AR41,'Données techniques'!AZ41,'Données techniques'!BH41,'Données techniques'!BP41,'Données techniques'!BX41)),"",MAX('Données techniques'!D41,'Données techniques'!L41,'Données techniques'!T41,'Données techniques'!AB41,'Données techniques'!AJ41,'Données techniques'!AR41,'Données techniques'!AZ41,'Données techniques'!BH41,'Données techniques'!BP41,'Données techniques'!BX41))</f>
        <v>0</v>
      </c>
      <c r="H40" t="str">
        <f>IF(ISERROR(AVERAGE('Données techniques'!G41,'Données techniques'!O41,'Données techniques'!W41,'Données techniques'!AE41,'Données techniques'!AM41,'Données techniques'!AU41,'Données techniques'!BC41,'Données techniques'!BK41,'Données techniques'!BS41,'Données techniques'!CA41)),"",AVERAGE('Données techniques'!G41,'Données techniques'!O41,'Données techniques'!W41,'Données techniques'!AE41,'Données techniques'!AM41,'Données techniques'!AU41,'Données techniques'!BC41,'Données techniques'!BK41,'Données techniques'!BS41,'Données techniques'!CA41))</f>
        <v/>
      </c>
    </row>
    <row r="41" spans="1:8" x14ac:dyDescent="0.25">
      <c r="A41" t="e">
        <f>IF(ISBLANK(#REF!),"",#REF!)</f>
        <v>#REF!</v>
      </c>
      <c r="B41" s="11" t="str">
        <f>IF(ISERROR(AVERAGE('Données techniques'!C42,'Données techniques'!K42,'Données techniques'!S42,'Données techniques'!AA42,'Données techniques'!AI42,'Données techniques'!AQ42,'Données techniques'!AY42,'Données techniques'!BG42,'Données techniques'!BO42,'Données techniques'!BW42)),"",AVERAGE('Données techniques'!C42,'Données techniques'!K42,'Données techniques'!S42,'Données techniques'!AA42,'Données techniques'!AI42,'Données techniques'!AQ42,'Données techniques'!AY42,'Données techniques'!BG42,'Données techniques'!BO42,'Données techniques'!BW42))</f>
        <v/>
      </c>
      <c r="C41" t="str">
        <f>IF(ISERROR(AVERAGE('Données techniques'!D42,'Données techniques'!L42,'Données techniques'!T42,'Données techniques'!AB42,'Données techniques'!AJ42,'Données techniques'!AR42,'Données techniques'!AZ42,'Données techniques'!BH42,'Données techniques'!BP42,'Données techniques'!BX42)),"",AVERAGE('Données techniques'!D42,'Données techniques'!L42,'Données techniques'!T42,'Données techniques'!AB42,'Données techniques'!AJ42,'Données techniques'!AR42,'Données techniques'!AZ42,'Données techniques'!BH42,'Données techniques'!BP42,'Données techniques'!BX42))</f>
        <v/>
      </c>
      <c r="D41" t="str">
        <f>IF(ISERROR(MEDIAN('Données techniques'!D42,'Données techniques'!L42,'Données techniques'!T42,'Données techniques'!AB42,'Données techniques'!AJ42,'Données techniques'!AR42,'Données techniques'!AZ42,'Données techniques'!BH42,'Données techniques'!BP42,'Données techniques'!BX42)),"",MEDIAN('Données techniques'!D42,'Données techniques'!L42,'Données techniques'!T42,'Données techniques'!AB42,'Données techniques'!AJ42,'Données techniques'!AR42,'Données techniques'!AZ42,'Données techniques'!BH42,'Données techniques'!BP42,'Données techniques'!BX42))</f>
        <v/>
      </c>
      <c r="E41" s="57" t="str">
        <f>IF(ISERROR(AVERAGE('Données techniques'!H42,'Données techniques'!P42,'Données techniques'!X42,'Données techniques'!AF42,'Données techniques'!AN42,'Données techniques'!AV42,'Données techniques'!BD42,'Données techniques'!BL42,'Données techniques'!BT42,'Données techniques'!CB42)),"",AVERAGE('Données techniques'!H42,'Données techniques'!P42,'Données techniques'!X42,'Données techniques'!AF42,'Données techniques'!AN42,'Données techniques'!AV42,'Données techniques'!BD42,'Données techniques'!BL42,'Données techniques'!BT42,'Données techniques'!CB42))</f>
        <v/>
      </c>
      <c r="F41" s="57" t="str">
        <f>IF(ISERROR(MEDIAN('Données techniques'!H42,'Données techniques'!P42,'Données techniques'!X42,'Données techniques'!AF42,'Données techniques'!AN42,'Données techniques'!AV42,'Données techniques'!BD42,'Données techniques'!BL42,'Données techniques'!BT42,'Données techniques'!CB42)),"",MEDIAN('Données techniques'!H42,'Données techniques'!P42,'Données techniques'!X42,'Données techniques'!AF42,'Données techniques'!AN42,'Données techniques'!AV42,'Données techniques'!BD42,'Données techniques'!BL42,'Données techniques'!BT42,'Données techniques'!CB42))</f>
        <v/>
      </c>
      <c r="G41">
        <f>IF(ISERROR(MAX('Données techniques'!D42,'Données techniques'!L42,'Données techniques'!T42,'Données techniques'!AB42,'Données techniques'!AJ42,'Données techniques'!AR42,'Données techniques'!AZ42,'Données techniques'!BH42,'Données techniques'!BP42,'Données techniques'!BX42)),"",MAX('Données techniques'!D42,'Données techniques'!L42,'Données techniques'!T42,'Données techniques'!AB42,'Données techniques'!AJ42,'Données techniques'!AR42,'Données techniques'!AZ42,'Données techniques'!BH42,'Données techniques'!BP42,'Données techniques'!BX42))</f>
        <v>0</v>
      </c>
      <c r="H41" t="str">
        <f>IF(ISERROR(AVERAGE('Données techniques'!G42,'Données techniques'!O42,'Données techniques'!W42,'Données techniques'!AE42,'Données techniques'!AM42,'Données techniques'!AU42,'Données techniques'!BC42,'Données techniques'!BK42,'Données techniques'!BS42,'Données techniques'!CA42)),"",AVERAGE('Données techniques'!G42,'Données techniques'!O42,'Données techniques'!W42,'Données techniques'!AE42,'Données techniques'!AM42,'Données techniques'!AU42,'Données techniques'!BC42,'Données techniques'!BK42,'Données techniques'!BS42,'Données techniques'!CA42))</f>
        <v/>
      </c>
    </row>
    <row r="42" spans="1:8" x14ac:dyDescent="0.25">
      <c r="A42" t="e">
        <f>IF(ISBLANK(#REF!),"",#REF!)</f>
        <v>#REF!</v>
      </c>
      <c r="B42" s="11" t="str">
        <f>IF(ISERROR(AVERAGE('Données techniques'!C43,'Données techniques'!K43,'Données techniques'!S43,'Données techniques'!AA43,'Données techniques'!AI43,'Données techniques'!AQ43,'Données techniques'!AY43,'Données techniques'!BG43,'Données techniques'!BO43,'Données techniques'!BW43)),"",AVERAGE('Données techniques'!C43,'Données techniques'!K43,'Données techniques'!S43,'Données techniques'!AA43,'Données techniques'!AI43,'Données techniques'!AQ43,'Données techniques'!AY43,'Données techniques'!BG43,'Données techniques'!BO43,'Données techniques'!BW43))</f>
        <v/>
      </c>
      <c r="C42" t="str">
        <f>IF(ISERROR(AVERAGE('Données techniques'!D43,'Données techniques'!L43,'Données techniques'!T43,'Données techniques'!AB43,'Données techniques'!AJ43,'Données techniques'!AR43,'Données techniques'!AZ43,'Données techniques'!BH43,'Données techniques'!BP43,'Données techniques'!BX43)),"",AVERAGE('Données techniques'!D43,'Données techniques'!L43,'Données techniques'!T43,'Données techniques'!AB43,'Données techniques'!AJ43,'Données techniques'!AR43,'Données techniques'!AZ43,'Données techniques'!BH43,'Données techniques'!BP43,'Données techniques'!BX43))</f>
        <v/>
      </c>
      <c r="D42" t="str">
        <f>IF(ISERROR(MEDIAN('Données techniques'!D43,'Données techniques'!L43,'Données techniques'!T43,'Données techniques'!AB43,'Données techniques'!AJ43,'Données techniques'!AR43,'Données techniques'!AZ43,'Données techniques'!BH43,'Données techniques'!BP43,'Données techniques'!BX43)),"",MEDIAN('Données techniques'!D43,'Données techniques'!L43,'Données techniques'!T43,'Données techniques'!AB43,'Données techniques'!AJ43,'Données techniques'!AR43,'Données techniques'!AZ43,'Données techniques'!BH43,'Données techniques'!BP43,'Données techniques'!BX43))</f>
        <v/>
      </c>
      <c r="E42" s="57" t="str">
        <f>IF(ISERROR(AVERAGE('Données techniques'!H43,'Données techniques'!P43,'Données techniques'!X43,'Données techniques'!AF43,'Données techniques'!AN43,'Données techniques'!AV43,'Données techniques'!BD43,'Données techniques'!BL43,'Données techniques'!BT43,'Données techniques'!CB43)),"",AVERAGE('Données techniques'!H43,'Données techniques'!P43,'Données techniques'!X43,'Données techniques'!AF43,'Données techniques'!AN43,'Données techniques'!AV43,'Données techniques'!BD43,'Données techniques'!BL43,'Données techniques'!BT43,'Données techniques'!CB43))</f>
        <v/>
      </c>
      <c r="F42" s="57" t="str">
        <f>IF(ISERROR(MEDIAN('Données techniques'!H43,'Données techniques'!P43,'Données techniques'!X43,'Données techniques'!AF43,'Données techniques'!AN43,'Données techniques'!AV43,'Données techniques'!BD43,'Données techniques'!BL43,'Données techniques'!BT43,'Données techniques'!CB43)),"",MEDIAN('Données techniques'!H43,'Données techniques'!P43,'Données techniques'!X43,'Données techniques'!AF43,'Données techniques'!AN43,'Données techniques'!AV43,'Données techniques'!BD43,'Données techniques'!BL43,'Données techniques'!BT43,'Données techniques'!CB43))</f>
        <v/>
      </c>
      <c r="G42">
        <f>IF(ISERROR(MAX('Données techniques'!D43,'Données techniques'!L43,'Données techniques'!T43,'Données techniques'!AB43,'Données techniques'!AJ43,'Données techniques'!AR43,'Données techniques'!AZ43,'Données techniques'!BH43,'Données techniques'!BP43,'Données techniques'!BX43)),"",MAX('Données techniques'!D43,'Données techniques'!L43,'Données techniques'!T43,'Données techniques'!AB43,'Données techniques'!AJ43,'Données techniques'!AR43,'Données techniques'!AZ43,'Données techniques'!BH43,'Données techniques'!BP43,'Données techniques'!BX43))</f>
        <v>0</v>
      </c>
      <c r="H42" t="str">
        <f>IF(ISERROR(AVERAGE('Données techniques'!G43,'Données techniques'!O43,'Données techniques'!W43,'Données techniques'!AE43,'Données techniques'!AM43,'Données techniques'!AU43,'Données techniques'!BC43,'Données techniques'!BK43,'Données techniques'!BS43,'Données techniques'!CA43)),"",AVERAGE('Données techniques'!G43,'Données techniques'!O43,'Données techniques'!W43,'Données techniques'!AE43,'Données techniques'!AM43,'Données techniques'!AU43,'Données techniques'!BC43,'Données techniques'!BK43,'Données techniques'!BS43,'Données techniques'!CA43))</f>
        <v/>
      </c>
    </row>
    <row r="43" spans="1:8" x14ac:dyDescent="0.25">
      <c r="A43" t="e">
        <f>IF(ISBLANK(#REF!),"",#REF!)</f>
        <v>#REF!</v>
      </c>
      <c r="B43" s="11" t="str">
        <f>IF(ISERROR(AVERAGE('Données techniques'!C44,'Données techniques'!K44,'Données techniques'!S44,'Données techniques'!AA44,'Données techniques'!AI44,'Données techniques'!AQ44,'Données techniques'!AY44,'Données techniques'!BG44,'Données techniques'!BO44,'Données techniques'!BW44)),"",AVERAGE('Données techniques'!C44,'Données techniques'!K44,'Données techniques'!S44,'Données techniques'!AA44,'Données techniques'!AI44,'Données techniques'!AQ44,'Données techniques'!AY44,'Données techniques'!BG44,'Données techniques'!BO44,'Données techniques'!BW44))</f>
        <v/>
      </c>
      <c r="C43" t="str">
        <f>IF(ISERROR(AVERAGE('Données techniques'!D44,'Données techniques'!L44,'Données techniques'!T44,'Données techniques'!AB44,'Données techniques'!AJ44,'Données techniques'!AR44,'Données techniques'!AZ44,'Données techniques'!BH44,'Données techniques'!BP44,'Données techniques'!BX44)),"",AVERAGE('Données techniques'!D44,'Données techniques'!L44,'Données techniques'!T44,'Données techniques'!AB44,'Données techniques'!AJ44,'Données techniques'!AR44,'Données techniques'!AZ44,'Données techniques'!BH44,'Données techniques'!BP44,'Données techniques'!BX44))</f>
        <v/>
      </c>
      <c r="D43" t="str">
        <f>IF(ISERROR(MEDIAN('Données techniques'!D44,'Données techniques'!L44,'Données techniques'!T44,'Données techniques'!AB44,'Données techniques'!AJ44,'Données techniques'!AR44,'Données techniques'!AZ44,'Données techniques'!BH44,'Données techniques'!BP44,'Données techniques'!BX44)),"",MEDIAN('Données techniques'!D44,'Données techniques'!L44,'Données techniques'!T44,'Données techniques'!AB44,'Données techniques'!AJ44,'Données techniques'!AR44,'Données techniques'!AZ44,'Données techniques'!BH44,'Données techniques'!BP44,'Données techniques'!BX44))</f>
        <v/>
      </c>
      <c r="E43" s="57" t="str">
        <f>IF(ISERROR(AVERAGE('Données techniques'!H44,'Données techniques'!P44,'Données techniques'!X44,'Données techniques'!AF44,'Données techniques'!AN44,'Données techniques'!AV44,'Données techniques'!BD44,'Données techniques'!BL44,'Données techniques'!BT44,'Données techniques'!CB44)),"",AVERAGE('Données techniques'!H44,'Données techniques'!P44,'Données techniques'!X44,'Données techniques'!AF44,'Données techniques'!AN44,'Données techniques'!AV44,'Données techniques'!BD44,'Données techniques'!BL44,'Données techniques'!BT44,'Données techniques'!CB44))</f>
        <v/>
      </c>
      <c r="F43" s="57" t="str">
        <f>IF(ISERROR(MEDIAN('Données techniques'!H44,'Données techniques'!P44,'Données techniques'!X44,'Données techniques'!AF44,'Données techniques'!AN44,'Données techniques'!AV44,'Données techniques'!BD44,'Données techniques'!BL44,'Données techniques'!BT44,'Données techniques'!CB44)),"",MEDIAN('Données techniques'!H44,'Données techniques'!P44,'Données techniques'!X44,'Données techniques'!AF44,'Données techniques'!AN44,'Données techniques'!AV44,'Données techniques'!BD44,'Données techniques'!BL44,'Données techniques'!BT44,'Données techniques'!CB44))</f>
        <v/>
      </c>
      <c r="G43">
        <f>IF(ISERROR(MAX('Données techniques'!D44,'Données techniques'!L44,'Données techniques'!T44,'Données techniques'!AB44,'Données techniques'!AJ44,'Données techniques'!AR44,'Données techniques'!AZ44,'Données techniques'!BH44,'Données techniques'!BP44,'Données techniques'!BX44)),"",MAX('Données techniques'!D44,'Données techniques'!L44,'Données techniques'!T44,'Données techniques'!AB44,'Données techniques'!AJ44,'Données techniques'!AR44,'Données techniques'!AZ44,'Données techniques'!BH44,'Données techniques'!BP44,'Données techniques'!BX44))</f>
        <v>0</v>
      </c>
      <c r="H43" t="str">
        <f>IF(ISERROR(AVERAGE('Données techniques'!G44,'Données techniques'!O44,'Données techniques'!W44,'Données techniques'!AE44,'Données techniques'!AM44,'Données techniques'!AU44,'Données techniques'!BC44,'Données techniques'!BK44,'Données techniques'!BS44,'Données techniques'!CA44)),"",AVERAGE('Données techniques'!G44,'Données techniques'!O44,'Données techniques'!W44,'Données techniques'!AE44,'Données techniques'!AM44,'Données techniques'!AU44,'Données techniques'!BC44,'Données techniques'!BK44,'Données techniques'!BS44,'Données techniques'!CA44))</f>
        <v/>
      </c>
    </row>
    <row r="44" spans="1:8" x14ac:dyDescent="0.25">
      <c r="A44" t="e">
        <f>IF(ISBLANK(#REF!),"",#REF!)</f>
        <v>#REF!</v>
      </c>
      <c r="B44" s="11" t="str">
        <f>IF(ISERROR(AVERAGE('Données techniques'!C45,'Données techniques'!K45,'Données techniques'!S45,'Données techniques'!AA45,'Données techniques'!AI45,'Données techniques'!AQ45,'Données techniques'!AY45,'Données techniques'!BG45,'Données techniques'!BO45,'Données techniques'!BW45)),"",AVERAGE('Données techniques'!C45,'Données techniques'!K45,'Données techniques'!S45,'Données techniques'!AA45,'Données techniques'!AI45,'Données techniques'!AQ45,'Données techniques'!AY45,'Données techniques'!BG45,'Données techniques'!BO45,'Données techniques'!BW45))</f>
        <v/>
      </c>
      <c r="C44" t="str">
        <f>IF(ISERROR(AVERAGE('Données techniques'!D45,'Données techniques'!L45,'Données techniques'!T45,'Données techniques'!AB45,'Données techniques'!AJ45,'Données techniques'!AR45,'Données techniques'!AZ45,'Données techniques'!BH45,'Données techniques'!BP45,'Données techniques'!BX45)),"",AVERAGE('Données techniques'!D45,'Données techniques'!L45,'Données techniques'!T45,'Données techniques'!AB45,'Données techniques'!AJ45,'Données techniques'!AR45,'Données techniques'!AZ45,'Données techniques'!BH45,'Données techniques'!BP45,'Données techniques'!BX45))</f>
        <v/>
      </c>
      <c r="D44" t="str">
        <f>IF(ISERROR(MEDIAN('Données techniques'!D45,'Données techniques'!L45,'Données techniques'!T45,'Données techniques'!AB45,'Données techniques'!AJ45,'Données techniques'!AR45,'Données techniques'!AZ45,'Données techniques'!BH45,'Données techniques'!BP45,'Données techniques'!BX45)),"",MEDIAN('Données techniques'!D45,'Données techniques'!L45,'Données techniques'!T45,'Données techniques'!AB45,'Données techniques'!AJ45,'Données techniques'!AR45,'Données techniques'!AZ45,'Données techniques'!BH45,'Données techniques'!BP45,'Données techniques'!BX45))</f>
        <v/>
      </c>
      <c r="E44" s="57" t="str">
        <f>IF(ISERROR(AVERAGE('Données techniques'!H45,'Données techniques'!P45,'Données techniques'!X45,'Données techniques'!AF45,'Données techniques'!AN45,'Données techniques'!AV45,'Données techniques'!BD45,'Données techniques'!BL45,'Données techniques'!BT45,'Données techniques'!CB45)),"",AVERAGE('Données techniques'!H45,'Données techniques'!P45,'Données techniques'!X45,'Données techniques'!AF45,'Données techniques'!AN45,'Données techniques'!AV45,'Données techniques'!BD45,'Données techniques'!BL45,'Données techniques'!BT45,'Données techniques'!CB45))</f>
        <v/>
      </c>
      <c r="F44" s="57" t="str">
        <f>IF(ISERROR(MEDIAN('Données techniques'!H45,'Données techniques'!P45,'Données techniques'!X45,'Données techniques'!AF45,'Données techniques'!AN45,'Données techniques'!AV45,'Données techniques'!BD45,'Données techniques'!BL45,'Données techniques'!BT45,'Données techniques'!CB45)),"",MEDIAN('Données techniques'!H45,'Données techniques'!P45,'Données techniques'!X45,'Données techniques'!AF45,'Données techniques'!AN45,'Données techniques'!AV45,'Données techniques'!BD45,'Données techniques'!BL45,'Données techniques'!BT45,'Données techniques'!CB45))</f>
        <v/>
      </c>
      <c r="G44">
        <f>IF(ISERROR(MAX('Données techniques'!D45,'Données techniques'!L45,'Données techniques'!T45,'Données techniques'!AB45,'Données techniques'!AJ45,'Données techniques'!AR45,'Données techniques'!AZ45,'Données techniques'!BH45,'Données techniques'!BP45,'Données techniques'!BX45)),"",MAX('Données techniques'!D45,'Données techniques'!L45,'Données techniques'!T45,'Données techniques'!AB45,'Données techniques'!AJ45,'Données techniques'!AR45,'Données techniques'!AZ45,'Données techniques'!BH45,'Données techniques'!BP45,'Données techniques'!BX45))</f>
        <v>0</v>
      </c>
      <c r="H44" t="str">
        <f>IF(ISERROR(AVERAGE('Données techniques'!G45,'Données techniques'!O45,'Données techniques'!W45,'Données techniques'!AE45,'Données techniques'!AM45,'Données techniques'!AU45,'Données techniques'!BC45,'Données techniques'!BK45,'Données techniques'!BS45,'Données techniques'!CA45)),"",AVERAGE('Données techniques'!G45,'Données techniques'!O45,'Données techniques'!W45,'Données techniques'!AE45,'Données techniques'!AM45,'Données techniques'!AU45,'Données techniques'!BC45,'Données techniques'!BK45,'Données techniques'!BS45,'Données techniques'!CA45))</f>
        <v/>
      </c>
    </row>
    <row r="45" spans="1:8" x14ac:dyDescent="0.25">
      <c r="A45" t="e">
        <f>IF(ISBLANK(#REF!),"",#REF!)</f>
        <v>#REF!</v>
      </c>
      <c r="B45" s="11" t="str">
        <f>IF(ISERROR(AVERAGE('Données techniques'!C46,'Données techniques'!K46,'Données techniques'!S46,'Données techniques'!AA46,'Données techniques'!AI46,'Données techniques'!AQ46,'Données techniques'!AY46,'Données techniques'!BG46,'Données techniques'!BO46,'Données techniques'!BW46)),"",AVERAGE('Données techniques'!C46,'Données techniques'!K46,'Données techniques'!S46,'Données techniques'!AA46,'Données techniques'!AI46,'Données techniques'!AQ46,'Données techniques'!AY46,'Données techniques'!BG46,'Données techniques'!BO46,'Données techniques'!BW46))</f>
        <v/>
      </c>
      <c r="C45" t="str">
        <f>IF(ISERROR(AVERAGE('Données techniques'!D46,'Données techniques'!L46,'Données techniques'!T46,'Données techniques'!AB46,'Données techniques'!AJ46,'Données techniques'!AR46,'Données techniques'!AZ46,'Données techniques'!BH46,'Données techniques'!BP46,'Données techniques'!BX46)),"",AVERAGE('Données techniques'!D46,'Données techniques'!L46,'Données techniques'!T46,'Données techniques'!AB46,'Données techniques'!AJ46,'Données techniques'!AR46,'Données techniques'!AZ46,'Données techniques'!BH46,'Données techniques'!BP46,'Données techniques'!BX46))</f>
        <v/>
      </c>
      <c r="D45" t="str">
        <f>IF(ISERROR(MEDIAN('Données techniques'!D46,'Données techniques'!L46,'Données techniques'!T46,'Données techniques'!AB46,'Données techniques'!AJ46,'Données techniques'!AR46,'Données techniques'!AZ46,'Données techniques'!BH46,'Données techniques'!BP46,'Données techniques'!BX46)),"",MEDIAN('Données techniques'!D46,'Données techniques'!L46,'Données techniques'!T46,'Données techniques'!AB46,'Données techniques'!AJ46,'Données techniques'!AR46,'Données techniques'!AZ46,'Données techniques'!BH46,'Données techniques'!BP46,'Données techniques'!BX46))</f>
        <v/>
      </c>
      <c r="E45" s="57" t="str">
        <f>IF(ISERROR(AVERAGE('Données techniques'!H46,'Données techniques'!P46,'Données techniques'!X46,'Données techniques'!AF46,'Données techniques'!AN46,'Données techniques'!AV46,'Données techniques'!BD46,'Données techniques'!BL46,'Données techniques'!BT46,'Données techniques'!CB46)),"",AVERAGE('Données techniques'!H46,'Données techniques'!P46,'Données techniques'!X46,'Données techniques'!AF46,'Données techniques'!AN46,'Données techniques'!AV46,'Données techniques'!BD46,'Données techniques'!BL46,'Données techniques'!BT46,'Données techniques'!CB46))</f>
        <v/>
      </c>
      <c r="F45" s="57" t="str">
        <f>IF(ISERROR(MEDIAN('Données techniques'!H46,'Données techniques'!P46,'Données techniques'!X46,'Données techniques'!AF46,'Données techniques'!AN46,'Données techniques'!AV46,'Données techniques'!BD46,'Données techniques'!BL46,'Données techniques'!BT46,'Données techniques'!CB46)),"",MEDIAN('Données techniques'!H46,'Données techniques'!P46,'Données techniques'!X46,'Données techniques'!AF46,'Données techniques'!AN46,'Données techniques'!AV46,'Données techniques'!BD46,'Données techniques'!BL46,'Données techniques'!BT46,'Données techniques'!CB46))</f>
        <v/>
      </c>
      <c r="G45">
        <f>IF(ISERROR(MAX('Données techniques'!D46,'Données techniques'!L46,'Données techniques'!T46,'Données techniques'!AB46,'Données techniques'!AJ46,'Données techniques'!AR46,'Données techniques'!AZ46,'Données techniques'!BH46,'Données techniques'!BP46,'Données techniques'!BX46)),"",MAX('Données techniques'!D46,'Données techniques'!L46,'Données techniques'!T46,'Données techniques'!AB46,'Données techniques'!AJ46,'Données techniques'!AR46,'Données techniques'!AZ46,'Données techniques'!BH46,'Données techniques'!BP46,'Données techniques'!BX46))</f>
        <v>0</v>
      </c>
      <c r="H45" t="str">
        <f>IF(ISERROR(AVERAGE('Données techniques'!G46,'Données techniques'!O46,'Données techniques'!W46,'Données techniques'!AE46,'Données techniques'!AM46,'Données techniques'!AU46,'Données techniques'!BC46,'Données techniques'!BK46,'Données techniques'!BS46,'Données techniques'!CA46)),"",AVERAGE('Données techniques'!G46,'Données techniques'!O46,'Données techniques'!W46,'Données techniques'!AE46,'Données techniques'!AM46,'Données techniques'!AU46,'Données techniques'!BC46,'Données techniques'!BK46,'Données techniques'!BS46,'Données techniques'!CA46))</f>
        <v/>
      </c>
    </row>
    <row r="46" spans="1:8" x14ac:dyDescent="0.25">
      <c r="A46" t="e">
        <f>IF(ISBLANK(#REF!),"",#REF!)</f>
        <v>#REF!</v>
      </c>
      <c r="B46" s="11" t="str">
        <f>IF(ISERROR(AVERAGE('Données techniques'!C47,'Données techniques'!K47,'Données techniques'!S47,'Données techniques'!AA47,'Données techniques'!AI47,'Données techniques'!AQ47,'Données techniques'!AY47,'Données techniques'!BG47,'Données techniques'!BO47,'Données techniques'!BW47)),"",AVERAGE('Données techniques'!C47,'Données techniques'!K47,'Données techniques'!S47,'Données techniques'!AA47,'Données techniques'!AI47,'Données techniques'!AQ47,'Données techniques'!AY47,'Données techniques'!BG47,'Données techniques'!BO47,'Données techniques'!BW47))</f>
        <v/>
      </c>
      <c r="C46" t="str">
        <f>IF(ISERROR(AVERAGE('Données techniques'!D47,'Données techniques'!L47,'Données techniques'!T47,'Données techniques'!AB47,'Données techniques'!AJ47,'Données techniques'!AR47,'Données techniques'!AZ47,'Données techniques'!BH47,'Données techniques'!BP47,'Données techniques'!BX47)),"",AVERAGE('Données techniques'!D47,'Données techniques'!L47,'Données techniques'!T47,'Données techniques'!AB47,'Données techniques'!AJ47,'Données techniques'!AR47,'Données techniques'!AZ47,'Données techniques'!BH47,'Données techniques'!BP47,'Données techniques'!BX47))</f>
        <v/>
      </c>
      <c r="D46" t="str">
        <f>IF(ISERROR(MEDIAN('Données techniques'!D47,'Données techniques'!L47,'Données techniques'!T47,'Données techniques'!AB47,'Données techniques'!AJ47,'Données techniques'!AR47,'Données techniques'!AZ47,'Données techniques'!BH47,'Données techniques'!BP47,'Données techniques'!BX47)),"",MEDIAN('Données techniques'!D47,'Données techniques'!L47,'Données techniques'!T47,'Données techniques'!AB47,'Données techniques'!AJ47,'Données techniques'!AR47,'Données techniques'!AZ47,'Données techniques'!BH47,'Données techniques'!BP47,'Données techniques'!BX47))</f>
        <v/>
      </c>
      <c r="E46" s="57" t="str">
        <f>IF(ISERROR(AVERAGE('Données techniques'!H47,'Données techniques'!P47,'Données techniques'!X47,'Données techniques'!AF47,'Données techniques'!AN47,'Données techniques'!AV47,'Données techniques'!BD47,'Données techniques'!BL47,'Données techniques'!BT47,'Données techniques'!CB47)),"",AVERAGE('Données techniques'!H47,'Données techniques'!P47,'Données techniques'!X47,'Données techniques'!AF47,'Données techniques'!AN47,'Données techniques'!AV47,'Données techniques'!BD47,'Données techniques'!BL47,'Données techniques'!BT47,'Données techniques'!CB47))</f>
        <v/>
      </c>
      <c r="F46" s="57" t="str">
        <f>IF(ISERROR(MEDIAN('Données techniques'!H47,'Données techniques'!P47,'Données techniques'!X47,'Données techniques'!AF47,'Données techniques'!AN47,'Données techniques'!AV47,'Données techniques'!BD47,'Données techniques'!BL47,'Données techniques'!BT47,'Données techniques'!CB47)),"",MEDIAN('Données techniques'!H47,'Données techniques'!P47,'Données techniques'!X47,'Données techniques'!AF47,'Données techniques'!AN47,'Données techniques'!AV47,'Données techniques'!BD47,'Données techniques'!BL47,'Données techniques'!BT47,'Données techniques'!CB47))</f>
        <v/>
      </c>
      <c r="G46">
        <f>IF(ISERROR(MAX('Données techniques'!D47,'Données techniques'!L47,'Données techniques'!T47,'Données techniques'!AB47,'Données techniques'!AJ47,'Données techniques'!AR47,'Données techniques'!AZ47,'Données techniques'!BH47,'Données techniques'!BP47,'Données techniques'!BX47)),"",MAX('Données techniques'!D47,'Données techniques'!L47,'Données techniques'!T47,'Données techniques'!AB47,'Données techniques'!AJ47,'Données techniques'!AR47,'Données techniques'!AZ47,'Données techniques'!BH47,'Données techniques'!BP47,'Données techniques'!BX47))</f>
        <v>0</v>
      </c>
      <c r="H46" t="str">
        <f>IF(ISERROR(AVERAGE('Données techniques'!G47,'Données techniques'!O47,'Données techniques'!W47,'Données techniques'!AE47,'Données techniques'!AM47,'Données techniques'!AU47,'Données techniques'!BC47,'Données techniques'!BK47,'Données techniques'!BS47,'Données techniques'!CA47)),"",AVERAGE('Données techniques'!G47,'Données techniques'!O47,'Données techniques'!W47,'Données techniques'!AE47,'Données techniques'!AM47,'Données techniques'!AU47,'Données techniques'!BC47,'Données techniques'!BK47,'Données techniques'!BS47,'Données techniques'!CA47))</f>
        <v/>
      </c>
    </row>
    <row r="47" spans="1:8" x14ac:dyDescent="0.25">
      <c r="A47" t="e">
        <f>IF(ISBLANK(#REF!),"",#REF!)</f>
        <v>#REF!</v>
      </c>
      <c r="B47" s="11" t="str">
        <f>IF(ISERROR(AVERAGE('Données techniques'!C48,'Données techniques'!K48,'Données techniques'!S48,'Données techniques'!AA48,'Données techniques'!AI48,'Données techniques'!AQ48,'Données techniques'!AY48,'Données techniques'!BG48,'Données techniques'!BO48,'Données techniques'!BW48)),"",AVERAGE('Données techniques'!C48,'Données techniques'!K48,'Données techniques'!S48,'Données techniques'!AA48,'Données techniques'!AI48,'Données techniques'!AQ48,'Données techniques'!AY48,'Données techniques'!BG48,'Données techniques'!BO48,'Données techniques'!BW48))</f>
        <v/>
      </c>
      <c r="C47" t="str">
        <f>IF(ISERROR(AVERAGE('Données techniques'!D48,'Données techniques'!L48,'Données techniques'!T48,'Données techniques'!AB48,'Données techniques'!AJ48,'Données techniques'!AR48,'Données techniques'!AZ48,'Données techniques'!BH48,'Données techniques'!BP48,'Données techniques'!BX48)),"",AVERAGE('Données techniques'!D48,'Données techniques'!L48,'Données techniques'!T48,'Données techniques'!AB48,'Données techniques'!AJ48,'Données techniques'!AR48,'Données techniques'!AZ48,'Données techniques'!BH48,'Données techniques'!BP48,'Données techniques'!BX48))</f>
        <v/>
      </c>
      <c r="D47" t="str">
        <f>IF(ISERROR(MEDIAN('Données techniques'!D48,'Données techniques'!L48,'Données techniques'!T48,'Données techniques'!AB48,'Données techniques'!AJ48,'Données techniques'!AR48,'Données techniques'!AZ48,'Données techniques'!BH48,'Données techniques'!BP48,'Données techniques'!BX48)),"",MEDIAN('Données techniques'!D48,'Données techniques'!L48,'Données techniques'!T48,'Données techniques'!AB48,'Données techniques'!AJ48,'Données techniques'!AR48,'Données techniques'!AZ48,'Données techniques'!BH48,'Données techniques'!BP48,'Données techniques'!BX48))</f>
        <v/>
      </c>
      <c r="E47" s="57" t="str">
        <f>IF(ISERROR(AVERAGE('Données techniques'!H48,'Données techniques'!P48,'Données techniques'!X48,'Données techniques'!AF48,'Données techniques'!AN48,'Données techniques'!AV48,'Données techniques'!BD48,'Données techniques'!BL48,'Données techniques'!BT48,'Données techniques'!CB48)),"",AVERAGE('Données techniques'!H48,'Données techniques'!P48,'Données techniques'!X48,'Données techniques'!AF48,'Données techniques'!AN48,'Données techniques'!AV48,'Données techniques'!BD48,'Données techniques'!BL48,'Données techniques'!BT48,'Données techniques'!CB48))</f>
        <v/>
      </c>
      <c r="F47" s="57" t="str">
        <f>IF(ISERROR(MEDIAN('Données techniques'!H48,'Données techniques'!P48,'Données techniques'!X48,'Données techniques'!AF48,'Données techniques'!AN48,'Données techniques'!AV48,'Données techniques'!BD48,'Données techniques'!BL48,'Données techniques'!BT48,'Données techniques'!CB48)),"",MEDIAN('Données techniques'!H48,'Données techniques'!P48,'Données techniques'!X48,'Données techniques'!AF48,'Données techniques'!AN48,'Données techniques'!AV48,'Données techniques'!BD48,'Données techniques'!BL48,'Données techniques'!BT48,'Données techniques'!CB48))</f>
        <v/>
      </c>
      <c r="G47">
        <f>IF(ISERROR(MAX('Données techniques'!D48,'Données techniques'!L48,'Données techniques'!T48,'Données techniques'!AB48,'Données techniques'!AJ48,'Données techniques'!AR48,'Données techniques'!AZ48,'Données techniques'!BH48,'Données techniques'!BP48,'Données techniques'!BX48)),"",MAX('Données techniques'!D48,'Données techniques'!L48,'Données techniques'!T48,'Données techniques'!AB48,'Données techniques'!AJ48,'Données techniques'!AR48,'Données techniques'!AZ48,'Données techniques'!BH48,'Données techniques'!BP48,'Données techniques'!BX48))</f>
        <v>0</v>
      </c>
      <c r="H47" t="str">
        <f>IF(ISERROR(AVERAGE('Données techniques'!G48,'Données techniques'!O48,'Données techniques'!W48,'Données techniques'!AE48,'Données techniques'!AM48,'Données techniques'!AU48,'Données techniques'!BC48,'Données techniques'!BK48,'Données techniques'!BS48,'Données techniques'!CA48)),"",AVERAGE('Données techniques'!G48,'Données techniques'!O48,'Données techniques'!W48,'Données techniques'!AE48,'Données techniques'!AM48,'Données techniques'!AU48,'Données techniques'!BC48,'Données techniques'!BK48,'Données techniques'!BS48,'Données techniques'!CA48))</f>
        <v/>
      </c>
    </row>
    <row r="48" spans="1:8" x14ac:dyDescent="0.25">
      <c r="A48" t="e">
        <f>IF(ISBLANK(#REF!),"",#REF!)</f>
        <v>#REF!</v>
      </c>
      <c r="B48" s="11" t="str">
        <f>IF(ISERROR(AVERAGE('Données techniques'!C49,'Données techniques'!K49,'Données techniques'!S49,'Données techniques'!AA49,'Données techniques'!AI49,'Données techniques'!AQ49,'Données techniques'!AY49,'Données techniques'!BG49,'Données techniques'!BO49,'Données techniques'!BW49)),"",AVERAGE('Données techniques'!C49,'Données techniques'!K49,'Données techniques'!S49,'Données techniques'!AA49,'Données techniques'!AI49,'Données techniques'!AQ49,'Données techniques'!AY49,'Données techniques'!BG49,'Données techniques'!BO49,'Données techniques'!BW49))</f>
        <v/>
      </c>
      <c r="C48" t="str">
        <f>IF(ISERROR(AVERAGE('Données techniques'!D49,'Données techniques'!L49,'Données techniques'!T49,'Données techniques'!AB49,'Données techniques'!AJ49,'Données techniques'!AR49,'Données techniques'!AZ49,'Données techniques'!BH49,'Données techniques'!BP49,'Données techniques'!BX49)),"",AVERAGE('Données techniques'!D49,'Données techniques'!L49,'Données techniques'!T49,'Données techniques'!AB49,'Données techniques'!AJ49,'Données techniques'!AR49,'Données techniques'!AZ49,'Données techniques'!BH49,'Données techniques'!BP49,'Données techniques'!BX49))</f>
        <v/>
      </c>
      <c r="D48" t="str">
        <f>IF(ISERROR(MEDIAN('Données techniques'!D49,'Données techniques'!L49,'Données techniques'!T49,'Données techniques'!AB49,'Données techniques'!AJ49,'Données techniques'!AR49,'Données techniques'!AZ49,'Données techniques'!BH49,'Données techniques'!BP49,'Données techniques'!BX49)),"",MEDIAN('Données techniques'!D49,'Données techniques'!L49,'Données techniques'!T49,'Données techniques'!AB49,'Données techniques'!AJ49,'Données techniques'!AR49,'Données techniques'!AZ49,'Données techniques'!BH49,'Données techniques'!BP49,'Données techniques'!BX49))</f>
        <v/>
      </c>
      <c r="E48" s="57" t="str">
        <f>IF(ISERROR(AVERAGE('Données techniques'!H49,'Données techniques'!P49,'Données techniques'!X49,'Données techniques'!AF49,'Données techniques'!AN49,'Données techniques'!AV49,'Données techniques'!BD49,'Données techniques'!BL49,'Données techniques'!BT49,'Données techniques'!CB49)),"",AVERAGE('Données techniques'!H49,'Données techniques'!P49,'Données techniques'!X49,'Données techniques'!AF49,'Données techniques'!AN49,'Données techniques'!AV49,'Données techniques'!BD49,'Données techniques'!BL49,'Données techniques'!BT49,'Données techniques'!CB49))</f>
        <v/>
      </c>
      <c r="F48" s="57" t="str">
        <f>IF(ISERROR(MEDIAN('Données techniques'!H49,'Données techniques'!P49,'Données techniques'!X49,'Données techniques'!AF49,'Données techniques'!AN49,'Données techniques'!AV49,'Données techniques'!BD49,'Données techniques'!BL49,'Données techniques'!BT49,'Données techniques'!CB49)),"",MEDIAN('Données techniques'!H49,'Données techniques'!P49,'Données techniques'!X49,'Données techniques'!AF49,'Données techniques'!AN49,'Données techniques'!AV49,'Données techniques'!BD49,'Données techniques'!BL49,'Données techniques'!BT49,'Données techniques'!CB49))</f>
        <v/>
      </c>
      <c r="G48">
        <f>IF(ISERROR(MAX('Données techniques'!D49,'Données techniques'!L49,'Données techniques'!T49,'Données techniques'!AB49,'Données techniques'!AJ49,'Données techniques'!AR49,'Données techniques'!AZ49,'Données techniques'!BH49,'Données techniques'!BP49,'Données techniques'!BX49)),"",MAX('Données techniques'!D49,'Données techniques'!L49,'Données techniques'!T49,'Données techniques'!AB49,'Données techniques'!AJ49,'Données techniques'!AR49,'Données techniques'!AZ49,'Données techniques'!BH49,'Données techniques'!BP49,'Données techniques'!BX49))</f>
        <v>0</v>
      </c>
      <c r="H48" t="str">
        <f>IF(ISERROR(AVERAGE('Données techniques'!G49,'Données techniques'!O49,'Données techniques'!W49,'Données techniques'!AE49,'Données techniques'!AM49,'Données techniques'!AU49,'Données techniques'!BC49,'Données techniques'!BK49,'Données techniques'!BS49,'Données techniques'!CA49)),"",AVERAGE('Données techniques'!G49,'Données techniques'!O49,'Données techniques'!W49,'Données techniques'!AE49,'Données techniques'!AM49,'Données techniques'!AU49,'Données techniques'!BC49,'Données techniques'!BK49,'Données techniques'!BS49,'Données techniques'!CA49))</f>
        <v/>
      </c>
    </row>
    <row r="49" spans="1:8" x14ac:dyDescent="0.25">
      <c r="A49" t="e">
        <f>IF(ISBLANK(#REF!),"",#REF!)</f>
        <v>#REF!</v>
      </c>
      <c r="B49" s="11" t="str">
        <f>IF(ISERROR(AVERAGE('Données techniques'!C50,'Données techniques'!K50,'Données techniques'!S50,'Données techniques'!AA50,'Données techniques'!AI50,'Données techniques'!AQ50,'Données techniques'!AY50,'Données techniques'!BG50,'Données techniques'!BO50,'Données techniques'!BW50)),"",AVERAGE('Données techniques'!C50,'Données techniques'!K50,'Données techniques'!S50,'Données techniques'!AA50,'Données techniques'!AI50,'Données techniques'!AQ50,'Données techniques'!AY50,'Données techniques'!BG50,'Données techniques'!BO50,'Données techniques'!BW50))</f>
        <v/>
      </c>
      <c r="C49" t="str">
        <f>IF(ISERROR(AVERAGE('Données techniques'!D50,'Données techniques'!L50,'Données techniques'!T50,'Données techniques'!AB50,'Données techniques'!AJ50,'Données techniques'!AR50,'Données techniques'!AZ50,'Données techniques'!BH50,'Données techniques'!BP50,'Données techniques'!BX50)),"",AVERAGE('Données techniques'!D50,'Données techniques'!L50,'Données techniques'!T50,'Données techniques'!AB50,'Données techniques'!AJ50,'Données techniques'!AR50,'Données techniques'!AZ50,'Données techniques'!BH50,'Données techniques'!BP50,'Données techniques'!BX50))</f>
        <v/>
      </c>
      <c r="D49" t="str">
        <f>IF(ISERROR(MEDIAN('Données techniques'!D50,'Données techniques'!L50,'Données techniques'!T50,'Données techniques'!AB50,'Données techniques'!AJ50,'Données techniques'!AR50,'Données techniques'!AZ50,'Données techniques'!BH50,'Données techniques'!BP50,'Données techniques'!BX50)),"",MEDIAN('Données techniques'!D50,'Données techniques'!L50,'Données techniques'!T50,'Données techniques'!AB50,'Données techniques'!AJ50,'Données techniques'!AR50,'Données techniques'!AZ50,'Données techniques'!BH50,'Données techniques'!BP50,'Données techniques'!BX50))</f>
        <v/>
      </c>
      <c r="E49" s="57" t="str">
        <f>IF(ISERROR(AVERAGE('Données techniques'!H50,'Données techniques'!P50,'Données techniques'!X50,'Données techniques'!AF50,'Données techniques'!AN50,'Données techniques'!AV50,'Données techniques'!BD50,'Données techniques'!BL50,'Données techniques'!BT50,'Données techniques'!CB50)),"",AVERAGE('Données techniques'!H50,'Données techniques'!P50,'Données techniques'!X50,'Données techniques'!AF50,'Données techniques'!AN50,'Données techniques'!AV50,'Données techniques'!BD50,'Données techniques'!BL50,'Données techniques'!BT50,'Données techniques'!CB50))</f>
        <v/>
      </c>
      <c r="F49" s="57" t="str">
        <f>IF(ISERROR(MEDIAN('Données techniques'!H50,'Données techniques'!P50,'Données techniques'!X50,'Données techniques'!AF50,'Données techniques'!AN50,'Données techniques'!AV50,'Données techniques'!BD50,'Données techniques'!BL50,'Données techniques'!BT50,'Données techniques'!CB50)),"",MEDIAN('Données techniques'!H50,'Données techniques'!P50,'Données techniques'!X50,'Données techniques'!AF50,'Données techniques'!AN50,'Données techniques'!AV50,'Données techniques'!BD50,'Données techniques'!BL50,'Données techniques'!BT50,'Données techniques'!CB50))</f>
        <v/>
      </c>
      <c r="G49">
        <f>IF(ISERROR(MAX('Données techniques'!D50,'Données techniques'!L50,'Données techniques'!T50,'Données techniques'!AB50,'Données techniques'!AJ50,'Données techniques'!AR50,'Données techniques'!AZ50,'Données techniques'!BH50,'Données techniques'!BP50,'Données techniques'!BX50)),"",MAX('Données techniques'!D50,'Données techniques'!L50,'Données techniques'!T50,'Données techniques'!AB50,'Données techniques'!AJ50,'Données techniques'!AR50,'Données techniques'!AZ50,'Données techniques'!BH50,'Données techniques'!BP50,'Données techniques'!BX50))</f>
        <v>0</v>
      </c>
      <c r="H49" t="str">
        <f>IF(ISERROR(AVERAGE('Données techniques'!G50,'Données techniques'!O50,'Données techniques'!W50,'Données techniques'!AE50,'Données techniques'!AM50,'Données techniques'!AU50,'Données techniques'!BC50,'Données techniques'!BK50,'Données techniques'!BS50,'Données techniques'!CA50)),"",AVERAGE('Données techniques'!G50,'Données techniques'!O50,'Données techniques'!W50,'Données techniques'!AE50,'Données techniques'!AM50,'Données techniques'!AU50,'Données techniques'!BC50,'Données techniques'!BK50,'Données techniques'!BS50,'Données techniques'!CA50))</f>
        <v/>
      </c>
    </row>
    <row r="50" spans="1:8" x14ac:dyDescent="0.25">
      <c r="A50" t="e">
        <f>IF(ISBLANK(#REF!),"",#REF!)</f>
        <v>#REF!</v>
      </c>
      <c r="B50" s="11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C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D50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E50" s="57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F50" s="57" t="str">
        <f>IF(ISERROR(MEDIAN('Données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techniques'!#REF!)),"",MEDIAN('Données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G50" t="str">
        <f>IF(ISERROR(MAX('Données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techniques'!#REF!)),"",MAX('Données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  <c r="H50" t="str">
        <f>IF(ISERROR(AVERAGE('Données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techniques'!#REF!)),"",AVERAGE('Données techniques'!#REF!,'Données techniques'!#REF!,'Données techniques'!#REF!,'Données techniques'!#REF!,'Données techniques'!#REF!,'Données techniques'!#REF!,'Données techniques'!#REF!,'Données techniques'!#REF!,'Données techniques'!#REF!,'Données techniques'!#REF!))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4" tint="-0.249977111117893"/>
  </sheetPr>
  <dimension ref="A1:N50"/>
  <sheetViews>
    <sheetView workbookViewId="0"/>
  </sheetViews>
  <sheetFormatPr baseColWidth="10" defaultRowHeight="15" x14ac:dyDescent="0.25"/>
  <cols>
    <col min="1" max="1" width="21.7109375" bestFit="1" customWidth="1"/>
    <col min="2" max="2" width="9.5703125" style="42" bestFit="1" customWidth="1"/>
    <col min="3" max="3" width="22.42578125" style="42" bestFit="1" customWidth="1"/>
    <col min="4" max="4" width="30.28515625" style="42" bestFit="1" customWidth="1"/>
    <col min="5" max="5" width="24.7109375" style="42" bestFit="1" customWidth="1"/>
    <col min="6" max="6" width="15.7109375" style="42" bestFit="1" customWidth="1"/>
    <col min="7" max="7" width="21" style="42" bestFit="1" customWidth="1"/>
    <col min="8" max="8" width="19.140625" style="42" bestFit="1" customWidth="1"/>
    <col min="9" max="9" width="11.85546875" style="42" customWidth="1"/>
    <col min="10" max="10" width="12.140625" style="42" bestFit="1" customWidth="1"/>
    <col min="11" max="11" width="15.7109375" style="42" bestFit="1" customWidth="1"/>
    <col min="13" max="13" width="22.42578125" customWidth="1"/>
  </cols>
  <sheetData>
    <row r="1" spans="1:14" ht="30.75" thickBot="1" x14ac:dyDescent="0.3">
      <c r="B1" s="74" t="s">
        <v>17</v>
      </c>
      <c r="C1" s="74"/>
      <c r="D1" s="74"/>
      <c r="E1" s="74"/>
      <c r="F1" s="74"/>
      <c r="G1" s="74"/>
      <c r="H1" s="74"/>
      <c r="I1" s="74"/>
      <c r="J1" s="74"/>
      <c r="K1" s="74"/>
      <c r="M1" s="4" t="s">
        <v>75</v>
      </c>
      <c r="N1" s="4" t="s">
        <v>76</v>
      </c>
    </row>
    <row r="2" spans="1:14" x14ac:dyDescent="0.25">
      <c r="A2" s="22" t="s">
        <v>61</v>
      </c>
      <c r="B2" s="23" t="s">
        <v>62</v>
      </c>
      <c r="C2" s="23" t="s">
        <v>15</v>
      </c>
      <c r="D2" s="23" t="s">
        <v>63</v>
      </c>
      <c r="E2" s="24" t="s">
        <v>14</v>
      </c>
      <c r="F2" s="23" t="s">
        <v>64</v>
      </c>
      <c r="G2" s="23" t="s">
        <v>65</v>
      </c>
      <c r="H2" s="23" t="s">
        <v>7</v>
      </c>
      <c r="I2" s="23" t="s">
        <v>66</v>
      </c>
      <c r="J2" s="23" t="s">
        <v>67</v>
      </c>
      <c r="K2" s="23" t="s">
        <v>68</v>
      </c>
      <c r="M2" s="7" t="s">
        <v>77</v>
      </c>
      <c r="N2" s="5" t="s">
        <v>78</v>
      </c>
    </row>
    <row r="3" spans="1:14" x14ac:dyDescent="0.25">
      <c r="A3" s="25"/>
      <c r="B3" s="26"/>
      <c r="C3" s="26"/>
      <c r="D3" s="26"/>
      <c r="E3" s="27"/>
      <c r="F3" s="26"/>
      <c r="G3" s="26"/>
      <c r="H3" s="26"/>
      <c r="I3" s="26"/>
      <c r="J3" s="26"/>
      <c r="K3" s="26"/>
      <c r="M3" s="7" t="s">
        <v>79</v>
      </c>
      <c r="N3" s="5">
        <v>-10</v>
      </c>
    </row>
    <row r="4" spans="1:14" x14ac:dyDescent="0.25">
      <c r="A4" s="25" t="s">
        <v>69</v>
      </c>
      <c r="B4" s="28">
        <v>5</v>
      </c>
      <c r="C4" s="28">
        <v>250</v>
      </c>
      <c r="D4" s="28">
        <v>260</v>
      </c>
      <c r="E4" s="29">
        <v>1.5</v>
      </c>
      <c r="F4" s="28">
        <v>0</v>
      </c>
      <c r="G4" s="28"/>
      <c r="H4" s="28" t="s">
        <v>70</v>
      </c>
      <c r="I4" s="28" t="s">
        <v>70</v>
      </c>
      <c r="J4" s="28" t="s">
        <v>71</v>
      </c>
      <c r="K4" s="28"/>
      <c r="M4" s="7" t="s">
        <v>80</v>
      </c>
      <c r="N4" s="5">
        <v>0</v>
      </c>
    </row>
    <row r="5" spans="1:14" ht="30" x14ac:dyDescent="0.25">
      <c r="A5" s="30" t="s">
        <v>72</v>
      </c>
      <c r="B5" s="31">
        <v>100</v>
      </c>
      <c r="C5" s="31">
        <v>100</v>
      </c>
      <c r="D5" s="31">
        <v>100</v>
      </c>
      <c r="E5" s="32">
        <v>100</v>
      </c>
      <c r="F5" s="31"/>
      <c r="G5" s="31"/>
      <c r="H5" s="31"/>
      <c r="I5" s="31"/>
      <c r="J5" s="31"/>
      <c r="K5" s="31"/>
      <c r="M5" s="7" t="s">
        <v>81</v>
      </c>
      <c r="N5" s="5">
        <v>-10</v>
      </c>
    </row>
    <row r="6" spans="1:14" ht="30" x14ac:dyDescent="0.25">
      <c r="A6" s="30" t="s">
        <v>73</v>
      </c>
      <c r="B6" s="31">
        <v>2</v>
      </c>
      <c r="C6" s="31">
        <v>0.5</v>
      </c>
      <c r="D6" s="31">
        <v>0.4</v>
      </c>
      <c r="E6" s="32">
        <v>0.1</v>
      </c>
      <c r="F6" s="31"/>
      <c r="G6" s="31">
        <v>1</v>
      </c>
      <c r="H6" s="31"/>
      <c r="I6" s="31">
        <v>3</v>
      </c>
      <c r="J6" s="31"/>
      <c r="K6" s="31"/>
      <c r="M6" s="7" t="s">
        <v>82</v>
      </c>
      <c r="N6" s="5">
        <v>-5</v>
      </c>
    </row>
    <row r="7" spans="1:14" x14ac:dyDescent="0.25">
      <c r="A7" s="30"/>
      <c r="B7" s="31"/>
      <c r="C7" s="31"/>
      <c r="D7" s="31"/>
      <c r="E7" s="32"/>
      <c r="F7" s="31"/>
      <c r="G7" s="31"/>
      <c r="H7" s="31"/>
      <c r="I7" s="31"/>
      <c r="J7" s="31"/>
      <c r="K7" s="31"/>
      <c r="M7" s="7" t="s">
        <v>83</v>
      </c>
      <c r="N7" s="5">
        <v>0</v>
      </c>
    </row>
    <row r="8" spans="1:14" x14ac:dyDescent="0.25">
      <c r="A8" s="33" t="s">
        <v>74</v>
      </c>
      <c r="B8" s="34"/>
      <c r="C8" s="34">
        <f>C6*C5</f>
        <v>50</v>
      </c>
      <c r="D8" s="34">
        <f t="shared" ref="D8" si="0">D6*D5</f>
        <v>40</v>
      </c>
      <c r="E8" s="35">
        <f>E6*E5</f>
        <v>10</v>
      </c>
      <c r="F8" s="34">
        <v>0</v>
      </c>
      <c r="G8" s="34"/>
      <c r="H8" s="34">
        <v>0</v>
      </c>
      <c r="I8" s="34">
        <v>0</v>
      </c>
      <c r="J8" s="34">
        <v>0</v>
      </c>
      <c r="K8" s="34" t="e">
        <f>SUM([4]!Tableau1[[#This Row],[Lait moyen]:[Année  vide]])</f>
        <v>#REF!</v>
      </c>
      <c r="M8" s="7" t="s">
        <v>84</v>
      </c>
      <c r="N8" s="5">
        <v>0</v>
      </c>
    </row>
    <row r="9" spans="1:14" x14ac:dyDescent="0.25">
      <c r="A9" s="36" t="s">
        <v>21</v>
      </c>
      <c r="B9" s="37" t="s">
        <v>21</v>
      </c>
      <c r="C9" s="37"/>
      <c r="D9" s="37"/>
      <c r="E9" s="38"/>
      <c r="F9" s="37"/>
      <c r="G9" s="37"/>
      <c r="H9" s="37"/>
      <c r="I9" s="37"/>
      <c r="J9" s="37"/>
      <c r="K9" s="37"/>
      <c r="M9" s="7" t="s">
        <v>85</v>
      </c>
      <c r="N9" s="5">
        <v>10</v>
      </c>
    </row>
    <row r="10" spans="1:14" x14ac:dyDescent="0.25">
      <c r="A10" s="39"/>
      <c r="B10" s="40"/>
      <c r="C10" s="40"/>
      <c r="D10" s="40"/>
      <c r="E10" s="41"/>
      <c r="F10" s="40"/>
      <c r="G10" s="40"/>
      <c r="H10" s="40"/>
      <c r="I10" s="40"/>
      <c r="J10" s="40"/>
      <c r="K10" s="40"/>
      <c r="M10" s="8" t="s">
        <v>64</v>
      </c>
      <c r="N10" s="6">
        <v>-10</v>
      </c>
    </row>
    <row r="14" spans="1:14" x14ac:dyDescent="0.25">
      <c r="A14" s="39"/>
      <c r="B14" s="40"/>
      <c r="C14" s="40"/>
      <c r="D14" s="40"/>
      <c r="E14" s="41"/>
      <c r="F14" s="40"/>
      <c r="G14" s="40"/>
      <c r="H14" s="40"/>
      <c r="I14" s="40"/>
      <c r="J14" s="40"/>
      <c r="K14" s="40"/>
    </row>
    <row r="15" spans="1:14" x14ac:dyDescent="0.25">
      <c r="A15" s="39"/>
      <c r="B15" s="40"/>
      <c r="C15" s="40"/>
      <c r="D15" s="40"/>
      <c r="E15" s="41"/>
      <c r="F15" s="40"/>
      <c r="G15" s="40"/>
      <c r="H15" s="40"/>
      <c r="I15" s="40"/>
      <c r="J15" s="40"/>
      <c r="K15" s="40"/>
    </row>
    <row r="16" spans="1:14" x14ac:dyDescent="0.25">
      <c r="A16" s="39"/>
      <c r="B16" s="75" t="s">
        <v>196</v>
      </c>
      <c r="C16" s="75"/>
      <c r="D16" s="75"/>
      <c r="E16" s="75"/>
      <c r="F16" s="75"/>
      <c r="G16" s="75"/>
      <c r="H16" s="75"/>
      <c r="I16" s="75"/>
      <c r="J16" s="75"/>
      <c r="K16" s="75"/>
    </row>
    <row r="17" spans="1:11" x14ac:dyDescent="0.25">
      <c r="A17" s="39" t="s">
        <v>61</v>
      </c>
      <c r="B17" s="40" t="s">
        <v>2</v>
      </c>
      <c r="C17" s="40" t="s">
        <v>194</v>
      </c>
      <c r="D17" s="40" t="s">
        <v>197</v>
      </c>
      <c r="E17" s="40" t="s">
        <v>198</v>
      </c>
      <c r="F17" s="40" t="s">
        <v>64</v>
      </c>
      <c r="G17" s="40" t="s">
        <v>229</v>
      </c>
      <c r="H17" s="40" t="s">
        <v>7</v>
      </c>
      <c r="I17" s="40" t="s">
        <v>66</v>
      </c>
      <c r="J17" s="40" t="s">
        <v>67</v>
      </c>
      <c r="K17" s="40" t="s">
        <v>68</v>
      </c>
    </row>
    <row r="18" spans="1:11" x14ac:dyDescent="0.25">
      <c r="A18" s="43" t="e">
        <f>IF(ISBLANK(#REF!),"",#REF!)</f>
        <v>#REF!</v>
      </c>
      <c r="B18" s="40" t="e">
        <f ca="1">(IF(ISBLANK(#REF!),"",DATEDIF(#REF!,TODAY(),"y")))*$B$5/$B$6</f>
        <v>#REF!</v>
      </c>
      <c r="C18" s="40">
        <f>IF(ISERROR(('Analyse des Résultats'!C2*'Aide à la sélection'!$C$5)/'Aide à la sélection'!$C$4),"",(('Analyse des Résultats'!C2*'Aide à la sélection'!$C$5)/'Aide à la sélection'!$C$4))</f>
        <v>14.933333333333334</v>
      </c>
      <c r="D18" s="40">
        <f>IF(ISERROR(('Analyse des Résultats'!D2*'Aide à la sélection'!$D$5)/'Aide à la sélection'!$D$4),"",(('Analyse des Résultats'!D2*'Aide à la sélection'!$D$5)/'Aide à la sélection'!$D$4))</f>
        <v>9.2307692307692299</v>
      </c>
      <c r="E18" s="40">
        <f>IF(ISERROR(('Analyse des Résultats'!B2*'Aide à la sélection'!$E$5)/'Aide à la sélection'!$E$4),"",(('Analyse des Résultats'!B2*'Aide à la sélection'!$E$5)/'Aide à la sélection'!$E$4))</f>
        <v>288.88888888888886</v>
      </c>
      <c r="F18" s="40"/>
      <c r="G18" s="40" t="e">
        <f>VLOOKUP(#REF!,note,11,FALSE)</f>
        <v>#REF!</v>
      </c>
      <c r="H18" s="40" t="e">
        <f>IF(ISBLANK(#REF!),"",IF(#REF!="Rien à signaler",'Aide à la sélection'!$H$6,-'Aide à la sélection'!$H$6))</f>
        <v>#REF!</v>
      </c>
      <c r="I18" s="40" t="e">
        <f>IF(ISBLANK(#REF!),"",IF(#REF!="Rien à signaler",'Aide à la sélection'!$I$6,-'Aide à la sélection'!$I$6))</f>
        <v>#REF!</v>
      </c>
      <c r="J18" s="40" t="e">
        <f>IF(ISBLANK(#REF!),"",IF(#REF!="Rien à signaler",'Aide à la sélection'!$J$6,-'Aide à la sélection'!$J$6))</f>
        <v>#REF!</v>
      </c>
      <c r="K18" s="40" t="e">
        <f t="shared" ref="K18:K50" si="1">Si</f>
        <v>#NAME?</v>
      </c>
    </row>
    <row r="19" spans="1:11" x14ac:dyDescent="0.25">
      <c r="A19" s="43" t="e">
        <f>IF(ISBLANK(#REF!),"",#REF!)</f>
        <v>#REF!</v>
      </c>
      <c r="B19" s="40" t="e">
        <f ca="1">(IF(ISBLANK(#REF!),"",DATEDIF(#REF!,TODAY(),"y")))*$B$5/$B$6</f>
        <v>#REF!</v>
      </c>
      <c r="C19" s="40">
        <f>IF(ISERROR(('Analyse des Résultats'!C3*'Aide à la sélection'!$C$5)/'Aide à la sélection'!$C$4),"",(('Analyse des Résultats'!C3*'Aide à la sélection'!$C$5)/'Aide à la sélection'!$C$4))</f>
        <v>17.2</v>
      </c>
      <c r="D19" s="40">
        <f>IF(ISERROR(('Analyse des Résultats'!D3*'Aide à la sélection'!$D$5)/'Aide à la sélection'!$D$4),"",(('Analyse des Résultats'!D3*'Aide à la sélection'!$D$5)/'Aide à la sélection'!$D$4))</f>
        <v>16.53846153846154</v>
      </c>
      <c r="E19" s="40">
        <f>IF(ISERROR(('Analyse des Résultats'!B3*'Aide à la sélection'!$E$5)/'Aide à la sélection'!$E$4),"",(('Analyse des Résultats'!B3*'Aide à la sélection'!$E$5)/'Aide à la sélection'!$E$4))</f>
        <v>133.33333333333334</v>
      </c>
      <c r="F19" s="40"/>
      <c r="G19" s="40" t="e">
        <f>VLOOKUP(#REF!,note,11,FALSE)</f>
        <v>#REF!</v>
      </c>
      <c r="H19" s="40" t="e">
        <f>IF(ISBLANK(#REF!),"",IF(#REF!="Rien à signaler",'Aide à la sélection'!$H$6,-'Aide à la sélection'!$H$6))</f>
        <v>#REF!</v>
      </c>
      <c r="I19" s="40" t="e">
        <f>IF(ISBLANK(#REF!),"",IF(#REF!="Rien à signaler",'Aide à la sélection'!$I$6,-'Aide à la sélection'!$I$6))</f>
        <v>#REF!</v>
      </c>
      <c r="J19" s="40" t="e">
        <f>IF(ISBLANK(#REF!),"",IF(#REF!="Rien à signaler",'Aide à la sélection'!$J$6,-'Aide à la sélection'!$J$6))</f>
        <v>#REF!</v>
      </c>
      <c r="K19" s="40" t="e">
        <f t="shared" si="1"/>
        <v>#NAME?</v>
      </c>
    </row>
    <row r="20" spans="1:11" x14ac:dyDescent="0.25">
      <c r="A20" s="43" t="e">
        <f>IF(ISBLANK(#REF!),"",#REF!)</f>
        <v>#REF!</v>
      </c>
      <c r="B20" s="40" t="e">
        <f ca="1">(IF(ISBLANK(#REF!),"",DATEDIF(#REF!,TODAY(),"y")))*$B$5/$B$6</f>
        <v>#REF!</v>
      </c>
      <c r="C20" s="40">
        <f>IF(ISERROR(('Analyse des Résultats'!C4*'Aide à la sélection'!$C$5)/'Aide à la sélection'!$C$4),"",(('Analyse des Résultats'!C4*'Aide à la sélection'!$C$5)/'Aide à la sélection'!$C$4))</f>
        <v>4.4000000000000004</v>
      </c>
      <c r="D20" s="40">
        <f>IF(ISERROR(('Analyse des Résultats'!D4*'Aide à la sélection'!$D$5)/'Aide à la sélection'!$D$4),"",(('Analyse des Résultats'!D4*'Aide à la sélection'!$D$5)/'Aide à la sélection'!$D$4))</f>
        <v>4.2307692307692308</v>
      </c>
      <c r="E20" s="40">
        <f>IF(ISERROR(('Analyse des Résultats'!B4*'Aide à la sélection'!$E$5)/'Aide à la sélection'!$E$4),"",(('Analyse des Résultats'!B4*'Aide à la sélection'!$E$5)/'Aide à la sélection'!$E$4))</f>
        <v>333.33333333333331</v>
      </c>
      <c r="F20" s="40"/>
      <c r="G20" s="40" t="e">
        <f>VLOOKUP(#REF!,note,11,FALSE)</f>
        <v>#REF!</v>
      </c>
      <c r="H20" s="40" t="e">
        <f>IF(ISBLANK(#REF!),"",IF(#REF!="Rien à signaler",'Aide à la sélection'!$H$6,-'Aide à la sélection'!$H$6))</f>
        <v>#REF!</v>
      </c>
      <c r="I20" s="40" t="e">
        <f>IF(ISBLANK(#REF!),"",IF(#REF!="Rien à signaler",'Aide à la sélection'!$I$6,-'Aide à la sélection'!$I$6))</f>
        <v>#REF!</v>
      </c>
      <c r="J20" s="40" t="e">
        <f>IF(ISBLANK(#REF!),"",IF(#REF!="Rien à signaler",'Aide à la sélection'!$J$6,-'Aide à la sélection'!$J$6))</f>
        <v>#REF!</v>
      </c>
      <c r="K20" s="40" t="e">
        <f t="shared" si="1"/>
        <v>#NAME?</v>
      </c>
    </row>
    <row r="21" spans="1:11" x14ac:dyDescent="0.25">
      <c r="A21" s="43" t="e">
        <f>IF(ISBLANK(#REF!),"",#REF!)</f>
        <v>#REF!</v>
      </c>
      <c r="B21" s="40" t="e">
        <f ca="1">(IF(ISBLANK(#REF!),"",DATEDIF(#REF!,TODAY(),"y")))*$B$5/$B$6</f>
        <v>#REF!</v>
      </c>
      <c r="C21" s="40" t="str">
        <f>IF(ISERROR(('Analyse des Résultats'!C5*'Aide à la sélection'!$C$5)/'Aide à la sélection'!$C$4),"",(('Analyse des Résultats'!C5*'Aide à la sélection'!$C$5)/'Aide à la sélection'!$C$4))</f>
        <v/>
      </c>
      <c r="D21" s="40" t="str">
        <f>IF(ISERROR(('Analyse des Résultats'!D5*'Aide à la sélection'!$D$5)/'Aide à la sélection'!$D$4),"",(('Analyse des Résultats'!D5*'Aide à la sélection'!$D$5)/'Aide à la sélection'!$D$4))</f>
        <v/>
      </c>
      <c r="E21" s="40" t="str">
        <f>IF(ISERROR(('Analyse des Résultats'!B5*'Aide à la sélection'!$E$5)/'Aide à la sélection'!$E$4),"",(('Analyse des Résultats'!B5*'Aide à la sélection'!$E$5)/'Aide à la sélection'!$E$4))</f>
        <v/>
      </c>
      <c r="F21" s="40"/>
      <c r="G21" s="40" t="e">
        <f>VLOOKUP(#REF!,note,11,FALSE)</f>
        <v>#REF!</v>
      </c>
      <c r="H21" s="40" t="e">
        <f>IF(ISBLANK(#REF!),"",IF(#REF!="Rien à signaler",'Aide à la sélection'!$H$6,-'Aide à la sélection'!$H$6))</f>
        <v>#REF!</v>
      </c>
      <c r="I21" s="40" t="e">
        <f>IF(ISBLANK(#REF!),"",IF(#REF!="Rien à signaler",'Aide à la sélection'!$I$6,-'Aide à la sélection'!$I$6))</f>
        <v>#REF!</v>
      </c>
      <c r="J21" s="40" t="e">
        <f>IF(ISBLANK(#REF!),"",IF(#REF!="Rien à signaler",'Aide à la sélection'!$J$6,-'Aide à la sélection'!$J$6))</f>
        <v>#REF!</v>
      </c>
      <c r="K21" s="40" t="e">
        <f t="shared" si="1"/>
        <v>#NAME?</v>
      </c>
    </row>
    <row r="22" spans="1:11" x14ac:dyDescent="0.25">
      <c r="A22" s="43" t="e">
        <f>IF(ISBLANK(#REF!),"",#REF!)</f>
        <v>#REF!</v>
      </c>
      <c r="B22" s="40" t="e">
        <f ca="1">(IF(ISBLANK(#REF!),"",DATEDIF(#REF!,TODAY(),"y")))*$B$5/$B$6</f>
        <v>#REF!</v>
      </c>
      <c r="C22" s="40" t="str">
        <f>IF(ISERROR(('Analyse des Résultats'!C6*'Aide à la sélection'!$C$5)/'Aide à la sélection'!$C$4),"",(('Analyse des Résultats'!C6*'Aide à la sélection'!$C$5)/'Aide à la sélection'!$C$4))</f>
        <v/>
      </c>
      <c r="D22" s="40" t="str">
        <f>IF(ISERROR(('Analyse des Résultats'!D6*'Aide à la sélection'!$D$5)/'Aide à la sélection'!$D$4),"",(('Analyse des Résultats'!D6*'Aide à la sélection'!$D$5)/'Aide à la sélection'!$D$4))</f>
        <v/>
      </c>
      <c r="E22" s="40" t="str">
        <f>IF(ISERROR(('Analyse des Résultats'!B6*'Aide à la sélection'!$E$5)/'Aide à la sélection'!$E$4),"",(('Analyse des Résultats'!B6*'Aide à la sélection'!$E$5)/'Aide à la sélection'!$E$4))</f>
        <v/>
      </c>
      <c r="F22" s="40"/>
      <c r="G22" s="40" t="e">
        <f>VLOOKUP(#REF!,note,11,FALSE)</f>
        <v>#REF!</v>
      </c>
      <c r="H22" s="40" t="e">
        <f>IF(ISBLANK(#REF!),"",IF(#REF!="Rien à signaler",'Aide à la sélection'!$H$6,-'Aide à la sélection'!$H$6))</f>
        <v>#REF!</v>
      </c>
      <c r="I22" s="40" t="e">
        <f>IF(ISBLANK(#REF!),"",IF(#REF!="Rien à signaler",'Aide à la sélection'!$I$6,-'Aide à la sélection'!$I$6))</f>
        <v>#REF!</v>
      </c>
      <c r="J22" s="40" t="e">
        <f>IF(ISBLANK(#REF!),"",IF(#REF!="Rien à signaler",'Aide à la sélection'!$J$6,-'Aide à la sélection'!$J$6))</f>
        <v>#REF!</v>
      </c>
      <c r="K22" s="40" t="e">
        <f t="shared" si="1"/>
        <v>#NAME?</v>
      </c>
    </row>
    <row r="23" spans="1:11" x14ac:dyDescent="0.25">
      <c r="A23" s="43" t="e">
        <f>IF(ISBLANK(#REF!),"",#REF!)</f>
        <v>#REF!</v>
      </c>
      <c r="B23" s="40" t="e">
        <f ca="1">(IF(ISBLANK(#REF!),"",DATEDIF(#REF!,TODAY(),"y")))*$B$5/$B$6</f>
        <v>#REF!</v>
      </c>
      <c r="C23" s="40" t="str">
        <f>IF(ISERROR(('Analyse des Résultats'!C7*'Aide à la sélection'!$C$5)/'Aide à la sélection'!$C$4),"",(('Analyse des Résultats'!C7*'Aide à la sélection'!$C$5)/'Aide à la sélection'!$C$4))</f>
        <v/>
      </c>
      <c r="D23" s="40" t="str">
        <f>IF(ISERROR(('Analyse des Résultats'!D7*'Aide à la sélection'!$D$5)/'Aide à la sélection'!$D$4),"",(('Analyse des Résultats'!D7*'Aide à la sélection'!$D$5)/'Aide à la sélection'!$D$4))</f>
        <v/>
      </c>
      <c r="E23" s="40" t="str">
        <f>IF(ISERROR(('Analyse des Résultats'!B7*'Aide à la sélection'!$E$5)/'Aide à la sélection'!$E$4),"",(('Analyse des Résultats'!B7*'Aide à la sélection'!$E$5)/'Aide à la sélection'!$E$4))</f>
        <v/>
      </c>
      <c r="F23" s="40"/>
      <c r="G23" s="40" t="e">
        <f>VLOOKUP(#REF!,note,11,FALSE)</f>
        <v>#REF!</v>
      </c>
      <c r="H23" s="40" t="e">
        <f>IF(ISBLANK(#REF!),"",IF(#REF!="Rien à signaler",'Aide à la sélection'!$H$6,-'Aide à la sélection'!$H$6))</f>
        <v>#REF!</v>
      </c>
      <c r="I23" s="40" t="e">
        <f>IF(ISBLANK(#REF!),"",IF(#REF!="Rien à signaler",'Aide à la sélection'!$I$6,-'Aide à la sélection'!$I$6))</f>
        <v>#REF!</v>
      </c>
      <c r="J23" s="40" t="e">
        <f>IF(ISBLANK(#REF!),"",IF(#REF!="Rien à signaler",'Aide à la sélection'!$J$6,-'Aide à la sélection'!$J$6))</f>
        <v>#REF!</v>
      </c>
      <c r="K23" s="40" t="e">
        <f t="shared" si="1"/>
        <v>#NAME?</v>
      </c>
    </row>
    <row r="24" spans="1:11" x14ac:dyDescent="0.25">
      <c r="A24" s="43" t="e">
        <f>IF(ISBLANK(#REF!),"",#REF!)</f>
        <v>#REF!</v>
      </c>
      <c r="B24" s="40" t="e">
        <f ca="1">(IF(ISBLANK(#REF!),"",DATEDIF(#REF!,TODAY(),"y")))*$B$5/$B$6</f>
        <v>#REF!</v>
      </c>
      <c r="C24" s="40" t="str">
        <f>IF(ISERROR(('Analyse des Résultats'!C8*'Aide à la sélection'!$C$5)/'Aide à la sélection'!$C$4),"",(('Analyse des Résultats'!C8*'Aide à la sélection'!$C$5)/'Aide à la sélection'!$C$4))</f>
        <v/>
      </c>
      <c r="D24" s="40" t="str">
        <f>IF(ISERROR(('Analyse des Résultats'!D8*'Aide à la sélection'!$D$5)/'Aide à la sélection'!$D$4),"",(('Analyse des Résultats'!D8*'Aide à la sélection'!$D$5)/'Aide à la sélection'!$D$4))</f>
        <v/>
      </c>
      <c r="E24" s="40" t="str">
        <f>IF(ISERROR(('Analyse des Résultats'!B8*'Aide à la sélection'!$E$5)/'Aide à la sélection'!$E$4),"",(('Analyse des Résultats'!B8*'Aide à la sélection'!$E$5)/'Aide à la sélection'!$E$4))</f>
        <v/>
      </c>
      <c r="F24" s="40"/>
      <c r="G24" s="40" t="e">
        <f>VLOOKUP(#REF!,note,11,FALSE)</f>
        <v>#REF!</v>
      </c>
      <c r="H24" s="40" t="e">
        <f>IF(ISBLANK(#REF!),"",IF(#REF!="Rien à signaler",'Aide à la sélection'!$H$6,-'Aide à la sélection'!$H$6))</f>
        <v>#REF!</v>
      </c>
      <c r="I24" s="40" t="e">
        <f>IF(ISBLANK(#REF!),"",IF(#REF!="Rien à signaler",'Aide à la sélection'!$I$6,-'Aide à la sélection'!$I$6))</f>
        <v>#REF!</v>
      </c>
      <c r="J24" s="40" t="e">
        <f>IF(ISBLANK(#REF!),"",IF(#REF!="Rien à signaler",'Aide à la sélection'!$J$6,-'Aide à la sélection'!$J$6))</f>
        <v>#REF!</v>
      </c>
      <c r="K24" s="40" t="e">
        <f t="shared" si="1"/>
        <v>#NAME?</v>
      </c>
    </row>
    <row r="25" spans="1:11" x14ac:dyDescent="0.25">
      <c r="A25" s="43" t="e">
        <f>IF(ISBLANK(#REF!),"",#REF!)</f>
        <v>#REF!</v>
      </c>
      <c r="B25" s="40" t="e">
        <f ca="1">(IF(ISBLANK(#REF!),"",DATEDIF(#REF!,TODAY(),"y")))*$B$5/$B$6</f>
        <v>#REF!</v>
      </c>
      <c r="C25" s="40" t="str">
        <f>IF(ISERROR(('Analyse des Résultats'!C9*'Aide à la sélection'!$C$5)/'Aide à la sélection'!$C$4),"",(('Analyse des Résultats'!C9*'Aide à la sélection'!$C$5)/'Aide à la sélection'!$C$4))</f>
        <v/>
      </c>
      <c r="D25" s="40" t="str">
        <f>IF(ISERROR(('Analyse des Résultats'!D9*'Aide à la sélection'!$D$5)/'Aide à la sélection'!$D$4),"",(('Analyse des Résultats'!D9*'Aide à la sélection'!$D$5)/'Aide à la sélection'!$D$4))</f>
        <v/>
      </c>
      <c r="E25" s="40" t="str">
        <f>IF(ISERROR(('Analyse des Résultats'!B9*'Aide à la sélection'!$E$5)/'Aide à la sélection'!$E$4),"",(('Analyse des Résultats'!B9*'Aide à la sélection'!$E$5)/'Aide à la sélection'!$E$4))</f>
        <v/>
      </c>
      <c r="F25" s="40"/>
      <c r="G25" s="40" t="e">
        <f>VLOOKUP(#REF!,note,11,FALSE)</f>
        <v>#REF!</v>
      </c>
      <c r="H25" s="40" t="e">
        <f>IF(ISBLANK(#REF!),"",IF(#REF!="Rien à signaler",'Aide à la sélection'!$H$6,-'Aide à la sélection'!$H$6))</f>
        <v>#REF!</v>
      </c>
      <c r="I25" s="40" t="e">
        <f>IF(ISBLANK(#REF!),"",IF(#REF!="Rien à signaler",'Aide à la sélection'!$I$6,-'Aide à la sélection'!$I$6))</f>
        <v>#REF!</v>
      </c>
      <c r="J25" s="40" t="e">
        <f>IF(ISBLANK(#REF!),"",IF(#REF!="Rien à signaler",'Aide à la sélection'!$J$6,-'Aide à la sélection'!$J$6))</f>
        <v>#REF!</v>
      </c>
      <c r="K25" s="40" t="e">
        <f t="shared" si="1"/>
        <v>#NAME?</v>
      </c>
    </row>
    <row r="26" spans="1:11" x14ac:dyDescent="0.25">
      <c r="A26" s="43" t="e">
        <f>IF(ISBLANK(#REF!),"",#REF!)</f>
        <v>#REF!</v>
      </c>
      <c r="B26" s="40" t="e">
        <f ca="1">(IF(ISBLANK(#REF!),"",DATEDIF(#REF!,TODAY(),"y")))*$B$5/$B$6</f>
        <v>#REF!</v>
      </c>
      <c r="C26" s="40" t="str">
        <f>IF(ISERROR(('Analyse des Résultats'!C10*'Aide à la sélection'!$C$5)/'Aide à la sélection'!$C$4),"",(('Analyse des Résultats'!C10*'Aide à la sélection'!$C$5)/'Aide à la sélection'!$C$4))</f>
        <v/>
      </c>
      <c r="D26" s="40" t="str">
        <f>IF(ISERROR(('Analyse des Résultats'!D10*'Aide à la sélection'!$D$5)/'Aide à la sélection'!$D$4),"",(('Analyse des Résultats'!D10*'Aide à la sélection'!$D$5)/'Aide à la sélection'!$D$4))</f>
        <v/>
      </c>
      <c r="E26" s="40" t="str">
        <f>IF(ISERROR(('Analyse des Résultats'!B10*'Aide à la sélection'!$E$5)/'Aide à la sélection'!$E$4),"",(('Analyse des Résultats'!B10*'Aide à la sélection'!$E$5)/'Aide à la sélection'!$E$4))</f>
        <v/>
      </c>
      <c r="F26" s="40"/>
      <c r="G26" s="40" t="e">
        <f>VLOOKUP(#REF!,note,11,FALSE)</f>
        <v>#REF!</v>
      </c>
      <c r="H26" s="40" t="e">
        <f>IF(ISBLANK(#REF!),"",IF(#REF!="Rien à signaler",'Aide à la sélection'!$H$6,-'Aide à la sélection'!$H$6))</f>
        <v>#REF!</v>
      </c>
      <c r="I26" s="40" t="e">
        <f>IF(ISBLANK(#REF!),"",IF(#REF!="Rien à signaler",'Aide à la sélection'!$I$6,-'Aide à la sélection'!$I$6))</f>
        <v>#REF!</v>
      </c>
      <c r="J26" s="40" t="e">
        <f>IF(ISBLANK(#REF!),"",IF(#REF!="Rien à signaler",'Aide à la sélection'!$J$6,-'Aide à la sélection'!$J$6))</f>
        <v>#REF!</v>
      </c>
      <c r="K26" s="40" t="e">
        <f t="shared" si="1"/>
        <v>#NAME?</v>
      </c>
    </row>
    <row r="27" spans="1:11" x14ac:dyDescent="0.25">
      <c r="A27" s="43" t="e">
        <f>IF(ISBLANK(#REF!),"",#REF!)</f>
        <v>#REF!</v>
      </c>
      <c r="B27" s="40" t="e">
        <f ca="1">(IF(ISBLANK(#REF!),"",DATEDIF(#REF!,TODAY(),"y")))*$B$5/$B$6</f>
        <v>#REF!</v>
      </c>
      <c r="C27" s="40" t="str">
        <f>IF(ISERROR(('Analyse des Résultats'!C11*'Aide à la sélection'!$C$5)/'Aide à la sélection'!$C$4),"",(('Analyse des Résultats'!C11*'Aide à la sélection'!$C$5)/'Aide à la sélection'!$C$4))</f>
        <v/>
      </c>
      <c r="D27" s="40" t="str">
        <f>IF(ISERROR(('Analyse des Résultats'!D11*'Aide à la sélection'!$D$5)/'Aide à la sélection'!$D$4),"",(('Analyse des Résultats'!D11*'Aide à la sélection'!$D$5)/'Aide à la sélection'!$D$4))</f>
        <v/>
      </c>
      <c r="E27" s="40" t="str">
        <f>IF(ISERROR(('Analyse des Résultats'!B11*'Aide à la sélection'!$E$5)/'Aide à la sélection'!$E$4),"",(('Analyse des Résultats'!B11*'Aide à la sélection'!$E$5)/'Aide à la sélection'!$E$4))</f>
        <v/>
      </c>
      <c r="F27" s="40"/>
      <c r="G27" s="40" t="e">
        <f>VLOOKUP(#REF!,note,11,FALSE)</f>
        <v>#REF!</v>
      </c>
      <c r="H27" s="40" t="e">
        <f>IF(ISBLANK(#REF!),"",IF(#REF!="Rien à signaler",'Aide à la sélection'!$H$6,-'Aide à la sélection'!$H$6))</f>
        <v>#REF!</v>
      </c>
      <c r="I27" s="40" t="e">
        <f>IF(ISBLANK(#REF!),"",IF(#REF!="Rien à signaler",'Aide à la sélection'!$I$6,-'Aide à la sélection'!$I$6))</f>
        <v>#REF!</v>
      </c>
      <c r="J27" s="40" t="e">
        <f>IF(ISBLANK(#REF!),"",IF(#REF!="Rien à signaler",'Aide à la sélection'!$J$6,-'Aide à la sélection'!$J$6))</f>
        <v>#REF!</v>
      </c>
      <c r="K27" s="40" t="e">
        <f t="shared" si="1"/>
        <v>#NAME?</v>
      </c>
    </row>
    <row r="28" spans="1:11" x14ac:dyDescent="0.25">
      <c r="A28" s="43" t="e">
        <f>IF(ISBLANK(#REF!),"",#REF!)</f>
        <v>#REF!</v>
      </c>
      <c r="B28" s="40" t="e">
        <f ca="1">(IF(ISBLANK(#REF!),"",DATEDIF(#REF!,TODAY(),"y")))*$B$5/$B$6</f>
        <v>#REF!</v>
      </c>
      <c r="C28" s="40" t="str">
        <f>IF(ISERROR(('Analyse des Résultats'!C12*'Aide à la sélection'!$C$5)/'Aide à la sélection'!$C$4),"",(('Analyse des Résultats'!C12*'Aide à la sélection'!$C$5)/'Aide à la sélection'!$C$4))</f>
        <v/>
      </c>
      <c r="D28" s="40" t="str">
        <f>IF(ISERROR(('Analyse des Résultats'!D12*'Aide à la sélection'!$D$5)/'Aide à la sélection'!$D$4),"",(('Analyse des Résultats'!D12*'Aide à la sélection'!$D$5)/'Aide à la sélection'!$D$4))</f>
        <v/>
      </c>
      <c r="E28" s="40" t="str">
        <f>IF(ISERROR(('Analyse des Résultats'!B12*'Aide à la sélection'!$E$5)/'Aide à la sélection'!$E$4),"",(('Analyse des Résultats'!B12*'Aide à la sélection'!$E$5)/'Aide à la sélection'!$E$4))</f>
        <v/>
      </c>
      <c r="F28" s="40"/>
      <c r="G28" s="40" t="e">
        <f>VLOOKUP(#REF!,note,11,FALSE)</f>
        <v>#REF!</v>
      </c>
      <c r="H28" s="40" t="e">
        <f>IF(ISBLANK(#REF!),"",IF(#REF!="Rien à signaler",'Aide à la sélection'!$H$6,-'Aide à la sélection'!$H$6))</f>
        <v>#REF!</v>
      </c>
      <c r="I28" s="40" t="e">
        <f>IF(ISBLANK(#REF!),"",IF(#REF!="Rien à signaler",'Aide à la sélection'!$I$6,-'Aide à la sélection'!$I$6))</f>
        <v>#REF!</v>
      </c>
      <c r="J28" s="40" t="e">
        <f>IF(ISBLANK(#REF!),"",IF(#REF!="Rien à signaler",'Aide à la sélection'!$J$6,-'Aide à la sélection'!$J$6))</f>
        <v>#REF!</v>
      </c>
      <c r="K28" s="40" t="e">
        <f t="shared" si="1"/>
        <v>#NAME?</v>
      </c>
    </row>
    <row r="29" spans="1:11" x14ac:dyDescent="0.25">
      <c r="A29" s="43" t="e">
        <f>IF(ISBLANK(#REF!),"",#REF!)</f>
        <v>#REF!</v>
      </c>
      <c r="B29" s="40" t="e">
        <f ca="1">(IF(ISBLANK(#REF!),"",DATEDIF(#REF!,TODAY(),"y")))*$B$5/$B$6</f>
        <v>#REF!</v>
      </c>
      <c r="C29" s="40" t="str">
        <f>IF(ISERROR(('Analyse des Résultats'!C13*'Aide à la sélection'!$C$5)/'Aide à la sélection'!$C$4),"",(('Analyse des Résultats'!C13*'Aide à la sélection'!$C$5)/'Aide à la sélection'!$C$4))</f>
        <v/>
      </c>
      <c r="D29" s="40" t="str">
        <f>IF(ISERROR(('Analyse des Résultats'!D13*'Aide à la sélection'!$D$5)/'Aide à la sélection'!$D$4),"",(('Analyse des Résultats'!D13*'Aide à la sélection'!$D$5)/'Aide à la sélection'!$D$4))</f>
        <v/>
      </c>
      <c r="E29" s="40" t="str">
        <f>IF(ISERROR(('Analyse des Résultats'!B13*'Aide à la sélection'!$E$5)/'Aide à la sélection'!$E$4),"",(('Analyse des Résultats'!B13*'Aide à la sélection'!$E$5)/'Aide à la sélection'!$E$4))</f>
        <v/>
      </c>
      <c r="F29" s="40"/>
      <c r="G29" s="40" t="e">
        <f>VLOOKUP(#REF!,note,11,FALSE)</f>
        <v>#REF!</v>
      </c>
      <c r="H29" s="40" t="e">
        <f>IF(ISBLANK(#REF!),"",IF(#REF!="Rien à signaler",'Aide à la sélection'!$H$6,-'Aide à la sélection'!$H$6))</f>
        <v>#REF!</v>
      </c>
      <c r="I29" s="40" t="e">
        <f>IF(ISBLANK(#REF!),"",IF(#REF!="Rien à signaler",'Aide à la sélection'!$I$6,-'Aide à la sélection'!$I$6))</f>
        <v>#REF!</v>
      </c>
      <c r="J29" s="40" t="e">
        <f>IF(ISBLANK(#REF!),"",IF(#REF!="Rien à signaler",'Aide à la sélection'!$J$6,-'Aide à la sélection'!$J$6))</f>
        <v>#REF!</v>
      </c>
      <c r="K29" s="40" t="e">
        <f t="shared" si="1"/>
        <v>#NAME?</v>
      </c>
    </row>
    <row r="30" spans="1:11" x14ac:dyDescent="0.25">
      <c r="A30" s="43" t="e">
        <f>IF(ISBLANK(#REF!),"",#REF!)</f>
        <v>#REF!</v>
      </c>
      <c r="B30" s="40" t="e">
        <f ca="1">(IF(ISBLANK(#REF!),"",DATEDIF(#REF!,TODAY(),"y")))*$B$5/$B$6</f>
        <v>#REF!</v>
      </c>
      <c r="C30" s="40" t="str">
        <f>IF(ISERROR(('Analyse des Résultats'!C14*'Aide à la sélection'!$C$5)/'Aide à la sélection'!$C$4),"",(('Analyse des Résultats'!C14*'Aide à la sélection'!$C$5)/'Aide à la sélection'!$C$4))</f>
        <v/>
      </c>
      <c r="D30" s="40" t="str">
        <f>IF(ISERROR(('Analyse des Résultats'!D14*'Aide à la sélection'!$D$5)/'Aide à la sélection'!$D$4),"",(('Analyse des Résultats'!D14*'Aide à la sélection'!$D$5)/'Aide à la sélection'!$D$4))</f>
        <v/>
      </c>
      <c r="E30" s="40" t="str">
        <f>IF(ISERROR(('Analyse des Résultats'!B14*'Aide à la sélection'!$E$5)/'Aide à la sélection'!$E$4),"",(('Analyse des Résultats'!B14*'Aide à la sélection'!$E$5)/'Aide à la sélection'!$E$4))</f>
        <v/>
      </c>
      <c r="F30" s="40"/>
      <c r="G30" s="40" t="e">
        <f>VLOOKUP(#REF!,note,11,FALSE)</f>
        <v>#REF!</v>
      </c>
      <c r="H30" s="40" t="e">
        <f>IF(ISBLANK(#REF!),"",IF(#REF!="Rien à signaler",'Aide à la sélection'!$H$6,-'Aide à la sélection'!$H$6))</f>
        <v>#REF!</v>
      </c>
      <c r="I30" s="40" t="e">
        <f>IF(ISBLANK(#REF!),"",IF(#REF!="Rien à signaler",'Aide à la sélection'!$I$6,-'Aide à la sélection'!$I$6))</f>
        <v>#REF!</v>
      </c>
      <c r="J30" s="40" t="e">
        <f>IF(ISBLANK(#REF!),"",IF(#REF!="Rien à signaler",'Aide à la sélection'!$J$6,-'Aide à la sélection'!$J$6))</f>
        <v>#REF!</v>
      </c>
      <c r="K30" s="40" t="e">
        <f t="shared" si="1"/>
        <v>#NAME?</v>
      </c>
    </row>
    <row r="31" spans="1:11" x14ac:dyDescent="0.25">
      <c r="A31" s="43" t="e">
        <f>IF(ISBLANK(#REF!),"",#REF!)</f>
        <v>#REF!</v>
      </c>
      <c r="B31" s="40" t="e">
        <f ca="1">(IF(ISBLANK(#REF!),"",DATEDIF(#REF!,TODAY(),"y")))*$B$5/$B$6</f>
        <v>#REF!</v>
      </c>
      <c r="C31" s="40" t="str">
        <f>IF(ISERROR(('Analyse des Résultats'!C15*'Aide à la sélection'!$C$5)/'Aide à la sélection'!$C$4),"",(('Analyse des Résultats'!C15*'Aide à la sélection'!$C$5)/'Aide à la sélection'!$C$4))</f>
        <v/>
      </c>
      <c r="D31" s="40" t="str">
        <f>IF(ISERROR(('Analyse des Résultats'!D15*'Aide à la sélection'!$D$5)/'Aide à la sélection'!$D$4),"",(('Analyse des Résultats'!D15*'Aide à la sélection'!$D$5)/'Aide à la sélection'!$D$4))</f>
        <v/>
      </c>
      <c r="E31" s="40" t="str">
        <f>IF(ISERROR(('Analyse des Résultats'!B15*'Aide à la sélection'!$E$5)/'Aide à la sélection'!$E$4),"",(('Analyse des Résultats'!B15*'Aide à la sélection'!$E$5)/'Aide à la sélection'!$E$4))</f>
        <v/>
      </c>
      <c r="F31" s="40"/>
      <c r="G31" s="40" t="e">
        <f>VLOOKUP(#REF!,note,11,FALSE)</f>
        <v>#REF!</v>
      </c>
      <c r="H31" s="40" t="e">
        <f>IF(ISBLANK(#REF!),"",IF(#REF!="Rien à signaler",'Aide à la sélection'!$H$6,-'Aide à la sélection'!$H$6))</f>
        <v>#REF!</v>
      </c>
      <c r="I31" s="40" t="e">
        <f>IF(ISBLANK(#REF!),"",IF(#REF!="Rien à signaler",'Aide à la sélection'!$I$6,-'Aide à la sélection'!$I$6))</f>
        <v>#REF!</v>
      </c>
      <c r="J31" s="40" t="e">
        <f>IF(ISBLANK(#REF!),"",IF(#REF!="Rien à signaler",'Aide à la sélection'!$J$6,-'Aide à la sélection'!$J$6))</f>
        <v>#REF!</v>
      </c>
      <c r="K31" s="40" t="e">
        <f t="shared" si="1"/>
        <v>#NAME?</v>
      </c>
    </row>
    <row r="32" spans="1:11" x14ac:dyDescent="0.25">
      <c r="A32" s="43" t="e">
        <f>IF(ISBLANK(#REF!),"",#REF!)</f>
        <v>#REF!</v>
      </c>
      <c r="B32" s="40" t="e">
        <f ca="1">(IF(ISBLANK(#REF!),"",DATEDIF(#REF!,TODAY(),"y")))*$B$5/$B$6</f>
        <v>#REF!</v>
      </c>
      <c r="C32" s="40" t="str">
        <f>IF(ISERROR(('Analyse des Résultats'!C16*'Aide à la sélection'!$C$5)/'Aide à la sélection'!$C$4),"",(('Analyse des Résultats'!C16*'Aide à la sélection'!$C$5)/'Aide à la sélection'!$C$4))</f>
        <v/>
      </c>
      <c r="D32" s="40" t="str">
        <f>IF(ISERROR(('Analyse des Résultats'!D16*'Aide à la sélection'!$D$5)/'Aide à la sélection'!$D$4),"",(('Analyse des Résultats'!D16*'Aide à la sélection'!$D$5)/'Aide à la sélection'!$D$4))</f>
        <v/>
      </c>
      <c r="E32" s="40" t="str">
        <f>IF(ISERROR(('Analyse des Résultats'!B16*'Aide à la sélection'!$E$5)/'Aide à la sélection'!$E$4),"",(('Analyse des Résultats'!B16*'Aide à la sélection'!$E$5)/'Aide à la sélection'!$E$4))</f>
        <v/>
      </c>
      <c r="F32" s="40"/>
      <c r="G32" s="40" t="e">
        <f>VLOOKUP(#REF!,note,11,FALSE)</f>
        <v>#REF!</v>
      </c>
      <c r="H32" s="40" t="e">
        <f>IF(ISBLANK(#REF!),"",IF(#REF!="Rien à signaler",'Aide à la sélection'!$H$6,-'Aide à la sélection'!$H$6))</f>
        <v>#REF!</v>
      </c>
      <c r="I32" s="40" t="e">
        <f>IF(ISBLANK(#REF!),"",IF(#REF!="Rien à signaler",'Aide à la sélection'!$I$6,-'Aide à la sélection'!$I$6))</f>
        <v>#REF!</v>
      </c>
      <c r="J32" s="40" t="e">
        <f>IF(ISBLANK(#REF!),"",IF(#REF!="Rien à signaler",'Aide à la sélection'!$J$6,-'Aide à la sélection'!$J$6))</f>
        <v>#REF!</v>
      </c>
      <c r="K32" s="40" t="e">
        <f t="shared" si="1"/>
        <v>#NAME?</v>
      </c>
    </row>
    <row r="33" spans="1:11" x14ac:dyDescent="0.25">
      <c r="A33" s="43" t="e">
        <f>IF(ISBLANK(#REF!),"",#REF!)</f>
        <v>#REF!</v>
      </c>
      <c r="B33" s="40" t="e">
        <f ca="1">(IF(ISBLANK(#REF!),"",DATEDIF(#REF!,TODAY(),"y")))*$B$5/$B$6</f>
        <v>#REF!</v>
      </c>
      <c r="C33" s="40" t="str">
        <f>IF(ISERROR(('Analyse des Résultats'!C17*'Aide à la sélection'!$C$5)/'Aide à la sélection'!$C$4),"",(('Analyse des Résultats'!C17*'Aide à la sélection'!$C$5)/'Aide à la sélection'!$C$4))</f>
        <v/>
      </c>
      <c r="D33" s="40" t="str">
        <f>IF(ISERROR(('Analyse des Résultats'!D17*'Aide à la sélection'!$D$5)/'Aide à la sélection'!$D$4),"",(('Analyse des Résultats'!D17*'Aide à la sélection'!$D$5)/'Aide à la sélection'!$D$4))</f>
        <v/>
      </c>
      <c r="E33" s="40" t="str">
        <f>IF(ISERROR(('Analyse des Résultats'!B17*'Aide à la sélection'!$E$5)/'Aide à la sélection'!$E$4),"",(('Analyse des Résultats'!B17*'Aide à la sélection'!$E$5)/'Aide à la sélection'!$E$4))</f>
        <v/>
      </c>
      <c r="F33" s="40"/>
      <c r="G33" s="40" t="e">
        <f>VLOOKUP(#REF!,note,11,FALSE)</f>
        <v>#REF!</v>
      </c>
      <c r="H33" s="40" t="e">
        <f>IF(ISBLANK(#REF!),"",IF(#REF!="Rien à signaler",'Aide à la sélection'!$H$6,-'Aide à la sélection'!$H$6))</f>
        <v>#REF!</v>
      </c>
      <c r="I33" s="40" t="e">
        <f>IF(ISBLANK(#REF!),"",IF(#REF!="Rien à signaler",'Aide à la sélection'!$I$6,-'Aide à la sélection'!$I$6))</f>
        <v>#REF!</v>
      </c>
      <c r="J33" s="40" t="e">
        <f>IF(ISBLANK(#REF!),"",IF(#REF!="Rien à signaler",'Aide à la sélection'!$J$6,-'Aide à la sélection'!$J$6))</f>
        <v>#REF!</v>
      </c>
      <c r="K33" s="40" t="e">
        <f t="shared" si="1"/>
        <v>#NAME?</v>
      </c>
    </row>
    <row r="34" spans="1:11" x14ac:dyDescent="0.25">
      <c r="A34" s="43" t="e">
        <f>IF(ISBLANK(#REF!),"",#REF!)</f>
        <v>#REF!</v>
      </c>
      <c r="B34" s="40" t="e">
        <f ca="1">(IF(ISBLANK(#REF!),"",DATEDIF(#REF!,TODAY(),"y")))*$B$5/$B$6</f>
        <v>#REF!</v>
      </c>
      <c r="C34" s="40" t="str">
        <f>IF(ISERROR(('Analyse des Résultats'!C18*'Aide à la sélection'!$C$5)/'Aide à la sélection'!$C$4),"",(('Analyse des Résultats'!C18*'Aide à la sélection'!$C$5)/'Aide à la sélection'!$C$4))</f>
        <v/>
      </c>
      <c r="D34" s="40" t="str">
        <f>IF(ISERROR(('Analyse des Résultats'!D18*'Aide à la sélection'!$D$5)/'Aide à la sélection'!$D$4),"",(('Analyse des Résultats'!D18*'Aide à la sélection'!$D$5)/'Aide à la sélection'!$D$4))</f>
        <v/>
      </c>
      <c r="E34" s="40" t="str">
        <f>IF(ISERROR(('Analyse des Résultats'!B18*'Aide à la sélection'!$E$5)/'Aide à la sélection'!$E$4),"",(('Analyse des Résultats'!B18*'Aide à la sélection'!$E$5)/'Aide à la sélection'!$E$4))</f>
        <v/>
      </c>
      <c r="F34" s="40"/>
      <c r="G34" s="40" t="e">
        <f>VLOOKUP(#REF!,note,11,FALSE)</f>
        <v>#REF!</v>
      </c>
      <c r="H34" s="40" t="e">
        <f>IF(ISBLANK(#REF!),"",IF(#REF!="Rien à signaler",'Aide à la sélection'!$H$6,-'Aide à la sélection'!$H$6))</f>
        <v>#REF!</v>
      </c>
      <c r="I34" s="40" t="e">
        <f>IF(ISBLANK(#REF!),"",IF(#REF!="Rien à signaler",'Aide à la sélection'!$I$6,-'Aide à la sélection'!$I$6))</f>
        <v>#REF!</v>
      </c>
      <c r="J34" s="40" t="e">
        <f>IF(ISBLANK(#REF!),"",IF(#REF!="Rien à signaler",'Aide à la sélection'!$J$6,-'Aide à la sélection'!$J$6))</f>
        <v>#REF!</v>
      </c>
      <c r="K34" s="40" t="e">
        <f t="shared" si="1"/>
        <v>#NAME?</v>
      </c>
    </row>
    <row r="35" spans="1:11" x14ac:dyDescent="0.25">
      <c r="A35" s="43" t="e">
        <f>IF(ISBLANK(#REF!),"",#REF!)</f>
        <v>#REF!</v>
      </c>
      <c r="B35" s="40" t="e">
        <f ca="1">(IF(ISBLANK(#REF!),"",DATEDIF(#REF!,TODAY(),"y")))*$B$5/$B$6</f>
        <v>#REF!</v>
      </c>
      <c r="C35" s="40" t="str">
        <f>IF(ISERROR(('Analyse des Résultats'!C19*'Aide à la sélection'!$C$5)/'Aide à la sélection'!$C$4),"",(('Analyse des Résultats'!C19*'Aide à la sélection'!$C$5)/'Aide à la sélection'!$C$4))</f>
        <v/>
      </c>
      <c r="D35" s="40" t="str">
        <f>IF(ISERROR(('Analyse des Résultats'!D19*'Aide à la sélection'!$D$5)/'Aide à la sélection'!$D$4),"",(('Analyse des Résultats'!D19*'Aide à la sélection'!$D$5)/'Aide à la sélection'!$D$4))</f>
        <v/>
      </c>
      <c r="E35" s="40" t="str">
        <f>IF(ISERROR(('Analyse des Résultats'!B19*'Aide à la sélection'!$E$5)/'Aide à la sélection'!$E$4),"",(('Analyse des Résultats'!B19*'Aide à la sélection'!$E$5)/'Aide à la sélection'!$E$4))</f>
        <v/>
      </c>
      <c r="F35" s="40"/>
      <c r="G35" s="40" t="e">
        <f>VLOOKUP(#REF!,note,11,FALSE)</f>
        <v>#REF!</v>
      </c>
      <c r="H35" s="40" t="e">
        <f>IF(ISBLANK(#REF!),"",IF(#REF!="Rien à signaler",'Aide à la sélection'!$H$6,-'Aide à la sélection'!$H$6))</f>
        <v>#REF!</v>
      </c>
      <c r="I35" s="40" t="e">
        <f>IF(ISBLANK(#REF!),"",IF(#REF!="Rien à signaler",'Aide à la sélection'!$I$6,-'Aide à la sélection'!$I$6))</f>
        <v>#REF!</v>
      </c>
      <c r="J35" s="40" t="e">
        <f>IF(ISBLANK(#REF!),"",IF(#REF!="Rien à signaler",'Aide à la sélection'!$J$6,-'Aide à la sélection'!$J$6))</f>
        <v>#REF!</v>
      </c>
      <c r="K35" s="40" t="e">
        <f t="shared" si="1"/>
        <v>#NAME?</v>
      </c>
    </row>
    <row r="36" spans="1:11" x14ac:dyDescent="0.25">
      <c r="A36" s="43" t="e">
        <f>IF(ISBLANK(#REF!),"",#REF!)</f>
        <v>#REF!</v>
      </c>
      <c r="B36" s="40" t="e">
        <f ca="1">(IF(ISBLANK(#REF!),"",DATEDIF(#REF!,TODAY(),"y")))*$B$5/$B$6</f>
        <v>#REF!</v>
      </c>
      <c r="C36" s="40" t="str">
        <f>IF(ISERROR(('Analyse des Résultats'!C20*'Aide à la sélection'!$C$5)/'Aide à la sélection'!$C$4),"",(('Analyse des Résultats'!C20*'Aide à la sélection'!$C$5)/'Aide à la sélection'!$C$4))</f>
        <v/>
      </c>
      <c r="D36" s="40" t="str">
        <f>IF(ISERROR(('Analyse des Résultats'!D20*'Aide à la sélection'!$D$5)/'Aide à la sélection'!$D$4),"",(('Analyse des Résultats'!D20*'Aide à la sélection'!$D$5)/'Aide à la sélection'!$D$4))</f>
        <v/>
      </c>
      <c r="E36" s="40" t="str">
        <f>IF(ISERROR(('Analyse des Résultats'!B20*'Aide à la sélection'!$E$5)/'Aide à la sélection'!$E$4),"",(('Analyse des Résultats'!B20*'Aide à la sélection'!$E$5)/'Aide à la sélection'!$E$4))</f>
        <v/>
      </c>
      <c r="F36" s="40"/>
      <c r="G36" s="40" t="e">
        <f>VLOOKUP(#REF!,note,11,FALSE)</f>
        <v>#REF!</v>
      </c>
      <c r="H36" s="40" t="e">
        <f>IF(ISBLANK(#REF!),"",IF(#REF!="Rien à signaler",'Aide à la sélection'!$H$6,-'Aide à la sélection'!$H$6))</f>
        <v>#REF!</v>
      </c>
      <c r="I36" s="40" t="e">
        <f>IF(ISBLANK(#REF!),"",IF(#REF!="Rien à signaler",'Aide à la sélection'!$I$6,-'Aide à la sélection'!$I$6))</f>
        <v>#REF!</v>
      </c>
      <c r="J36" s="40" t="e">
        <f>IF(ISBLANK(#REF!),"",IF(#REF!="Rien à signaler",'Aide à la sélection'!$J$6,-'Aide à la sélection'!$J$6))</f>
        <v>#REF!</v>
      </c>
      <c r="K36" s="40" t="e">
        <f t="shared" si="1"/>
        <v>#NAME?</v>
      </c>
    </row>
    <row r="37" spans="1:11" x14ac:dyDescent="0.25">
      <c r="A37" s="43" t="e">
        <f>IF(ISBLANK(#REF!),"",#REF!)</f>
        <v>#REF!</v>
      </c>
      <c r="B37" s="40" t="e">
        <f ca="1">(IF(ISBLANK(#REF!),"",DATEDIF(#REF!,TODAY(),"y")))*$B$5/$B$6</f>
        <v>#REF!</v>
      </c>
      <c r="C37" s="40" t="str">
        <f>IF(ISERROR(('Analyse des Résultats'!C21*'Aide à la sélection'!$C$5)/'Aide à la sélection'!$C$4),"",(('Analyse des Résultats'!C21*'Aide à la sélection'!$C$5)/'Aide à la sélection'!$C$4))</f>
        <v/>
      </c>
      <c r="D37" s="40" t="str">
        <f>IF(ISERROR(('Analyse des Résultats'!D21*'Aide à la sélection'!$D$5)/'Aide à la sélection'!$D$4),"",(('Analyse des Résultats'!D21*'Aide à la sélection'!$D$5)/'Aide à la sélection'!$D$4))</f>
        <v/>
      </c>
      <c r="E37" s="40" t="str">
        <f>IF(ISERROR(('Analyse des Résultats'!B21*'Aide à la sélection'!$E$5)/'Aide à la sélection'!$E$4),"",(('Analyse des Résultats'!B21*'Aide à la sélection'!$E$5)/'Aide à la sélection'!$E$4))</f>
        <v/>
      </c>
      <c r="F37" s="40"/>
      <c r="G37" s="40" t="e">
        <f>VLOOKUP(#REF!,note,11,FALSE)</f>
        <v>#REF!</v>
      </c>
      <c r="H37" s="40" t="e">
        <f>IF(ISBLANK(#REF!),"",IF(#REF!="Rien à signaler",'Aide à la sélection'!$H$6,-'Aide à la sélection'!$H$6))</f>
        <v>#REF!</v>
      </c>
      <c r="I37" s="40" t="e">
        <f>IF(ISBLANK(#REF!),"",IF(#REF!="Rien à signaler",'Aide à la sélection'!$I$6,-'Aide à la sélection'!$I$6))</f>
        <v>#REF!</v>
      </c>
      <c r="J37" s="40" t="e">
        <f>IF(ISBLANK(#REF!),"",IF(#REF!="Rien à signaler",'Aide à la sélection'!$J$6,-'Aide à la sélection'!$J$6))</f>
        <v>#REF!</v>
      </c>
      <c r="K37" s="40" t="e">
        <f t="shared" si="1"/>
        <v>#NAME?</v>
      </c>
    </row>
    <row r="38" spans="1:11" x14ac:dyDescent="0.25">
      <c r="A38" s="43" t="e">
        <f>IF(ISBLANK(#REF!),"",#REF!)</f>
        <v>#REF!</v>
      </c>
      <c r="B38" s="40" t="e">
        <f ca="1">(IF(ISBLANK(#REF!),"",DATEDIF(#REF!,TODAY(),"y")))*$B$5/$B$6</f>
        <v>#REF!</v>
      </c>
      <c r="C38" s="40" t="str">
        <f>IF(ISERROR(('Analyse des Résultats'!C22*'Aide à la sélection'!$C$5)/'Aide à la sélection'!$C$4),"",(('Analyse des Résultats'!C22*'Aide à la sélection'!$C$5)/'Aide à la sélection'!$C$4))</f>
        <v/>
      </c>
      <c r="D38" s="40" t="str">
        <f>IF(ISERROR(('Analyse des Résultats'!D22*'Aide à la sélection'!$D$5)/'Aide à la sélection'!$D$4),"",(('Analyse des Résultats'!D22*'Aide à la sélection'!$D$5)/'Aide à la sélection'!$D$4))</f>
        <v/>
      </c>
      <c r="E38" s="40" t="str">
        <f>IF(ISERROR(('Analyse des Résultats'!B22*'Aide à la sélection'!$E$5)/'Aide à la sélection'!$E$4),"",(('Analyse des Résultats'!B22*'Aide à la sélection'!$E$5)/'Aide à la sélection'!$E$4))</f>
        <v/>
      </c>
      <c r="F38" s="40"/>
      <c r="G38" s="40" t="e">
        <f>VLOOKUP(#REF!,note,11,FALSE)</f>
        <v>#REF!</v>
      </c>
      <c r="H38" s="40" t="e">
        <f>IF(ISBLANK(#REF!),"",IF(#REF!="Rien à signaler",'Aide à la sélection'!$H$6,-'Aide à la sélection'!$H$6))</f>
        <v>#REF!</v>
      </c>
      <c r="I38" s="40" t="e">
        <f>IF(ISBLANK(#REF!),"",IF(#REF!="Rien à signaler",'Aide à la sélection'!$I$6,-'Aide à la sélection'!$I$6))</f>
        <v>#REF!</v>
      </c>
      <c r="J38" s="40" t="e">
        <f>IF(ISBLANK(#REF!),"",IF(#REF!="Rien à signaler",'Aide à la sélection'!$J$6,-'Aide à la sélection'!$J$6))</f>
        <v>#REF!</v>
      </c>
      <c r="K38" s="40" t="e">
        <f t="shared" si="1"/>
        <v>#NAME?</v>
      </c>
    </row>
    <row r="39" spans="1:11" x14ac:dyDescent="0.25">
      <c r="A39" s="43" t="e">
        <f>IF(ISBLANK(#REF!),"",#REF!)</f>
        <v>#REF!</v>
      </c>
      <c r="B39" s="40" t="e">
        <f ca="1">(IF(ISBLANK(#REF!),"",DATEDIF(#REF!,TODAY(),"y")))*$B$5/$B$6</f>
        <v>#REF!</v>
      </c>
      <c r="C39" s="40" t="str">
        <f>IF(ISERROR(('Analyse des Résultats'!C23*'Aide à la sélection'!$C$5)/'Aide à la sélection'!$C$4),"",(('Analyse des Résultats'!C23*'Aide à la sélection'!$C$5)/'Aide à la sélection'!$C$4))</f>
        <v/>
      </c>
      <c r="D39" s="40" t="str">
        <f>IF(ISERROR(('Analyse des Résultats'!D23*'Aide à la sélection'!$D$5)/'Aide à la sélection'!$D$4),"",(('Analyse des Résultats'!D23*'Aide à la sélection'!$D$5)/'Aide à la sélection'!$D$4))</f>
        <v/>
      </c>
      <c r="E39" s="40" t="str">
        <f>IF(ISERROR(('Analyse des Résultats'!B23*'Aide à la sélection'!$E$5)/'Aide à la sélection'!$E$4),"",(('Analyse des Résultats'!B23*'Aide à la sélection'!$E$5)/'Aide à la sélection'!$E$4))</f>
        <v/>
      </c>
      <c r="F39" s="40"/>
      <c r="G39" s="40" t="e">
        <f>VLOOKUP(#REF!,note,11,FALSE)</f>
        <v>#REF!</v>
      </c>
      <c r="H39" s="40" t="e">
        <f>IF(ISBLANK(#REF!),"",IF(#REF!="Rien à signaler",'Aide à la sélection'!$H$6,-'Aide à la sélection'!$H$6))</f>
        <v>#REF!</v>
      </c>
      <c r="I39" s="40" t="e">
        <f>IF(ISBLANK(#REF!),"",IF(#REF!="Rien à signaler",'Aide à la sélection'!$I$6,-'Aide à la sélection'!$I$6))</f>
        <v>#REF!</v>
      </c>
      <c r="J39" s="40" t="e">
        <f>IF(ISBLANK(#REF!),"",IF(#REF!="Rien à signaler",'Aide à la sélection'!$J$6,-'Aide à la sélection'!$J$6))</f>
        <v>#REF!</v>
      </c>
      <c r="K39" s="40" t="e">
        <f t="shared" si="1"/>
        <v>#NAME?</v>
      </c>
    </row>
    <row r="40" spans="1:11" x14ac:dyDescent="0.25">
      <c r="A40" s="43" t="e">
        <f>IF(ISBLANK(#REF!),"",#REF!)</f>
        <v>#REF!</v>
      </c>
      <c r="B40" s="40" t="e">
        <f ca="1">(IF(ISBLANK(#REF!),"",DATEDIF(#REF!,TODAY(),"y")))*$B$5/$B$6</f>
        <v>#REF!</v>
      </c>
      <c r="C40" s="40" t="str">
        <f>IF(ISERROR(('Analyse des Résultats'!C24*'Aide à la sélection'!$C$5)/'Aide à la sélection'!$C$4),"",(('Analyse des Résultats'!C24*'Aide à la sélection'!$C$5)/'Aide à la sélection'!$C$4))</f>
        <v/>
      </c>
      <c r="D40" s="40" t="str">
        <f>IF(ISERROR(('Analyse des Résultats'!D24*'Aide à la sélection'!$D$5)/'Aide à la sélection'!$D$4),"",(('Analyse des Résultats'!D24*'Aide à la sélection'!$D$5)/'Aide à la sélection'!$D$4))</f>
        <v/>
      </c>
      <c r="E40" s="40" t="str">
        <f>IF(ISERROR(('Analyse des Résultats'!B24*'Aide à la sélection'!$E$5)/'Aide à la sélection'!$E$4),"",(('Analyse des Résultats'!B24*'Aide à la sélection'!$E$5)/'Aide à la sélection'!$E$4))</f>
        <v/>
      </c>
      <c r="F40" s="40"/>
      <c r="G40" s="40" t="e">
        <f>VLOOKUP(#REF!,note,11,FALSE)</f>
        <v>#REF!</v>
      </c>
      <c r="H40" s="40" t="e">
        <f>IF(ISBLANK(#REF!),"",IF(#REF!="Rien à signaler",'Aide à la sélection'!$H$6,-'Aide à la sélection'!$H$6))</f>
        <v>#REF!</v>
      </c>
      <c r="I40" s="40" t="e">
        <f>IF(ISBLANK(#REF!),"",IF(#REF!="Rien à signaler",'Aide à la sélection'!$I$6,-'Aide à la sélection'!$I$6))</f>
        <v>#REF!</v>
      </c>
      <c r="J40" s="40" t="e">
        <f>IF(ISBLANK(#REF!),"",IF(#REF!="Rien à signaler",'Aide à la sélection'!$J$6,-'Aide à la sélection'!$J$6))</f>
        <v>#REF!</v>
      </c>
      <c r="K40" s="40" t="e">
        <f t="shared" si="1"/>
        <v>#NAME?</v>
      </c>
    </row>
    <row r="41" spans="1:11" x14ac:dyDescent="0.25">
      <c r="A41" s="43" t="e">
        <f>IF(ISBLANK(#REF!),"",#REF!)</f>
        <v>#REF!</v>
      </c>
      <c r="B41" s="40" t="e">
        <f ca="1">(IF(ISBLANK(#REF!),"",DATEDIF(#REF!,TODAY(),"y")))*$B$5/$B$6</f>
        <v>#REF!</v>
      </c>
      <c r="C41" s="40" t="str">
        <f>IF(ISERROR(('Analyse des Résultats'!C25*'Aide à la sélection'!$C$5)/'Aide à la sélection'!$C$4),"",(('Analyse des Résultats'!C25*'Aide à la sélection'!$C$5)/'Aide à la sélection'!$C$4))</f>
        <v/>
      </c>
      <c r="D41" s="40" t="str">
        <f>IF(ISERROR(('Analyse des Résultats'!D25*'Aide à la sélection'!$D$5)/'Aide à la sélection'!$D$4),"",(('Analyse des Résultats'!D25*'Aide à la sélection'!$D$5)/'Aide à la sélection'!$D$4))</f>
        <v/>
      </c>
      <c r="E41" s="40" t="str">
        <f>IF(ISERROR(('Analyse des Résultats'!B25*'Aide à la sélection'!$E$5)/'Aide à la sélection'!$E$4),"",(('Analyse des Résultats'!B25*'Aide à la sélection'!$E$5)/'Aide à la sélection'!$E$4))</f>
        <v/>
      </c>
      <c r="F41" s="40"/>
      <c r="G41" s="40" t="e">
        <f>VLOOKUP(#REF!,note,11,FALSE)</f>
        <v>#REF!</v>
      </c>
      <c r="H41" s="40" t="e">
        <f>IF(ISBLANK(#REF!),"",IF(#REF!="Rien à signaler",'Aide à la sélection'!$H$6,-'Aide à la sélection'!$H$6))</f>
        <v>#REF!</v>
      </c>
      <c r="I41" s="40" t="e">
        <f>IF(ISBLANK(#REF!),"",IF(#REF!="Rien à signaler",'Aide à la sélection'!$I$6,-'Aide à la sélection'!$I$6))</f>
        <v>#REF!</v>
      </c>
      <c r="J41" s="40" t="e">
        <f>IF(ISBLANK(#REF!),"",IF(#REF!="Rien à signaler",'Aide à la sélection'!$J$6,-'Aide à la sélection'!$J$6))</f>
        <v>#REF!</v>
      </c>
      <c r="K41" s="40" t="e">
        <f t="shared" si="1"/>
        <v>#NAME?</v>
      </c>
    </row>
    <row r="42" spans="1:11" x14ac:dyDescent="0.25">
      <c r="A42" s="43" t="e">
        <f>IF(ISBLANK(#REF!),"",#REF!)</f>
        <v>#REF!</v>
      </c>
      <c r="B42" s="40" t="e">
        <f ca="1">(IF(ISBLANK(#REF!),"",DATEDIF(#REF!,TODAY(),"y")))*$B$5/$B$6</f>
        <v>#REF!</v>
      </c>
      <c r="C42" s="40" t="str">
        <f>IF(ISERROR(('Analyse des Résultats'!C26*'Aide à la sélection'!$C$5)/'Aide à la sélection'!$C$4),"",(('Analyse des Résultats'!C26*'Aide à la sélection'!$C$5)/'Aide à la sélection'!$C$4))</f>
        <v/>
      </c>
      <c r="D42" s="40" t="str">
        <f>IF(ISERROR(('Analyse des Résultats'!D26*'Aide à la sélection'!$D$5)/'Aide à la sélection'!$D$4),"",(('Analyse des Résultats'!D26*'Aide à la sélection'!$D$5)/'Aide à la sélection'!$D$4))</f>
        <v/>
      </c>
      <c r="E42" s="40" t="str">
        <f>IF(ISERROR(('Analyse des Résultats'!B26*'Aide à la sélection'!$E$5)/'Aide à la sélection'!$E$4),"",(('Analyse des Résultats'!B26*'Aide à la sélection'!$E$5)/'Aide à la sélection'!$E$4))</f>
        <v/>
      </c>
      <c r="F42" s="40"/>
      <c r="G42" s="40" t="e">
        <f>VLOOKUP(#REF!,note,11,FALSE)</f>
        <v>#REF!</v>
      </c>
      <c r="H42" s="40" t="e">
        <f>IF(ISBLANK(#REF!),"",IF(#REF!="Rien à signaler",'Aide à la sélection'!$H$6,-'Aide à la sélection'!$H$6))</f>
        <v>#REF!</v>
      </c>
      <c r="I42" s="40" t="e">
        <f>IF(ISBLANK(#REF!),"",IF(#REF!="Rien à signaler",'Aide à la sélection'!$I$6,-'Aide à la sélection'!$I$6))</f>
        <v>#REF!</v>
      </c>
      <c r="J42" s="40" t="e">
        <f>IF(ISBLANK(#REF!),"",IF(#REF!="Rien à signaler",'Aide à la sélection'!$J$6,-'Aide à la sélection'!$J$6))</f>
        <v>#REF!</v>
      </c>
      <c r="K42" s="40" t="e">
        <f t="shared" si="1"/>
        <v>#NAME?</v>
      </c>
    </row>
    <row r="43" spans="1:11" x14ac:dyDescent="0.25">
      <c r="A43" s="43" t="e">
        <f>IF(ISBLANK(#REF!),"",#REF!)</f>
        <v>#REF!</v>
      </c>
      <c r="B43" s="40" t="e">
        <f ca="1">(IF(ISBLANK(#REF!),"",DATEDIF(#REF!,TODAY(),"y")))*$B$5/$B$6</f>
        <v>#REF!</v>
      </c>
      <c r="C43" s="40" t="str">
        <f>IF(ISERROR(('Analyse des Résultats'!C27*'Aide à la sélection'!$C$5)/'Aide à la sélection'!$C$4),"",(('Analyse des Résultats'!C27*'Aide à la sélection'!$C$5)/'Aide à la sélection'!$C$4))</f>
        <v/>
      </c>
      <c r="D43" s="40" t="str">
        <f>IF(ISERROR(('Analyse des Résultats'!D27*'Aide à la sélection'!$D$5)/'Aide à la sélection'!$D$4),"",(('Analyse des Résultats'!D27*'Aide à la sélection'!$D$5)/'Aide à la sélection'!$D$4))</f>
        <v/>
      </c>
      <c r="E43" s="40" t="str">
        <f>IF(ISERROR(('Analyse des Résultats'!B27*'Aide à la sélection'!$E$5)/'Aide à la sélection'!$E$4),"",(('Analyse des Résultats'!B27*'Aide à la sélection'!$E$5)/'Aide à la sélection'!$E$4))</f>
        <v/>
      </c>
      <c r="F43" s="40"/>
      <c r="G43" s="40" t="e">
        <f>VLOOKUP(#REF!,note,11,FALSE)</f>
        <v>#REF!</v>
      </c>
      <c r="H43" s="40" t="e">
        <f>IF(ISBLANK(#REF!),"",IF(#REF!="Rien à signaler",'Aide à la sélection'!$H$6,-'Aide à la sélection'!$H$6))</f>
        <v>#REF!</v>
      </c>
      <c r="I43" s="40" t="e">
        <f>IF(ISBLANK(#REF!),"",IF(#REF!="Rien à signaler",'Aide à la sélection'!$I$6,-'Aide à la sélection'!$I$6))</f>
        <v>#REF!</v>
      </c>
      <c r="J43" s="40" t="e">
        <f>IF(ISBLANK(#REF!),"",IF(#REF!="Rien à signaler",'Aide à la sélection'!$J$6,-'Aide à la sélection'!$J$6))</f>
        <v>#REF!</v>
      </c>
      <c r="K43" s="40" t="e">
        <f t="shared" si="1"/>
        <v>#NAME?</v>
      </c>
    </row>
    <row r="44" spans="1:11" x14ac:dyDescent="0.25">
      <c r="A44" s="43" t="e">
        <f>IF(ISBLANK(#REF!),"",#REF!)</f>
        <v>#REF!</v>
      </c>
      <c r="B44" s="40" t="e">
        <f ca="1">(IF(ISBLANK(#REF!),"",DATEDIF(#REF!,TODAY(),"y")))*$B$5/$B$6</f>
        <v>#REF!</v>
      </c>
      <c r="C44" s="40" t="str">
        <f>IF(ISERROR(('Analyse des Résultats'!C28*'Aide à la sélection'!$C$5)/'Aide à la sélection'!$C$4),"",(('Analyse des Résultats'!C28*'Aide à la sélection'!$C$5)/'Aide à la sélection'!$C$4))</f>
        <v/>
      </c>
      <c r="D44" s="40" t="str">
        <f>IF(ISERROR(('Analyse des Résultats'!D28*'Aide à la sélection'!$D$5)/'Aide à la sélection'!$D$4),"",(('Analyse des Résultats'!D28*'Aide à la sélection'!$D$5)/'Aide à la sélection'!$D$4))</f>
        <v/>
      </c>
      <c r="E44" s="40" t="str">
        <f>IF(ISERROR(('Analyse des Résultats'!B28*'Aide à la sélection'!$E$5)/'Aide à la sélection'!$E$4),"",(('Analyse des Résultats'!B28*'Aide à la sélection'!$E$5)/'Aide à la sélection'!$E$4))</f>
        <v/>
      </c>
      <c r="F44" s="40"/>
      <c r="G44" s="40" t="e">
        <f>VLOOKUP(#REF!,note,11,FALSE)</f>
        <v>#REF!</v>
      </c>
      <c r="H44" s="40" t="e">
        <f>IF(ISBLANK(#REF!),"",IF(#REF!="Rien à signaler",'Aide à la sélection'!$H$6,-'Aide à la sélection'!$H$6))</f>
        <v>#REF!</v>
      </c>
      <c r="I44" s="40" t="e">
        <f>IF(ISBLANK(#REF!),"",IF(#REF!="Rien à signaler",'Aide à la sélection'!$I$6,-'Aide à la sélection'!$I$6))</f>
        <v>#REF!</v>
      </c>
      <c r="J44" s="40" t="e">
        <f>IF(ISBLANK(#REF!),"",IF(#REF!="Rien à signaler",'Aide à la sélection'!$J$6,-'Aide à la sélection'!$J$6))</f>
        <v>#REF!</v>
      </c>
      <c r="K44" s="40" t="e">
        <f t="shared" si="1"/>
        <v>#NAME?</v>
      </c>
    </row>
    <row r="45" spans="1:11" x14ac:dyDescent="0.25">
      <c r="A45" s="43" t="e">
        <f>IF(ISBLANK(#REF!),"",#REF!)</f>
        <v>#REF!</v>
      </c>
      <c r="B45" s="40" t="e">
        <f ca="1">(IF(ISBLANK(#REF!),"",DATEDIF(#REF!,TODAY(),"y")))*$B$5/$B$6</f>
        <v>#REF!</v>
      </c>
      <c r="C45" s="40" t="str">
        <f>IF(ISERROR(('Analyse des Résultats'!C29*'Aide à la sélection'!$C$5)/'Aide à la sélection'!$C$4),"",(('Analyse des Résultats'!C29*'Aide à la sélection'!$C$5)/'Aide à la sélection'!$C$4))</f>
        <v/>
      </c>
      <c r="D45" s="40" t="str">
        <f>IF(ISERROR(('Analyse des Résultats'!D29*'Aide à la sélection'!$D$5)/'Aide à la sélection'!$D$4),"",(('Analyse des Résultats'!D29*'Aide à la sélection'!$D$5)/'Aide à la sélection'!$D$4))</f>
        <v/>
      </c>
      <c r="E45" s="40" t="str">
        <f>IF(ISERROR(('Analyse des Résultats'!B29*'Aide à la sélection'!$E$5)/'Aide à la sélection'!$E$4),"",(('Analyse des Résultats'!B29*'Aide à la sélection'!$E$5)/'Aide à la sélection'!$E$4))</f>
        <v/>
      </c>
      <c r="F45" s="40"/>
      <c r="G45" s="40" t="e">
        <f>VLOOKUP(#REF!,note,11,FALSE)</f>
        <v>#REF!</v>
      </c>
      <c r="H45" s="40" t="e">
        <f>IF(ISBLANK(#REF!),"",IF(#REF!="Rien à signaler",'Aide à la sélection'!$H$6,-'Aide à la sélection'!$H$6))</f>
        <v>#REF!</v>
      </c>
      <c r="I45" s="40" t="e">
        <f>IF(ISBLANK(#REF!),"",IF(#REF!="Rien à signaler",'Aide à la sélection'!$I$6,-'Aide à la sélection'!$I$6))</f>
        <v>#REF!</v>
      </c>
      <c r="J45" s="40" t="e">
        <f>IF(ISBLANK(#REF!),"",IF(#REF!="Rien à signaler",'Aide à la sélection'!$J$6,-'Aide à la sélection'!$J$6))</f>
        <v>#REF!</v>
      </c>
      <c r="K45" s="40" t="e">
        <f t="shared" si="1"/>
        <v>#NAME?</v>
      </c>
    </row>
    <row r="46" spans="1:11" x14ac:dyDescent="0.25">
      <c r="A46" s="43" t="e">
        <f>IF(ISBLANK(#REF!),"",#REF!)</f>
        <v>#REF!</v>
      </c>
      <c r="B46" s="40" t="e">
        <f ca="1">(IF(ISBLANK(#REF!),"",DATEDIF(#REF!,TODAY(),"y")))*$B$5/$B$6</f>
        <v>#REF!</v>
      </c>
      <c r="C46" s="40" t="str">
        <f>IF(ISERROR(('Analyse des Résultats'!C30*'Aide à la sélection'!$C$5)/'Aide à la sélection'!$C$4),"",(('Analyse des Résultats'!C30*'Aide à la sélection'!$C$5)/'Aide à la sélection'!$C$4))</f>
        <v/>
      </c>
      <c r="D46" s="40" t="str">
        <f>IF(ISERROR(('Analyse des Résultats'!D30*'Aide à la sélection'!$D$5)/'Aide à la sélection'!$D$4),"",(('Analyse des Résultats'!D30*'Aide à la sélection'!$D$5)/'Aide à la sélection'!$D$4))</f>
        <v/>
      </c>
      <c r="E46" s="40" t="str">
        <f>IF(ISERROR(('Analyse des Résultats'!B30*'Aide à la sélection'!$E$5)/'Aide à la sélection'!$E$4),"",(('Analyse des Résultats'!B30*'Aide à la sélection'!$E$5)/'Aide à la sélection'!$E$4))</f>
        <v/>
      </c>
      <c r="F46" s="40"/>
      <c r="G46" s="40" t="e">
        <f>VLOOKUP(#REF!,note,11,FALSE)</f>
        <v>#REF!</v>
      </c>
      <c r="H46" s="40" t="e">
        <f>IF(ISBLANK(#REF!),"",IF(#REF!="Rien à signaler",'Aide à la sélection'!$H$6,-'Aide à la sélection'!$H$6))</f>
        <v>#REF!</v>
      </c>
      <c r="I46" s="40" t="e">
        <f>IF(ISBLANK(#REF!),"",IF(#REF!="Rien à signaler",'Aide à la sélection'!$I$6,-'Aide à la sélection'!$I$6))</f>
        <v>#REF!</v>
      </c>
      <c r="J46" s="40" t="e">
        <f>IF(ISBLANK(#REF!),"",IF(#REF!="Rien à signaler",'Aide à la sélection'!$J$6,-'Aide à la sélection'!$J$6))</f>
        <v>#REF!</v>
      </c>
      <c r="K46" s="40" t="e">
        <f t="shared" si="1"/>
        <v>#NAME?</v>
      </c>
    </row>
    <row r="47" spans="1:11" x14ac:dyDescent="0.25">
      <c r="A47" s="43" t="e">
        <f>IF(ISBLANK(#REF!),"",#REF!)</f>
        <v>#REF!</v>
      </c>
      <c r="B47" s="40" t="e">
        <f ca="1">(IF(ISBLANK(#REF!),"",DATEDIF(#REF!,TODAY(),"y")))*$B$5/$B$6</f>
        <v>#REF!</v>
      </c>
      <c r="C47" s="40" t="str">
        <f>IF(ISERROR(('Analyse des Résultats'!C31*'Aide à la sélection'!$C$5)/'Aide à la sélection'!$C$4),"",(('Analyse des Résultats'!C31*'Aide à la sélection'!$C$5)/'Aide à la sélection'!$C$4))</f>
        <v/>
      </c>
      <c r="D47" s="40" t="str">
        <f>IF(ISERROR(('Analyse des Résultats'!D31*'Aide à la sélection'!$D$5)/'Aide à la sélection'!$D$4),"",(('Analyse des Résultats'!D31*'Aide à la sélection'!$D$5)/'Aide à la sélection'!$D$4))</f>
        <v/>
      </c>
      <c r="E47" s="40" t="str">
        <f>IF(ISERROR(('Analyse des Résultats'!B31*'Aide à la sélection'!$E$5)/'Aide à la sélection'!$E$4),"",(('Analyse des Résultats'!B31*'Aide à la sélection'!$E$5)/'Aide à la sélection'!$E$4))</f>
        <v/>
      </c>
      <c r="F47" s="40"/>
      <c r="G47" s="40" t="e">
        <f>VLOOKUP(#REF!,note,11,FALSE)</f>
        <v>#REF!</v>
      </c>
      <c r="H47" s="40" t="e">
        <f>IF(ISBLANK(#REF!),"",IF(#REF!="Rien à signaler",'Aide à la sélection'!$H$6,-'Aide à la sélection'!$H$6))</f>
        <v>#REF!</v>
      </c>
      <c r="I47" s="40" t="e">
        <f>IF(ISBLANK(#REF!),"",IF(#REF!="Rien à signaler",'Aide à la sélection'!$I$6,-'Aide à la sélection'!$I$6))</f>
        <v>#REF!</v>
      </c>
      <c r="J47" s="40" t="e">
        <f>IF(ISBLANK(#REF!),"",IF(#REF!="Rien à signaler",'Aide à la sélection'!$J$6,-'Aide à la sélection'!$J$6))</f>
        <v>#REF!</v>
      </c>
      <c r="K47" s="40" t="e">
        <f t="shared" si="1"/>
        <v>#NAME?</v>
      </c>
    </row>
    <row r="48" spans="1:11" x14ac:dyDescent="0.25">
      <c r="A48" s="43" t="e">
        <f>IF(ISBLANK(#REF!),"",#REF!)</f>
        <v>#REF!</v>
      </c>
      <c r="B48" s="40" t="e">
        <f ca="1">(IF(ISBLANK(#REF!),"",DATEDIF(#REF!,TODAY(),"y")))*$B$5/$B$6</f>
        <v>#REF!</v>
      </c>
      <c r="C48" s="40" t="str">
        <f>IF(ISERROR(('Analyse des Résultats'!C32*'Aide à la sélection'!$C$5)/'Aide à la sélection'!$C$4),"",(('Analyse des Résultats'!C32*'Aide à la sélection'!$C$5)/'Aide à la sélection'!$C$4))</f>
        <v/>
      </c>
      <c r="D48" s="40" t="str">
        <f>IF(ISERROR(('Analyse des Résultats'!D32*'Aide à la sélection'!$D$5)/'Aide à la sélection'!$D$4),"",(('Analyse des Résultats'!D32*'Aide à la sélection'!$D$5)/'Aide à la sélection'!$D$4))</f>
        <v/>
      </c>
      <c r="E48" s="40" t="str">
        <f>IF(ISERROR(('Analyse des Résultats'!B32*'Aide à la sélection'!$E$5)/'Aide à la sélection'!$E$4),"",(('Analyse des Résultats'!B32*'Aide à la sélection'!$E$5)/'Aide à la sélection'!$E$4))</f>
        <v/>
      </c>
      <c r="F48" s="40"/>
      <c r="G48" s="40" t="e">
        <f>VLOOKUP(#REF!,note,11,FALSE)</f>
        <v>#REF!</v>
      </c>
      <c r="H48" s="40" t="e">
        <f>IF(ISBLANK(#REF!),"",IF(#REF!="Rien à signaler",'Aide à la sélection'!$H$6,-'Aide à la sélection'!$H$6))</f>
        <v>#REF!</v>
      </c>
      <c r="I48" s="40" t="e">
        <f>IF(ISBLANK(#REF!),"",IF(#REF!="Rien à signaler",'Aide à la sélection'!$I$6,-'Aide à la sélection'!$I$6))</f>
        <v>#REF!</v>
      </c>
      <c r="J48" s="40" t="e">
        <f>IF(ISBLANK(#REF!),"",IF(#REF!="Rien à signaler",'Aide à la sélection'!$J$6,-'Aide à la sélection'!$J$6))</f>
        <v>#REF!</v>
      </c>
      <c r="K48" s="40" t="e">
        <f t="shared" si="1"/>
        <v>#NAME?</v>
      </c>
    </row>
    <row r="49" spans="1:11" x14ac:dyDescent="0.25">
      <c r="A49" s="43" t="e">
        <f>IF(ISBLANK(#REF!),"",#REF!)</f>
        <v>#REF!</v>
      </c>
      <c r="B49" s="40" t="e">
        <f ca="1">(IF(ISBLANK(#REF!),"",DATEDIF(#REF!,TODAY(),"y")))*$B$5/$B$6</f>
        <v>#REF!</v>
      </c>
      <c r="C49" s="40" t="str">
        <f>IF(ISERROR(('Analyse des Résultats'!C33*'Aide à la sélection'!$C$5)/'Aide à la sélection'!$C$4),"",(('Analyse des Résultats'!C33*'Aide à la sélection'!$C$5)/'Aide à la sélection'!$C$4))</f>
        <v/>
      </c>
      <c r="D49" s="40" t="str">
        <f>IF(ISERROR(('Analyse des Résultats'!D33*'Aide à la sélection'!$D$5)/'Aide à la sélection'!$D$4),"",(('Analyse des Résultats'!D33*'Aide à la sélection'!$D$5)/'Aide à la sélection'!$D$4))</f>
        <v/>
      </c>
      <c r="E49" s="40" t="str">
        <f>IF(ISERROR(('Analyse des Résultats'!B33*'Aide à la sélection'!$E$5)/'Aide à la sélection'!$E$4),"",(('Analyse des Résultats'!B33*'Aide à la sélection'!$E$5)/'Aide à la sélection'!$E$4))</f>
        <v/>
      </c>
      <c r="F49" s="40"/>
      <c r="G49" s="40" t="e">
        <f>VLOOKUP(#REF!,note,11,FALSE)</f>
        <v>#REF!</v>
      </c>
      <c r="H49" s="40" t="e">
        <f>IF(ISBLANK(#REF!),"",IF(#REF!="Rien à signaler",'Aide à la sélection'!$H$6,-'Aide à la sélection'!$H$6))</f>
        <v>#REF!</v>
      </c>
      <c r="I49" s="40" t="e">
        <f>IF(ISBLANK(#REF!),"",IF(#REF!="Rien à signaler",'Aide à la sélection'!$I$6,-'Aide à la sélection'!$I$6))</f>
        <v>#REF!</v>
      </c>
      <c r="J49" s="40" t="e">
        <f>IF(ISBLANK(#REF!),"",IF(#REF!="Rien à signaler",'Aide à la sélection'!$J$6,-'Aide à la sélection'!$J$6))</f>
        <v>#REF!</v>
      </c>
      <c r="K49" s="40" t="e">
        <f t="shared" si="1"/>
        <v>#NAME?</v>
      </c>
    </row>
    <row r="50" spans="1:11" x14ac:dyDescent="0.25">
      <c r="A50" s="43" t="e">
        <f>IF(ISBLANK(#REF!),"",#REF!)</f>
        <v>#REF!</v>
      </c>
      <c r="B50" s="40" t="e">
        <f ca="1">(IF(ISBLANK(#REF!),"",DATEDIF(#REF!,TODAY(),"y")))*$B$5/$B$6</f>
        <v>#REF!</v>
      </c>
      <c r="C50" s="40" t="str">
        <f>IF(ISERROR(('Analyse des Résultats'!C34*'Aide à la sélection'!$C$5)/'Aide à la sélection'!$C$4),"",(('Analyse des Résultats'!C34*'Aide à la sélection'!$C$5)/'Aide à la sélection'!$C$4))</f>
        <v/>
      </c>
      <c r="D50" s="40" t="str">
        <f>IF(ISERROR(('Analyse des Résultats'!D34*'Aide à la sélection'!$D$5)/'Aide à la sélection'!$D$4),"",(('Analyse des Résultats'!D34*'Aide à la sélection'!$D$5)/'Aide à la sélection'!$D$4))</f>
        <v/>
      </c>
      <c r="E50" s="40" t="str">
        <f>IF(ISERROR(('Analyse des Résultats'!B34*'Aide à la sélection'!$E$5)/'Aide à la sélection'!$E$4),"",(('Analyse des Résultats'!B34*'Aide à la sélection'!$E$5)/'Aide à la sélection'!$E$4))</f>
        <v/>
      </c>
      <c r="F50" s="40"/>
      <c r="G50" s="40" t="e">
        <f>VLOOKUP(#REF!,note,11,FALSE)</f>
        <v>#REF!</v>
      </c>
      <c r="H50" s="40" t="e">
        <f>IF(ISBLANK(#REF!),"",IF(#REF!="Rien à signaler",'Aide à la sélection'!$H$6,-'Aide à la sélection'!$H$6))</f>
        <v>#REF!</v>
      </c>
      <c r="I50" s="40" t="e">
        <f>IF(ISBLANK(#REF!),"",IF(#REF!="Rien à signaler",'Aide à la sélection'!$I$6,-'Aide à la sélection'!$I$6))</f>
        <v>#REF!</v>
      </c>
      <c r="J50" s="40" t="e">
        <f>IF(ISBLANK(#REF!),"",IF(#REF!="Rien à signaler",'Aide à la sélection'!$J$6,-'Aide à la sélection'!$J$6))</f>
        <v>#REF!</v>
      </c>
      <c r="K50" s="40" t="e">
        <f t="shared" si="1"/>
        <v>#NAME?</v>
      </c>
    </row>
  </sheetData>
  <mergeCells count="2">
    <mergeCell ref="B1:K1"/>
    <mergeCell ref="B16:K16"/>
  </mergeCells>
  <pageMargins left="0.7" right="0.7" top="0.75" bottom="0.75" header="0.3" footer="0.3"/>
  <pageSetup paperSize="9" orientation="portrait" verticalDpi="0" r:id="rId1"/>
  <legacy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9"/>
  <sheetViews>
    <sheetView workbookViewId="0">
      <selection activeCell="E16" sqref="E16"/>
    </sheetView>
  </sheetViews>
  <sheetFormatPr baseColWidth="10" defaultRowHeight="15" x14ac:dyDescent="0.25"/>
  <cols>
    <col min="2" max="2" width="18.7109375" bestFit="1" customWidth="1"/>
    <col min="3" max="3" width="33.85546875" bestFit="1" customWidth="1"/>
    <col min="4" max="5" width="13.85546875" bestFit="1" customWidth="1"/>
  </cols>
  <sheetData>
    <row r="1" spans="1:8" x14ac:dyDescent="0.25">
      <c r="A1" t="s">
        <v>5</v>
      </c>
      <c r="G1">
        <v>0</v>
      </c>
    </row>
    <row r="2" spans="1:8" x14ac:dyDescent="0.25">
      <c r="A2" t="s">
        <v>22</v>
      </c>
      <c r="B2" t="s">
        <v>26</v>
      </c>
      <c r="C2" t="s">
        <v>33</v>
      </c>
      <c r="D2" t="s">
        <v>35</v>
      </c>
      <c r="E2" t="s">
        <v>35</v>
      </c>
      <c r="F2" t="s">
        <v>92</v>
      </c>
      <c r="G2">
        <v>1</v>
      </c>
      <c r="H2" t="s">
        <v>93</v>
      </c>
    </row>
    <row r="3" spans="1:8" x14ac:dyDescent="0.25">
      <c r="A3" t="s">
        <v>23</v>
      </c>
      <c r="B3" t="s">
        <v>27</v>
      </c>
      <c r="C3" t="s">
        <v>34</v>
      </c>
      <c r="D3" t="s">
        <v>36</v>
      </c>
      <c r="E3" t="s">
        <v>36</v>
      </c>
      <c r="F3" t="s">
        <v>94</v>
      </c>
      <c r="G3">
        <v>2</v>
      </c>
      <c r="H3" t="s">
        <v>95</v>
      </c>
    </row>
    <row r="4" spans="1:8" x14ac:dyDescent="0.25">
      <c r="A4" t="s">
        <v>24</v>
      </c>
      <c r="B4" t="s">
        <v>29</v>
      </c>
      <c r="D4" t="s">
        <v>37</v>
      </c>
      <c r="E4" t="s">
        <v>37</v>
      </c>
      <c r="F4" t="s">
        <v>96</v>
      </c>
      <c r="G4">
        <v>3</v>
      </c>
      <c r="H4" t="s">
        <v>97</v>
      </c>
    </row>
    <row r="5" spans="1:8" x14ac:dyDescent="0.25">
      <c r="A5" t="s">
        <v>25</v>
      </c>
      <c r="B5" t="s">
        <v>32</v>
      </c>
      <c r="F5" t="s">
        <v>98</v>
      </c>
      <c r="G5">
        <v>4</v>
      </c>
      <c r="H5" t="s">
        <v>99</v>
      </c>
    </row>
    <row r="6" spans="1:8" x14ac:dyDescent="0.25">
      <c r="B6" t="s">
        <v>28</v>
      </c>
      <c r="F6" t="s">
        <v>100</v>
      </c>
      <c r="G6">
        <v>5</v>
      </c>
      <c r="H6" t="s">
        <v>101</v>
      </c>
    </row>
    <row r="7" spans="1:8" x14ac:dyDescent="0.25">
      <c r="B7" t="s">
        <v>30</v>
      </c>
      <c r="F7" t="s">
        <v>102</v>
      </c>
      <c r="H7" t="s">
        <v>103</v>
      </c>
    </row>
    <row r="8" spans="1:8" x14ac:dyDescent="0.25">
      <c r="B8" t="s">
        <v>31</v>
      </c>
      <c r="H8" t="s">
        <v>104</v>
      </c>
    </row>
    <row r="9" spans="1:8" x14ac:dyDescent="0.25">
      <c r="B9" t="s">
        <v>25</v>
      </c>
      <c r="H9" t="s">
        <v>105</v>
      </c>
    </row>
  </sheetData>
  <sortState ref="B2:B8">
    <sortCondition ref="B2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"/>
  <sheetViews>
    <sheetView workbookViewId="0">
      <selection activeCell="A12" sqref="A12"/>
    </sheetView>
  </sheetViews>
  <sheetFormatPr baseColWidth="10" defaultRowHeight="15" x14ac:dyDescent="0.25"/>
  <cols>
    <col min="1" max="1" width="46.42578125" bestFit="1" customWidth="1"/>
  </cols>
  <sheetData>
    <row r="1" spans="1:3" x14ac:dyDescent="0.25">
      <c r="A1" t="s">
        <v>202</v>
      </c>
      <c r="C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14</vt:i4>
      </vt:variant>
    </vt:vector>
  </HeadingPairs>
  <TitlesOfParts>
    <vt:vector size="22" baseType="lpstr">
      <vt:lpstr>Fonctions</vt:lpstr>
      <vt:lpstr>Inventaire</vt:lpstr>
      <vt:lpstr>Feuil3</vt:lpstr>
      <vt:lpstr>Données techniques</vt:lpstr>
      <vt:lpstr>Analyse des Résultats</vt:lpstr>
      <vt:lpstr>Aide à la sélection</vt:lpstr>
      <vt:lpstr>Feuil1</vt:lpstr>
      <vt:lpstr>Feuil2</vt:lpstr>
      <vt:lpstr>Agneau</vt:lpstr>
      <vt:lpstr>Agneaux</vt:lpstr>
      <vt:lpstr>ar</vt:lpstr>
      <vt:lpstr>Cause</vt:lpstr>
      <vt:lpstr>Comportement</vt:lpstr>
      <vt:lpstr>Conformation</vt:lpstr>
      <vt:lpstr>Couleur</vt:lpstr>
      <vt:lpstr>dt</vt:lpstr>
      <vt:lpstr>dte</vt:lpstr>
      <vt:lpstr>dtech</vt:lpstr>
      <vt:lpstr>Mois</vt:lpstr>
      <vt:lpstr>note</vt:lpstr>
      <vt:lpstr>Origine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lesniarek</dc:creator>
  <cp:lastModifiedBy>Saulnier</cp:lastModifiedBy>
  <dcterms:created xsi:type="dcterms:W3CDTF">2015-02-06T08:27:57Z</dcterms:created>
  <dcterms:modified xsi:type="dcterms:W3CDTF">2015-03-12T19:50:20Z</dcterms:modified>
</cp:coreProperties>
</file>