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comments8.xml" ContentType="application/vnd.openxmlformats-officedocument.spreadsheetml.comments+xml"/>
  <Override PartName="/xl/comments9.xml" ContentType="application/vnd.openxmlformats-officedocument.spreadsheetml.comment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comments6.xml" ContentType="application/vnd.openxmlformats-officedocument.spreadsheetml.comments+xml"/>
  <Override PartName="/xl/comments7.xml" ContentType="application/vnd.openxmlformats-officedocument.spreadsheetml.comment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omments12.xml" ContentType="application/vnd.openxmlformats-officedocument.spreadsheetml.comments+xml"/>
  <Override PartName="/xl/comments13.xml" ContentType="application/vnd.openxmlformats-officedocument.spreadsheetml.comments+xml"/>
  <Override PartName="/xl/comments10.xml" ContentType="application/vnd.openxmlformats-officedocument.spreadsheetml.comments+xml"/>
  <Override PartName="/xl/comments11.xml" ContentType="application/vnd.openxmlformats-officedocument.spreadsheetml.comment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9552" yWindow="-12" windowWidth="9600" windowHeight="7332" tabRatio="601"/>
  </bookViews>
  <sheets>
    <sheet name="Avril" sheetId="9" r:id="rId1"/>
    <sheet name="Mai" sheetId="24" r:id="rId2"/>
    <sheet name="Juin" sheetId="25" r:id="rId3"/>
    <sheet name="Juillet" sheetId="26" r:id="rId4"/>
    <sheet name="Août" sheetId="27" r:id="rId5"/>
    <sheet name="Septembre" sheetId="28" r:id="rId6"/>
    <sheet name="Octobre" sheetId="30" r:id="rId7"/>
    <sheet name="Novembre" sheetId="31" r:id="rId8"/>
    <sheet name="Décembre" sheetId="32" r:id="rId9"/>
    <sheet name="Janvier" sheetId="33" r:id="rId10"/>
    <sheet name="Février" sheetId="34" r:id="rId11"/>
    <sheet name="Mars" sheetId="35" r:id="rId12"/>
    <sheet name="Récapitulatif" sheetId="22" r:id="rId13"/>
    <sheet name="Données" sheetId="6" r:id="rId14"/>
    <sheet name="Infos" sheetId="23" r:id="rId15"/>
  </sheets>
  <definedNames>
    <definedName name="An">Avril!$C$1</definedName>
    <definedName name="année">Données!$E$20:$E$32</definedName>
    <definedName name="horaireseffectue">Données!$A$25:$A$45</definedName>
    <definedName name="horairesprevu">Données!$A$3:$A$18</definedName>
    <definedName name="JF">Données!$O$2:$O$11</definedName>
    <definedName name="suitean">Janvier!$C$1</definedName>
    <definedName name="suitejf">Données!$O$16:$O$25</definedName>
  </definedNames>
  <calcPr calcId="125725"/>
</workbook>
</file>

<file path=xl/calcChain.xml><?xml version="1.0" encoding="utf-8"?>
<calcChain xmlns="http://schemas.openxmlformats.org/spreadsheetml/2006/main">
  <c r="G32" i="9"/>
  <c r="G31"/>
  <c r="G30"/>
  <c r="G29"/>
  <c r="G28"/>
  <c r="G27"/>
  <c r="G26"/>
  <c r="G25"/>
  <c r="G24"/>
  <c r="G23"/>
  <c r="G22"/>
  <c r="G21"/>
  <c r="G20"/>
  <c r="G19"/>
  <c r="G18"/>
  <c r="G17"/>
  <c r="G16"/>
  <c r="G15"/>
  <c r="G14"/>
  <c r="G13"/>
  <c r="G12"/>
  <c r="G11"/>
  <c r="G10"/>
  <c r="G9"/>
  <c r="G8"/>
  <c r="G7"/>
  <c r="G6"/>
  <c r="G5"/>
  <c r="G4"/>
  <c r="G3"/>
  <c r="G33"/>
  <c r="A15"/>
  <c r="O17" i="6"/>
  <c r="O18"/>
  <c r="O19"/>
  <c r="O20"/>
  <c r="O22"/>
  <c r="O25"/>
  <c r="O3"/>
  <c r="O11"/>
  <c r="O10"/>
  <c r="O9"/>
  <c r="O8"/>
  <c r="O7"/>
  <c r="O6"/>
  <c r="O5"/>
  <c r="O4"/>
  <c r="O2"/>
  <c r="Y37" i="35"/>
  <c r="Y37" i="34"/>
  <c r="Y37" i="33"/>
  <c r="Y37" i="32"/>
  <c r="Y37" i="31"/>
  <c r="Y37" i="30"/>
  <c r="Y37" i="28"/>
  <c r="Y37" i="27"/>
  <c r="Y37" i="26"/>
  <c r="Y37" i="25"/>
  <c r="Y37" i="24"/>
  <c r="Y37" i="9"/>
  <c r="K35" i="35"/>
  <c r="Z35"/>
  <c r="AB35"/>
  <c r="AB35" i="34"/>
  <c r="Z35"/>
  <c r="K35"/>
  <c r="K35" i="33"/>
  <c r="Z35"/>
  <c r="AB35"/>
  <c r="AB35" i="32"/>
  <c r="Z35"/>
  <c r="K35"/>
  <c r="K35" i="31"/>
  <c r="Z35"/>
  <c r="AB35"/>
  <c r="AB35" i="30"/>
  <c r="Z35"/>
  <c r="K35"/>
  <c r="K35" i="28"/>
  <c r="Z35"/>
  <c r="AB35"/>
  <c r="AB35" i="27"/>
  <c r="Z35"/>
  <c r="K35"/>
  <c r="K35" i="26"/>
  <c r="Z35"/>
  <c r="AB35"/>
  <c r="AB35" i="25"/>
  <c r="Z35"/>
  <c r="K35"/>
  <c r="AB35" i="24"/>
  <c r="Z35"/>
  <c r="AB35" i="9"/>
  <c r="Z35"/>
  <c r="K35" i="24"/>
  <c r="K35" i="9"/>
  <c r="I10"/>
  <c r="I16" i="24"/>
  <c r="I32" i="9"/>
  <c r="C1" i="35"/>
  <c r="AG35"/>
  <c r="AF35"/>
  <c r="Y35"/>
  <c r="S35"/>
  <c r="R35"/>
  <c r="Q35"/>
  <c r="AH34"/>
  <c r="AG34"/>
  <c r="AF34"/>
  <c r="AE34"/>
  <c r="AB34"/>
  <c r="AA34"/>
  <c r="Z34"/>
  <c r="Y34"/>
  <c r="X34"/>
  <c r="AE33"/>
  <c r="AD33"/>
  <c r="AC33"/>
  <c r="AA33"/>
  <c r="W33"/>
  <c r="V33"/>
  <c r="U33"/>
  <c r="T33"/>
  <c r="P33"/>
  <c r="O33"/>
  <c r="N33"/>
  <c r="M33"/>
  <c r="L33"/>
  <c r="J33"/>
  <c r="I33"/>
  <c r="H33"/>
  <c r="AE32"/>
  <c r="AD32"/>
  <c r="AC32"/>
  <c r="AA32"/>
  <c r="W32"/>
  <c r="V32"/>
  <c r="U32"/>
  <c r="T32"/>
  <c r="P32"/>
  <c r="O32"/>
  <c r="N32"/>
  <c r="M32"/>
  <c r="L32"/>
  <c r="J32"/>
  <c r="I32"/>
  <c r="H32"/>
  <c r="AE31"/>
  <c r="AD31"/>
  <c r="AC31"/>
  <c r="AA31"/>
  <c r="W31"/>
  <c r="V31"/>
  <c r="U31"/>
  <c r="T31"/>
  <c r="P31"/>
  <c r="O31"/>
  <c r="N31"/>
  <c r="M31"/>
  <c r="L31"/>
  <c r="J31"/>
  <c r="I31"/>
  <c r="H31"/>
  <c r="AE30"/>
  <c r="AD30"/>
  <c r="AC30"/>
  <c r="AA30"/>
  <c r="W30"/>
  <c r="V30"/>
  <c r="U30"/>
  <c r="T30"/>
  <c r="P30"/>
  <c r="O30"/>
  <c r="N30"/>
  <c r="M30"/>
  <c r="L30"/>
  <c r="J30"/>
  <c r="I30"/>
  <c r="H30"/>
  <c r="AE29"/>
  <c r="AD29"/>
  <c r="AC29"/>
  <c r="AA29"/>
  <c r="W29"/>
  <c r="V29"/>
  <c r="U29"/>
  <c r="T29"/>
  <c r="P29"/>
  <c r="O29"/>
  <c r="N29"/>
  <c r="M29"/>
  <c r="L29"/>
  <c r="J29"/>
  <c r="I29"/>
  <c r="H29"/>
  <c r="AE28"/>
  <c r="AD28"/>
  <c r="AC28"/>
  <c r="AA28"/>
  <c r="W28"/>
  <c r="V28"/>
  <c r="U28"/>
  <c r="T28"/>
  <c r="P28"/>
  <c r="O28"/>
  <c r="N28"/>
  <c r="M28"/>
  <c r="L28"/>
  <c r="J28"/>
  <c r="I28"/>
  <c r="H28"/>
  <c r="AE27"/>
  <c r="AD27"/>
  <c r="AC27"/>
  <c r="AA27"/>
  <c r="W27"/>
  <c r="V27"/>
  <c r="U27"/>
  <c r="T27"/>
  <c r="P27"/>
  <c r="O27"/>
  <c r="N27"/>
  <c r="M27"/>
  <c r="L27"/>
  <c r="J27"/>
  <c r="I27"/>
  <c r="H27"/>
  <c r="AE26"/>
  <c r="AD26"/>
  <c r="AC26"/>
  <c r="AA26"/>
  <c r="W26"/>
  <c r="V26"/>
  <c r="U26"/>
  <c r="T26"/>
  <c r="P26"/>
  <c r="O26"/>
  <c r="N26"/>
  <c r="M26"/>
  <c r="L26"/>
  <c r="J26"/>
  <c r="I26"/>
  <c r="H26"/>
  <c r="AE25"/>
  <c r="AD25"/>
  <c r="AC25"/>
  <c r="AA25"/>
  <c r="W25"/>
  <c r="V25"/>
  <c r="U25"/>
  <c r="T25"/>
  <c r="P25"/>
  <c r="O25"/>
  <c r="N25"/>
  <c r="M25"/>
  <c r="L25"/>
  <c r="J25"/>
  <c r="I25"/>
  <c r="H25"/>
  <c r="AE24"/>
  <c r="AD24"/>
  <c r="AC24"/>
  <c r="AA24"/>
  <c r="W24"/>
  <c r="V24"/>
  <c r="U24"/>
  <c r="T24"/>
  <c r="P24"/>
  <c r="O24"/>
  <c r="N24"/>
  <c r="M24"/>
  <c r="L24"/>
  <c r="J24"/>
  <c r="I24"/>
  <c r="H24"/>
  <c r="AE23"/>
  <c r="AD23"/>
  <c r="AC23"/>
  <c r="AA23"/>
  <c r="W23"/>
  <c r="V23"/>
  <c r="U23"/>
  <c r="T23"/>
  <c r="P23"/>
  <c r="O23"/>
  <c r="N23"/>
  <c r="M23"/>
  <c r="L23"/>
  <c r="J23"/>
  <c r="I23"/>
  <c r="H23"/>
  <c r="AE22"/>
  <c r="AD22"/>
  <c r="AC22"/>
  <c r="AA22"/>
  <c r="W22"/>
  <c r="V22"/>
  <c r="U22"/>
  <c r="T22"/>
  <c r="P22"/>
  <c r="O22"/>
  <c r="N22"/>
  <c r="M22"/>
  <c r="L22"/>
  <c r="J22"/>
  <c r="I22"/>
  <c r="H22"/>
  <c r="AE21"/>
  <c r="AD21"/>
  <c r="AC21"/>
  <c r="AA21"/>
  <c r="W21"/>
  <c r="V21"/>
  <c r="U21"/>
  <c r="T21"/>
  <c r="P21"/>
  <c r="O21"/>
  <c r="N21"/>
  <c r="M21"/>
  <c r="L21"/>
  <c r="J21"/>
  <c r="I21"/>
  <c r="H21"/>
  <c r="AE20"/>
  <c r="AD20"/>
  <c r="AC20"/>
  <c r="AA20"/>
  <c r="W20"/>
  <c r="V20"/>
  <c r="U20"/>
  <c r="T20"/>
  <c r="P20"/>
  <c r="O20"/>
  <c r="N20"/>
  <c r="M20"/>
  <c r="L20"/>
  <c r="J20"/>
  <c r="I20"/>
  <c r="H20"/>
  <c r="AE19"/>
  <c r="AD19"/>
  <c r="AC19"/>
  <c r="AA19"/>
  <c r="W19"/>
  <c r="V19"/>
  <c r="U19"/>
  <c r="T19"/>
  <c r="P19"/>
  <c r="O19"/>
  <c r="N19"/>
  <c r="M19"/>
  <c r="L19"/>
  <c r="J19"/>
  <c r="I19"/>
  <c r="H19"/>
  <c r="AE18"/>
  <c r="AD18"/>
  <c r="AC18"/>
  <c r="AA18"/>
  <c r="W18"/>
  <c r="V18"/>
  <c r="U18"/>
  <c r="T18"/>
  <c r="P18"/>
  <c r="O18"/>
  <c r="N18"/>
  <c r="M18"/>
  <c r="L18"/>
  <c r="J18"/>
  <c r="I18"/>
  <c r="H18"/>
  <c r="AE17"/>
  <c r="AD17"/>
  <c r="AC17"/>
  <c r="AA17"/>
  <c r="W17"/>
  <c r="V17"/>
  <c r="U17"/>
  <c r="T17"/>
  <c r="P17"/>
  <c r="O17"/>
  <c r="N17"/>
  <c r="M17"/>
  <c r="L17"/>
  <c r="J17"/>
  <c r="I17"/>
  <c r="H17"/>
  <c r="AE16"/>
  <c r="AD16"/>
  <c r="AC16"/>
  <c r="AA16"/>
  <c r="W16"/>
  <c r="V16"/>
  <c r="U16"/>
  <c r="T16"/>
  <c r="P16"/>
  <c r="O16"/>
  <c r="N16"/>
  <c r="M16"/>
  <c r="L16"/>
  <c r="J16"/>
  <c r="I16"/>
  <c r="H16"/>
  <c r="AE15"/>
  <c r="AD15"/>
  <c r="AC15"/>
  <c r="AA15"/>
  <c r="W15"/>
  <c r="V15"/>
  <c r="U15"/>
  <c r="T15"/>
  <c r="P15"/>
  <c r="O15"/>
  <c r="N15"/>
  <c r="M15"/>
  <c r="L15"/>
  <c r="J15"/>
  <c r="I15"/>
  <c r="H15"/>
  <c r="AE14"/>
  <c r="AD14"/>
  <c r="AC14"/>
  <c r="AA14"/>
  <c r="W14"/>
  <c r="V14"/>
  <c r="U14"/>
  <c r="T14"/>
  <c r="P14"/>
  <c r="O14"/>
  <c r="N14"/>
  <c r="M14"/>
  <c r="L14"/>
  <c r="J14"/>
  <c r="I14"/>
  <c r="H14"/>
  <c r="AE13"/>
  <c r="AD13"/>
  <c r="AC13"/>
  <c r="AA13"/>
  <c r="W13"/>
  <c r="V13"/>
  <c r="U13"/>
  <c r="T13"/>
  <c r="P13"/>
  <c r="O13"/>
  <c r="N13"/>
  <c r="M13"/>
  <c r="L13"/>
  <c r="J13"/>
  <c r="I13"/>
  <c r="H13"/>
  <c r="AE12"/>
  <c r="AD12"/>
  <c r="AC12"/>
  <c r="AA12"/>
  <c r="W12"/>
  <c r="V12"/>
  <c r="U12"/>
  <c r="T12"/>
  <c r="P12"/>
  <c r="O12"/>
  <c r="N12"/>
  <c r="M12"/>
  <c r="L12"/>
  <c r="J12"/>
  <c r="I12"/>
  <c r="H12"/>
  <c r="AE11"/>
  <c r="AD11"/>
  <c r="AC11"/>
  <c r="AA11"/>
  <c r="W11"/>
  <c r="V11"/>
  <c r="U11"/>
  <c r="T11"/>
  <c r="P11"/>
  <c r="O11"/>
  <c r="N11"/>
  <c r="M11"/>
  <c r="L11"/>
  <c r="J11"/>
  <c r="I11"/>
  <c r="H11"/>
  <c r="AE10"/>
  <c r="AD10"/>
  <c r="AC10"/>
  <c r="AA10"/>
  <c r="W10"/>
  <c r="V10"/>
  <c r="U10"/>
  <c r="T10"/>
  <c r="P10"/>
  <c r="O10"/>
  <c r="N10"/>
  <c r="M10"/>
  <c r="L10"/>
  <c r="J10"/>
  <c r="I10"/>
  <c r="H10"/>
  <c r="AE9"/>
  <c r="AD9"/>
  <c r="AC9"/>
  <c r="AA9"/>
  <c r="W9"/>
  <c r="V9"/>
  <c r="U9"/>
  <c r="T9"/>
  <c r="P9"/>
  <c r="O9"/>
  <c r="N9"/>
  <c r="M9"/>
  <c r="L9"/>
  <c r="J9"/>
  <c r="I9"/>
  <c r="H9"/>
  <c r="AE8"/>
  <c r="AD8"/>
  <c r="AC8"/>
  <c r="AA8"/>
  <c r="W8"/>
  <c r="V8"/>
  <c r="U8"/>
  <c r="T8"/>
  <c r="P8"/>
  <c r="O8"/>
  <c r="N8"/>
  <c r="M8"/>
  <c r="L8"/>
  <c r="J8"/>
  <c r="I8"/>
  <c r="H8"/>
  <c r="AE7"/>
  <c r="AD7"/>
  <c r="AC7"/>
  <c r="AA7"/>
  <c r="W7"/>
  <c r="V7"/>
  <c r="U7"/>
  <c r="T7"/>
  <c r="P7"/>
  <c r="O7"/>
  <c r="N7"/>
  <c r="M7"/>
  <c r="L7"/>
  <c r="J7"/>
  <c r="I7"/>
  <c r="H7"/>
  <c r="AE6"/>
  <c r="AD6"/>
  <c r="AC6"/>
  <c r="AA6"/>
  <c r="W6"/>
  <c r="V6"/>
  <c r="U6"/>
  <c r="T6"/>
  <c r="P6"/>
  <c r="O6"/>
  <c r="N6"/>
  <c r="M6"/>
  <c r="L6"/>
  <c r="J6"/>
  <c r="I6"/>
  <c r="H6"/>
  <c r="AE5"/>
  <c r="AD5"/>
  <c r="AC5"/>
  <c r="AA5"/>
  <c r="W5"/>
  <c r="V5"/>
  <c r="U5"/>
  <c r="T5"/>
  <c r="P5"/>
  <c r="O5"/>
  <c r="N5"/>
  <c r="M5"/>
  <c r="L5"/>
  <c r="J5"/>
  <c r="I5"/>
  <c r="H5"/>
  <c r="AE4"/>
  <c r="AD4"/>
  <c r="AC4"/>
  <c r="AA4"/>
  <c r="W4"/>
  <c r="V4"/>
  <c r="U4"/>
  <c r="T4"/>
  <c r="P4"/>
  <c r="O4"/>
  <c r="N4"/>
  <c r="M4"/>
  <c r="L4"/>
  <c r="J4"/>
  <c r="I4"/>
  <c r="H4"/>
  <c r="D4"/>
  <c r="A4" s="1"/>
  <c r="AE3"/>
  <c r="AD3"/>
  <c r="AD35" s="1"/>
  <c r="AC3"/>
  <c r="AC35" s="1"/>
  <c r="AA3"/>
  <c r="AA35" s="1"/>
  <c r="D37" i="22" s="1"/>
  <c r="W3" i="35"/>
  <c r="W35" s="1"/>
  <c r="V3"/>
  <c r="V35" s="1"/>
  <c r="U3"/>
  <c r="U35" s="1"/>
  <c r="T3"/>
  <c r="T35" s="1"/>
  <c r="P3"/>
  <c r="P35" s="1"/>
  <c r="O3"/>
  <c r="O35" s="1"/>
  <c r="N3"/>
  <c r="N35" s="1"/>
  <c r="M3"/>
  <c r="M35" s="1"/>
  <c r="L3"/>
  <c r="L35" s="1"/>
  <c r="J3"/>
  <c r="J35" s="1"/>
  <c r="B37" i="22" s="1"/>
  <c r="I3" i="35"/>
  <c r="I35" s="1"/>
  <c r="H3"/>
  <c r="H35" s="1"/>
  <c r="C3"/>
  <c r="C4" s="1"/>
  <c r="G4" s="1"/>
  <c r="A3"/>
  <c r="C1" i="34"/>
  <c r="C3" s="1"/>
  <c r="C4" s="1"/>
  <c r="G4" s="1"/>
  <c r="AG35"/>
  <c r="AF35"/>
  <c r="Y35"/>
  <c r="S35"/>
  <c r="R35"/>
  <c r="Q35"/>
  <c r="AH34"/>
  <c r="AG34"/>
  <c r="AF34"/>
  <c r="AE34"/>
  <c r="AB34"/>
  <c r="AA34"/>
  <c r="Z34"/>
  <c r="Y34"/>
  <c r="X34"/>
  <c r="AE33"/>
  <c r="AD33"/>
  <c r="AC33"/>
  <c r="AA33"/>
  <c r="W33"/>
  <c r="V33"/>
  <c r="U33"/>
  <c r="T33"/>
  <c r="P33"/>
  <c r="O33"/>
  <c r="N33"/>
  <c r="M33"/>
  <c r="L33"/>
  <c r="J33"/>
  <c r="I33"/>
  <c r="H33"/>
  <c r="AE32"/>
  <c r="AD32"/>
  <c r="AC32"/>
  <c r="AA32"/>
  <c r="W32"/>
  <c r="V32"/>
  <c r="U32"/>
  <c r="T32"/>
  <c r="P32"/>
  <c r="O32"/>
  <c r="N32"/>
  <c r="M32"/>
  <c r="L32"/>
  <c r="J32"/>
  <c r="I32"/>
  <c r="H32"/>
  <c r="AE31"/>
  <c r="AD31"/>
  <c r="AC31"/>
  <c r="AA31"/>
  <c r="W31"/>
  <c r="V31"/>
  <c r="U31"/>
  <c r="T31"/>
  <c r="P31"/>
  <c r="O31"/>
  <c r="N31"/>
  <c r="M31"/>
  <c r="L31"/>
  <c r="J31"/>
  <c r="I31"/>
  <c r="H31"/>
  <c r="AE30"/>
  <c r="AD30"/>
  <c r="AC30"/>
  <c r="AA30"/>
  <c r="W30"/>
  <c r="V30"/>
  <c r="U30"/>
  <c r="T30"/>
  <c r="P30"/>
  <c r="O30"/>
  <c r="N30"/>
  <c r="M30"/>
  <c r="L30"/>
  <c r="J30"/>
  <c r="I30"/>
  <c r="H30"/>
  <c r="AE29"/>
  <c r="AD29"/>
  <c r="AC29"/>
  <c r="AA29"/>
  <c r="W29"/>
  <c r="V29"/>
  <c r="U29"/>
  <c r="T29"/>
  <c r="P29"/>
  <c r="O29"/>
  <c r="N29"/>
  <c r="M29"/>
  <c r="L29"/>
  <c r="J29"/>
  <c r="I29"/>
  <c r="H29"/>
  <c r="AE28"/>
  <c r="AD28"/>
  <c r="AC28"/>
  <c r="AA28"/>
  <c r="W28"/>
  <c r="V28"/>
  <c r="U28"/>
  <c r="T28"/>
  <c r="P28"/>
  <c r="O28"/>
  <c r="N28"/>
  <c r="M28"/>
  <c r="L28"/>
  <c r="J28"/>
  <c r="I28"/>
  <c r="H28"/>
  <c r="AE27"/>
  <c r="AD27"/>
  <c r="AC27"/>
  <c r="AA27"/>
  <c r="W27"/>
  <c r="V27"/>
  <c r="U27"/>
  <c r="T27"/>
  <c r="P27"/>
  <c r="O27"/>
  <c r="N27"/>
  <c r="M27"/>
  <c r="L27"/>
  <c r="J27"/>
  <c r="I27"/>
  <c r="H27"/>
  <c r="AE26"/>
  <c r="AD26"/>
  <c r="AC26"/>
  <c r="AA26"/>
  <c r="W26"/>
  <c r="V26"/>
  <c r="U26"/>
  <c r="T26"/>
  <c r="P26"/>
  <c r="O26"/>
  <c r="N26"/>
  <c r="M26"/>
  <c r="L26"/>
  <c r="J26"/>
  <c r="I26"/>
  <c r="H26"/>
  <c r="AE25"/>
  <c r="AD25"/>
  <c r="AC25"/>
  <c r="AA25"/>
  <c r="W25"/>
  <c r="V25"/>
  <c r="U25"/>
  <c r="T25"/>
  <c r="P25"/>
  <c r="O25"/>
  <c r="N25"/>
  <c r="M25"/>
  <c r="L25"/>
  <c r="J25"/>
  <c r="I25"/>
  <c r="H25"/>
  <c r="AE24"/>
  <c r="AD24"/>
  <c r="AC24"/>
  <c r="AA24"/>
  <c r="W24"/>
  <c r="V24"/>
  <c r="U24"/>
  <c r="T24"/>
  <c r="P24"/>
  <c r="O24"/>
  <c r="N24"/>
  <c r="M24"/>
  <c r="L24"/>
  <c r="J24"/>
  <c r="I24"/>
  <c r="H24"/>
  <c r="AE23"/>
  <c r="AD23"/>
  <c r="AC23"/>
  <c r="AA23"/>
  <c r="W23"/>
  <c r="V23"/>
  <c r="U23"/>
  <c r="T23"/>
  <c r="P23"/>
  <c r="O23"/>
  <c r="N23"/>
  <c r="M23"/>
  <c r="L23"/>
  <c r="J23"/>
  <c r="I23"/>
  <c r="H23"/>
  <c r="AE22"/>
  <c r="AD22"/>
  <c r="AC22"/>
  <c r="AA22"/>
  <c r="W22"/>
  <c r="V22"/>
  <c r="U22"/>
  <c r="T22"/>
  <c r="P22"/>
  <c r="O22"/>
  <c r="N22"/>
  <c r="M22"/>
  <c r="L22"/>
  <c r="J22"/>
  <c r="I22"/>
  <c r="H22"/>
  <c r="AE21"/>
  <c r="AD21"/>
  <c r="AC21"/>
  <c r="AA21"/>
  <c r="W21"/>
  <c r="V21"/>
  <c r="U21"/>
  <c r="T21"/>
  <c r="P21"/>
  <c r="O21"/>
  <c r="N21"/>
  <c r="M21"/>
  <c r="L21"/>
  <c r="J21"/>
  <c r="I21"/>
  <c r="H21"/>
  <c r="AE20"/>
  <c r="AD20"/>
  <c r="AC20"/>
  <c r="AA20"/>
  <c r="W20"/>
  <c r="V20"/>
  <c r="U20"/>
  <c r="T20"/>
  <c r="P20"/>
  <c r="O20"/>
  <c r="N20"/>
  <c r="M20"/>
  <c r="L20"/>
  <c r="J20"/>
  <c r="I20"/>
  <c r="H20"/>
  <c r="AE19"/>
  <c r="AD19"/>
  <c r="AC19"/>
  <c r="AA19"/>
  <c r="W19"/>
  <c r="V19"/>
  <c r="U19"/>
  <c r="T19"/>
  <c r="P19"/>
  <c r="O19"/>
  <c r="N19"/>
  <c r="M19"/>
  <c r="L19"/>
  <c r="J19"/>
  <c r="I19"/>
  <c r="H19"/>
  <c r="AE18"/>
  <c r="AD18"/>
  <c r="AC18"/>
  <c r="AA18"/>
  <c r="W18"/>
  <c r="V18"/>
  <c r="U18"/>
  <c r="T18"/>
  <c r="P18"/>
  <c r="O18"/>
  <c r="N18"/>
  <c r="M18"/>
  <c r="L18"/>
  <c r="J18"/>
  <c r="I18"/>
  <c r="H18"/>
  <c r="AE17"/>
  <c r="AD17"/>
  <c r="AC17"/>
  <c r="AA17"/>
  <c r="W17"/>
  <c r="V17"/>
  <c r="U17"/>
  <c r="T17"/>
  <c r="P17"/>
  <c r="O17"/>
  <c r="N17"/>
  <c r="M17"/>
  <c r="L17"/>
  <c r="J17"/>
  <c r="I17"/>
  <c r="H17"/>
  <c r="AE16"/>
  <c r="AD16"/>
  <c r="AC16"/>
  <c r="AA16"/>
  <c r="W16"/>
  <c r="V16"/>
  <c r="U16"/>
  <c r="T16"/>
  <c r="P16"/>
  <c r="O16"/>
  <c r="N16"/>
  <c r="M16"/>
  <c r="L16"/>
  <c r="J16"/>
  <c r="I16"/>
  <c r="H16"/>
  <c r="AE15"/>
  <c r="AD15"/>
  <c r="AC15"/>
  <c r="AA15"/>
  <c r="W15"/>
  <c r="V15"/>
  <c r="U15"/>
  <c r="T15"/>
  <c r="P15"/>
  <c r="O15"/>
  <c r="N15"/>
  <c r="M15"/>
  <c r="L15"/>
  <c r="J15"/>
  <c r="I15"/>
  <c r="H15"/>
  <c r="AE14"/>
  <c r="AD14"/>
  <c r="AC14"/>
  <c r="AA14"/>
  <c r="W14"/>
  <c r="V14"/>
  <c r="U14"/>
  <c r="T14"/>
  <c r="P14"/>
  <c r="O14"/>
  <c r="N14"/>
  <c r="M14"/>
  <c r="L14"/>
  <c r="J14"/>
  <c r="I14"/>
  <c r="H14"/>
  <c r="AE13"/>
  <c r="AD13"/>
  <c r="AC13"/>
  <c r="AA13"/>
  <c r="W13"/>
  <c r="V13"/>
  <c r="U13"/>
  <c r="T13"/>
  <c r="P13"/>
  <c r="O13"/>
  <c r="N13"/>
  <c r="M13"/>
  <c r="L13"/>
  <c r="J13"/>
  <c r="I13"/>
  <c r="H13"/>
  <c r="AE12"/>
  <c r="AD12"/>
  <c r="AC12"/>
  <c r="AA12"/>
  <c r="W12"/>
  <c r="V12"/>
  <c r="U12"/>
  <c r="T12"/>
  <c r="P12"/>
  <c r="O12"/>
  <c r="N12"/>
  <c r="M12"/>
  <c r="L12"/>
  <c r="J12"/>
  <c r="I12"/>
  <c r="H12"/>
  <c r="AE11"/>
  <c r="AD11"/>
  <c r="AC11"/>
  <c r="AA11"/>
  <c r="W11"/>
  <c r="V11"/>
  <c r="U11"/>
  <c r="T11"/>
  <c r="P11"/>
  <c r="O11"/>
  <c r="N11"/>
  <c r="M11"/>
  <c r="L11"/>
  <c r="J11"/>
  <c r="I11"/>
  <c r="H11"/>
  <c r="AE10"/>
  <c r="AD10"/>
  <c r="AC10"/>
  <c r="AA10"/>
  <c r="W10"/>
  <c r="V10"/>
  <c r="U10"/>
  <c r="T10"/>
  <c r="P10"/>
  <c r="O10"/>
  <c r="N10"/>
  <c r="M10"/>
  <c r="L10"/>
  <c r="J10"/>
  <c r="I10"/>
  <c r="H10"/>
  <c r="AE9"/>
  <c r="AD9"/>
  <c r="AC9"/>
  <c r="AA9"/>
  <c r="W9"/>
  <c r="V9"/>
  <c r="U9"/>
  <c r="T9"/>
  <c r="P9"/>
  <c r="O9"/>
  <c r="N9"/>
  <c r="M9"/>
  <c r="L9"/>
  <c r="J9"/>
  <c r="I9"/>
  <c r="H9"/>
  <c r="AE8"/>
  <c r="AD8"/>
  <c r="AC8"/>
  <c r="AA8"/>
  <c r="W8"/>
  <c r="V8"/>
  <c r="U8"/>
  <c r="T8"/>
  <c r="P8"/>
  <c r="O8"/>
  <c r="N8"/>
  <c r="M8"/>
  <c r="L8"/>
  <c r="J8"/>
  <c r="I8"/>
  <c r="H8"/>
  <c r="AE7"/>
  <c r="AD7"/>
  <c r="AC7"/>
  <c r="AA7"/>
  <c r="W7"/>
  <c r="V7"/>
  <c r="U7"/>
  <c r="T7"/>
  <c r="P7"/>
  <c r="O7"/>
  <c r="N7"/>
  <c r="M7"/>
  <c r="L7"/>
  <c r="J7"/>
  <c r="I7"/>
  <c r="H7"/>
  <c r="AE6"/>
  <c r="AD6"/>
  <c r="AC6"/>
  <c r="AA6"/>
  <c r="W6"/>
  <c r="V6"/>
  <c r="U6"/>
  <c r="T6"/>
  <c r="P6"/>
  <c r="O6"/>
  <c r="N6"/>
  <c r="M6"/>
  <c r="L6"/>
  <c r="J6"/>
  <c r="I6"/>
  <c r="H6"/>
  <c r="AE5"/>
  <c r="AD5"/>
  <c r="AC5"/>
  <c r="AA5"/>
  <c r="W5"/>
  <c r="V5"/>
  <c r="U5"/>
  <c r="T5"/>
  <c r="P5"/>
  <c r="O5"/>
  <c r="N5"/>
  <c r="M5"/>
  <c r="L5"/>
  <c r="J5"/>
  <c r="I5"/>
  <c r="H5"/>
  <c r="AE4"/>
  <c r="AD4"/>
  <c r="AC4"/>
  <c r="AA4"/>
  <c r="W4"/>
  <c r="V4"/>
  <c r="U4"/>
  <c r="T4"/>
  <c r="P4"/>
  <c r="O4"/>
  <c r="N4"/>
  <c r="M4"/>
  <c r="L4"/>
  <c r="J4"/>
  <c r="I4"/>
  <c r="H4"/>
  <c r="D4"/>
  <c r="A4" s="1"/>
  <c r="AE3"/>
  <c r="AD3"/>
  <c r="AD35" s="1"/>
  <c r="AC3"/>
  <c r="AC35" s="1"/>
  <c r="AA3"/>
  <c r="AA35" s="1"/>
  <c r="D36" i="22" s="1"/>
  <c r="W3" i="34"/>
  <c r="W35" s="1"/>
  <c r="V3"/>
  <c r="V35" s="1"/>
  <c r="U3"/>
  <c r="U35" s="1"/>
  <c r="T3"/>
  <c r="T35" s="1"/>
  <c r="P3"/>
  <c r="P35" s="1"/>
  <c r="O3"/>
  <c r="O35" s="1"/>
  <c r="N3"/>
  <c r="N35" s="1"/>
  <c r="M3"/>
  <c r="M35" s="1"/>
  <c r="L3"/>
  <c r="L35" s="1"/>
  <c r="J3"/>
  <c r="J35" s="1"/>
  <c r="B36" i="22" s="1"/>
  <c r="I3" i="34"/>
  <c r="I35" s="1"/>
  <c r="H3"/>
  <c r="H35" s="1"/>
  <c r="C1" i="33"/>
  <c r="O15" i="6" s="1"/>
  <c r="AG35" i="33"/>
  <c r="AF35"/>
  <c r="Y35"/>
  <c r="S35"/>
  <c r="R35"/>
  <c r="Q35"/>
  <c r="AH34"/>
  <c r="AG34"/>
  <c r="AF34"/>
  <c r="AE34"/>
  <c r="AB34"/>
  <c r="AA34"/>
  <c r="Z34"/>
  <c r="Y34"/>
  <c r="X34"/>
  <c r="AE33"/>
  <c r="AD33"/>
  <c r="AC33"/>
  <c r="AA33"/>
  <c r="W33"/>
  <c r="V33"/>
  <c r="U33"/>
  <c r="T33"/>
  <c r="P33"/>
  <c r="O33"/>
  <c r="N33"/>
  <c r="M33"/>
  <c r="L33"/>
  <c r="J33"/>
  <c r="I33"/>
  <c r="H33"/>
  <c r="AE32"/>
  <c r="AD32"/>
  <c r="AC32"/>
  <c r="AA32"/>
  <c r="W32"/>
  <c r="V32"/>
  <c r="U32"/>
  <c r="T32"/>
  <c r="P32"/>
  <c r="O32"/>
  <c r="N32"/>
  <c r="M32"/>
  <c r="L32"/>
  <c r="J32"/>
  <c r="I32"/>
  <c r="H32"/>
  <c r="AE31"/>
  <c r="AD31"/>
  <c r="AC31"/>
  <c r="AA31"/>
  <c r="W31"/>
  <c r="V31"/>
  <c r="U31"/>
  <c r="T31"/>
  <c r="P31"/>
  <c r="O31"/>
  <c r="N31"/>
  <c r="M31"/>
  <c r="L31"/>
  <c r="J31"/>
  <c r="I31"/>
  <c r="H31"/>
  <c r="AE30"/>
  <c r="AD30"/>
  <c r="AC30"/>
  <c r="AA30"/>
  <c r="W30"/>
  <c r="V30"/>
  <c r="U30"/>
  <c r="T30"/>
  <c r="P30"/>
  <c r="O30"/>
  <c r="N30"/>
  <c r="M30"/>
  <c r="L30"/>
  <c r="J30"/>
  <c r="I30"/>
  <c r="H30"/>
  <c r="AE29"/>
  <c r="AD29"/>
  <c r="AC29"/>
  <c r="AA29"/>
  <c r="W29"/>
  <c r="V29"/>
  <c r="U29"/>
  <c r="T29"/>
  <c r="P29"/>
  <c r="O29"/>
  <c r="N29"/>
  <c r="M29"/>
  <c r="L29"/>
  <c r="J29"/>
  <c r="I29"/>
  <c r="H29"/>
  <c r="AE28"/>
  <c r="AD28"/>
  <c r="AC28"/>
  <c r="AA28"/>
  <c r="W28"/>
  <c r="V28"/>
  <c r="U28"/>
  <c r="T28"/>
  <c r="P28"/>
  <c r="O28"/>
  <c r="N28"/>
  <c r="M28"/>
  <c r="L28"/>
  <c r="J28"/>
  <c r="I28"/>
  <c r="H28"/>
  <c r="AE27"/>
  <c r="AD27"/>
  <c r="AC27"/>
  <c r="AA27"/>
  <c r="W27"/>
  <c r="V27"/>
  <c r="U27"/>
  <c r="T27"/>
  <c r="P27"/>
  <c r="O27"/>
  <c r="N27"/>
  <c r="M27"/>
  <c r="L27"/>
  <c r="J27"/>
  <c r="I27"/>
  <c r="H27"/>
  <c r="AE26"/>
  <c r="AD26"/>
  <c r="AC26"/>
  <c r="AA26"/>
  <c r="W26"/>
  <c r="V26"/>
  <c r="U26"/>
  <c r="T26"/>
  <c r="P26"/>
  <c r="O26"/>
  <c r="N26"/>
  <c r="M26"/>
  <c r="L26"/>
  <c r="J26"/>
  <c r="I26"/>
  <c r="H26"/>
  <c r="AE25"/>
  <c r="AD25"/>
  <c r="AC25"/>
  <c r="AA25"/>
  <c r="W25"/>
  <c r="V25"/>
  <c r="U25"/>
  <c r="T25"/>
  <c r="P25"/>
  <c r="O25"/>
  <c r="N25"/>
  <c r="M25"/>
  <c r="L25"/>
  <c r="J25"/>
  <c r="I25"/>
  <c r="H25"/>
  <c r="AE24"/>
  <c r="AD24"/>
  <c r="AC24"/>
  <c r="AA24"/>
  <c r="W24"/>
  <c r="V24"/>
  <c r="U24"/>
  <c r="T24"/>
  <c r="P24"/>
  <c r="O24"/>
  <c r="N24"/>
  <c r="M24"/>
  <c r="L24"/>
  <c r="J24"/>
  <c r="I24"/>
  <c r="H24"/>
  <c r="AE23"/>
  <c r="AD23"/>
  <c r="AC23"/>
  <c r="AA23"/>
  <c r="W23"/>
  <c r="V23"/>
  <c r="U23"/>
  <c r="T23"/>
  <c r="P23"/>
  <c r="O23"/>
  <c r="N23"/>
  <c r="M23"/>
  <c r="L23"/>
  <c r="J23"/>
  <c r="I23"/>
  <c r="H23"/>
  <c r="AE22"/>
  <c r="AD22"/>
  <c r="AC22"/>
  <c r="AA22"/>
  <c r="W22"/>
  <c r="V22"/>
  <c r="U22"/>
  <c r="T22"/>
  <c r="P22"/>
  <c r="O22"/>
  <c r="N22"/>
  <c r="M22"/>
  <c r="L22"/>
  <c r="J22"/>
  <c r="I22"/>
  <c r="H22"/>
  <c r="AE21"/>
  <c r="AD21"/>
  <c r="AC21"/>
  <c r="AA21"/>
  <c r="W21"/>
  <c r="V21"/>
  <c r="U21"/>
  <c r="T21"/>
  <c r="P21"/>
  <c r="O21"/>
  <c r="N21"/>
  <c r="M21"/>
  <c r="L21"/>
  <c r="J21"/>
  <c r="I21"/>
  <c r="H21"/>
  <c r="AE20"/>
  <c r="AD20"/>
  <c r="AC20"/>
  <c r="AA20"/>
  <c r="W20"/>
  <c r="V20"/>
  <c r="U20"/>
  <c r="T20"/>
  <c r="P20"/>
  <c r="O20"/>
  <c r="N20"/>
  <c r="M20"/>
  <c r="L20"/>
  <c r="J20"/>
  <c r="I20"/>
  <c r="H20"/>
  <c r="AE19"/>
  <c r="AD19"/>
  <c r="AC19"/>
  <c r="AA19"/>
  <c r="W19"/>
  <c r="V19"/>
  <c r="U19"/>
  <c r="T19"/>
  <c r="P19"/>
  <c r="O19"/>
  <c r="N19"/>
  <c r="M19"/>
  <c r="L19"/>
  <c r="J19"/>
  <c r="I19"/>
  <c r="H19"/>
  <c r="AE18"/>
  <c r="AD18"/>
  <c r="AC18"/>
  <c r="AA18"/>
  <c r="W18"/>
  <c r="V18"/>
  <c r="U18"/>
  <c r="T18"/>
  <c r="P18"/>
  <c r="O18"/>
  <c r="N18"/>
  <c r="M18"/>
  <c r="L18"/>
  <c r="J18"/>
  <c r="I18"/>
  <c r="H18"/>
  <c r="AE17"/>
  <c r="AD17"/>
  <c r="AC17"/>
  <c r="AA17"/>
  <c r="W17"/>
  <c r="V17"/>
  <c r="U17"/>
  <c r="T17"/>
  <c r="P17"/>
  <c r="O17"/>
  <c r="N17"/>
  <c r="M17"/>
  <c r="L17"/>
  <c r="J17"/>
  <c r="I17"/>
  <c r="H17"/>
  <c r="AE16"/>
  <c r="AD16"/>
  <c r="AC16"/>
  <c r="AA16"/>
  <c r="W16"/>
  <c r="V16"/>
  <c r="U16"/>
  <c r="T16"/>
  <c r="P16"/>
  <c r="O16"/>
  <c r="N16"/>
  <c r="M16"/>
  <c r="L16"/>
  <c r="J16"/>
  <c r="I16"/>
  <c r="H16"/>
  <c r="AE15"/>
  <c r="AD15"/>
  <c r="AC15"/>
  <c r="AA15"/>
  <c r="W15"/>
  <c r="V15"/>
  <c r="U15"/>
  <c r="T15"/>
  <c r="P15"/>
  <c r="O15"/>
  <c r="N15"/>
  <c r="M15"/>
  <c r="L15"/>
  <c r="J15"/>
  <c r="I15"/>
  <c r="H15"/>
  <c r="AE14"/>
  <c r="AD14"/>
  <c r="AC14"/>
  <c r="AA14"/>
  <c r="W14"/>
  <c r="V14"/>
  <c r="U14"/>
  <c r="T14"/>
  <c r="P14"/>
  <c r="O14"/>
  <c r="N14"/>
  <c r="M14"/>
  <c r="L14"/>
  <c r="J14"/>
  <c r="I14"/>
  <c r="H14"/>
  <c r="AE13"/>
  <c r="AD13"/>
  <c r="AC13"/>
  <c r="AA13"/>
  <c r="W13"/>
  <c r="V13"/>
  <c r="U13"/>
  <c r="T13"/>
  <c r="P13"/>
  <c r="O13"/>
  <c r="N13"/>
  <c r="M13"/>
  <c r="L13"/>
  <c r="J13"/>
  <c r="I13"/>
  <c r="H13"/>
  <c r="AE12"/>
  <c r="AD12"/>
  <c r="AC12"/>
  <c r="AA12"/>
  <c r="W12"/>
  <c r="V12"/>
  <c r="U12"/>
  <c r="T12"/>
  <c r="P12"/>
  <c r="O12"/>
  <c r="N12"/>
  <c r="M12"/>
  <c r="L12"/>
  <c r="J12"/>
  <c r="I12"/>
  <c r="H12"/>
  <c r="AE11"/>
  <c r="AD11"/>
  <c r="AC11"/>
  <c r="AA11"/>
  <c r="W11"/>
  <c r="V11"/>
  <c r="U11"/>
  <c r="T11"/>
  <c r="P11"/>
  <c r="O11"/>
  <c r="N11"/>
  <c r="M11"/>
  <c r="L11"/>
  <c r="J11"/>
  <c r="I11"/>
  <c r="H11"/>
  <c r="AE10"/>
  <c r="AD10"/>
  <c r="AC10"/>
  <c r="AA10"/>
  <c r="W10"/>
  <c r="V10"/>
  <c r="U10"/>
  <c r="T10"/>
  <c r="P10"/>
  <c r="O10"/>
  <c r="N10"/>
  <c r="M10"/>
  <c r="L10"/>
  <c r="J10"/>
  <c r="I10"/>
  <c r="H10"/>
  <c r="AE9"/>
  <c r="AD9"/>
  <c r="AC9"/>
  <c r="AA9"/>
  <c r="W9"/>
  <c r="V9"/>
  <c r="U9"/>
  <c r="T9"/>
  <c r="P9"/>
  <c r="O9"/>
  <c r="N9"/>
  <c r="M9"/>
  <c r="L9"/>
  <c r="J9"/>
  <c r="I9"/>
  <c r="H9"/>
  <c r="AE8"/>
  <c r="AD8"/>
  <c r="AC8"/>
  <c r="AA8"/>
  <c r="W8"/>
  <c r="V8"/>
  <c r="U8"/>
  <c r="T8"/>
  <c r="P8"/>
  <c r="O8"/>
  <c r="N8"/>
  <c r="M8"/>
  <c r="L8"/>
  <c r="J8"/>
  <c r="I8"/>
  <c r="H8"/>
  <c r="AE7"/>
  <c r="AD7"/>
  <c r="AC7"/>
  <c r="AA7"/>
  <c r="W7"/>
  <c r="V7"/>
  <c r="U7"/>
  <c r="T7"/>
  <c r="P7"/>
  <c r="O7"/>
  <c r="N7"/>
  <c r="M7"/>
  <c r="L7"/>
  <c r="J7"/>
  <c r="I7"/>
  <c r="H7"/>
  <c r="AE6"/>
  <c r="AD6"/>
  <c r="AC6"/>
  <c r="AA6"/>
  <c r="W6"/>
  <c r="V6"/>
  <c r="U6"/>
  <c r="T6"/>
  <c r="P6"/>
  <c r="O6"/>
  <c r="N6"/>
  <c r="M6"/>
  <c r="L6"/>
  <c r="J6"/>
  <c r="I6"/>
  <c r="H6"/>
  <c r="AE5"/>
  <c r="AD5"/>
  <c r="AC5"/>
  <c r="AA5"/>
  <c r="W5"/>
  <c r="V5"/>
  <c r="U5"/>
  <c r="T5"/>
  <c r="P5"/>
  <c r="O5"/>
  <c r="N5"/>
  <c r="M5"/>
  <c r="L5"/>
  <c r="J5"/>
  <c r="I5"/>
  <c r="H5"/>
  <c r="AE4"/>
  <c r="AD4"/>
  <c r="AC4"/>
  <c r="AA4"/>
  <c r="W4"/>
  <c r="V4"/>
  <c r="U4"/>
  <c r="T4"/>
  <c r="P4"/>
  <c r="O4"/>
  <c r="N4"/>
  <c r="M4"/>
  <c r="L4"/>
  <c r="J4"/>
  <c r="I4"/>
  <c r="H4"/>
  <c r="D4"/>
  <c r="A4" s="1"/>
  <c r="AE3"/>
  <c r="AD3"/>
  <c r="AD35" s="1"/>
  <c r="AC3"/>
  <c r="AC35" s="1"/>
  <c r="AA3"/>
  <c r="AA35" s="1"/>
  <c r="D35" i="22" s="1"/>
  <c r="W3" i="33"/>
  <c r="W35" s="1"/>
  <c r="V3"/>
  <c r="V35" s="1"/>
  <c r="U3"/>
  <c r="U35" s="1"/>
  <c r="T3"/>
  <c r="T35" s="1"/>
  <c r="P3"/>
  <c r="P35" s="1"/>
  <c r="O3"/>
  <c r="O35" s="1"/>
  <c r="N3"/>
  <c r="N35" s="1"/>
  <c r="M3"/>
  <c r="M35" s="1"/>
  <c r="L3"/>
  <c r="L35" s="1"/>
  <c r="J3"/>
  <c r="J35" s="1"/>
  <c r="B35" i="22" s="1"/>
  <c r="I3" i="33"/>
  <c r="I35" s="1"/>
  <c r="H3"/>
  <c r="H35" s="1"/>
  <c r="A3"/>
  <c r="O21" i="6" l="1"/>
  <c r="A3" i="34"/>
  <c r="O23" i="6"/>
  <c r="O24"/>
  <c r="C37" i="22"/>
  <c r="C36"/>
  <c r="C35"/>
  <c r="C34"/>
  <c r="C33"/>
  <c r="C32"/>
  <c r="C31"/>
  <c r="C30"/>
  <c r="C29"/>
  <c r="C28"/>
  <c r="C27"/>
  <c r="C26"/>
  <c r="C3" i="33"/>
  <c r="C4" s="1"/>
  <c r="G4" s="1"/>
  <c r="G3" i="35"/>
  <c r="G3" i="34"/>
  <c r="AE35" i="33"/>
  <c r="AE35" i="35"/>
  <c r="AE35" i="34"/>
  <c r="C5" i="35"/>
  <c r="G5" s="1"/>
  <c r="B4"/>
  <c r="X4"/>
  <c r="X3"/>
  <c r="D5"/>
  <c r="B3"/>
  <c r="C5" i="34"/>
  <c r="G5" s="1"/>
  <c r="B4"/>
  <c r="X3"/>
  <c r="X4"/>
  <c r="D5"/>
  <c r="B3"/>
  <c r="D5" i="33"/>
  <c r="AG35" i="32"/>
  <c r="AF35"/>
  <c r="Y35"/>
  <c r="S35"/>
  <c r="R35"/>
  <c r="Q35"/>
  <c r="AH34"/>
  <c r="AG34"/>
  <c r="AF34"/>
  <c r="AE34"/>
  <c r="AB34"/>
  <c r="AA34"/>
  <c r="Z34"/>
  <c r="Y34"/>
  <c r="X34"/>
  <c r="AE33"/>
  <c r="AD33"/>
  <c r="AC33"/>
  <c r="AA33"/>
  <c r="W33"/>
  <c r="V33"/>
  <c r="U33"/>
  <c r="T33"/>
  <c r="P33"/>
  <c r="O33"/>
  <c r="N33"/>
  <c r="M33"/>
  <c r="L33"/>
  <c r="J33"/>
  <c r="I33"/>
  <c r="H33"/>
  <c r="AE32"/>
  <c r="AD32"/>
  <c r="AC32"/>
  <c r="AA32"/>
  <c r="W32"/>
  <c r="V32"/>
  <c r="U32"/>
  <c r="T32"/>
  <c r="P32"/>
  <c r="O32"/>
  <c r="N32"/>
  <c r="M32"/>
  <c r="L32"/>
  <c r="J32"/>
  <c r="I32"/>
  <c r="H32"/>
  <c r="AE31"/>
  <c r="AD31"/>
  <c r="AC31"/>
  <c r="AA31"/>
  <c r="W31"/>
  <c r="V31"/>
  <c r="U31"/>
  <c r="T31"/>
  <c r="P31"/>
  <c r="O31"/>
  <c r="N31"/>
  <c r="M31"/>
  <c r="L31"/>
  <c r="J31"/>
  <c r="I31"/>
  <c r="H31"/>
  <c r="AE30"/>
  <c r="AD30"/>
  <c r="AC30"/>
  <c r="AA30"/>
  <c r="W30"/>
  <c r="V30"/>
  <c r="U30"/>
  <c r="T30"/>
  <c r="P30"/>
  <c r="O30"/>
  <c r="N30"/>
  <c r="M30"/>
  <c r="L30"/>
  <c r="J30"/>
  <c r="I30"/>
  <c r="H30"/>
  <c r="AE29"/>
  <c r="AD29"/>
  <c r="AC29"/>
  <c r="AA29"/>
  <c r="W29"/>
  <c r="V29"/>
  <c r="U29"/>
  <c r="T29"/>
  <c r="P29"/>
  <c r="O29"/>
  <c r="N29"/>
  <c r="M29"/>
  <c r="L29"/>
  <c r="J29"/>
  <c r="I29"/>
  <c r="H29"/>
  <c r="AE28"/>
  <c r="AD28"/>
  <c r="AC28"/>
  <c r="AA28"/>
  <c r="W28"/>
  <c r="V28"/>
  <c r="U28"/>
  <c r="T28"/>
  <c r="P28"/>
  <c r="O28"/>
  <c r="N28"/>
  <c r="M28"/>
  <c r="L28"/>
  <c r="J28"/>
  <c r="I28"/>
  <c r="H28"/>
  <c r="AE27"/>
  <c r="AD27"/>
  <c r="AC27"/>
  <c r="AA27"/>
  <c r="W27"/>
  <c r="V27"/>
  <c r="U27"/>
  <c r="T27"/>
  <c r="P27"/>
  <c r="O27"/>
  <c r="N27"/>
  <c r="M27"/>
  <c r="L27"/>
  <c r="J27"/>
  <c r="I27"/>
  <c r="H27"/>
  <c r="AE26"/>
  <c r="AD26"/>
  <c r="AC26"/>
  <c r="AA26"/>
  <c r="W26"/>
  <c r="V26"/>
  <c r="U26"/>
  <c r="T26"/>
  <c r="P26"/>
  <c r="O26"/>
  <c r="N26"/>
  <c r="M26"/>
  <c r="L26"/>
  <c r="J26"/>
  <c r="I26"/>
  <c r="H26"/>
  <c r="AE25"/>
  <c r="AD25"/>
  <c r="AC25"/>
  <c r="AA25"/>
  <c r="W25"/>
  <c r="V25"/>
  <c r="U25"/>
  <c r="T25"/>
  <c r="P25"/>
  <c r="O25"/>
  <c r="N25"/>
  <c r="M25"/>
  <c r="L25"/>
  <c r="J25"/>
  <c r="I25"/>
  <c r="H25"/>
  <c r="AE24"/>
  <c r="AD24"/>
  <c r="AC24"/>
  <c r="AA24"/>
  <c r="W24"/>
  <c r="V24"/>
  <c r="U24"/>
  <c r="T24"/>
  <c r="P24"/>
  <c r="O24"/>
  <c r="N24"/>
  <c r="M24"/>
  <c r="L24"/>
  <c r="J24"/>
  <c r="I24"/>
  <c r="H24"/>
  <c r="AE23"/>
  <c r="AD23"/>
  <c r="AC23"/>
  <c r="AA23"/>
  <c r="W23"/>
  <c r="V23"/>
  <c r="U23"/>
  <c r="T23"/>
  <c r="P23"/>
  <c r="O23"/>
  <c r="N23"/>
  <c r="M23"/>
  <c r="L23"/>
  <c r="J23"/>
  <c r="I23"/>
  <c r="H23"/>
  <c r="AE22"/>
  <c r="AD22"/>
  <c r="AC22"/>
  <c r="AA22"/>
  <c r="W22"/>
  <c r="V22"/>
  <c r="U22"/>
  <c r="T22"/>
  <c r="P22"/>
  <c r="O22"/>
  <c r="N22"/>
  <c r="M22"/>
  <c r="L22"/>
  <c r="J22"/>
  <c r="I22"/>
  <c r="H22"/>
  <c r="AE21"/>
  <c r="AD21"/>
  <c r="AC21"/>
  <c r="AA21"/>
  <c r="W21"/>
  <c r="V21"/>
  <c r="U21"/>
  <c r="T21"/>
  <c r="P21"/>
  <c r="O21"/>
  <c r="N21"/>
  <c r="M21"/>
  <c r="L21"/>
  <c r="J21"/>
  <c r="I21"/>
  <c r="H21"/>
  <c r="AE20"/>
  <c r="AD20"/>
  <c r="AC20"/>
  <c r="AA20"/>
  <c r="W20"/>
  <c r="V20"/>
  <c r="U20"/>
  <c r="T20"/>
  <c r="P20"/>
  <c r="O20"/>
  <c r="N20"/>
  <c r="M20"/>
  <c r="L20"/>
  <c r="J20"/>
  <c r="I20"/>
  <c r="H20"/>
  <c r="AE19"/>
  <c r="AD19"/>
  <c r="AC19"/>
  <c r="AA19"/>
  <c r="W19"/>
  <c r="V19"/>
  <c r="U19"/>
  <c r="T19"/>
  <c r="P19"/>
  <c r="O19"/>
  <c r="N19"/>
  <c r="M19"/>
  <c r="L19"/>
  <c r="J19"/>
  <c r="I19"/>
  <c r="H19"/>
  <c r="AE18"/>
  <c r="AD18"/>
  <c r="AC18"/>
  <c r="AA18"/>
  <c r="W18"/>
  <c r="V18"/>
  <c r="U18"/>
  <c r="T18"/>
  <c r="P18"/>
  <c r="O18"/>
  <c r="N18"/>
  <c r="M18"/>
  <c r="L18"/>
  <c r="J18"/>
  <c r="I18"/>
  <c r="H18"/>
  <c r="AE17"/>
  <c r="AD17"/>
  <c r="AC17"/>
  <c r="AA17"/>
  <c r="W17"/>
  <c r="V17"/>
  <c r="U17"/>
  <c r="T17"/>
  <c r="P17"/>
  <c r="O17"/>
  <c r="N17"/>
  <c r="M17"/>
  <c r="L17"/>
  <c r="J17"/>
  <c r="I17"/>
  <c r="H17"/>
  <c r="AE16"/>
  <c r="AD16"/>
  <c r="AC16"/>
  <c r="AA16"/>
  <c r="W16"/>
  <c r="V16"/>
  <c r="U16"/>
  <c r="T16"/>
  <c r="P16"/>
  <c r="O16"/>
  <c r="N16"/>
  <c r="M16"/>
  <c r="L16"/>
  <c r="J16"/>
  <c r="I16"/>
  <c r="H16"/>
  <c r="AE15"/>
  <c r="AD15"/>
  <c r="AC15"/>
  <c r="AA15"/>
  <c r="W15"/>
  <c r="V15"/>
  <c r="U15"/>
  <c r="T15"/>
  <c r="P15"/>
  <c r="O15"/>
  <c r="N15"/>
  <c r="M15"/>
  <c r="L15"/>
  <c r="J15"/>
  <c r="I15"/>
  <c r="H15"/>
  <c r="AE14"/>
  <c r="AD14"/>
  <c r="AC14"/>
  <c r="AA14"/>
  <c r="W14"/>
  <c r="V14"/>
  <c r="U14"/>
  <c r="T14"/>
  <c r="P14"/>
  <c r="O14"/>
  <c r="N14"/>
  <c r="M14"/>
  <c r="L14"/>
  <c r="J14"/>
  <c r="I14"/>
  <c r="H14"/>
  <c r="AE13"/>
  <c r="AD13"/>
  <c r="AC13"/>
  <c r="AA13"/>
  <c r="W13"/>
  <c r="V13"/>
  <c r="U13"/>
  <c r="T13"/>
  <c r="P13"/>
  <c r="O13"/>
  <c r="N13"/>
  <c r="M13"/>
  <c r="L13"/>
  <c r="J13"/>
  <c r="I13"/>
  <c r="H13"/>
  <c r="AE12"/>
  <c r="AD12"/>
  <c r="AC12"/>
  <c r="AA12"/>
  <c r="W12"/>
  <c r="V12"/>
  <c r="U12"/>
  <c r="T12"/>
  <c r="P12"/>
  <c r="O12"/>
  <c r="N12"/>
  <c r="M12"/>
  <c r="L12"/>
  <c r="J12"/>
  <c r="I12"/>
  <c r="H12"/>
  <c r="AE11"/>
  <c r="AD11"/>
  <c r="AC11"/>
  <c r="AA11"/>
  <c r="W11"/>
  <c r="V11"/>
  <c r="U11"/>
  <c r="T11"/>
  <c r="P11"/>
  <c r="O11"/>
  <c r="N11"/>
  <c r="M11"/>
  <c r="L11"/>
  <c r="J11"/>
  <c r="I11"/>
  <c r="H11"/>
  <c r="AE10"/>
  <c r="AD10"/>
  <c r="AC10"/>
  <c r="AA10"/>
  <c r="W10"/>
  <c r="V10"/>
  <c r="U10"/>
  <c r="T10"/>
  <c r="P10"/>
  <c r="O10"/>
  <c r="N10"/>
  <c r="M10"/>
  <c r="L10"/>
  <c r="J10"/>
  <c r="I10"/>
  <c r="H10"/>
  <c r="AE9"/>
  <c r="AD9"/>
  <c r="AC9"/>
  <c r="AA9"/>
  <c r="W9"/>
  <c r="V9"/>
  <c r="U9"/>
  <c r="T9"/>
  <c r="P9"/>
  <c r="O9"/>
  <c r="N9"/>
  <c r="M9"/>
  <c r="L9"/>
  <c r="J9"/>
  <c r="I9"/>
  <c r="H9"/>
  <c r="AE8"/>
  <c r="AD8"/>
  <c r="AC8"/>
  <c r="AA8"/>
  <c r="W8"/>
  <c r="V8"/>
  <c r="U8"/>
  <c r="T8"/>
  <c r="P8"/>
  <c r="O8"/>
  <c r="N8"/>
  <c r="M8"/>
  <c r="L8"/>
  <c r="J8"/>
  <c r="I8"/>
  <c r="H8"/>
  <c r="AE7"/>
  <c r="AD7"/>
  <c r="AC7"/>
  <c r="AA7"/>
  <c r="W7"/>
  <c r="V7"/>
  <c r="U7"/>
  <c r="T7"/>
  <c r="P7"/>
  <c r="O7"/>
  <c r="N7"/>
  <c r="M7"/>
  <c r="L7"/>
  <c r="J7"/>
  <c r="I7"/>
  <c r="H7"/>
  <c r="AE6"/>
  <c r="AD6"/>
  <c r="AC6"/>
  <c r="AA6"/>
  <c r="W6"/>
  <c r="V6"/>
  <c r="U6"/>
  <c r="T6"/>
  <c r="P6"/>
  <c r="O6"/>
  <c r="N6"/>
  <c r="M6"/>
  <c r="L6"/>
  <c r="J6"/>
  <c r="I6"/>
  <c r="H6"/>
  <c r="AE5"/>
  <c r="AD5"/>
  <c r="AC5"/>
  <c r="AA5"/>
  <c r="W5"/>
  <c r="V5"/>
  <c r="U5"/>
  <c r="T5"/>
  <c r="P5"/>
  <c r="O5"/>
  <c r="N5"/>
  <c r="M5"/>
  <c r="L5"/>
  <c r="J5"/>
  <c r="I5"/>
  <c r="H5"/>
  <c r="AE4"/>
  <c r="AD4"/>
  <c r="AC4"/>
  <c r="AA4"/>
  <c r="W4"/>
  <c r="V4"/>
  <c r="U4"/>
  <c r="T4"/>
  <c r="P4"/>
  <c r="O4"/>
  <c r="N4"/>
  <c r="M4"/>
  <c r="L4"/>
  <c r="J4"/>
  <c r="I4"/>
  <c r="H4"/>
  <c r="D4"/>
  <c r="AE3"/>
  <c r="AD3"/>
  <c r="AD35" s="1"/>
  <c r="AC3"/>
  <c r="AC35" s="1"/>
  <c r="AA3"/>
  <c r="AA35" s="1"/>
  <c r="D34" i="22" s="1"/>
  <c r="W3" i="32"/>
  <c r="W35" s="1"/>
  <c r="V3"/>
  <c r="V35" s="1"/>
  <c r="U3"/>
  <c r="U35" s="1"/>
  <c r="T3"/>
  <c r="T35" s="1"/>
  <c r="P3"/>
  <c r="P35" s="1"/>
  <c r="O3"/>
  <c r="O35" s="1"/>
  <c r="N3"/>
  <c r="N35" s="1"/>
  <c r="M3"/>
  <c r="M35" s="1"/>
  <c r="L3"/>
  <c r="L35" s="1"/>
  <c r="J3"/>
  <c r="J35" s="1"/>
  <c r="B34" i="22" s="1"/>
  <c r="I3" i="32"/>
  <c r="I35" s="1"/>
  <c r="H3"/>
  <c r="H35" s="1"/>
  <c r="C1"/>
  <c r="C3" s="1"/>
  <c r="AG35" i="31"/>
  <c r="AF35"/>
  <c r="Y35"/>
  <c r="S35"/>
  <c r="R35"/>
  <c r="Q35"/>
  <c r="AH34"/>
  <c r="AG34"/>
  <c r="AF34"/>
  <c r="AE34"/>
  <c r="AB34"/>
  <c r="AA34"/>
  <c r="Z34"/>
  <c r="Y34"/>
  <c r="X34"/>
  <c r="AE33"/>
  <c r="AD33"/>
  <c r="AC33"/>
  <c r="AA33"/>
  <c r="W33"/>
  <c r="V33"/>
  <c r="U33"/>
  <c r="T33"/>
  <c r="P33"/>
  <c r="O33"/>
  <c r="N33"/>
  <c r="M33"/>
  <c r="L33"/>
  <c r="J33"/>
  <c r="I33"/>
  <c r="H33"/>
  <c r="AE32"/>
  <c r="AD32"/>
  <c r="AC32"/>
  <c r="AA32"/>
  <c r="W32"/>
  <c r="V32"/>
  <c r="U32"/>
  <c r="T32"/>
  <c r="P32"/>
  <c r="O32"/>
  <c r="N32"/>
  <c r="M32"/>
  <c r="L32"/>
  <c r="J32"/>
  <c r="I32"/>
  <c r="H32"/>
  <c r="AE31"/>
  <c r="AD31"/>
  <c r="AC31"/>
  <c r="AA31"/>
  <c r="W31"/>
  <c r="V31"/>
  <c r="U31"/>
  <c r="T31"/>
  <c r="P31"/>
  <c r="O31"/>
  <c r="N31"/>
  <c r="M31"/>
  <c r="L31"/>
  <c r="J31"/>
  <c r="I31"/>
  <c r="H31"/>
  <c r="AE30"/>
  <c r="AD30"/>
  <c r="AC30"/>
  <c r="AA30"/>
  <c r="W30"/>
  <c r="V30"/>
  <c r="U30"/>
  <c r="T30"/>
  <c r="P30"/>
  <c r="O30"/>
  <c r="N30"/>
  <c r="M30"/>
  <c r="L30"/>
  <c r="J30"/>
  <c r="I30"/>
  <c r="H30"/>
  <c r="AE29"/>
  <c r="AD29"/>
  <c r="AC29"/>
  <c r="AA29"/>
  <c r="W29"/>
  <c r="V29"/>
  <c r="U29"/>
  <c r="T29"/>
  <c r="P29"/>
  <c r="O29"/>
  <c r="N29"/>
  <c r="M29"/>
  <c r="L29"/>
  <c r="J29"/>
  <c r="I29"/>
  <c r="H29"/>
  <c r="AE28"/>
  <c r="AD28"/>
  <c r="AC28"/>
  <c r="AA28"/>
  <c r="W28"/>
  <c r="V28"/>
  <c r="U28"/>
  <c r="T28"/>
  <c r="P28"/>
  <c r="O28"/>
  <c r="N28"/>
  <c r="M28"/>
  <c r="L28"/>
  <c r="J28"/>
  <c r="I28"/>
  <c r="H28"/>
  <c r="AE27"/>
  <c r="AD27"/>
  <c r="AC27"/>
  <c r="AA27"/>
  <c r="W27"/>
  <c r="V27"/>
  <c r="U27"/>
  <c r="T27"/>
  <c r="P27"/>
  <c r="O27"/>
  <c r="N27"/>
  <c r="M27"/>
  <c r="L27"/>
  <c r="J27"/>
  <c r="I27"/>
  <c r="H27"/>
  <c r="AE26"/>
  <c r="AD26"/>
  <c r="AC26"/>
  <c r="AA26"/>
  <c r="W26"/>
  <c r="V26"/>
  <c r="U26"/>
  <c r="T26"/>
  <c r="P26"/>
  <c r="O26"/>
  <c r="N26"/>
  <c r="M26"/>
  <c r="L26"/>
  <c r="J26"/>
  <c r="I26"/>
  <c r="H26"/>
  <c r="AE25"/>
  <c r="AD25"/>
  <c r="AC25"/>
  <c r="AA25"/>
  <c r="W25"/>
  <c r="V25"/>
  <c r="U25"/>
  <c r="T25"/>
  <c r="P25"/>
  <c r="O25"/>
  <c r="N25"/>
  <c r="M25"/>
  <c r="L25"/>
  <c r="J25"/>
  <c r="I25"/>
  <c r="H25"/>
  <c r="AE24"/>
  <c r="AD24"/>
  <c r="AC24"/>
  <c r="AA24"/>
  <c r="W24"/>
  <c r="V24"/>
  <c r="U24"/>
  <c r="T24"/>
  <c r="P24"/>
  <c r="O24"/>
  <c r="N24"/>
  <c r="M24"/>
  <c r="L24"/>
  <c r="J24"/>
  <c r="I24"/>
  <c r="H24"/>
  <c r="AE23"/>
  <c r="AD23"/>
  <c r="AC23"/>
  <c r="AA23"/>
  <c r="W23"/>
  <c r="V23"/>
  <c r="U23"/>
  <c r="T23"/>
  <c r="P23"/>
  <c r="O23"/>
  <c r="N23"/>
  <c r="M23"/>
  <c r="L23"/>
  <c r="J23"/>
  <c r="I23"/>
  <c r="H23"/>
  <c r="AE22"/>
  <c r="AD22"/>
  <c r="AC22"/>
  <c r="AA22"/>
  <c r="W22"/>
  <c r="V22"/>
  <c r="U22"/>
  <c r="T22"/>
  <c r="P22"/>
  <c r="O22"/>
  <c r="N22"/>
  <c r="M22"/>
  <c r="L22"/>
  <c r="J22"/>
  <c r="I22"/>
  <c r="H22"/>
  <c r="AE21"/>
  <c r="AD21"/>
  <c r="AC21"/>
  <c r="AA21"/>
  <c r="W21"/>
  <c r="V21"/>
  <c r="U21"/>
  <c r="T21"/>
  <c r="P21"/>
  <c r="O21"/>
  <c r="N21"/>
  <c r="M21"/>
  <c r="L21"/>
  <c r="J21"/>
  <c r="I21"/>
  <c r="H21"/>
  <c r="AE20"/>
  <c r="AD20"/>
  <c r="AC20"/>
  <c r="AA20"/>
  <c r="W20"/>
  <c r="V20"/>
  <c r="U20"/>
  <c r="T20"/>
  <c r="P20"/>
  <c r="O20"/>
  <c r="N20"/>
  <c r="M20"/>
  <c r="L20"/>
  <c r="J20"/>
  <c r="I20"/>
  <c r="H20"/>
  <c r="AE19"/>
  <c r="AD19"/>
  <c r="AC19"/>
  <c r="AA19"/>
  <c r="W19"/>
  <c r="V19"/>
  <c r="U19"/>
  <c r="T19"/>
  <c r="P19"/>
  <c r="O19"/>
  <c r="N19"/>
  <c r="M19"/>
  <c r="L19"/>
  <c r="J19"/>
  <c r="I19"/>
  <c r="H19"/>
  <c r="AE18"/>
  <c r="AD18"/>
  <c r="AC18"/>
  <c r="AA18"/>
  <c r="W18"/>
  <c r="V18"/>
  <c r="U18"/>
  <c r="T18"/>
  <c r="P18"/>
  <c r="O18"/>
  <c r="N18"/>
  <c r="M18"/>
  <c r="L18"/>
  <c r="J18"/>
  <c r="I18"/>
  <c r="H18"/>
  <c r="AE17"/>
  <c r="AD17"/>
  <c r="AC17"/>
  <c r="AA17"/>
  <c r="W17"/>
  <c r="V17"/>
  <c r="U17"/>
  <c r="T17"/>
  <c r="P17"/>
  <c r="O17"/>
  <c r="N17"/>
  <c r="M17"/>
  <c r="L17"/>
  <c r="J17"/>
  <c r="I17"/>
  <c r="H17"/>
  <c r="AE16"/>
  <c r="AD16"/>
  <c r="AC16"/>
  <c r="AA16"/>
  <c r="W16"/>
  <c r="V16"/>
  <c r="U16"/>
  <c r="T16"/>
  <c r="P16"/>
  <c r="O16"/>
  <c r="N16"/>
  <c r="M16"/>
  <c r="L16"/>
  <c r="J16"/>
  <c r="I16"/>
  <c r="H16"/>
  <c r="AE15"/>
  <c r="AD15"/>
  <c r="AC15"/>
  <c r="AA15"/>
  <c r="W15"/>
  <c r="V15"/>
  <c r="U15"/>
  <c r="T15"/>
  <c r="P15"/>
  <c r="O15"/>
  <c r="N15"/>
  <c r="M15"/>
  <c r="L15"/>
  <c r="J15"/>
  <c r="I15"/>
  <c r="H15"/>
  <c r="AE14"/>
  <c r="AD14"/>
  <c r="AC14"/>
  <c r="AA14"/>
  <c r="W14"/>
  <c r="V14"/>
  <c r="U14"/>
  <c r="T14"/>
  <c r="P14"/>
  <c r="O14"/>
  <c r="N14"/>
  <c r="M14"/>
  <c r="L14"/>
  <c r="J14"/>
  <c r="I14"/>
  <c r="H14"/>
  <c r="AE13"/>
  <c r="AD13"/>
  <c r="AC13"/>
  <c r="AA13"/>
  <c r="W13"/>
  <c r="V13"/>
  <c r="U13"/>
  <c r="T13"/>
  <c r="P13"/>
  <c r="O13"/>
  <c r="N13"/>
  <c r="M13"/>
  <c r="L13"/>
  <c r="J13"/>
  <c r="I13"/>
  <c r="H13"/>
  <c r="AE12"/>
  <c r="AD12"/>
  <c r="AC12"/>
  <c r="AA12"/>
  <c r="W12"/>
  <c r="V12"/>
  <c r="U12"/>
  <c r="T12"/>
  <c r="P12"/>
  <c r="O12"/>
  <c r="N12"/>
  <c r="M12"/>
  <c r="L12"/>
  <c r="J12"/>
  <c r="I12"/>
  <c r="H12"/>
  <c r="AE11"/>
  <c r="AD11"/>
  <c r="AC11"/>
  <c r="AA11"/>
  <c r="W11"/>
  <c r="V11"/>
  <c r="U11"/>
  <c r="T11"/>
  <c r="P11"/>
  <c r="O11"/>
  <c r="N11"/>
  <c r="M11"/>
  <c r="L11"/>
  <c r="J11"/>
  <c r="I11"/>
  <c r="H11"/>
  <c r="AE10"/>
  <c r="AD10"/>
  <c r="AC10"/>
  <c r="AA10"/>
  <c r="W10"/>
  <c r="V10"/>
  <c r="U10"/>
  <c r="T10"/>
  <c r="P10"/>
  <c r="O10"/>
  <c r="N10"/>
  <c r="M10"/>
  <c r="L10"/>
  <c r="J10"/>
  <c r="I10"/>
  <c r="H10"/>
  <c r="AE9"/>
  <c r="AD9"/>
  <c r="AC9"/>
  <c r="AA9"/>
  <c r="W9"/>
  <c r="V9"/>
  <c r="U9"/>
  <c r="T9"/>
  <c r="P9"/>
  <c r="O9"/>
  <c r="N9"/>
  <c r="M9"/>
  <c r="L9"/>
  <c r="J9"/>
  <c r="I9"/>
  <c r="H9"/>
  <c r="AE8"/>
  <c r="AD8"/>
  <c r="AC8"/>
  <c r="AA8"/>
  <c r="W8"/>
  <c r="V8"/>
  <c r="U8"/>
  <c r="T8"/>
  <c r="P8"/>
  <c r="O8"/>
  <c r="N8"/>
  <c r="M8"/>
  <c r="L8"/>
  <c r="J8"/>
  <c r="I8"/>
  <c r="H8"/>
  <c r="AE7"/>
  <c r="AD7"/>
  <c r="AC7"/>
  <c r="AA7"/>
  <c r="W7"/>
  <c r="V7"/>
  <c r="U7"/>
  <c r="T7"/>
  <c r="P7"/>
  <c r="O7"/>
  <c r="N7"/>
  <c r="M7"/>
  <c r="L7"/>
  <c r="J7"/>
  <c r="I7"/>
  <c r="H7"/>
  <c r="AE6"/>
  <c r="AD6"/>
  <c r="AC6"/>
  <c r="AA6"/>
  <c r="W6"/>
  <c r="V6"/>
  <c r="U6"/>
  <c r="T6"/>
  <c r="P6"/>
  <c r="O6"/>
  <c r="N6"/>
  <c r="M6"/>
  <c r="L6"/>
  <c r="J6"/>
  <c r="I6"/>
  <c r="H6"/>
  <c r="AE5"/>
  <c r="AD5"/>
  <c r="AC5"/>
  <c r="AA5"/>
  <c r="W5"/>
  <c r="V5"/>
  <c r="U5"/>
  <c r="T5"/>
  <c r="P5"/>
  <c r="O5"/>
  <c r="N5"/>
  <c r="M5"/>
  <c r="L5"/>
  <c r="J5"/>
  <c r="I5"/>
  <c r="H5"/>
  <c r="AE4"/>
  <c r="AD4"/>
  <c r="AC4"/>
  <c r="AA4"/>
  <c r="W4"/>
  <c r="V4"/>
  <c r="U4"/>
  <c r="T4"/>
  <c r="P4"/>
  <c r="O4"/>
  <c r="N4"/>
  <c r="M4"/>
  <c r="L4"/>
  <c r="J4"/>
  <c r="I4"/>
  <c r="H4"/>
  <c r="D4"/>
  <c r="AE3"/>
  <c r="AD3"/>
  <c r="AD35" s="1"/>
  <c r="AC3"/>
  <c r="AC35" s="1"/>
  <c r="AA3"/>
  <c r="AA35" s="1"/>
  <c r="D33" i="22" s="1"/>
  <c r="W3" i="31"/>
  <c r="W35" s="1"/>
  <c r="V3"/>
  <c r="V35" s="1"/>
  <c r="U3"/>
  <c r="U35" s="1"/>
  <c r="T3"/>
  <c r="T35" s="1"/>
  <c r="P3"/>
  <c r="P35" s="1"/>
  <c r="O3"/>
  <c r="O35" s="1"/>
  <c r="N3"/>
  <c r="N35" s="1"/>
  <c r="M3"/>
  <c r="M35" s="1"/>
  <c r="L3"/>
  <c r="L35" s="1"/>
  <c r="J3"/>
  <c r="J35" s="1"/>
  <c r="B33" i="22" s="1"/>
  <c r="I3" i="31"/>
  <c r="I35" s="1"/>
  <c r="H3"/>
  <c r="H35" s="1"/>
  <c r="C1"/>
  <c r="A3" s="1"/>
  <c r="AG35" i="30"/>
  <c r="AF35"/>
  <c r="Y35"/>
  <c r="S35"/>
  <c r="R35"/>
  <c r="Q35"/>
  <c r="AH34"/>
  <c r="AG34"/>
  <c r="AF34"/>
  <c r="AE34"/>
  <c r="AB34"/>
  <c r="AA34"/>
  <c r="Z34"/>
  <c r="Y34"/>
  <c r="X34"/>
  <c r="AE33"/>
  <c r="AD33"/>
  <c r="AC33"/>
  <c r="AA33"/>
  <c r="W33"/>
  <c r="V33"/>
  <c r="U33"/>
  <c r="T33"/>
  <c r="P33"/>
  <c r="O33"/>
  <c r="N33"/>
  <c r="M33"/>
  <c r="L33"/>
  <c r="J33"/>
  <c r="I33"/>
  <c r="H33"/>
  <c r="AE32"/>
  <c r="AD32"/>
  <c r="AC32"/>
  <c r="AA32"/>
  <c r="W32"/>
  <c r="V32"/>
  <c r="U32"/>
  <c r="T32"/>
  <c r="P32"/>
  <c r="O32"/>
  <c r="N32"/>
  <c r="M32"/>
  <c r="L32"/>
  <c r="J32"/>
  <c r="I32"/>
  <c r="H32"/>
  <c r="AE31"/>
  <c r="AD31"/>
  <c r="AC31"/>
  <c r="AA31"/>
  <c r="W31"/>
  <c r="V31"/>
  <c r="U31"/>
  <c r="T31"/>
  <c r="P31"/>
  <c r="O31"/>
  <c r="N31"/>
  <c r="M31"/>
  <c r="L31"/>
  <c r="J31"/>
  <c r="I31"/>
  <c r="H31"/>
  <c r="AE30"/>
  <c r="AD30"/>
  <c r="AC30"/>
  <c r="AA30"/>
  <c r="W30"/>
  <c r="V30"/>
  <c r="U30"/>
  <c r="T30"/>
  <c r="P30"/>
  <c r="O30"/>
  <c r="N30"/>
  <c r="M30"/>
  <c r="L30"/>
  <c r="J30"/>
  <c r="I30"/>
  <c r="H30"/>
  <c r="AE29"/>
  <c r="AD29"/>
  <c r="AC29"/>
  <c r="AA29"/>
  <c r="W29"/>
  <c r="V29"/>
  <c r="U29"/>
  <c r="T29"/>
  <c r="P29"/>
  <c r="O29"/>
  <c r="N29"/>
  <c r="M29"/>
  <c r="L29"/>
  <c r="J29"/>
  <c r="I29"/>
  <c r="H29"/>
  <c r="AE28"/>
  <c r="AD28"/>
  <c r="AC28"/>
  <c r="AA28"/>
  <c r="W28"/>
  <c r="V28"/>
  <c r="U28"/>
  <c r="T28"/>
  <c r="P28"/>
  <c r="O28"/>
  <c r="N28"/>
  <c r="M28"/>
  <c r="L28"/>
  <c r="J28"/>
  <c r="I28"/>
  <c r="H28"/>
  <c r="AE27"/>
  <c r="AD27"/>
  <c r="AC27"/>
  <c r="AA27"/>
  <c r="W27"/>
  <c r="V27"/>
  <c r="U27"/>
  <c r="T27"/>
  <c r="P27"/>
  <c r="O27"/>
  <c r="N27"/>
  <c r="M27"/>
  <c r="L27"/>
  <c r="J27"/>
  <c r="I27"/>
  <c r="H27"/>
  <c r="AE26"/>
  <c r="AD26"/>
  <c r="AC26"/>
  <c r="AA26"/>
  <c r="W26"/>
  <c r="V26"/>
  <c r="U26"/>
  <c r="T26"/>
  <c r="P26"/>
  <c r="O26"/>
  <c r="N26"/>
  <c r="M26"/>
  <c r="L26"/>
  <c r="J26"/>
  <c r="I26"/>
  <c r="H26"/>
  <c r="AE25"/>
  <c r="AD25"/>
  <c r="AC25"/>
  <c r="AA25"/>
  <c r="W25"/>
  <c r="V25"/>
  <c r="U25"/>
  <c r="T25"/>
  <c r="P25"/>
  <c r="O25"/>
  <c r="N25"/>
  <c r="M25"/>
  <c r="L25"/>
  <c r="J25"/>
  <c r="I25"/>
  <c r="H25"/>
  <c r="AE24"/>
  <c r="AD24"/>
  <c r="AC24"/>
  <c r="AA24"/>
  <c r="W24"/>
  <c r="V24"/>
  <c r="U24"/>
  <c r="T24"/>
  <c r="P24"/>
  <c r="O24"/>
  <c r="N24"/>
  <c r="M24"/>
  <c r="L24"/>
  <c r="J24"/>
  <c r="I24"/>
  <c r="H24"/>
  <c r="AE23"/>
  <c r="AD23"/>
  <c r="AC23"/>
  <c r="AA23"/>
  <c r="W23"/>
  <c r="V23"/>
  <c r="U23"/>
  <c r="T23"/>
  <c r="P23"/>
  <c r="O23"/>
  <c r="N23"/>
  <c r="M23"/>
  <c r="L23"/>
  <c r="J23"/>
  <c r="I23"/>
  <c r="H23"/>
  <c r="AE22"/>
  <c r="AD22"/>
  <c r="AC22"/>
  <c r="AA22"/>
  <c r="W22"/>
  <c r="V22"/>
  <c r="U22"/>
  <c r="T22"/>
  <c r="P22"/>
  <c r="O22"/>
  <c r="N22"/>
  <c r="M22"/>
  <c r="L22"/>
  <c r="J22"/>
  <c r="I22"/>
  <c r="H22"/>
  <c r="AE21"/>
  <c r="AD21"/>
  <c r="AC21"/>
  <c r="AA21"/>
  <c r="W21"/>
  <c r="V21"/>
  <c r="U21"/>
  <c r="T21"/>
  <c r="P21"/>
  <c r="O21"/>
  <c r="N21"/>
  <c r="M21"/>
  <c r="L21"/>
  <c r="J21"/>
  <c r="I21"/>
  <c r="H21"/>
  <c r="AE20"/>
  <c r="AD20"/>
  <c r="AC20"/>
  <c r="AA20"/>
  <c r="W20"/>
  <c r="V20"/>
  <c r="U20"/>
  <c r="T20"/>
  <c r="P20"/>
  <c r="O20"/>
  <c r="N20"/>
  <c r="M20"/>
  <c r="L20"/>
  <c r="J20"/>
  <c r="I20"/>
  <c r="H20"/>
  <c r="AE19"/>
  <c r="AD19"/>
  <c r="AC19"/>
  <c r="AA19"/>
  <c r="W19"/>
  <c r="V19"/>
  <c r="U19"/>
  <c r="T19"/>
  <c r="P19"/>
  <c r="O19"/>
  <c r="N19"/>
  <c r="M19"/>
  <c r="L19"/>
  <c r="J19"/>
  <c r="I19"/>
  <c r="H19"/>
  <c r="AE18"/>
  <c r="AD18"/>
  <c r="AC18"/>
  <c r="AA18"/>
  <c r="W18"/>
  <c r="V18"/>
  <c r="U18"/>
  <c r="T18"/>
  <c r="P18"/>
  <c r="O18"/>
  <c r="N18"/>
  <c r="M18"/>
  <c r="L18"/>
  <c r="J18"/>
  <c r="I18"/>
  <c r="H18"/>
  <c r="AE17"/>
  <c r="AD17"/>
  <c r="AC17"/>
  <c r="AA17"/>
  <c r="W17"/>
  <c r="V17"/>
  <c r="U17"/>
  <c r="T17"/>
  <c r="P17"/>
  <c r="O17"/>
  <c r="N17"/>
  <c r="M17"/>
  <c r="L17"/>
  <c r="J17"/>
  <c r="I17"/>
  <c r="H17"/>
  <c r="AE16"/>
  <c r="AD16"/>
  <c r="AC16"/>
  <c r="AA16"/>
  <c r="W16"/>
  <c r="V16"/>
  <c r="U16"/>
  <c r="T16"/>
  <c r="P16"/>
  <c r="O16"/>
  <c r="N16"/>
  <c r="M16"/>
  <c r="L16"/>
  <c r="J16"/>
  <c r="I16"/>
  <c r="H16"/>
  <c r="AE15"/>
  <c r="AD15"/>
  <c r="AC15"/>
  <c r="AA15"/>
  <c r="W15"/>
  <c r="V15"/>
  <c r="U15"/>
  <c r="T15"/>
  <c r="P15"/>
  <c r="O15"/>
  <c r="N15"/>
  <c r="M15"/>
  <c r="L15"/>
  <c r="J15"/>
  <c r="I15"/>
  <c r="H15"/>
  <c r="AE14"/>
  <c r="AD14"/>
  <c r="AC14"/>
  <c r="AA14"/>
  <c r="W14"/>
  <c r="V14"/>
  <c r="U14"/>
  <c r="T14"/>
  <c r="P14"/>
  <c r="O14"/>
  <c r="N14"/>
  <c r="M14"/>
  <c r="L14"/>
  <c r="J14"/>
  <c r="I14"/>
  <c r="H14"/>
  <c r="AE13"/>
  <c r="AD13"/>
  <c r="AC13"/>
  <c r="AA13"/>
  <c r="W13"/>
  <c r="V13"/>
  <c r="U13"/>
  <c r="T13"/>
  <c r="P13"/>
  <c r="O13"/>
  <c r="N13"/>
  <c r="M13"/>
  <c r="L13"/>
  <c r="J13"/>
  <c r="I13"/>
  <c r="H13"/>
  <c r="AE12"/>
  <c r="AD12"/>
  <c r="AC12"/>
  <c r="AA12"/>
  <c r="W12"/>
  <c r="V12"/>
  <c r="U12"/>
  <c r="T12"/>
  <c r="P12"/>
  <c r="O12"/>
  <c r="N12"/>
  <c r="M12"/>
  <c r="L12"/>
  <c r="J12"/>
  <c r="I12"/>
  <c r="H12"/>
  <c r="AE11"/>
  <c r="AD11"/>
  <c r="AC11"/>
  <c r="AA11"/>
  <c r="W11"/>
  <c r="V11"/>
  <c r="U11"/>
  <c r="T11"/>
  <c r="P11"/>
  <c r="O11"/>
  <c r="N11"/>
  <c r="M11"/>
  <c r="L11"/>
  <c r="J11"/>
  <c r="I11"/>
  <c r="H11"/>
  <c r="AE10"/>
  <c r="AD10"/>
  <c r="AC10"/>
  <c r="AA10"/>
  <c r="W10"/>
  <c r="V10"/>
  <c r="U10"/>
  <c r="T10"/>
  <c r="P10"/>
  <c r="O10"/>
  <c r="N10"/>
  <c r="M10"/>
  <c r="L10"/>
  <c r="J10"/>
  <c r="I10"/>
  <c r="H10"/>
  <c r="AE9"/>
  <c r="AD9"/>
  <c r="AC9"/>
  <c r="AA9"/>
  <c r="W9"/>
  <c r="V9"/>
  <c r="U9"/>
  <c r="T9"/>
  <c r="P9"/>
  <c r="O9"/>
  <c r="N9"/>
  <c r="M9"/>
  <c r="L9"/>
  <c r="J9"/>
  <c r="I9"/>
  <c r="H9"/>
  <c r="AE8"/>
  <c r="AD8"/>
  <c r="AC8"/>
  <c r="AA8"/>
  <c r="W8"/>
  <c r="V8"/>
  <c r="U8"/>
  <c r="T8"/>
  <c r="P8"/>
  <c r="O8"/>
  <c r="N8"/>
  <c r="M8"/>
  <c r="L8"/>
  <c r="J8"/>
  <c r="I8"/>
  <c r="H8"/>
  <c r="AE7"/>
  <c r="AD7"/>
  <c r="AC7"/>
  <c r="AA7"/>
  <c r="W7"/>
  <c r="V7"/>
  <c r="U7"/>
  <c r="T7"/>
  <c r="P7"/>
  <c r="O7"/>
  <c r="N7"/>
  <c r="M7"/>
  <c r="L7"/>
  <c r="J7"/>
  <c r="I7"/>
  <c r="H7"/>
  <c r="AE6"/>
  <c r="AD6"/>
  <c r="AC6"/>
  <c r="AA6"/>
  <c r="W6"/>
  <c r="V6"/>
  <c r="U6"/>
  <c r="T6"/>
  <c r="P6"/>
  <c r="O6"/>
  <c r="N6"/>
  <c r="M6"/>
  <c r="L6"/>
  <c r="J6"/>
  <c r="I6"/>
  <c r="H6"/>
  <c r="AE5"/>
  <c r="AD5"/>
  <c r="AC5"/>
  <c r="AA5"/>
  <c r="W5"/>
  <c r="V5"/>
  <c r="U5"/>
  <c r="T5"/>
  <c r="P5"/>
  <c r="O5"/>
  <c r="N5"/>
  <c r="M5"/>
  <c r="L5"/>
  <c r="J5"/>
  <c r="I5"/>
  <c r="H5"/>
  <c r="AE4"/>
  <c r="AD4"/>
  <c r="AC4"/>
  <c r="AA4"/>
  <c r="W4"/>
  <c r="V4"/>
  <c r="U4"/>
  <c r="T4"/>
  <c r="P4"/>
  <c r="O4"/>
  <c r="N4"/>
  <c r="M4"/>
  <c r="L4"/>
  <c r="J4"/>
  <c r="I4"/>
  <c r="H4"/>
  <c r="D4"/>
  <c r="AE3"/>
  <c r="AD3"/>
  <c r="AD35" s="1"/>
  <c r="AC3"/>
  <c r="AC35" s="1"/>
  <c r="AA3"/>
  <c r="AA35" s="1"/>
  <c r="D32" i="22" s="1"/>
  <c r="W3" i="30"/>
  <c r="W35" s="1"/>
  <c r="V3"/>
  <c r="V35" s="1"/>
  <c r="U3"/>
  <c r="U35" s="1"/>
  <c r="T3"/>
  <c r="T35" s="1"/>
  <c r="P3"/>
  <c r="P35" s="1"/>
  <c r="O3"/>
  <c r="O35" s="1"/>
  <c r="N3"/>
  <c r="N35" s="1"/>
  <c r="M3"/>
  <c r="M35" s="1"/>
  <c r="L3"/>
  <c r="L35" s="1"/>
  <c r="J3"/>
  <c r="J35" s="1"/>
  <c r="B32" i="22" s="1"/>
  <c r="I3" i="30"/>
  <c r="I35" s="1"/>
  <c r="H3"/>
  <c r="H35" s="1"/>
  <c r="C1"/>
  <c r="C3" s="1"/>
  <c r="AG35" i="28"/>
  <c r="AF35"/>
  <c r="Y35"/>
  <c r="S35"/>
  <c r="R35"/>
  <c r="Q35"/>
  <c r="AH34"/>
  <c r="AG34"/>
  <c r="AF34"/>
  <c r="AE34"/>
  <c r="AB34"/>
  <c r="AA34"/>
  <c r="Z34"/>
  <c r="Y34"/>
  <c r="X34"/>
  <c r="AE33"/>
  <c r="AD33"/>
  <c r="AC33"/>
  <c r="AA33"/>
  <c r="W33"/>
  <c r="V33"/>
  <c r="U33"/>
  <c r="T33"/>
  <c r="P33"/>
  <c r="O33"/>
  <c r="N33"/>
  <c r="M33"/>
  <c r="L33"/>
  <c r="J33"/>
  <c r="I33"/>
  <c r="H33"/>
  <c r="AE32"/>
  <c r="AD32"/>
  <c r="AC32"/>
  <c r="AA32"/>
  <c r="W32"/>
  <c r="V32"/>
  <c r="U32"/>
  <c r="T32"/>
  <c r="P32"/>
  <c r="O32"/>
  <c r="N32"/>
  <c r="M32"/>
  <c r="L32"/>
  <c r="J32"/>
  <c r="I32"/>
  <c r="H32"/>
  <c r="AE31"/>
  <c r="AD31"/>
  <c r="AC31"/>
  <c r="AA31"/>
  <c r="W31"/>
  <c r="V31"/>
  <c r="U31"/>
  <c r="T31"/>
  <c r="P31"/>
  <c r="O31"/>
  <c r="N31"/>
  <c r="M31"/>
  <c r="L31"/>
  <c r="J31"/>
  <c r="I31"/>
  <c r="H31"/>
  <c r="AE30"/>
  <c r="AD30"/>
  <c r="AC30"/>
  <c r="AA30"/>
  <c r="W30"/>
  <c r="V30"/>
  <c r="U30"/>
  <c r="T30"/>
  <c r="P30"/>
  <c r="O30"/>
  <c r="N30"/>
  <c r="M30"/>
  <c r="L30"/>
  <c r="J30"/>
  <c r="I30"/>
  <c r="H30"/>
  <c r="AE29"/>
  <c r="AD29"/>
  <c r="AC29"/>
  <c r="AA29"/>
  <c r="W29"/>
  <c r="V29"/>
  <c r="U29"/>
  <c r="T29"/>
  <c r="P29"/>
  <c r="O29"/>
  <c r="N29"/>
  <c r="M29"/>
  <c r="L29"/>
  <c r="J29"/>
  <c r="I29"/>
  <c r="H29"/>
  <c r="AE28"/>
  <c r="AD28"/>
  <c r="AC28"/>
  <c r="AA28"/>
  <c r="W28"/>
  <c r="V28"/>
  <c r="U28"/>
  <c r="T28"/>
  <c r="P28"/>
  <c r="O28"/>
  <c r="N28"/>
  <c r="M28"/>
  <c r="L28"/>
  <c r="J28"/>
  <c r="I28"/>
  <c r="H28"/>
  <c r="AE27"/>
  <c r="AD27"/>
  <c r="AC27"/>
  <c r="AA27"/>
  <c r="W27"/>
  <c r="V27"/>
  <c r="U27"/>
  <c r="T27"/>
  <c r="P27"/>
  <c r="O27"/>
  <c r="N27"/>
  <c r="M27"/>
  <c r="L27"/>
  <c r="J27"/>
  <c r="I27"/>
  <c r="H27"/>
  <c r="AE26"/>
  <c r="AD26"/>
  <c r="AC26"/>
  <c r="AA26"/>
  <c r="W26"/>
  <c r="V26"/>
  <c r="U26"/>
  <c r="T26"/>
  <c r="P26"/>
  <c r="O26"/>
  <c r="N26"/>
  <c r="M26"/>
  <c r="L26"/>
  <c r="J26"/>
  <c r="I26"/>
  <c r="H26"/>
  <c r="AE25"/>
  <c r="AD25"/>
  <c r="AC25"/>
  <c r="AA25"/>
  <c r="W25"/>
  <c r="V25"/>
  <c r="U25"/>
  <c r="T25"/>
  <c r="P25"/>
  <c r="O25"/>
  <c r="N25"/>
  <c r="M25"/>
  <c r="L25"/>
  <c r="J25"/>
  <c r="I25"/>
  <c r="H25"/>
  <c r="AE24"/>
  <c r="AD24"/>
  <c r="AC24"/>
  <c r="AA24"/>
  <c r="W24"/>
  <c r="V24"/>
  <c r="U24"/>
  <c r="T24"/>
  <c r="P24"/>
  <c r="O24"/>
  <c r="N24"/>
  <c r="M24"/>
  <c r="L24"/>
  <c r="J24"/>
  <c r="I24"/>
  <c r="H24"/>
  <c r="AE23"/>
  <c r="AD23"/>
  <c r="AC23"/>
  <c r="AA23"/>
  <c r="W23"/>
  <c r="V23"/>
  <c r="U23"/>
  <c r="T23"/>
  <c r="P23"/>
  <c r="O23"/>
  <c r="N23"/>
  <c r="M23"/>
  <c r="L23"/>
  <c r="J23"/>
  <c r="I23"/>
  <c r="H23"/>
  <c r="AE22"/>
  <c r="AD22"/>
  <c r="AC22"/>
  <c r="AA22"/>
  <c r="W22"/>
  <c r="V22"/>
  <c r="U22"/>
  <c r="T22"/>
  <c r="P22"/>
  <c r="O22"/>
  <c r="N22"/>
  <c r="M22"/>
  <c r="L22"/>
  <c r="J22"/>
  <c r="I22"/>
  <c r="H22"/>
  <c r="AE21"/>
  <c r="AD21"/>
  <c r="AC21"/>
  <c r="AA21"/>
  <c r="W21"/>
  <c r="V21"/>
  <c r="U21"/>
  <c r="T21"/>
  <c r="P21"/>
  <c r="O21"/>
  <c r="N21"/>
  <c r="M21"/>
  <c r="L21"/>
  <c r="J21"/>
  <c r="I21"/>
  <c r="H21"/>
  <c r="AE20"/>
  <c r="AD20"/>
  <c r="AC20"/>
  <c r="AA20"/>
  <c r="W20"/>
  <c r="V20"/>
  <c r="U20"/>
  <c r="T20"/>
  <c r="P20"/>
  <c r="O20"/>
  <c r="N20"/>
  <c r="M20"/>
  <c r="L20"/>
  <c r="J20"/>
  <c r="I20"/>
  <c r="H20"/>
  <c r="AE19"/>
  <c r="AD19"/>
  <c r="AC19"/>
  <c r="AA19"/>
  <c r="W19"/>
  <c r="V19"/>
  <c r="U19"/>
  <c r="T19"/>
  <c r="P19"/>
  <c r="O19"/>
  <c r="N19"/>
  <c r="M19"/>
  <c r="L19"/>
  <c r="J19"/>
  <c r="I19"/>
  <c r="H19"/>
  <c r="AE18"/>
  <c r="AD18"/>
  <c r="AC18"/>
  <c r="AA18"/>
  <c r="W18"/>
  <c r="V18"/>
  <c r="U18"/>
  <c r="T18"/>
  <c r="P18"/>
  <c r="O18"/>
  <c r="N18"/>
  <c r="M18"/>
  <c r="L18"/>
  <c r="J18"/>
  <c r="I18"/>
  <c r="H18"/>
  <c r="AE17"/>
  <c r="AD17"/>
  <c r="AC17"/>
  <c r="AA17"/>
  <c r="W17"/>
  <c r="V17"/>
  <c r="U17"/>
  <c r="T17"/>
  <c r="P17"/>
  <c r="O17"/>
  <c r="N17"/>
  <c r="M17"/>
  <c r="L17"/>
  <c r="J17"/>
  <c r="I17"/>
  <c r="H17"/>
  <c r="AE16"/>
  <c r="AD16"/>
  <c r="AC16"/>
  <c r="AA16"/>
  <c r="W16"/>
  <c r="V16"/>
  <c r="U16"/>
  <c r="T16"/>
  <c r="P16"/>
  <c r="O16"/>
  <c r="N16"/>
  <c r="M16"/>
  <c r="L16"/>
  <c r="J16"/>
  <c r="I16"/>
  <c r="H16"/>
  <c r="AE15"/>
  <c r="AD15"/>
  <c r="AC15"/>
  <c r="AA15"/>
  <c r="W15"/>
  <c r="V15"/>
  <c r="U15"/>
  <c r="T15"/>
  <c r="P15"/>
  <c r="O15"/>
  <c r="N15"/>
  <c r="M15"/>
  <c r="L15"/>
  <c r="J15"/>
  <c r="I15"/>
  <c r="H15"/>
  <c r="AE14"/>
  <c r="AD14"/>
  <c r="AC14"/>
  <c r="AA14"/>
  <c r="W14"/>
  <c r="V14"/>
  <c r="U14"/>
  <c r="T14"/>
  <c r="P14"/>
  <c r="O14"/>
  <c r="N14"/>
  <c r="M14"/>
  <c r="L14"/>
  <c r="J14"/>
  <c r="I14"/>
  <c r="H14"/>
  <c r="AE13"/>
  <c r="AD13"/>
  <c r="AC13"/>
  <c r="AA13"/>
  <c r="W13"/>
  <c r="V13"/>
  <c r="U13"/>
  <c r="T13"/>
  <c r="P13"/>
  <c r="O13"/>
  <c r="N13"/>
  <c r="M13"/>
  <c r="L13"/>
  <c r="J13"/>
  <c r="I13"/>
  <c r="H13"/>
  <c r="AE12"/>
  <c r="AD12"/>
  <c r="AC12"/>
  <c r="AA12"/>
  <c r="W12"/>
  <c r="V12"/>
  <c r="U12"/>
  <c r="T12"/>
  <c r="P12"/>
  <c r="O12"/>
  <c r="N12"/>
  <c r="M12"/>
  <c r="L12"/>
  <c r="J12"/>
  <c r="I12"/>
  <c r="H12"/>
  <c r="AE11"/>
  <c r="AD11"/>
  <c r="AC11"/>
  <c r="AA11"/>
  <c r="W11"/>
  <c r="V11"/>
  <c r="U11"/>
  <c r="T11"/>
  <c r="P11"/>
  <c r="O11"/>
  <c r="N11"/>
  <c r="M11"/>
  <c r="L11"/>
  <c r="J11"/>
  <c r="I11"/>
  <c r="H11"/>
  <c r="AE10"/>
  <c r="AD10"/>
  <c r="AC10"/>
  <c r="AA10"/>
  <c r="W10"/>
  <c r="V10"/>
  <c r="U10"/>
  <c r="T10"/>
  <c r="P10"/>
  <c r="O10"/>
  <c r="N10"/>
  <c r="M10"/>
  <c r="L10"/>
  <c r="J10"/>
  <c r="I10"/>
  <c r="H10"/>
  <c r="AE9"/>
  <c r="AD9"/>
  <c r="AC9"/>
  <c r="AA9"/>
  <c r="W9"/>
  <c r="V9"/>
  <c r="U9"/>
  <c r="T9"/>
  <c r="P9"/>
  <c r="O9"/>
  <c r="N9"/>
  <c r="M9"/>
  <c r="L9"/>
  <c r="J9"/>
  <c r="I9"/>
  <c r="H9"/>
  <c r="AE8"/>
  <c r="AD8"/>
  <c r="AC8"/>
  <c r="AA8"/>
  <c r="W8"/>
  <c r="V8"/>
  <c r="U8"/>
  <c r="T8"/>
  <c r="P8"/>
  <c r="O8"/>
  <c r="N8"/>
  <c r="M8"/>
  <c r="L8"/>
  <c r="J8"/>
  <c r="I8"/>
  <c r="H8"/>
  <c r="AE7"/>
  <c r="AD7"/>
  <c r="AC7"/>
  <c r="AA7"/>
  <c r="W7"/>
  <c r="V7"/>
  <c r="U7"/>
  <c r="T7"/>
  <c r="P7"/>
  <c r="O7"/>
  <c r="N7"/>
  <c r="M7"/>
  <c r="L7"/>
  <c r="J7"/>
  <c r="I7"/>
  <c r="H7"/>
  <c r="AE6"/>
  <c r="AD6"/>
  <c r="AC6"/>
  <c r="AA6"/>
  <c r="W6"/>
  <c r="V6"/>
  <c r="U6"/>
  <c r="T6"/>
  <c r="P6"/>
  <c r="O6"/>
  <c r="N6"/>
  <c r="M6"/>
  <c r="L6"/>
  <c r="J6"/>
  <c r="I6"/>
  <c r="H6"/>
  <c r="AE5"/>
  <c r="AD5"/>
  <c r="AC5"/>
  <c r="AA5"/>
  <c r="W5"/>
  <c r="V5"/>
  <c r="U5"/>
  <c r="T5"/>
  <c r="P5"/>
  <c r="O5"/>
  <c r="N5"/>
  <c r="M5"/>
  <c r="L5"/>
  <c r="J5"/>
  <c r="I5"/>
  <c r="H5"/>
  <c r="AE4"/>
  <c r="AD4"/>
  <c r="AC4"/>
  <c r="AA4"/>
  <c r="W4"/>
  <c r="V4"/>
  <c r="U4"/>
  <c r="T4"/>
  <c r="P4"/>
  <c r="O4"/>
  <c r="N4"/>
  <c r="M4"/>
  <c r="L4"/>
  <c r="J4"/>
  <c r="I4"/>
  <c r="H4"/>
  <c r="D4"/>
  <c r="AE3"/>
  <c r="AD3"/>
  <c r="AD35" s="1"/>
  <c r="AC3"/>
  <c r="AC35" s="1"/>
  <c r="AA3"/>
  <c r="AA35" s="1"/>
  <c r="D31" i="22" s="1"/>
  <c r="W3" i="28"/>
  <c r="W35" s="1"/>
  <c r="V3"/>
  <c r="V35" s="1"/>
  <c r="U3"/>
  <c r="U35" s="1"/>
  <c r="T3"/>
  <c r="T35" s="1"/>
  <c r="P3"/>
  <c r="P35" s="1"/>
  <c r="O3"/>
  <c r="O35" s="1"/>
  <c r="N3"/>
  <c r="N35" s="1"/>
  <c r="M3"/>
  <c r="M35" s="1"/>
  <c r="L3"/>
  <c r="L35" s="1"/>
  <c r="J3"/>
  <c r="J35" s="1"/>
  <c r="B31" i="22" s="1"/>
  <c r="I3" i="28"/>
  <c r="I35" s="1"/>
  <c r="H3"/>
  <c r="H35" s="1"/>
  <c r="C1"/>
  <c r="A3" s="1"/>
  <c r="C5" i="33" l="1"/>
  <c r="G5" s="1"/>
  <c r="C39" i="22"/>
  <c r="X3" i="33"/>
  <c r="B3"/>
  <c r="X4"/>
  <c r="B4"/>
  <c r="A3" i="30"/>
  <c r="G3" i="33"/>
  <c r="C4" i="32"/>
  <c r="G4" s="1"/>
  <c r="G3"/>
  <c r="C4" i="30"/>
  <c r="G4" s="1"/>
  <c r="G3"/>
  <c r="AE35" i="28"/>
  <c r="A4" i="32"/>
  <c r="A4" i="30"/>
  <c r="AE35" i="31"/>
  <c r="A3" i="32"/>
  <c r="C3" i="28"/>
  <c r="C3" i="31"/>
  <c r="A4" i="28"/>
  <c r="AE35" i="30"/>
  <c r="A4" i="31"/>
  <c r="AE35" i="32"/>
  <c r="C6" i="35"/>
  <c r="G6" s="1"/>
  <c r="B5"/>
  <c r="A5"/>
  <c r="X5"/>
  <c r="D6"/>
  <c r="C6" i="34"/>
  <c r="G6" s="1"/>
  <c r="B5"/>
  <c r="A5"/>
  <c r="X5"/>
  <c r="D6"/>
  <c r="C6" i="33"/>
  <c r="G6" s="1"/>
  <c r="B5"/>
  <c r="A5"/>
  <c r="D6"/>
  <c r="X5"/>
  <c r="C5" i="32"/>
  <c r="G5" s="1"/>
  <c r="B4"/>
  <c r="X3"/>
  <c r="X4"/>
  <c r="D5"/>
  <c r="B3"/>
  <c r="D5" i="31"/>
  <c r="X3" i="30"/>
  <c r="X4"/>
  <c r="D5"/>
  <c r="B3"/>
  <c r="D5" i="28"/>
  <c r="AG35" i="27"/>
  <c r="AF35"/>
  <c r="Y35"/>
  <c r="S35"/>
  <c r="R35"/>
  <c r="Q35"/>
  <c r="AH34"/>
  <c r="AG34"/>
  <c r="AF34"/>
  <c r="AE34"/>
  <c r="AB34"/>
  <c r="AA34"/>
  <c r="Z34"/>
  <c r="Y34"/>
  <c r="X34"/>
  <c r="AE33"/>
  <c r="AD33"/>
  <c r="AC33"/>
  <c r="AA33"/>
  <c r="W33"/>
  <c r="V33"/>
  <c r="U33"/>
  <c r="T33"/>
  <c r="P33"/>
  <c r="O33"/>
  <c r="N33"/>
  <c r="M33"/>
  <c r="L33"/>
  <c r="J33"/>
  <c r="I33"/>
  <c r="H33"/>
  <c r="AE32"/>
  <c r="AD32"/>
  <c r="AC32"/>
  <c r="AA32"/>
  <c r="W32"/>
  <c r="V32"/>
  <c r="U32"/>
  <c r="T32"/>
  <c r="P32"/>
  <c r="O32"/>
  <c r="N32"/>
  <c r="M32"/>
  <c r="L32"/>
  <c r="J32"/>
  <c r="I32"/>
  <c r="H32"/>
  <c r="AE31"/>
  <c r="AD31"/>
  <c r="AC31"/>
  <c r="AA31"/>
  <c r="W31"/>
  <c r="V31"/>
  <c r="U31"/>
  <c r="T31"/>
  <c r="P31"/>
  <c r="O31"/>
  <c r="N31"/>
  <c r="M31"/>
  <c r="L31"/>
  <c r="J31"/>
  <c r="I31"/>
  <c r="H31"/>
  <c r="AE30"/>
  <c r="AD30"/>
  <c r="AC30"/>
  <c r="AA30"/>
  <c r="W30"/>
  <c r="V30"/>
  <c r="U30"/>
  <c r="T30"/>
  <c r="P30"/>
  <c r="O30"/>
  <c r="N30"/>
  <c r="M30"/>
  <c r="L30"/>
  <c r="J30"/>
  <c r="I30"/>
  <c r="H30"/>
  <c r="AE29"/>
  <c r="AD29"/>
  <c r="AC29"/>
  <c r="AA29"/>
  <c r="W29"/>
  <c r="V29"/>
  <c r="U29"/>
  <c r="T29"/>
  <c r="P29"/>
  <c r="O29"/>
  <c r="N29"/>
  <c r="M29"/>
  <c r="L29"/>
  <c r="J29"/>
  <c r="I29"/>
  <c r="H29"/>
  <c r="AE28"/>
  <c r="AD28"/>
  <c r="AC28"/>
  <c r="AA28"/>
  <c r="W28"/>
  <c r="V28"/>
  <c r="U28"/>
  <c r="T28"/>
  <c r="P28"/>
  <c r="O28"/>
  <c r="N28"/>
  <c r="M28"/>
  <c r="L28"/>
  <c r="J28"/>
  <c r="I28"/>
  <c r="H28"/>
  <c r="AE27"/>
  <c r="AD27"/>
  <c r="AC27"/>
  <c r="AA27"/>
  <c r="W27"/>
  <c r="V27"/>
  <c r="U27"/>
  <c r="T27"/>
  <c r="P27"/>
  <c r="O27"/>
  <c r="N27"/>
  <c r="M27"/>
  <c r="L27"/>
  <c r="J27"/>
  <c r="I27"/>
  <c r="H27"/>
  <c r="AE26"/>
  <c r="AD26"/>
  <c r="AC26"/>
  <c r="AA26"/>
  <c r="W26"/>
  <c r="V26"/>
  <c r="U26"/>
  <c r="T26"/>
  <c r="P26"/>
  <c r="O26"/>
  <c r="N26"/>
  <c r="M26"/>
  <c r="L26"/>
  <c r="J26"/>
  <c r="I26"/>
  <c r="H26"/>
  <c r="AE25"/>
  <c r="AD25"/>
  <c r="AC25"/>
  <c r="AA25"/>
  <c r="W25"/>
  <c r="V25"/>
  <c r="U25"/>
  <c r="T25"/>
  <c r="P25"/>
  <c r="O25"/>
  <c r="N25"/>
  <c r="M25"/>
  <c r="L25"/>
  <c r="J25"/>
  <c r="I25"/>
  <c r="H25"/>
  <c r="AE24"/>
  <c r="AD24"/>
  <c r="AC24"/>
  <c r="AA24"/>
  <c r="W24"/>
  <c r="V24"/>
  <c r="U24"/>
  <c r="T24"/>
  <c r="P24"/>
  <c r="O24"/>
  <c r="N24"/>
  <c r="M24"/>
  <c r="L24"/>
  <c r="J24"/>
  <c r="I24"/>
  <c r="H24"/>
  <c r="AE23"/>
  <c r="AD23"/>
  <c r="AC23"/>
  <c r="AA23"/>
  <c r="W23"/>
  <c r="V23"/>
  <c r="U23"/>
  <c r="T23"/>
  <c r="P23"/>
  <c r="O23"/>
  <c r="N23"/>
  <c r="M23"/>
  <c r="L23"/>
  <c r="J23"/>
  <c r="I23"/>
  <c r="H23"/>
  <c r="AE22"/>
  <c r="AD22"/>
  <c r="AC22"/>
  <c r="AA22"/>
  <c r="W22"/>
  <c r="V22"/>
  <c r="U22"/>
  <c r="T22"/>
  <c r="P22"/>
  <c r="O22"/>
  <c r="N22"/>
  <c r="M22"/>
  <c r="L22"/>
  <c r="J22"/>
  <c r="I22"/>
  <c r="H22"/>
  <c r="AE21"/>
  <c r="AD21"/>
  <c r="AC21"/>
  <c r="AA21"/>
  <c r="W21"/>
  <c r="V21"/>
  <c r="U21"/>
  <c r="T21"/>
  <c r="P21"/>
  <c r="O21"/>
  <c r="N21"/>
  <c r="M21"/>
  <c r="L21"/>
  <c r="J21"/>
  <c r="I21"/>
  <c r="H21"/>
  <c r="AE20"/>
  <c r="AD20"/>
  <c r="AC20"/>
  <c r="AA20"/>
  <c r="W20"/>
  <c r="V20"/>
  <c r="U20"/>
  <c r="T20"/>
  <c r="P20"/>
  <c r="O20"/>
  <c r="N20"/>
  <c r="M20"/>
  <c r="L20"/>
  <c r="J20"/>
  <c r="I20"/>
  <c r="H20"/>
  <c r="AE19"/>
  <c r="AD19"/>
  <c r="AC19"/>
  <c r="AA19"/>
  <c r="W19"/>
  <c r="V19"/>
  <c r="U19"/>
  <c r="T19"/>
  <c r="P19"/>
  <c r="O19"/>
  <c r="N19"/>
  <c r="M19"/>
  <c r="L19"/>
  <c r="J19"/>
  <c r="I19"/>
  <c r="H19"/>
  <c r="AE18"/>
  <c r="AD18"/>
  <c r="AC18"/>
  <c r="AA18"/>
  <c r="W18"/>
  <c r="V18"/>
  <c r="U18"/>
  <c r="T18"/>
  <c r="P18"/>
  <c r="O18"/>
  <c r="N18"/>
  <c r="M18"/>
  <c r="L18"/>
  <c r="J18"/>
  <c r="I18"/>
  <c r="H18"/>
  <c r="AE17"/>
  <c r="AD17"/>
  <c r="AC17"/>
  <c r="AA17"/>
  <c r="W17"/>
  <c r="V17"/>
  <c r="U17"/>
  <c r="T17"/>
  <c r="P17"/>
  <c r="O17"/>
  <c r="N17"/>
  <c r="M17"/>
  <c r="L17"/>
  <c r="J17"/>
  <c r="I17"/>
  <c r="H17"/>
  <c r="AE16"/>
  <c r="AD16"/>
  <c r="AC16"/>
  <c r="AA16"/>
  <c r="W16"/>
  <c r="V16"/>
  <c r="U16"/>
  <c r="T16"/>
  <c r="P16"/>
  <c r="O16"/>
  <c r="N16"/>
  <c r="M16"/>
  <c r="L16"/>
  <c r="J16"/>
  <c r="I16"/>
  <c r="H16"/>
  <c r="AE15"/>
  <c r="AD15"/>
  <c r="AC15"/>
  <c r="AA15"/>
  <c r="W15"/>
  <c r="V15"/>
  <c r="U15"/>
  <c r="T15"/>
  <c r="P15"/>
  <c r="O15"/>
  <c r="N15"/>
  <c r="M15"/>
  <c r="L15"/>
  <c r="J15"/>
  <c r="I15"/>
  <c r="H15"/>
  <c r="AE14"/>
  <c r="AD14"/>
  <c r="AC14"/>
  <c r="AA14"/>
  <c r="W14"/>
  <c r="V14"/>
  <c r="U14"/>
  <c r="T14"/>
  <c r="P14"/>
  <c r="O14"/>
  <c r="N14"/>
  <c r="M14"/>
  <c r="L14"/>
  <c r="J14"/>
  <c r="I14"/>
  <c r="H14"/>
  <c r="AE13"/>
  <c r="AD13"/>
  <c r="AC13"/>
  <c r="AA13"/>
  <c r="W13"/>
  <c r="V13"/>
  <c r="U13"/>
  <c r="T13"/>
  <c r="P13"/>
  <c r="O13"/>
  <c r="N13"/>
  <c r="M13"/>
  <c r="L13"/>
  <c r="J13"/>
  <c r="I13"/>
  <c r="H13"/>
  <c r="AE12"/>
  <c r="AD12"/>
  <c r="AC12"/>
  <c r="AA12"/>
  <c r="W12"/>
  <c r="V12"/>
  <c r="U12"/>
  <c r="T12"/>
  <c r="P12"/>
  <c r="O12"/>
  <c r="N12"/>
  <c r="M12"/>
  <c r="L12"/>
  <c r="J12"/>
  <c r="I12"/>
  <c r="H12"/>
  <c r="AE11"/>
  <c r="AD11"/>
  <c r="AC11"/>
  <c r="AA11"/>
  <c r="W11"/>
  <c r="V11"/>
  <c r="U11"/>
  <c r="T11"/>
  <c r="P11"/>
  <c r="O11"/>
  <c r="N11"/>
  <c r="M11"/>
  <c r="L11"/>
  <c r="J11"/>
  <c r="I11"/>
  <c r="H11"/>
  <c r="AE10"/>
  <c r="AD10"/>
  <c r="AC10"/>
  <c r="AA10"/>
  <c r="W10"/>
  <c r="V10"/>
  <c r="U10"/>
  <c r="T10"/>
  <c r="P10"/>
  <c r="O10"/>
  <c r="N10"/>
  <c r="M10"/>
  <c r="L10"/>
  <c r="J10"/>
  <c r="I10"/>
  <c r="H10"/>
  <c r="AE9"/>
  <c r="AD9"/>
  <c r="AC9"/>
  <c r="AA9"/>
  <c r="W9"/>
  <c r="V9"/>
  <c r="U9"/>
  <c r="T9"/>
  <c r="P9"/>
  <c r="O9"/>
  <c r="N9"/>
  <c r="M9"/>
  <c r="L9"/>
  <c r="J9"/>
  <c r="I9"/>
  <c r="H9"/>
  <c r="AE8"/>
  <c r="AD8"/>
  <c r="AC8"/>
  <c r="AA8"/>
  <c r="W8"/>
  <c r="V8"/>
  <c r="U8"/>
  <c r="T8"/>
  <c r="P8"/>
  <c r="O8"/>
  <c r="N8"/>
  <c r="M8"/>
  <c r="L8"/>
  <c r="J8"/>
  <c r="I8"/>
  <c r="H8"/>
  <c r="AE7"/>
  <c r="AD7"/>
  <c r="AC7"/>
  <c r="AA7"/>
  <c r="W7"/>
  <c r="V7"/>
  <c r="U7"/>
  <c r="T7"/>
  <c r="P7"/>
  <c r="O7"/>
  <c r="N7"/>
  <c r="M7"/>
  <c r="L7"/>
  <c r="J7"/>
  <c r="I7"/>
  <c r="H7"/>
  <c r="AE6"/>
  <c r="AD6"/>
  <c r="AC6"/>
  <c r="AA6"/>
  <c r="W6"/>
  <c r="V6"/>
  <c r="U6"/>
  <c r="T6"/>
  <c r="P6"/>
  <c r="O6"/>
  <c r="N6"/>
  <c r="M6"/>
  <c r="L6"/>
  <c r="J6"/>
  <c r="I6"/>
  <c r="H6"/>
  <c r="AE5"/>
  <c r="AD5"/>
  <c r="AC5"/>
  <c r="AA5"/>
  <c r="W5"/>
  <c r="V5"/>
  <c r="U5"/>
  <c r="T5"/>
  <c r="P5"/>
  <c r="O5"/>
  <c r="N5"/>
  <c r="M5"/>
  <c r="L5"/>
  <c r="J5"/>
  <c r="I5"/>
  <c r="H5"/>
  <c r="AE4"/>
  <c r="AD4"/>
  <c r="AC4"/>
  <c r="AA4"/>
  <c r="W4"/>
  <c r="V4"/>
  <c r="U4"/>
  <c r="T4"/>
  <c r="P4"/>
  <c r="O4"/>
  <c r="N4"/>
  <c r="M4"/>
  <c r="L4"/>
  <c r="J4"/>
  <c r="I4"/>
  <c r="H4"/>
  <c r="D4"/>
  <c r="AE3"/>
  <c r="AD3"/>
  <c r="AD35" s="1"/>
  <c r="AC3"/>
  <c r="AC35" s="1"/>
  <c r="AA3"/>
  <c r="AA35" s="1"/>
  <c r="D30" i="22" s="1"/>
  <c r="W3" i="27"/>
  <c r="W35" s="1"/>
  <c r="V3"/>
  <c r="V35" s="1"/>
  <c r="U3"/>
  <c r="U35" s="1"/>
  <c r="T3"/>
  <c r="T35" s="1"/>
  <c r="P3"/>
  <c r="P35" s="1"/>
  <c r="O3"/>
  <c r="O35" s="1"/>
  <c r="N3"/>
  <c r="N35" s="1"/>
  <c r="M3"/>
  <c r="M35" s="1"/>
  <c r="L3"/>
  <c r="L35" s="1"/>
  <c r="J3"/>
  <c r="J35" s="1"/>
  <c r="B30" i="22" s="1"/>
  <c r="I3" i="27"/>
  <c r="I35" s="1"/>
  <c r="H3"/>
  <c r="H35" s="1"/>
  <c r="C1"/>
  <c r="C3" s="1"/>
  <c r="AG35" i="26"/>
  <c r="AF35"/>
  <c r="Y35"/>
  <c r="S35"/>
  <c r="R35"/>
  <c r="Q35"/>
  <c r="AH34"/>
  <c r="AG34"/>
  <c r="AF34"/>
  <c r="AE34"/>
  <c r="AB34"/>
  <c r="AA34"/>
  <c r="Z34"/>
  <c r="Y34"/>
  <c r="X34"/>
  <c r="AE33"/>
  <c r="AD33"/>
  <c r="AC33"/>
  <c r="AA33"/>
  <c r="W33"/>
  <c r="V33"/>
  <c r="U33"/>
  <c r="T33"/>
  <c r="P33"/>
  <c r="O33"/>
  <c r="N33"/>
  <c r="M33"/>
  <c r="L33"/>
  <c r="J33"/>
  <c r="I33"/>
  <c r="H33"/>
  <c r="AE32"/>
  <c r="AD32"/>
  <c r="AC32"/>
  <c r="AA32"/>
  <c r="W32"/>
  <c r="V32"/>
  <c r="U32"/>
  <c r="T32"/>
  <c r="P32"/>
  <c r="O32"/>
  <c r="N32"/>
  <c r="M32"/>
  <c r="L32"/>
  <c r="J32"/>
  <c r="I32"/>
  <c r="H32"/>
  <c r="AE31"/>
  <c r="AD31"/>
  <c r="AC31"/>
  <c r="AA31"/>
  <c r="W31"/>
  <c r="V31"/>
  <c r="U31"/>
  <c r="T31"/>
  <c r="P31"/>
  <c r="O31"/>
  <c r="N31"/>
  <c r="M31"/>
  <c r="L31"/>
  <c r="J31"/>
  <c r="I31"/>
  <c r="H31"/>
  <c r="AE30"/>
  <c r="AD30"/>
  <c r="AC30"/>
  <c r="AA30"/>
  <c r="W30"/>
  <c r="V30"/>
  <c r="U30"/>
  <c r="T30"/>
  <c r="P30"/>
  <c r="O30"/>
  <c r="N30"/>
  <c r="M30"/>
  <c r="L30"/>
  <c r="J30"/>
  <c r="I30"/>
  <c r="H30"/>
  <c r="AE29"/>
  <c r="AD29"/>
  <c r="AC29"/>
  <c r="AA29"/>
  <c r="W29"/>
  <c r="V29"/>
  <c r="U29"/>
  <c r="T29"/>
  <c r="P29"/>
  <c r="O29"/>
  <c r="N29"/>
  <c r="M29"/>
  <c r="L29"/>
  <c r="J29"/>
  <c r="I29"/>
  <c r="H29"/>
  <c r="AE28"/>
  <c r="AD28"/>
  <c r="AC28"/>
  <c r="AA28"/>
  <c r="W28"/>
  <c r="V28"/>
  <c r="U28"/>
  <c r="T28"/>
  <c r="P28"/>
  <c r="O28"/>
  <c r="N28"/>
  <c r="M28"/>
  <c r="L28"/>
  <c r="J28"/>
  <c r="I28"/>
  <c r="H28"/>
  <c r="AE27"/>
  <c r="AD27"/>
  <c r="AC27"/>
  <c r="AA27"/>
  <c r="W27"/>
  <c r="V27"/>
  <c r="U27"/>
  <c r="T27"/>
  <c r="P27"/>
  <c r="O27"/>
  <c r="N27"/>
  <c r="M27"/>
  <c r="L27"/>
  <c r="J27"/>
  <c r="I27"/>
  <c r="H27"/>
  <c r="AE26"/>
  <c r="AD26"/>
  <c r="AC26"/>
  <c r="AA26"/>
  <c r="W26"/>
  <c r="V26"/>
  <c r="U26"/>
  <c r="T26"/>
  <c r="P26"/>
  <c r="O26"/>
  <c r="N26"/>
  <c r="M26"/>
  <c r="L26"/>
  <c r="J26"/>
  <c r="I26"/>
  <c r="H26"/>
  <c r="AE25"/>
  <c r="AD25"/>
  <c r="AC25"/>
  <c r="AA25"/>
  <c r="W25"/>
  <c r="V25"/>
  <c r="U25"/>
  <c r="T25"/>
  <c r="P25"/>
  <c r="O25"/>
  <c r="N25"/>
  <c r="M25"/>
  <c r="L25"/>
  <c r="J25"/>
  <c r="I25"/>
  <c r="H25"/>
  <c r="AE24"/>
  <c r="AD24"/>
  <c r="AC24"/>
  <c r="AA24"/>
  <c r="W24"/>
  <c r="V24"/>
  <c r="U24"/>
  <c r="T24"/>
  <c r="P24"/>
  <c r="O24"/>
  <c r="N24"/>
  <c r="M24"/>
  <c r="L24"/>
  <c r="J24"/>
  <c r="I24"/>
  <c r="H24"/>
  <c r="AE23"/>
  <c r="AD23"/>
  <c r="AC23"/>
  <c r="AA23"/>
  <c r="W23"/>
  <c r="V23"/>
  <c r="U23"/>
  <c r="T23"/>
  <c r="P23"/>
  <c r="O23"/>
  <c r="N23"/>
  <c r="M23"/>
  <c r="L23"/>
  <c r="J23"/>
  <c r="I23"/>
  <c r="H23"/>
  <c r="AE22"/>
  <c r="AD22"/>
  <c r="AC22"/>
  <c r="AA22"/>
  <c r="W22"/>
  <c r="V22"/>
  <c r="U22"/>
  <c r="T22"/>
  <c r="P22"/>
  <c r="O22"/>
  <c r="N22"/>
  <c r="M22"/>
  <c r="L22"/>
  <c r="J22"/>
  <c r="I22"/>
  <c r="H22"/>
  <c r="AE21"/>
  <c r="AD21"/>
  <c r="AC21"/>
  <c r="AA21"/>
  <c r="W21"/>
  <c r="V21"/>
  <c r="U21"/>
  <c r="T21"/>
  <c r="P21"/>
  <c r="O21"/>
  <c r="N21"/>
  <c r="M21"/>
  <c r="L21"/>
  <c r="J21"/>
  <c r="I21"/>
  <c r="H21"/>
  <c r="AE20"/>
  <c r="AD20"/>
  <c r="AC20"/>
  <c r="AA20"/>
  <c r="W20"/>
  <c r="V20"/>
  <c r="U20"/>
  <c r="T20"/>
  <c r="P20"/>
  <c r="O20"/>
  <c r="N20"/>
  <c r="M20"/>
  <c r="L20"/>
  <c r="J20"/>
  <c r="I20"/>
  <c r="H20"/>
  <c r="AE19"/>
  <c r="AD19"/>
  <c r="AC19"/>
  <c r="AA19"/>
  <c r="W19"/>
  <c r="V19"/>
  <c r="U19"/>
  <c r="T19"/>
  <c r="P19"/>
  <c r="O19"/>
  <c r="N19"/>
  <c r="M19"/>
  <c r="L19"/>
  <c r="J19"/>
  <c r="I19"/>
  <c r="H19"/>
  <c r="AE18"/>
  <c r="AD18"/>
  <c r="AC18"/>
  <c r="AA18"/>
  <c r="W18"/>
  <c r="V18"/>
  <c r="U18"/>
  <c r="T18"/>
  <c r="P18"/>
  <c r="O18"/>
  <c r="N18"/>
  <c r="M18"/>
  <c r="L18"/>
  <c r="J18"/>
  <c r="I18"/>
  <c r="H18"/>
  <c r="AE17"/>
  <c r="AD17"/>
  <c r="AC17"/>
  <c r="AA17"/>
  <c r="W17"/>
  <c r="V17"/>
  <c r="U17"/>
  <c r="T17"/>
  <c r="P17"/>
  <c r="O17"/>
  <c r="N17"/>
  <c r="M17"/>
  <c r="L17"/>
  <c r="J17"/>
  <c r="I17"/>
  <c r="H17"/>
  <c r="AE16"/>
  <c r="AD16"/>
  <c r="AC16"/>
  <c r="AA16"/>
  <c r="W16"/>
  <c r="V16"/>
  <c r="U16"/>
  <c r="T16"/>
  <c r="P16"/>
  <c r="O16"/>
  <c r="N16"/>
  <c r="M16"/>
  <c r="L16"/>
  <c r="J16"/>
  <c r="I16"/>
  <c r="H16"/>
  <c r="AE15"/>
  <c r="AD15"/>
  <c r="AC15"/>
  <c r="AA15"/>
  <c r="W15"/>
  <c r="V15"/>
  <c r="U15"/>
  <c r="T15"/>
  <c r="P15"/>
  <c r="O15"/>
  <c r="N15"/>
  <c r="M15"/>
  <c r="L15"/>
  <c r="J15"/>
  <c r="I15"/>
  <c r="H15"/>
  <c r="AE14"/>
  <c r="AD14"/>
  <c r="AC14"/>
  <c r="AA14"/>
  <c r="W14"/>
  <c r="V14"/>
  <c r="U14"/>
  <c r="T14"/>
  <c r="P14"/>
  <c r="O14"/>
  <c r="N14"/>
  <c r="M14"/>
  <c r="L14"/>
  <c r="J14"/>
  <c r="I14"/>
  <c r="H14"/>
  <c r="AE13"/>
  <c r="AD13"/>
  <c r="AC13"/>
  <c r="AA13"/>
  <c r="W13"/>
  <c r="V13"/>
  <c r="U13"/>
  <c r="T13"/>
  <c r="P13"/>
  <c r="O13"/>
  <c r="N13"/>
  <c r="M13"/>
  <c r="L13"/>
  <c r="J13"/>
  <c r="I13"/>
  <c r="H13"/>
  <c r="AE12"/>
  <c r="AD12"/>
  <c r="AC12"/>
  <c r="AA12"/>
  <c r="W12"/>
  <c r="V12"/>
  <c r="U12"/>
  <c r="T12"/>
  <c r="P12"/>
  <c r="O12"/>
  <c r="N12"/>
  <c r="M12"/>
  <c r="L12"/>
  <c r="J12"/>
  <c r="I12"/>
  <c r="H12"/>
  <c r="AE11"/>
  <c r="AD11"/>
  <c r="AC11"/>
  <c r="AA11"/>
  <c r="W11"/>
  <c r="V11"/>
  <c r="U11"/>
  <c r="T11"/>
  <c r="P11"/>
  <c r="O11"/>
  <c r="N11"/>
  <c r="M11"/>
  <c r="L11"/>
  <c r="J11"/>
  <c r="I11"/>
  <c r="H11"/>
  <c r="AE10"/>
  <c r="AD10"/>
  <c r="AC10"/>
  <c r="AA10"/>
  <c r="W10"/>
  <c r="V10"/>
  <c r="U10"/>
  <c r="T10"/>
  <c r="P10"/>
  <c r="O10"/>
  <c r="N10"/>
  <c r="M10"/>
  <c r="L10"/>
  <c r="J10"/>
  <c r="I10"/>
  <c r="H10"/>
  <c r="AE9"/>
  <c r="AD9"/>
  <c r="AC9"/>
  <c r="AA9"/>
  <c r="W9"/>
  <c r="V9"/>
  <c r="U9"/>
  <c r="T9"/>
  <c r="P9"/>
  <c r="O9"/>
  <c r="N9"/>
  <c r="M9"/>
  <c r="L9"/>
  <c r="J9"/>
  <c r="I9"/>
  <c r="H9"/>
  <c r="AE8"/>
  <c r="AD8"/>
  <c r="AC8"/>
  <c r="AA8"/>
  <c r="W8"/>
  <c r="V8"/>
  <c r="U8"/>
  <c r="T8"/>
  <c r="P8"/>
  <c r="O8"/>
  <c r="N8"/>
  <c r="M8"/>
  <c r="L8"/>
  <c r="J8"/>
  <c r="I8"/>
  <c r="H8"/>
  <c r="AE7"/>
  <c r="AD7"/>
  <c r="AC7"/>
  <c r="AA7"/>
  <c r="W7"/>
  <c r="V7"/>
  <c r="U7"/>
  <c r="T7"/>
  <c r="P7"/>
  <c r="O7"/>
  <c r="N7"/>
  <c r="M7"/>
  <c r="L7"/>
  <c r="J7"/>
  <c r="I7"/>
  <c r="H7"/>
  <c r="AE6"/>
  <c r="AD6"/>
  <c r="AC6"/>
  <c r="AA6"/>
  <c r="W6"/>
  <c r="V6"/>
  <c r="U6"/>
  <c r="T6"/>
  <c r="P6"/>
  <c r="O6"/>
  <c r="N6"/>
  <c r="M6"/>
  <c r="L6"/>
  <c r="J6"/>
  <c r="I6"/>
  <c r="H6"/>
  <c r="AE5"/>
  <c r="AD5"/>
  <c r="AC5"/>
  <c r="AA5"/>
  <c r="W5"/>
  <c r="V5"/>
  <c r="U5"/>
  <c r="T5"/>
  <c r="P5"/>
  <c r="O5"/>
  <c r="N5"/>
  <c r="M5"/>
  <c r="L5"/>
  <c r="J5"/>
  <c r="I5"/>
  <c r="H5"/>
  <c r="AE4"/>
  <c r="AD4"/>
  <c r="AC4"/>
  <c r="AA4"/>
  <c r="W4"/>
  <c r="V4"/>
  <c r="U4"/>
  <c r="T4"/>
  <c r="P4"/>
  <c r="O4"/>
  <c r="N4"/>
  <c r="M4"/>
  <c r="L4"/>
  <c r="J4"/>
  <c r="I4"/>
  <c r="H4"/>
  <c r="D4"/>
  <c r="AE3"/>
  <c r="AD3"/>
  <c r="AD35" s="1"/>
  <c r="AC3"/>
  <c r="AC35" s="1"/>
  <c r="AA3"/>
  <c r="AA35" s="1"/>
  <c r="D29" i="22" s="1"/>
  <c r="W3" i="26"/>
  <c r="W35" s="1"/>
  <c r="V3"/>
  <c r="V35" s="1"/>
  <c r="U3"/>
  <c r="U35" s="1"/>
  <c r="T3"/>
  <c r="T35" s="1"/>
  <c r="P3"/>
  <c r="P35" s="1"/>
  <c r="O3"/>
  <c r="O35" s="1"/>
  <c r="N3"/>
  <c r="N35" s="1"/>
  <c r="M3"/>
  <c r="M35" s="1"/>
  <c r="L3"/>
  <c r="L35" s="1"/>
  <c r="J3"/>
  <c r="J35" s="1"/>
  <c r="B29" i="22" s="1"/>
  <c r="I3" i="26"/>
  <c r="I35" s="1"/>
  <c r="H3"/>
  <c r="H35" s="1"/>
  <c r="C1"/>
  <c r="C3" s="1"/>
  <c r="AG35" i="25"/>
  <c r="AF35"/>
  <c r="Y35"/>
  <c r="S35"/>
  <c r="R35"/>
  <c r="Q35"/>
  <c r="AH34"/>
  <c r="AG34"/>
  <c r="AF34"/>
  <c r="AE34"/>
  <c r="AB34"/>
  <c r="AA34"/>
  <c r="Z34"/>
  <c r="Y34"/>
  <c r="X34"/>
  <c r="AE33"/>
  <c r="AD33"/>
  <c r="AC33"/>
  <c r="AA33"/>
  <c r="W33"/>
  <c r="V33"/>
  <c r="U33"/>
  <c r="T33"/>
  <c r="P33"/>
  <c r="O33"/>
  <c r="N33"/>
  <c r="M33"/>
  <c r="L33"/>
  <c r="J33"/>
  <c r="I33"/>
  <c r="H33"/>
  <c r="AE32"/>
  <c r="AD32"/>
  <c r="AC32"/>
  <c r="AA32"/>
  <c r="W32"/>
  <c r="V32"/>
  <c r="U32"/>
  <c r="T32"/>
  <c r="P32"/>
  <c r="O32"/>
  <c r="N32"/>
  <c r="M32"/>
  <c r="L32"/>
  <c r="J32"/>
  <c r="I32"/>
  <c r="H32"/>
  <c r="AE31"/>
  <c r="AD31"/>
  <c r="AC31"/>
  <c r="AA31"/>
  <c r="W31"/>
  <c r="V31"/>
  <c r="U31"/>
  <c r="T31"/>
  <c r="P31"/>
  <c r="O31"/>
  <c r="N31"/>
  <c r="M31"/>
  <c r="L31"/>
  <c r="J31"/>
  <c r="I31"/>
  <c r="H31"/>
  <c r="AE30"/>
  <c r="AD30"/>
  <c r="AC30"/>
  <c r="AA30"/>
  <c r="W30"/>
  <c r="V30"/>
  <c r="U30"/>
  <c r="T30"/>
  <c r="P30"/>
  <c r="O30"/>
  <c r="N30"/>
  <c r="M30"/>
  <c r="L30"/>
  <c r="J30"/>
  <c r="I30"/>
  <c r="H30"/>
  <c r="AE29"/>
  <c r="AD29"/>
  <c r="AC29"/>
  <c r="AA29"/>
  <c r="W29"/>
  <c r="V29"/>
  <c r="U29"/>
  <c r="T29"/>
  <c r="P29"/>
  <c r="O29"/>
  <c r="N29"/>
  <c r="M29"/>
  <c r="L29"/>
  <c r="J29"/>
  <c r="I29"/>
  <c r="H29"/>
  <c r="AE28"/>
  <c r="AD28"/>
  <c r="AC28"/>
  <c r="AA28"/>
  <c r="W28"/>
  <c r="V28"/>
  <c r="U28"/>
  <c r="T28"/>
  <c r="P28"/>
  <c r="O28"/>
  <c r="N28"/>
  <c r="M28"/>
  <c r="L28"/>
  <c r="J28"/>
  <c r="I28"/>
  <c r="H28"/>
  <c r="AE27"/>
  <c r="AD27"/>
  <c r="AC27"/>
  <c r="AA27"/>
  <c r="W27"/>
  <c r="V27"/>
  <c r="U27"/>
  <c r="T27"/>
  <c r="P27"/>
  <c r="O27"/>
  <c r="N27"/>
  <c r="M27"/>
  <c r="L27"/>
  <c r="J27"/>
  <c r="I27"/>
  <c r="H27"/>
  <c r="AE26"/>
  <c r="AD26"/>
  <c r="AC26"/>
  <c r="AA26"/>
  <c r="W26"/>
  <c r="V26"/>
  <c r="U26"/>
  <c r="T26"/>
  <c r="P26"/>
  <c r="O26"/>
  <c r="N26"/>
  <c r="M26"/>
  <c r="L26"/>
  <c r="J26"/>
  <c r="I26"/>
  <c r="H26"/>
  <c r="AE25"/>
  <c r="AD25"/>
  <c r="AC25"/>
  <c r="AA25"/>
  <c r="W25"/>
  <c r="V25"/>
  <c r="U25"/>
  <c r="T25"/>
  <c r="P25"/>
  <c r="O25"/>
  <c r="N25"/>
  <c r="M25"/>
  <c r="L25"/>
  <c r="J25"/>
  <c r="I25"/>
  <c r="H25"/>
  <c r="AE24"/>
  <c r="AD24"/>
  <c r="AC24"/>
  <c r="AA24"/>
  <c r="W24"/>
  <c r="V24"/>
  <c r="U24"/>
  <c r="T24"/>
  <c r="P24"/>
  <c r="O24"/>
  <c r="N24"/>
  <c r="M24"/>
  <c r="L24"/>
  <c r="J24"/>
  <c r="I24"/>
  <c r="H24"/>
  <c r="AE23"/>
  <c r="AD23"/>
  <c r="AC23"/>
  <c r="AA23"/>
  <c r="W23"/>
  <c r="V23"/>
  <c r="U23"/>
  <c r="T23"/>
  <c r="P23"/>
  <c r="O23"/>
  <c r="N23"/>
  <c r="M23"/>
  <c r="L23"/>
  <c r="J23"/>
  <c r="I23"/>
  <c r="H23"/>
  <c r="AE22"/>
  <c r="AD22"/>
  <c r="AC22"/>
  <c r="AA22"/>
  <c r="W22"/>
  <c r="V22"/>
  <c r="U22"/>
  <c r="T22"/>
  <c r="P22"/>
  <c r="O22"/>
  <c r="N22"/>
  <c r="M22"/>
  <c r="L22"/>
  <c r="J22"/>
  <c r="I22"/>
  <c r="H22"/>
  <c r="AE21"/>
  <c r="AD21"/>
  <c r="AC21"/>
  <c r="AA21"/>
  <c r="W21"/>
  <c r="V21"/>
  <c r="U21"/>
  <c r="T21"/>
  <c r="P21"/>
  <c r="O21"/>
  <c r="N21"/>
  <c r="M21"/>
  <c r="L21"/>
  <c r="J21"/>
  <c r="I21"/>
  <c r="H21"/>
  <c r="AE20"/>
  <c r="AD20"/>
  <c r="AC20"/>
  <c r="AA20"/>
  <c r="W20"/>
  <c r="V20"/>
  <c r="U20"/>
  <c r="T20"/>
  <c r="P20"/>
  <c r="O20"/>
  <c r="N20"/>
  <c r="M20"/>
  <c r="L20"/>
  <c r="J20"/>
  <c r="I20"/>
  <c r="H20"/>
  <c r="AE19"/>
  <c r="AD19"/>
  <c r="AC19"/>
  <c r="AA19"/>
  <c r="W19"/>
  <c r="V19"/>
  <c r="U19"/>
  <c r="T19"/>
  <c r="P19"/>
  <c r="O19"/>
  <c r="N19"/>
  <c r="M19"/>
  <c r="L19"/>
  <c r="J19"/>
  <c r="I19"/>
  <c r="H19"/>
  <c r="AE18"/>
  <c r="AD18"/>
  <c r="AC18"/>
  <c r="AA18"/>
  <c r="W18"/>
  <c r="V18"/>
  <c r="U18"/>
  <c r="T18"/>
  <c r="P18"/>
  <c r="O18"/>
  <c r="N18"/>
  <c r="M18"/>
  <c r="L18"/>
  <c r="J18"/>
  <c r="I18"/>
  <c r="H18"/>
  <c r="AE17"/>
  <c r="AD17"/>
  <c r="AC17"/>
  <c r="AA17"/>
  <c r="W17"/>
  <c r="V17"/>
  <c r="U17"/>
  <c r="T17"/>
  <c r="P17"/>
  <c r="O17"/>
  <c r="N17"/>
  <c r="M17"/>
  <c r="L17"/>
  <c r="J17"/>
  <c r="I17"/>
  <c r="H17"/>
  <c r="AE16"/>
  <c r="AD16"/>
  <c r="AC16"/>
  <c r="AA16"/>
  <c r="W16"/>
  <c r="V16"/>
  <c r="U16"/>
  <c r="T16"/>
  <c r="P16"/>
  <c r="O16"/>
  <c r="N16"/>
  <c r="M16"/>
  <c r="L16"/>
  <c r="J16"/>
  <c r="I16"/>
  <c r="H16"/>
  <c r="AE15"/>
  <c r="AD15"/>
  <c r="AC15"/>
  <c r="AA15"/>
  <c r="W15"/>
  <c r="V15"/>
  <c r="U15"/>
  <c r="T15"/>
  <c r="P15"/>
  <c r="O15"/>
  <c r="N15"/>
  <c r="M15"/>
  <c r="L15"/>
  <c r="J15"/>
  <c r="I15"/>
  <c r="H15"/>
  <c r="AE14"/>
  <c r="AD14"/>
  <c r="AC14"/>
  <c r="AA14"/>
  <c r="W14"/>
  <c r="V14"/>
  <c r="U14"/>
  <c r="T14"/>
  <c r="P14"/>
  <c r="O14"/>
  <c r="N14"/>
  <c r="M14"/>
  <c r="L14"/>
  <c r="J14"/>
  <c r="I14"/>
  <c r="H14"/>
  <c r="AE13"/>
  <c r="AD13"/>
  <c r="AC13"/>
  <c r="AA13"/>
  <c r="W13"/>
  <c r="V13"/>
  <c r="U13"/>
  <c r="T13"/>
  <c r="P13"/>
  <c r="O13"/>
  <c r="N13"/>
  <c r="M13"/>
  <c r="L13"/>
  <c r="J13"/>
  <c r="I13"/>
  <c r="H13"/>
  <c r="AE12"/>
  <c r="AD12"/>
  <c r="AC12"/>
  <c r="AA12"/>
  <c r="W12"/>
  <c r="V12"/>
  <c r="U12"/>
  <c r="T12"/>
  <c r="P12"/>
  <c r="O12"/>
  <c r="N12"/>
  <c r="M12"/>
  <c r="L12"/>
  <c r="J12"/>
  <c r="I12"/>
  <c r="H12"/>
  <c r="AE11"/>
  <c r="AD11"/>
  <c r="AC11"/>
  <c r="AA11"/>
  <c r="W11"/>
  <c r="V11"/>
  <c r="U11"/>
  <c r="T11"/>
  <c r="P11"/>
  <c r="O11"/>
  <c r="N11"/>
  <c r="M11"/>
  <c r="L11"/>
  <c r="J11"/>
  <c r="I11"/>
  <c r="H11"/>
  <c r="AE10"/>
  <c r="AD10"/>
  <c r="AC10"/>
  <c r="AA10"/>
  <c r="W10"/>
  <c r="V10"/>
  <c r="U10"/>
  <c r="T10"/>
  <c r="P10"/>
  <c r="O10"/>
  <c r="N10"/>
  <c r="M10"/>
  <c r="L10"/>
  <c r="J10"/>
  <c r="I10"/>
  <c r="H10"/>
  <c r="AE9"/>
  <c r="AD9"/>
  <c r="AC9"/>
  <c r="AA9"/>
  <c r="W9"/>
  <c r="V9"/>
  <c r="U9"/>
  <c r="T9"/>
  <c r="P9"/>
  <c r="O9"/>
  <c r="N9"/>
  <c r="M9"/>
  <c r="L9"/>
  <c r="J9"/>
  <c r="I9"/>
  <c r="H9"/>
  <c r="AE8"/>
  <c r="AD8"/>
  <c r="AC8"/>
  <c r="AA8"/>
  <c r="W8"/>
  <c r="V8"/>
  <c r="U8"/>
  <c r="T8"/>
  <c r="P8"/>
  <c r="O8"/>
  <c r="N8"/>
  <c r="M8"/>
  <c r="L8"/>
  <c r="J8"/>
  <c r="I8"/>
  <c r="H8"/>
  <c r="AE7"/>
  <c r="AD7"/>
  <c r="AC7"/>
  <c r="AA7"/>
  <c r="W7"/>
  <c r="V7"/>
  <c r="U7"/>
  <c r="T7"/>
  <c r="P7"/>
  <c r="O7"/>
  <c r="N7"/>
  <c r="M7"/>
  <c r="L7"/>
  <c r="J7"/>
  <c r="I7"/>
  <c r="H7"/>
  <c r="AE6"/>
  <c r="AD6"/>
  <c r="AC6"/>
  <c r="AA6"/>
  <c r="W6"/>
  <c r="V6"/>
  <c r="U6"/>
  <c r="T6"/>
  <c r="P6"/>
  <c r="O6"/>
  <c r="N6"/>
  <c r="M6"/>
  <c r="L6"/>
  <c r="J6"/>
  <c r="I6"/>
  <c r="H6"/>
  <c r="AE5"/>
  <c r="AD5"/>
  <c r="AC5"/>
  <c r="AA5"/>
  <c r="W5"/>
  <c r="V5"/>
  <c r="U5"/>
  <c r="T5"/>
  <c r="P5"/>
  <c r="O5"/>
  <c r="N5"/>
  <c r="M5"/>
  <c r="L5"/>
  <c r="J5"/>
  <c r="I5"/>
  <c r="H5"/>
  <c r="AE4"/>
  <c r="AD4"/>
  <c r="AC4"/>
  <c r="AA4"/>
  <c r="W4"/>
  <c r="V4"/>
  <c r="U4"/>
  <c r="T4"/>
  <c r="P4"/>
  <c r="O4"/>
  <c r="N4"/>
  <c r="M4"/>
  <c r="L4"/>
  <c r="J4"/>
  <c r="I4"/>
  <c r="H4"/>
  <c r="D4"/>
  <c r="AE3"/>
  <c r="AD3"/>
  <c r="AD35" s="1"/>
  <c r="AC3"/>
  <c r="AC35" s="1"/>
  <c r="AA3"/>
  <c r="AA35" s="1"/>
  <c r="D28" i="22" s="1"/>
  <c r="W3" i="25"/>
  <c r="W35" s="1"/>
  <c r="V3"/>
  <c r="V35" s="1"/>
  <c r="U3"/>
  <c r="U35" s="1"/>
  <c r="T3"/>
  <c r="T35" s="1"/>
  <c r="P3"/>
  <c r="P35" s="1"/>
  <c r="O3"/>
  <c r="O35" s="1"/>
  <c r="N3"/>
  <c r="N35" s="1"/>
  <c r="M3"/>
  <c r="M35" s="1"/>
  <c r="L3"/>
  <c r="L35" s="1"/>
  <c r="J3"/>
  <c r="J35" s="1"/>
  <c r="B28" i="22" s="1"/>
  <c r="I3" i="25"/>
  <c r="I35" s="1"/>
  <c r="H3"/>
  <c r="H35" s="1"/>
  <c r="C1"/>
  <c r="C3" s="1"/>
  <c r="AE4" i="24"/>
  <c r="AE3" i="9"/>
  <c r="A13"/>
  <c r="A14"/>
  <c r="A16"/>
  <c r="A17"/>
  <c r="A18"/>
  <c r="A19"/>
  <c r="A20"/>
  <c r="A21"/>
  <c r="A22"/>
  <c r="A23"/>
  <c r="A24"/>
  <c r="A25"/>
  <c r="A26"/>
  <c r="A27"/>
  <c r="A28"/>
  <c r="A29"/>
  <c r="A30"/>
  <c r="AE25"/>
  <c r="AE25" i="24"/>
  <c r="C1"/>
  <c r="S35"/>
  <c r="S35" i="9"/>
  <c r="AD4" i="24"/>
  <c r="AD5"/>
  <c r="AD6"/>
  <c r="AD7"/>
  <c r="AD8"/>
  <c r="AD9"/>
  <c r="AD10"/>
  <c r="AD11"/>
  <c r="AD12"/>
  <c r="AD13"/>
  <c r="AD14"/>
  <c r="AD15"/>
  <c r="AD16"/>
  <c r="AD17"/>
  <c r="AD18"/>
  <c r="AD19"/>
  <c r="AD20"/>
  <c r="AD21"/>
  <c r="AD22"/>
  <c r="AD23"/>
  <c r="AD24"/>
  <c r="AD25"/>
  <c r="AD26"/>
  <c r="AD27"/>
  <c r="AD28"/>
  <c r="AD29"/>
  <c r="AD30"/>
  <c r="AD31"/>
  <c r="AD32"/>
  <c r="AD33"/>
  <c r="AD3"/>
  <c r="AD4" i="9"/>
  <c r="AD5"/>
  <c r="AD6"/>
  <c r="AD7"/>
  <c r="AD8"/>
  <c r="AD9"/>
  <c r="AD10"/>
  <c r="AD11"/>
  <c r="AD12"/>
  <c r="AD13"/>
  <c r="AD14"/>
  <c r="AD15"/>
  <c r="AD16"/>
  <c r="AD17"/>
  <c r="AD18"/>
  <c r="AD19"/>
  <c r="AD20"/>
  <c r="AD21"/>
  <c r="AD22"/>
  <c r="AD23"/>
  <c r="AD24"/>
  <c r="AD25"/>
  <c r="AD26"/>
  <c r="AD27"/>
  <c r="AD28"/>
  <c r="AD29"/>
  <c r="AD30"/>
  <c r="AD31"/>
  <c r="AD32"/>
  <c r="AD33"/>
  <c r="AD3"/>
  <c r="U11" i="22"/>
  <c r="K12"/>
  <c r="W6"/>
  <c r="C11"/>
  <c r="X7"/>
  <c r="K5"/>
  <c r="H7"/>
  <c r="M9"/>
  <c r="F9"/>
  <c r="H12"/>
  <c r="V12"/>
  <c r="E14"/>
  <c r="I7"/>
  <c r="E12"/>
  <c r="X10"/>
  <c r="N9"/>
  <c r="L11"/>
  <c r="I8"/>
  <c r="S9"/>
  <c r="U14"/>
  <c r="R10"/>
  <c r="M12"/>
  <c r="R8"/>
  <c r="S11"/>
  <c r="W7"/>
  <c r="N5"/>
  <c r="P12"/>
  <c r="D5"/>
  <c r="P6"/>
  <c r="M3"/>
  <c r="W5"/>
  <c r="P13"/>
  <c r="I5"/>
  <c r="H13"/>
  <c r="E5"/>
  <c r="E11"/>
  <c r="N8"/>
  <c r="W11"/>
  <c r="V14"/>
  <c r="K8"/>
  <c r="K11"/>
  <c r="J12"/>
  <c r="H14"/>
  <c r="R12"/>
  <c r="M8"/>
  <c r="H9"/>
  <c r="X6"/>
  <c r="E13"/>
  <c r="F14"/>
  <c r="L10"/>
  <c r="M14"/>
  <c r="D10"/>
  <c r="G7"/>
  <c r="K13"/>
  <c r="K7"/>
  <c r="M6"/>
  <c r="O12"/>
  <c r="F6"/>
  <c r="U8"/>
  <c r="J9"/>
  <c r="E10"/>
  <c r="O6"/>
  <c r="N10"/>
  <c r="T13"/>
  <c r="P14"/>
  <c r="T9"/>
  <c r="K3"/>
  <c r="T11"/>
  <c r="O8"/>
  <c r="S7"/>
  <c r="T12"/>
  <c r="R5"/>
  <c r="J5"/>
  <c r="E9"/>
  <c r="G5"/>
  <c r="I13"/>
  <c r="D11"/>
  <c r="C7"/>
  <c r="W10"/>
  <c r="G13"/>
  <c r="R9"/>
  <c r="J11"/>
  <c r="H8"/>
  <c r="U9"/>
  <c r="D9"/>
  <c r="J13"/>
  <c r="P8"/>
  <c r="S6"/>
  <c r="O7"/>
  <c r="C12"/>
  <c r="R13"/>
  <c r="I9"/>
  <c r="F13"/>
  <c r="V13"/>
  <c r="M7"/>
  <c r="F7"/>
  <c r="F8"/>
  <c r="I12"/>
  <c r="L9"/>
  <c r="I14"/>
  <c r="X5"/>
  <c r="X9"/>
  <c r="S13"/>
  <c r="G11"/>
  <c r="F5"/>
  <c r="L8"/>
  <c r="U5"/>
  <c r="E7"/>
  <c r="U12"/>
  <c r="W9"/>
  <c r="P11"/>
  <c r="R11"/>
  <c r="O11"/>
  <c r="G12"/>
  <c r="T7"/>
  <c r="J7"/>
  <c r="J14"/>
  <c r="C10"/>
  <c r="O14"/>
  <c r="X11"/>
  <c r="L14"/>
  <c r="T5"/>
  <c r="D7"/>
  <c r="M10"/>
  <c r="C9"/>
  <c r="N12"/>
  <c r="J6"/>
  <c r="K10"/>
  <c r="O5"/>
  <c r="P9"/>
  <c r="D13"/>
  <c r="U13"/>
  <c r="M4"/>
  <c r="M5"/>
  <c r="G14"/>
  <c r="W8"/>
  <c r="K6"/>
  <c r="X14"/>
  <c r="U7"/>
  <c r="W14"/>
  <c r="C8"/>
  <c r="D8"/>
  <c r="F10"/>
  <c r="P7"/>
  <c r="T6"/>
  <c r="V10"/>
  <c r="L3"/>
  <c r="T14"/>
  <c r="E6"/>
  <c r="O9"/>
  <c r="S10"/>
  <c r="N13"/>
  <c r="K9"/>
  <c r="S14"/>
  <c r="G10"/>
  <c r="R14"/>
  <c r="O13"/>
  <c r="L6"/>
  <c r="H5"/>
  <c r="R6"/>
  <c r="U10"/>
  <c r="J8"/>
  <c r="T8"/>
  <c r="F12"/>
  <c r="L5"/>
  <c r="P10"/>
  <c r="S12"/>
  <c r="V11"/>
  <c r="M11"/>
  <c r="N7"/>
  <c r="X12"/>
  <c r="D14"/>
  <c r="C14"/>
  <c r="O10"/>
  <c r="L7"/>
  <c r="I11"/>
  <c r="U6"/>
  <c r="C5"/>
  <c r="K14"/>
  <c r="N6"/>
  <c r="H10"/>
  <c r="H11"/>
  <c r="D6"/>
  <c r="R7"/>
  <c r="I10"/>
  <c r="J10"/>
  <c r="F11"/>
  <c r="M13"/>
  <c r="S5"/>
  <c r="G6"/>
  <c r="S8"/>
  <c r="V8"/>
  <c r="L13"/>
  <c r="G9"/>
  <c r="L12"/>
  <c r="X13"/>
  <c r="T10"/>
  <c r="W13"/>
  <c r="C6"/>
  <c r="V9"/>
  <c r="H6"/>
  <c r="G8"/>
  <c r="N11"/>
  <c r="I6"/>
  <c r="W12"/>
  <c r="E8"/>
  <c r="C13"/>
  <c r="P5"/>
  <c r="N14"/>
  <c r="X8"/>
  <c r="D12"/>
  <c r="B4" i="30" l="1"/>
  <c r="C5"/>
  <c r="G5" s="1"/>
  <c r="A3" i="25"/>
  <c r="C4" i="31"/>
  <c r="B4" s="1"/>
  <c r="G3"/>
  <c r="C4" i="28"/>
  <c r="B4" s="1"/>
  <c r="G3"/>
  <c r="C4" i="27"/>
  <c r="G4" s="1"/>
  <c r="G3"/>
  <c r="C4" i="26"/>
  <c r="G4" s="1"/>
  <c r="G3"/>
  <c r="C4" i="25"/>
  <c r="G4" s="1"/>
  <c r="G3"/>
  <c r="B3" i="28"/>
  <c r="X3"/>
  <c r="A4" i="25"/>
  <c r="AE35" i="26"/>
  <c r="A3" i="27"/>
  <c r="A4"/>
  <c r="X3" i="31"/>
  <c r="B3"/>
  <c r="AE35" i="25"/>
  <c r="A3" i="26"/>
  <c r="A4"/>
  <c r="AE35" i="27"/>
  <c r="A6" i="35"/>
  <c r="D7"/>
  <c r="X6"/>
  <c r="C7"/>
  <c r="G7" s="1"/>
  <c r="B6"/>
  <c r="C7" i="34"/>
  <c r="G7" s="1"/>
  <c r="B6"/>
  <c r="A6"/>
  <c r="D7"/>
  <c r="X6"/>
  <c r="A6" i="33"/>
  <c r="D7"/>
  <c r="X6"/>
  <c r="C7"/>
  <c r="G7" s="1"/>
  <c r="B6"/>
  <c r="C6" i="32"/>
  <c r="G6" s="1"/>
  <c r="B5"/>
  <c r="A5"/>
  <c r="D6"/>
  <c r="X5"/>
  <c r="A5" i="31"/>
  <c r="D6"/>
  <c r="B5" i="30"/>
  <c r="A5"/>
  <c r="X5"/>
  <c r="D6"/>
  <c r="A5" i="28"/>
  <c r="D6"/>
  <c r="C5" i="27"/>
  <c r="G5" s="1"/>
  <c r="B4"/>
  <c r="D5"/>
  <c r="X3"/>
  <c r="X4"/>
  <c r="B3"/>
  <c r="B4" i="26"/>
  <c r="X4"/>
  <c r="X3"/>
  <c r="D5"/>
  <c r="B3"/>
  <c r="C5" i="25"/>
  <c r="G5" s="1"/>
  <c r="X3"/>
  <c r="D5"/>
  <c r="X4"/>
  <c r="B3"/>
  <c r="O16" i="6"/>
  <c r="AG35" i="24"/>
  <c r="AF35"/>
  <c r="Y35"/>
  <c r="R35"/>
  <c r="Q35"/>
  <c r="AH34"/>
  <c r="AG34"/>
  <c r="AF34"/>
  <c r="AE34"/>
  <c r="AB34"/>
  <c r="AA34"/>
  <c r="Z34"/>
  <c r="Y34"/>
  <c r="X34"/>
  <c r="AE33"/>
  <c r="AC33"/>
  <c r="AA33"/>
  <c r="W33"/>
  <c r="V33"/>
  <c r="U33"/>
  <c r="T33"/>
  <c r="P33"/>
  <c r="O33"/>
  <c r="N33"/>
  <c r="M33"/>
  <c r="L33"/>
  <c r="J33"/>
  <c r="I33"/>
  <c r="H33"/>
  <c r="AE32"/>
  <c r="AC32"/>
  <c r="AA32"/>
  <c r="W32"/>
  <c r="V32"/>
  <c r="U32"/>
  <c r="T32"/>
  <c r="P32"/>
  <c r="O32"/>
  <c r="N32"/>
  <c r="M32"/>
  <c r="L32"/>
  <c r="J32"/>
  <c r="I32"/>
  <c r="H32"/>
  <c r="AE31"/>
  <c r="AC31"/>
  <c r="AA31"/>
  <c r="W31"/>
  <c r="V31"/>
  <c r="U31"/>
  <c r="T31"/>
  <c r="P31"/>
  <c r="O31"/>
  <c r="N31"/>
  <c r="M31"/>
  <c r="L31"/>
  <c r="J31"/>
  <c r="I31"/>
  <c r="H31"/>
  <c r="AE30"/>
  <c r="AC30"/>
  <c r="AA30"/>
  <c r="W30"/>
  <c r="V30"/>
  <c r="U30"/>
  <c r="T30"/>
  <c r="P30"/>
  <c r="O30"/>
  <c r="N30"/>
  <c r="M30"/>
  <c r="L30"/>
  <c r="J30"/>
  <c r="I30"/>
  <c r="H30"/>
  <c r="AE29"/>
  <c r="AC29"/>
  <c r="AA29"/>
  <c r="W29"/>
  <c r="V29"/>
  <c r="U29"/>
  <c r="T29"/>
  <c r="P29"/>
  <c r="O29"/>
  <c r="N29"/>
  <c r="M29"/>
  <c r="L29"/>
  <c r="J29"/>
  <c r="I29"/>
  <c r="H29"/>
  <c r="AE28"/>
  <c r="AC28"/>
  <c r="AA28"/>
  <c r="W28"/>
  <c r="V28"/>
  <c r="U28"/>
  <c r="T28"/>
  <c r="P28"/>
  <c r="O28"/>
  <c r="N28"/>
  <c r="M28"/>
  <c r="L28"/>
  <c r="J28"/>
  <c r="I28"/>
  <c r="H28"/>
  <c r="AE27"/>
  <c r="AC27"/>
  <c r="AA27"/>
  <c r="W27"/>
  <c r="V27"/>
  <c r="U27"/>
  <c r="T27"/>
  <c r="P27"/>
  <c r="O27"/>
  <c r="N27"/>
  <c r="M27"/>
  <c r="L27"/>
  <c r="J27"/>
  <c r="I27"/>
  <c r="H27"/>
  <c r="AE26"/>
  <c r="AC26"/>
  <c r="AA26"/>
  <c r="W26"/>
  <c r="V26"/>
  <c r="U26"/>
  <c r="T26"/>
  <c r="P26"/>
  <c r="O26"/>
  <c r="N26"/>
  <c r="M26"/>
  <c r="L26"/>
  <c r="J26"/>
  <c r="I26"/>
  <c r="H26"/>
  <c r="AC25"/>
  <c r="AA25"/>
  <c r="W25"/>
  <c r="V25"/>
  <c r="U25"/>
  <c r="T25"/>
  <c r="P25"/>
  <c r="O25"/>
  <c r="N25"/>
  <c r="M25"/>
  <c r="L25"/>
  <c r="J25"/>
  <c r="I25"/>
  <c r="H25"/>
  <c r="AE24"/>
  <c r="AC24"/>
  <c r="AA24"/>
  <c r="W24"/>
  <c r="V24"/>
  <c r="U24"/>
  <c r="T24"/>
  <c r="P24"/>
  <c r="O24"/>
  <c r="N24"/>
  <c r="M24"/>
  <c r="L24"/>
  <c r="J24"/>
  <c r="I24"/>
  <c r="H24"/>
  <c r="AE23"/>
  <c r="AC23"/>
  <c r="AA23"/>
  <c r="W23"/>
  <c r="V23"/>
  <c r="U23"/>
  <c r="T23"/>
  <c r="P23"/>
  <c r="O23"/>
  <c r="N23"/>
  <c r="M23"/>
  <c r="L23"/>
  <c r="J23"/>
  <c r="I23"/>
  <c r="H23"/>
  <c r="AE22"/>
  <c r="AC22"/>
  <c r="AA22"/>
  <c r="W22"/>
  <c r="V22"/>
  <c r="U22"/>
  <c r="T22"/>
  <c r="P22"/>
  <c r="O22"/>
  <c r="N22"/>
  <c r="M22"/>
  <c r="L22"/>
  <c r="J22"/>
  <c r="I22"/>
  <c r="H22"/>
  <c r="AE21"/>
  <c r="AC21"/>
  <c r="AA21"/>
  <c r="W21"/>
  <c r="V21"/>
  <c r="U21"/>
  <c r="T21"/>
  <c r="P21"/>
  <c r="O21"/>
  <c r="N21"/>
  <c r="M21"/>
  <c r="L21"/>
  <c r="J21"/>
  <c r="I21"/>
  <c r="H21"/>
  <c r="AE20"/>
  <c r="AC20"/>
  <c r="AA20"/>
  <c r="W20"/>
  <c r="V20"/>
  <c r="U20"/>
  <c r="T20"/>
  <c r="P20"/>
  <c r="O20"/>
  <c r="N20"/>
  <c r="M20"/>
  <c r="L20"/>
  <c r="J20"/>
  <c r="I20"/>
  <c r="H20"/>
  <c r="AE19"/>
  <c r="AC19"/>
  <c r="AA19"/>
  <c r="W19"/>
  <c r="V19"/>
  <c r="U19"/>
  <c r="T19"/>
  <c r="P19"/>
  <c r="O19"/>
  <c r="N19"/>
  <c r="M19"/>
  <c r="L19"/>
  <c r="J19"/>
  <c r="I19"/>
  <c r="H19"/>
  <c r="AE18"/>
  <c r="AC18"/>
  <c r="AA18"/>
  <c r="W18"/>
  <c r="V18"/>
  <c r="U18"/>
  <c r="T18"/>
  <c r="P18"/>
  <c r="O18"/>
  <c r="N18"/>
  <c r="M18"/>
  <c r="L18"/>
  <c r="J18"/>
  <c r="I18"/>
  <c r="H18"/>
  <c r="AE17"/>
  <c r="AC17"/>
  <c r="AA17"/>
  <c r="W17"/>
  <c r="V17"/>
  <c r="U17"/>
  <c r="T17"/>
  <c r="P17"/>
  <c r="O17"/>
  <c r="N17"/>
  <c r="M17"/>
  <c r="L17"/>
  <c r="J17"/>
  <c r="I17"/>
  <c r="H17"/>
  <c r="AE16"/>
  <c r="AC16"/>
  <c r="AA16"/>
  <c r="W16"/>
  <c r="V16"/>
  <c r="U16"/>
  <c r="T16"/>
  <c r="P16"/>
  <c r="O16"/>
  <c r="N16"/>
  <c r="M16"/>
  <c r="L16"/>
  <c r="J16"/>
  <c r="H16"/>
  <c r="AE15"/>
  <c r="AC15"/>
  <c r="AA15"/>
  <c r="W15"/>
  <c r="V15"/>
  <c r="U15"/>
  <c r="T15"/>
  <c r="P15"/>
  <c r="O15"/>
  <c r="N15"/>
  <c r="M15"/>
  <c r="L15"/>
  <c r="J15"/>
  <c r="I15"/>
  <c r="H15"/>
  <c r="AE14"/>
  <c r="AC14"/>
  <c r="AA14"/>
  <c r="W14"/>
  <c r="V14"/>
  <c r="U14"/>
  <c r="T14"/>
  <c r="P14"/>
  <c r="O14"/>
  <c r="N14"/>
  <c r="M14"/>
  <c r="L14"/>
  <c r="J14"/>
  <c r="I14"/>
  <c r="H14"/>
  <c r="AE13"/>
  <c r="AC13"/>
  <c r="AA13"/>
  <c r="W13"/>
  <c r="V13"/>
  <c r="U13"/>
  <c r="T13"/>
  <c r="P13"/>
  <c r="O13"/>
  <c r="N13"/>
  <c r="M13"/>
  <c r="L13"/>
  <c r="J13"/>
  <c r="I13"/>
  <c r="H13"/>
  <c r="AE12"/>
  <c r="AC12"/>
  <c r="AA12"/>
  <c r="W12"/>
  <c r="V12"/>
  <c r="U12"/>
  <c r="T12"/>
  <c r="P12"/>
  <c r="O12"/>
  <c r="N12"/>
  <c r="M12"/>
  <c r="L12"/>
  <c r="J12"/>
  <c r="I12"/>
  <c r="H12"/>
  <c r="AE11"/>
  <c r="AC11"/>
  <c r="AA11"/>
  <c r="W11"/>
  <c r="V11"/>
  <c r="U11"/>
  <c r="T11"/>
  <c r="P11"/>
  <c r="O11"/>
  <c r="N11"/>
  <c r="M11"/>
  <c r="L11"/>
  <c r="J11"/>
  <c r="I11"/>
  <c r="H11"/>
  <c r="AE10"/>
  <c r="AC10"/>
  <c r="AA10"/>
  <c r="W10"/>
  <c r="V10"/>
  <c r="U10"/>
  <c r="T10"/>
  <c r="P10"/>
  <c r="O10"/>
  <c r="N10"/>
  <c r="M10"/>
  <c r="L10"/>
  <c r="J10"/>
  <c r="I10"/>
  <c r="H10"/>
  <c r="AE9"/>
  <c r="AC9"/>
  <c r="AA9"/>
  <c r="W9"/>
  <c r="V9"/>
  <c r="U9"/>
  <c r="T9"/>
  <c r="P9"/>
  <c r="O9"/>
  <c r="N9"/>
  <c r="M9"/>
  <c r="L9"/>
  <c r="J9"/>
  <c r="I9"/>
  <c r="H9"/>
  <c r="AE8"/>
  <c r="AC8"/>
  <c r="AA8"/>
  <c r="W8"/>
  <c r="V8"/>
  <c r="U8"/>
  <c r="T8"/>
  <c r="P8"/>
  <c r="O8"/>
  <c r="N8"/>
  <c r="M8"/>
  <c r="L8"/>
  <c r="J8"/>
  <c r="I8"/>
  <c r="H8"/>
  <c r="AE7"/>
  <c r="AC7"/>
  <c r="AA7"/>
  <c r="W7"/>
  <c r="V7"/>
  <c r="U7"/>
  <c r="T7"/>
  <c r="P7"/>
  <c r="O7"/>
  <c r="N7"/>
  <c r="M7"/>
  <c r="L7"/>
  <c r="J7"/>
  <c r="I7"/>
  <c r="H7"/>
  <c r="AE6"/>
  <c r="AC6"/>
  <c r="AA6"/>
  <c r="W6"/>
  <c r="V6"/>
  <c r="U6"/>
  <c r="T6"/>
  <c r="P6"/>
  <c r="O6"/>
  <c r="N6"/>
  <c r="M6"/>
  <c r="L6"/>
  <c r="J6"/>
  <c r="I6"/>
  <c r="H6"/>
  <c r="AE5"/>
  <c r="AC5"/>
  <c r="AA5"/>
  <c r="W5"/>
  <c r="V5"/>
  <c r="U5"/>
  <c r="T5"/>
  <c r="P5"/>
  <c r="O5"/>
  <c r="N5"/>
  <c r="M5"/>
  <c r="L5"/>
  <c r="J5"/>
  <c r="I5"/>
  <c r="H5"/>
  <c r="AC4"/>
  <c r="AA4"/>
  <c r="W4"/>
  <c r="V4"/>
  <c r="U4"/>
  <c r="T4"/>
  <c r="P4"/>
  <c r="O4"/>
  <c r="N4"/>
  <c r="M4"/>
  <c r="L4"/>
  <c r="J4"/>
  <c r="I4"/>
  <c r="H4"/>
  <c r="D4"/>
  <c r="D5" s="1"/>
  <c r="AE3"/>
  <c r="AC3"/>
  <c r="AA3"/>
  <c r="W3"/>
  <c r="V3"/>
  <c r="U3"/>
  <c r="T3"/>
  <c r="P3"/>
  <c r="O3"/>
  <c r="N3"/>
  <c r="M3"/>
  <c r="L3"/>
  <c r="J3"/>
  <c r="I3"/>
  <c r="H3"/>
  <c r="O1" i="6"/>
  <c r="A3" i="9"/>
  <c r="D4"/>
  <c r="A4"/>
  <c r="AC4"/>
  <c r="AC5"/>
  <c r="AC6"/>
  <c r="AC7"/>
  <c r="AC8"/>
  <c r="AC9"/>
  <c r="AC10"/>
  <c r="AC11"/>
  <c r="AC12"/>
  <c r="AC13"/>
  <c r="AC14"/>
  <c r="AC15"/>
  <c r="AC16"/>
  <c r="AC17"/>
  <c r="AC18"/>
  <c r="AC19"/>
  <c r="AC20"/>
  <c r="AC21"/>
  <c r="AC22"/>
  <c r="AC23"/>
  <c r="AC24"/>
  <c r="AC25"/>
  <c r="AC26"/>
  <c r="AC27"/>
  <c r="AC28"/>
  <c r="AC29"/>
  <c r="AC30"/>
  <c r="AC31"/>
  <c r="AC32"/>
  <c r="AC33"/>
  <c r="AC3"/>
  <c r="H3"/>
  <c r="AA4"/>
  <c r="AA5"/>
  <c r="AA6"/>
  <c r="AA7"/>
  <c r="AA8"/>
  <c r="AA9"/>
  <c r="AA10"/>
  <c r="AA11"/>
  <c r="AA12"/>
  <c r="AA13"/>
  <c r="AA14"/>
  <c r="AA15"/>
  <c r="AA16"/>
  <c r="AA17"/>
  <c r="AA18"/>
  <c r="AA19"/>
  <c r="AA20"/>
  <c r="AA21"/>
  <c r="AA22"/>
  <c r="AA23"/>
  <c r="AA24"/>
  <c r="AA25"/>
  <c r="AA26"/>
  <c r="AA27"/>
  <c r="AA28"/>
  <c r="AA29"/>
  <c r="AA30"/>
  <c r="AA31"/>
  <c r="AA32"/>
  <c r="AA33"/>
  <c r="AA3"/>
  <c r="W4"/>
  <c r="W5"/>
  <c r="W6"/>
  <c r="W7"/>
  <c r="W8"/>
  <c r="W9"/>
  <c r="W10"/>
  <c r="W11"/>
  <c r="W12"/>
  <c r="W13"/>
  <c r="W14"/>
  <c r="W15"/>
  <c r="W16"/>
  <c r="W17"/>
  <c r="W18"/>
  <c r="W19"/>
  <c r="W20"/>
  <c r="W21"/>
  <c r="W22"/>
  <c r="W23"/>
  <c r="W24"/>
  <c r="W25"/>
  <c r="W26"/>
  <c r="W27"/>
  <c r="W28"/>
  <c r="W29"/>
  <c r="W30"/>
  <c r="W31"/>
  <c r="W32"/>
  <c r="W33"/>
  <c r="W3"/>
  <c r="V4"/>
  <c r="V5"/>
  <c r="V6"/>
  <c r="V7"/>
  <c r="V8"/>
  <c r="V9"/>
  <c r="V10"/>
  <c r="V11"/>
  <c r="V12"/>
  <c r="V13"/>
  <c r="V14"/>
  <c r="V15"/>
  <c r="V16"/>
  <c r="V17"/>
  <c r="V18"/>
  <c r="V19"/>
  <c r="V20"/>
  <c r="V21"/>
  <c r="V22"/>
  <c r="V23"/>
  <c r="V24"/>
  <c r="V25"/>
  <c r="V26"/>
  <c r="V27"/>
  <c r="V28"/>
  <c r="V29"/>
  <c r="V30"/>
  <c r="V31"/>
  <c r="V32"/>
  <c r="V33"/>
  <c r="V3"/>
  <c r="T4"/>
  <c r="T5"/>
  <c r="T6"/>
  <c r="T7"/>
  <c r="T8"/>
  <c r="T9"/>
  <c r="T10"/>
  <c r="T11"/>
  <c r="T12"/>
  <c r="T13"/>
  <c r="T14"/>
  <c r="T15"/>
  <c r="T16"/>
  <c r="T17"/>
  <c r="T18"/>
  <c r="T19"/>
  <c r="T20"/>
  <c r="T21"/>
  <c r="T22"/>
  <c r="T23"/>
  <c r="T24"/>
  <c r="T25"/>
  <c r="T26"/>
  <c r="T27"/>
  <c r="T28"/>
  <c r="T29"/>
  <c r="T30"/>
  <c r="T31"/>
  <c r="T32"/>
  <c r="T33"/>
  <c r="P4"/>
  <c r="P5"/>
  <c r="P6"/>
  <c r="P7"/>
  <c r="P8"/>
  <c r="P9"/>
  <c r="P10"/>
  <c r="P11"/>
  <c r="P12"/>
  <c r="P13"/>
  <c r="P14"/>
  <c r="P15"/>
  <c r="P16"/>
  <c r="P17"/>
  <c r="P18"/>
  <c r="P19"/>
  <c r="P20"/>
  <c r="P21"/>
  <c r="P22"/>
  <c r="P23"/>
  <c r="P24"/>
  <c r="P25"/>
  <c r="P26"/>
  <c r="P27"/>
  <c r="P28"/>
  <c r="P29"/>
  <c r="P30"/>
  <c r="P31"/>
  <c r="P32"/>
  <c r="P33"/>
  <c r="P3"/>
  <c r="O4"/>
  <c r="O5"/>
  <c r="O6"/>
  <c r="O7"/>
  <c r="O8"/>
  <c r="O9"/>
  <c r="O10"/>
  <c r="O11"/>
  <c r="O12"/>
  <c r="O13"/>
  <c r="O14"/>
  <c r="O15"/>
  <c r="O16"/>
  <c r="O17"/>
  <c r="O18"/>
  <c r="O19"/>
  <c r="O20"/>
  <c r="O21"/>
  <c r="O22"/>
  <c r="O23"/>
  <c r="O24"/>
  <c r="O25"/>
  <c r="O26"/>
  <c r="O27"/>
  <c r="O28"/>
  <c r="O29"/>
  <c r="O30"/>
  <c r="O31"/>
  <c r="O32"/>
  <c r="O33"/>
  <c r="O3"/>
  <c r="D5"/>
  <c r="A5" s="1"/>
  <c r="AD35"/>
  <c r="H11"/>
  <c r="H12"/>
  <c r="H10"/>
  <c r="H9"/>
  <c r="R35"/>
  <c r="Q35"/>
  <c r="Y34"/>
  <c r="Z34"/>
  <c r="AA34"/>
  <c r="AB34"/>
  <c r="AE34"/>
  <c r="AF34"/>
  <c r="AG34"/>
  <c r="AG35"/>
  <c r="AF35"/>
  <c r="T3"/>
  <c r="D6"/>
  <c r="D7" s="1"/>
  <c r="U4"/>
  <c r="U5"/>
  <c r="U6"/>
  <c r="U7"/>
  <c r="U8"/>
  <c r="U9"/>
  <c r="U10"/>
  <c r="U11"/>
  <c r="U12"/>
  <c r="U13"/>
  <c r="U14"/>
  <c r="U15"/>
  <c r="U16"/>
  <c r="U17"/>
  <c r="U18"/>
  <c r="U19"/>
  <c r="U20"/>
  <c r="U21"/>
  <c r="U22"/>
  <c r="U23"/>
  <c r="U24"/>
  <c r="U25"/>
  <c r="U26"/>
  <c r="U27"/>
  <c r="U28"/>
  <c r="U29"/>
  <c r="U30"/>
  <c r="U31"/>
  <c r="U32"/>
  <c r="U33"/>
  <c r="U3"/>
  <c r="C3"/>
  <c r="M4"/>
  <c r="M5"/>
  <c r="M6"/>
  <c r="M7"/>
  <c r="M8"/>
  <c r="M9"/>
  <c r="M10"/>
  <c r="M11"/>
  <c r="M12"/>
  <c r="M13"/>
  <c r="M14"/>
  <c r="M15"/>
  <c r="M16"/>
  <c r="M17"/>
  <c r="M18"/>
  <c r="M19"/>
  <c r="M20"/>
  <c r="M21"/>
  <c r="M22"/>
  <c r="M23"/>
  <c r="M24"/>
  <c r="M25"/>
  <c r="M26"/>
  <c r="M27"/>
  <c r="M28"/>
  <c r="M29"/>
  <c r="M30"/>
  <c r="M31"/>
  <c r="M32"/>
  <c r="M33"/>
  <c r="M3"/>
  <c r="L4"/>
  <c r="L5"/>
  <c r="L6"/>
  <c r="L7"/>
  <c r="L8"/>
  <c r="L9"/>
  <c r="L10"/>
  <c r="L11"/>
  <c r="L12"/>
  <c r="L13"/>
  <c r="L14"/>
  <c r="L15"/>
  <c r="L16"/>
  <c r="L17"/>
  <c r="L18"/>
  <c r="L19"/>
  <c r="L20"/>
  <c r="L21"/>
  <c r="L22"/>
  <c r="L23"/>
  <c r="L24"/>
  <c r="L25"/>
  <c r="L26"/>
  <c r="L27"/>
  <c r="L28"/>
  <c r="L29"/>
  <c r="L30"/>
  <c r="L31"/>
  <c r="L32"/>
  <c r="L33"/>
  <c r="L3"/>
  <c r="I4"/>
  <c r="I5"/>
  <c r="I6"/>
  <c r="I7"/>
  <c r="I8"/>
  <c r="I9"/>
  <c r="I11"/>
  <c r="I12"/>
  <c r="I13"/>
  <c r="I14"/>
  <c r="I15"/>
  <c r="I16"/>
  <c r="I17"/>
  <c r="I18"/>
  <c r="I19"/>
  <c r="I20"/>
  <c r="I21"/>
  <c r="I22"/>
  <c r="I23"/>
  <c r="I24"/>
  <c r="I25"/>
  <c r="I26"/>
  <c r="I27"/>
  <c r="I28"/>
  <c r="I29"/>
  <c r="I30"/>
  <c r="I31"/>
  <c r="I33"/>
  <c r="I3"/>
  <c r="H4"/>
  <c r="H5"/>
  <c r="H6"/>
  <c r="H7"/>
  <c r="H8"/>
  <c r="H13"/>
  <c r="H14"/>
  <c r="H15"/>
  <c r="H16"/>
  <c r="H17"/>
  <c r="H18"/>
  <c r="H19"/>
  <c r="H20"/>
  <c r="H21"/>
  <c r="H22"/>
  <c r="H23"/>
  <c r="H24"/>
  <c r="H25"/>
  <c r="H26"/>
  <c r="H27"/>
  <c r="H28"/>
  <c r="H29"/>
  <c r="H30"/>
  <c r="H31"/>
  <c r="H32"/>
  <c r="H33"/>
  <c r="L4" i="6"/>
  <c r="L5"/>
  <c r="L6"/>
  <c r="L7"/>
  <c r="L8"/>
  <c r="L9"/>
  <c r="L10"/>
  <c r="L11"/>
  <c r="L12"/>
  <c r="L13"/>
  <c r="L14"/>
  <c r="L3"/>
  <c r="AE4" i="9"/>
  <c r="AE5"/>
  <c r="AE6"/>
  <c r="AE7"/>
  <c r="AE8"/>
  <c r="AE9"/>
  <c r="AE10"/>
  <c r="AE11"/>
  <c r="AE12"/>
  <c r="AE13"/>
  <c r="AE14"/>
  <c r="AE15"/>
  <c r="AE16"/>
  <c r="AE17"/>
  <c r="AE18"/>
  <c r="AE19"/>
  <c r="AE20"/>
  <c r="AE21"/>
  <c r="AE22"/>
  <c r="AE23"/>
  <c r="AE24"/>
  <c r="AE26"/>
  <c r="AE27"/>
  <c r="AE28"/>
  <c r="AE29"/>
  <c r="AE30"/>
  <c r="AE31"/>
  <c r="AE32"/>
  <c r="AE33"/>
  <c r="N3"/>
  <c r="N4"/>
  <c r="N33"/>
  <c r="J3"/>
  <c r="J4"/>
  <c r="J5"/>
  <c r="J6"/>
  <c r="J7"/>
  <c r="J8"/>
  <c r="J9"/>
  <c r="J10"/>
  <c r="J11"/>
  <c r="J12"/>
  <c r="J13"/>
  <c r="J14"/>
  <c r="J15"/>
  <c r="J16"/>
  <c r="J17"/>
  <c r="J18"/>
  <c r="J19"/>
  <c r="J20"/>
  <c r="J21"/>
  <c r="J22"/>
  <c r="J23"/>
  <c r="J24"/>
  <c r="J25"/>
  <c r="J26"/>
  <c r="J27"/>
  <c r="J28"/>
  <c r="J29"/>
  <c r="J30"/>
  <c r="J31"/>
  <c r="J32"/>
  <c r="J33"/>
  <c r="Y35"/>
  <c r="X34"/>
  <c r="N32"/>
  <c r="N31"/>
  <c r="N30"/>
  <c r="N29"/>
  <c r="N28"/>
  <c r="N27"/>
  <c r="N26"/>
  <c r="N25"/>
  <c r="N24"/>
  <c r="N23"/>
  <c r="N22"/>
  <c r="N21"/>
  <c r="N20"/>
  <c r="N19"/>
  <c r="N18"/>
  <c r="N17"/>
  <c r="N16"/>
  <c r="N15"/>
  <c r="N14"/>
  <c r="N13"/>
  <c r="N12"/>
  <c r="N11"/>
  <c r="N10"/>
  <c r="N9"/>
  <c r="N8"/>
  <c r="N7"/>
  <c r="N6"/>
  <c r="N5"/>
  <c r="A3" i="24"/>
  <c r="V7" i="22"/>
  <c r="L4"/>
  <c r="S4"/>
  <c r="X4"/>
  <c r="K4"/>
  <c r="W3"/>
  <c r="V5"/>
  <c r="S3"/>
  <c r="X3"/>
  <c r="W4"/>
  <c r="V6"/>
  <c r="N3"/>
  <c r="C6" i="30" l="1"/>
  <c r="G6" s="1"/>
  <c r="B4" i="25"/>
  <c r="X4" i="31"/>
  <c r="C5" i="26"/>
  <c r="G5" s="1"/>
  <c r="D6" i="24"/>
  <c r="A5"/>
  <c r="W35"/>
  <c r="C5" i="31"/>
  <c r="G4"/>
  <c r="C5" i="28"/>
  <c r="G4"/>
  <c r="X4"/>
  <c r="B3" i="9"/>
  <c r="P35" i="24"/>
  <c r="T35" i="9"/>
  <c r="C8" i="35"/>
  <c r="G8" s="1"/>
  <c r="B7"/>
  <c r="A7"/>
  <c r="D8"/>
  <c r="X7"/>
  <c r="A7" i="34"/>
  <c r="X7"/>
  <c r="D8"/>
  <c r="C8"/>
  <c r="G8" s="1"/>
  <c r="B7"/>
  <c r="C8" i="33"/>
  <c r="G8" s="1"/>
  <c r="B7"/>
  <c r="A7"/>
  <c r="X7"/>
  <c r="D8"/>
  <c r="A6" i="32"/>
  <c r="D7"/>
  <c r="X6"/>
  <c r="C7"/>
  <c r="G7" s="1"/>
  <c r="B6"/>
  <c r="A6" i="31"/>
  <c r="D7"/>
  <c r="A6" i="30"/>
  <c r="D7"/>
  <c r="A6" i="28"/>
  <c r="D7"/>
  <c r="C6" i="27"/>
  <c r="G6" s="1"/>
  <c r="B5"/>
  <c r="A5"/>
  <c r="D6"/>
  <c r="X5"/>
  <c r="C6" i="26"/>
  <c r="G6" s="1"/>
  <c r="B5"/>
  <c r="A5"/>
  <c r="D6"/>
  <c r="A5" i="25"/>
  <c r="X5"/>
  <c r="D6"/>
  <c r="C6"/>
  <c r="G6" s="1"/>
  <c r="B5"/>
  <c r="X3" i="9"/>
  <c r="A6"/>
  <c r="W35"/>
  <c r="O35"/>
  <c r="AC35"/>
  <c r="P35"/>
  <c r="V35"/>
  <c r="AA35"/>
  <c r="D26" i="22" s="1"/>
  <c r="C3" i="24"/>
  <c r="G3" s="1"/>
  <c r="A4"/>
  <c r="X16" i="22"/>
  <c r="L15" i="6"/>
  <c r="I35" i="24"/>
  <c r="L35"/>
  <c r="N35"/>
  <c r="U35"/>
  <c r="AE35"/>
  <c r="AC35"/>
  <c r="C4" i="9"/>
  <c r="I35"/>
  <c r="H35" i="24"/>
  <c r="J35"/>
  <c r="B27" i="22" s="1"/>
  <c r="M35" i="24"/>
  <c r="O35"/>
  <c r="T35"/>
  <c r="V35"/>
  <c r="AA35"/>
  <c r="D27" i="22" s="1"/>
  <c r="AD35" i="24"/>
  <c r="J35" i="9"/>
  <c r="B26" i="22" s="1"/>
  <c r="H35" i="9"/>
  <c r="L35"/>
  <c r="U35"/>
  <c r="M35"/>
  <c r="N35"/>
  <c r="A7"/>
  <c r="D8"/>
  <c r="AE35"/>
  <c r="T4" i="22"/>
  <c r="T3"/>
  <c r="C3"/>
  <c r="R3"/>
  <c r="H3"/>
  <c r="N4"/>
  <c r="V3"/>
  <c r="I3"/>
  <c r="G3"/>
  <c r="D3"/>
  <c r="P4"/>
  <c r="J4"/>
  <c r="D4"/>
  <c r="P3"/>
  <c r="J3"/>
  <c r="C4"/>
  <c r="F3"/>
  <c r="G4"/>
  <c r="O4"/>
  <c r="O3"/>
  <c r="U3"/>
  <c r="U4"/>
  <c r="F4"/>
  <c r="H4"/>
  <c r="E3"/>
  <c r="E4"/>
  <c r="I4"/>
  <c r="R4"/>
  <c r="V4"/>
  <c r="X5" i="26" l="1"/>
  <c r="B6" i="30"/>
  <c r="X6"/>
  <c r="C7"/>
  <c r="G7" s="1"/>
  <c r="B39" i="22"/>
  <c r="A6" i="24"/>
  <c r="D7"/>
  <c r="D39" i="22"/>
  <c r="G5" i="31"/>
  <c r="C6"/>
  <c r="X5"/>
  <c r="B5"/>
  <c r="G5" i="28"/>
  <c r="C6"/>
  <c r="B5"/>
  <c r="X5"/>
  <c r="A8" i="35"/>
  <c r="D9"/>
  <c r="X8"/>
  <c r="C9"/>
  <c r="G9" s="1"/>
  <c r="B8"/>
  <c r="A8" i="34"/>
  <c r="D9"/>
  <c r="X8"/>
  <c r="C9"/>
  <c r="G9" s="1"/>
  <c r="B8"/>
  <c r="A8" i="33"/>
  <c r="D9"/>
  <c r="X8"/>
  <c r="C9"/>
  <c r="G9" s="1"/>
  <c r="B8"/>
  <c r="C8" i="32"/>
  <c r="G8" s="1"/>
  <c r="B7"/>
  <c r="A7"/>
  <c r="D8"/>
  <c r="X7"/>
  <c r="A7" i="31"/>
  <c r="D8"/>
  <c r="A7" i="30"/>
  <c r="D8"/>
  <c r="X7"/>
  <c r="C8"/>
  <c r="G8" s="1"/>
  <c r="A7" i="28"/>
  <c r="D8"/>
  <c r="C7" i="27"/>
  <c r="G7" s="1"/>
  <c r="B6"/>
  <c r="A6"/>
  <c r="D7"/>
  <c r="X6"/>
  <c r="A6" i="26"/>
  <c r="X6"/>
  <c r="D7"/>
  <c r="C7"/>
  <c r="G7" s="1"/>
  <c r="B6"/>
  <c r="A6" i="25"/>
  <c r="D7"/>
  <c r="X6"/>
  <c r="C7"/>
  <c r="G7" s="1"/>
  <c r="B6"/>
  <c r="X3" i="24"/>
  <c r="B3"/>
  <c r="X4" i="9"/>
  <c r="B4"/>
  <c r="W16" i="22"/>
  <c r="J16"/>
  <c r="J18" s="1"/>
  <c r="C5" i="9"/>
  <c r="C4" i="24"/>
  <c r="G4" s="1"/>
  <c r="V16" i="22"/>
  <c r="D16"/>
  <c r="T16"/>
  <c r="U16"/>
  <c r="R16"/>
  <c r="N16"/>
  <c r="P16"/>
  <c r="I16"/>
  <c r="I18" s="1"/>
  <c r="O16"/>
  <c r="E16"/>
  <c r="F16"/>
  <c r="H16"/>
  <c r="H18" s="1"/>
  <c r="G16"/>
  <c r="D9" i="9"/>
  <c r="A8"/>
  <c r="B7" i="30" l="1"/>
  <c r="D8" i="24"/>
  <c r="A7"/>
  <c r="G6" i="31"/>
  <c r="X6"/>
  <c r="C7"/>
  <c r="B6"/>
  <c r="G6" i="28"/>
  <c r="X6"/>
  <c r="C7"/>
  <c r="B6"/>
  <c r="C6" i="9"/>
  <c r="C10" i="35"/>
  <c r="G10" s="1"/>
  <c r="B9"/>
  <c r="A9"/>
  <c r="D10"/>
  <c r="X9"/>
  <c r="C10" i="34"/>
  <c r="G10" s="1"/>
  <c r="B9"/>
  <c r="A9"/>
  <c r="D10"/>
  <c r="X9"/>
  <c r="C10" i="33"/>
  <c r="G10" s="1"/>
  <c r="B9"/>
  <c r="A9"/>
  <c r="X9"/>
  <c r="D10"/>
  <c r="A8" i="32"/>
  <c r="D9"/>
  <c r="X8"/>
  <c r="C9"/>
  <c r="G9" s="1"/>
  <c r="B8"/>
  <c r="A8" i="31"/>
  <c r="D9"/>
  <c r="C9" i="30"/>
  <c r="G9" s="1"/>
  <c r="B8"/>
  <c r="A8"/>
  <c r="X8"/>
  <c r="D9"/>
  <c r="A8" i="28"/>
  <c r="D9"/>
  <c r="A7" i="27"/>
  <c r="D8"/>
  <c r="X7"/>
  <c r="C8"/>
  <c r="G8" s="1"/>
  <c r="B7"/>
  <c r="C8" i="26"/>
  <c r="G8" s="1"/>
  <c r="B7"/>
  <c r="A7"/>
  <c r="D8"/>
  <c r="X7"/>
  <c r="C8" i="25"/>
  <c r="G8" s="1"/>
  <c r="B7"/>
  <c r="A7"/>
  <c r="X7"/>
  <c r="D8"/>
  <c r="X4" i="24"/>
  <c r="B4"/>
  <c r="X6" i="9"/>
  <c r="B6"/>
  <c r="X5"/>
  <c r="B5"/>
  <c r="C5" i="24"/>
  <c r="G5" s="1"/>
  <c r="D10" i="9"/>
  <c r="A9"/>
  <c r="C7"/>
  <c r="D9" i="24" l="1"/>
  <c r="A8"/>
  <c r="G7" i="31"/>
  <c r="C8"/>
  <c r="X7"/>
  <c r="B7"/>
  <c r="G7" i="28"/>
  <c r="B7"/>
  <c r="C8"/>
  <c r="X7"/>
  <c r="A10" i="35"/>
  <c r="D11"/>
  <c r="X10"/>
  <c r="C11"/>
  <c r="G11" s="1"/>
  <c r="B10"/>
  <c r="A10" i="34"/>
  <c r="D11"/>
  <c r="X10"/>
  <c r="C11"/>
  <c r="G11" s="1"/>
  <c r="B10"/>
  <c r="A10" i="33"/>
  <c r="D11"/>
  <c r="X10"/>
  <c r="C11"/>
  <c r="G11" s="1"/>
  <c r="B10"/>
  <c r="C10" i="32"/>
  <c r="G10" s="1"/>
  <c r="B9"/>
  <c r="A9"/>
  <c r="D10"/>
  <c r="X9"/>
  <c r="A9" i="31"/>
  <c r="D10"/>
  <c r="A9" i="30"/>
  <c r="X9"/>
  <c r="D10"/>
  <c r="C10"/>
  <c r="G10" s="1"/>
  <c r="B9"/>
  <c r="A9" i="28"/>
  <c r="D10"/>
  <c r="C9" i="27"/>
  <c r="G9" s="1"/>
  <c r="B8"/>
  <c r="A8"/>
  <c r="D9"/>
  <c r="X8"/>
  <c r="A8" i="26"/>
  <c r="D9"/>
  <c r="X8"/>
  <c r="C9"/>
  <c r="G9" s="1"/>
  <c r="B8"/>
  <c r="C9" i="25"/>
  <c r="G9" s="1"/>
  <c r="B8"/>
  <c r="A8"/>
  <c r="X8"/>
  <c r="D9"/>
  <c r="X5" i="24"/>
  <c r="B5"/>
  <c r="C6"/>
  <c r="G6" s="1"/>
  <c r="X7" i="9"/>
  <c r="B7"/>
  <c r="D11"/>
  <c r="A10"/>
  <c r="C8"/>
  <c r="D10" i="24" l="1"/>
  <c r="A9"/>
  <c r="G8" i="31"/>
  <c r="B8"/>
  <c r="C9"/>
  <c r="X8"/>
  <c r="G8" i="28"/>
  <c r="C9"/>
  <c r="B8"/>
  <c r="X8"/>
  <c r="C12" i="35"/>
  <c r="G12" s="1"/>
  <c r="B11"/>
  <c r="A11"/>
  <c r="D12"/>
  <c r="X11"/>
  <c r="C12" i="34"/>
  <c r="G12" s="1"/>
  <c r="B11"/>
  <c r="A11"/>
  <c r="D12"/>
  <c r="X11"/>
  <c r="C12" i="33"/>
  <c r="G12" s="1"/>
  <c r="B11"/>
  <c r="A11"/>
  <c r="D12"/>
  <c r="X11"/>
  <c r="A10" i="32"/>
  <c r="D11"/>
  <c r="X10"/>
  <c r="C11"/>
  <c r="G11" s="1"/>
  <c r="B10"/>
  <c r="A10" i="31"/>
  <c r="D11"/>
  <c r="A10" i="30"/>
  <c r="D11"/>
  <c r="X10"/>
  <c r="C11"/>
  <c r="G11" s="1"/>
  <c r="B10"/>
  <c r="A10" i="28"/>
  <c r="D11"/>
  <c r="A9" i="27"/>
  <c r="D10"/>
  <c r="X9"/>
  <c r="C10"/>
  <c r="G10" s="1"/>
  <c r="B9"/>
  <c r="C10" i="26"/>
  <c r="G10" s="1"/>
  <c r="B9"/>
  <c r="A9"/>
  <c r="D10"/>
  <c r="X9"/>
  <c r="A9" i="25"/>
  <c r="D10"/>
  <c r="X9"/>
  <c r="C10"/>
  <c r="G10" s="1"/>
  <c r="B9"/>
  <c r="X6" i="24"/>
  <c r="B6"/>
  <c r="C7"/>
  <c r="G7" s="1"/>
  <c r="X8" i="9"/>
  <c r="B8"/>
  <c r="D12"/>
  <c r="A11"/>
  <c r="C9"/>
  <c r="D11" i="24" l="1"/>
  <c r="A10"/>
  <c r="G9" i="31"/>
  <c r="C10"/>
  <c r="X9"/>
  <c r="B9"/>
  <c r="G9" i="28"/>
  <c r="B9"/>
  <c r="C10"/>
  <c r="X9"/>
  <c r="A12" i="35"/>
  <c r="D13"/>
  <c r="X12"/>
  <c r="C13"/>
  <c r="G13" s="1"/>
  <c r="B12"/>
  <c r="A12" i="34"/>
  <c r="D13"/>
  <c r="X12"/>
  <c r="C13"/>
  <c r="G13" s="1"/>
  <c r="B12"/>
  <c r="A12" i="33"/>
  <c r="X12"/>
  <c r="D13"/>
  <c r="C13"/>
  <c r="G13" s="1"/>
  <c r="B12"/>
  <c r="C12" i="32"/>
  <c r="G12" s="1"/>
  <c r="B11"/>
  <c r="A11"/>
  <c r="D12"/>
  <c r="X11"/>
  <c r="A11" i="31"/>
  <c r="D12"/>
  <c r="C12" i="30"/>
  <c r="G12" s="1"/>
  <c r="B11"/>
  <c r="A11"/>
  <c r="D12"/>
  <c r="X11"/>
  <c r="C8" i="24"/>
  <c r="B8" s="1"/>
  <c r="A11" i="28"/>
  <c r="D12"/>
  <c r="C11" i="27"/>
  <c r="G11" s="1"/>
  <c r="B10"/>
  <c r="A10"/>
  <c r="D11"/>
  <c r="X10"/>
  <c r="A10" i="26"/>
  <c r="D11"/>
  <c r="X10"/>
  <c r="C11"/>
  <c r="G11" s="1"/>
  <c r="B10"/>
  <c r="C11" i="25"/>
  <c r="G11" s="1"/>
  <c r="B10"/>
  <c r="A10"/>
  <c r="D11"/>
  <c r="X10"/>
  <c r="X7" i="24"/>
  <c r="B7"/>
  <c r="X9" i="9"/>
  <c r="B9"/>
  <c r="D13"/>
  <c r="A12"/>
  <c r="C10"/>
  <c r="C9" i="24" l="1"/>
  <c r="G9" s="1"/>
  <c r="D12"/>
  <c r="A11"/>
  <c r="G10" i="31"/>
  <c r="C11"/>
  <c r="X10"/>
  <c r="B10"/>
  <c r="G10" i="28"/>
  <c r="C11"/>
  <c r="X10"/>
  <c r="B10"/>
  <c r="X8" i="24"/>
  <c r="G8"/>
  <c r="C14" i="35"/>
  <c r="G14" s="1"/>
  <c r="B13"/>
  <c r="A13"/>
  <c r="D14"/>
  <c r="X13"/>
  <c r="C14" i="34"/>
  <c r="G14" s="1"/>
  <c r="B13"/>
  <c r="A13"/>
  <c r="D14"/>
  <c r="X13"/>
  <c r="A13" i="33"/>
  <c r="D14"/>
  <c r="X13"/>
  <c r="C14"/>
  <c r="G14" s="1"/>
  <c r="B13"/>
  <c r="A12" i="32"/>
  <c r="D13"/>
  <c r="X12"/>
  <c r="C13"/>
  <c r="G13" s="1"/>
  <c r="B12"/>
  <c r="A12" i="31"/>
  <c r="D13"/>
  <c r="A12" i="30"/>
  <c r="D13"/>
  <c r="X12"/>
  <c r="C13"/>
  <c r="G13" s="1"/>
  <c r="B12"/>
  <c r="A12" i="28"/>
  <c r="D13"/>
  <c r="A11" i="27"/>
  <c r="D12"/>
  <c r="X11"/>
  <c r="C12"/>
  <c r="G12" s="1"/>
  <c r="B11"/>
  <c r="C12" i="26"/>
  <c r="G12" s="1"/>
  <c r="B11"/>
  <c r="A11"/>
  <c r="D12"/>
  <c r="X11"/>
  <c r="A11" i="25"/>
  <c r="X11"/>
  <c r="D12"/>
  <c r="C12"/>
  <c r="G12" s="1"/>
  <c r="B11"/>
  <c r="X10" i="9"/>
  <c r="B10"/>
  <c r="D14"/>
  <c r="C11"/>
  <c r="X9" i="24" l="1"/>
  <c r="B9"/>
  <c r="C10"/>
  <c r="G10" s="1"/>
  <c r="D13"/>
  <c r="A12"/>
  <c r="G11" i="31"/>
  <c r="C12"/>
  <c r="X11"/>
  <c r="B11"/>
  <c r="G11" i="28"/>
  <c r="X11"/>
  <c r="B11"/>
  <c r="C12"/>
  <c r="A14" i="35"/>
  <c r="D15"/>
  <c r="X14"/>
  <c r="C15"/>
  <c r="G15" s="1"/>
  <c r="B14"/>
  <c r="A14" i="34"/>
  <c r="D15"/>
  <c r="X14"/>
  <c r="C15"/>
  <c r="G15" s="1"/>
  <c r="B14"/>
  <c r="C15" i="33"/>
  <c r="G15" s="1"/>
  <c r="B14"/>
  <c r="A14"/>
  <c r="D15"/>
  <c r="X14"/>
  <c r="C14" i="32"/>
  <c r="G14" s="1"/>
  <c r="B13"/>
  <c r="A13"/>
  <c r="D14"/>
  <c r="X13"/>
  <c r="A13" i="31"/>
  <c r="D14"/>
  <c r="C14" i="30"/>
  <c r="G14" s="1"/>
  <c r="B13"/>
  <c r="A13"/>
  <c r="D14"/>
  <c r="X13"/>
  <c r="A13" i="28"/>
  <c r="D14"/>
  <c r="C13" i="27"/>
  <c r="G13" s="1"/>
  <c r="B12"/>
  <c r="A12"/>
  <c r="D13"/>
  <c r="X12"/>
  <c r="A12" i="26"/>
  <c r="D13"/>
  <c r="X12"/>
  <c r="C13"/>
  <c r="G13" s="1"/>
  <c r="B12"/>
  <c r="A12" i="25"/>
  <c r="D13"/>
  <c r="X12"/>
  <c r="C13"/>
  <c r="G13" s="1"/>
  <c r="B12"/>
  <c r="B10" i="24"/>
  <c r="X11" i="9"/>
  <c r="B11"/>
  <c r="D15"/>
  <c r="C12"/>
  <c r="C11" i="24" l="1"/>
  <c r="G11" s="1"/>
  <c r="X10"/>
  <c r="D14"/>
  <c r="A13"/>
  <c r="G12" i="31"/>
  <c r="B12"/>
  <c r="X12"/>
  <c r="C13"/>
  <c r="G12" i="28"/>
  <c r="C13"/>
  <c r="X12"/>
  <c r="B12"/>
  <c r="C16" i="35"/>
  <c r="G16" s="1"/>
  <c r="B15"/>
  <c r="A15"/>
  <c r="D16"/>
  <c r="X15"/>
  <c r="C16" i="34"/>
  <c r="G16" s="1"/>
  <c r="B15"/>
  <c r="A15"/>
  <c r="D16"/>
  <c r="X15"/>
  <c r="A15" i="33"/>
  <c r="D16"/>
  <c r="X15"/>
  <c r="C16"/>
  <c r="G16" s="1"/>
  <c r="B15"/>
  <c r="A14" i="32"/>
  <c r="D15"/>
  <c r="X14"/>
  <c r="C15"/>
  <c r="G15" s="1"/>
  <c r="B14"/>
  <c r="A14" i="31"/>
  <c r="D15"/>
  <c r="A14" i="30"/>
  <c r="D15"/>
  <c r="X14"/>
  <c r="C15"/>
  <c r="G15" s="1"/>
  <c r="B14"/>
  <c r="A14" i="28"/>
  <c r="D15"/>
  <c r="A13" i="27"/>
  <c r="D14"/>
  <c r="X13"/>
  <c r="C14"/>
  <c r="G14" s="1"/>
  <c r="B13"/>
  <c r="C14" i="26"/>
  <c r="G14" s="1"/>
  <c r="B13"/>
  <c r="A13"/>
  <c r="D14"/>
  <c r="X13"/>
  <c r="C14" i="25"/>
  <c r="G14" s="1"/>
  <c r="B13"/>
  <c r="A13"/>
  <c r="D14"/>
  <c r="X13"/>
  <c r="X11" i="24"/>
  <c r="X12" i="9"/>
  <c r="B12"/>
  <c r="D16"/>
  <c r="C13"/>
  <c r="B11" i="24" l="1"/>
  <c r="C12"/>
  <c r="G12" s="1"/>
  <c r="A14"/>
  <c r="D15"/>
  <c r="G13" i="31"/>
  <c r="C14"/>
  <c r="X13"/>
  <c r="B13"/>
  <c r="G13" i="28"/>
  <c r="B13"/>
  <c r="X13"/>
  <c r="C14"/>
  <c r="A16" i="35"/>
  <c r="D17"/>
  <c r="X16"/>
  <c r="C17"/>
  <c r="G17" s="1"/>
  <c r="B16"/>
  <c r="A16" i="34"/>
  <c r="D17"/>
  <c r="X16"/>
  <c r="C17"/>
  <c r="G17" s="1"/>
  <c r="B16"/>
  <c r="C17" i="33"/>
  <c r="G17" s="1"/>
  <c r="B16"/>
  <c r="A16"/>
  <c r="D17"/>
  <c r="X16"/>
  <c r="C16" i="32"/>
  <c r="G16" s="1"/>
  <c r="B15"/>
  <c r="A15"/>
  <c r="D16"/>
  <c r="X15"/>
  <c r="A15" i="31"/>
  <c r="D16"/>
  <c r="C16" i="30"/>
  <c r="G16" s="1"/>
  <c r="B15"/>
  <c r="A15"/>
  <c r="D16"/>
  <c r="X15"/>
  <c r="A15" i="28"/>
  <c r="D16"/>
  <c r="C15" i="27"/>
  <c r="G15" s="1"/>
  <c r="B14"/>
  <c r="A14"/>
  <c r="D15"/>
  <c r="X14"/>
  <c r="A14" i="26"/>
  <c r="D15"/>
  <c r="X14"/>
  <c r="C15"/>
  <c r="G15" s="1"/>
  <c r="B14"/>
  <c r="A14" i="25"/>
  <c r="D15"/>
  <c r="X14"/>
  <c r="C15"/>
  <c r="G15" s="1"/>
  <c r="B14"/>
  <c r="X12" i="24"/>
  <c r="B12"/>
  <c r="X13" i="9"/>
  <c r="B13"/>
  <c r="D17"/>
  <c r="C14"/>
  <c r="C13" i="24"/>
  <c r="G13" s="1"/>
  <c r="D16" l="1"/>
  <c r="A15"/>
  <c r="G14" i="31"/>
  <c r="B14"/>
  <c r="X14"/>
  <c r="C15"/>
  <c r="G14" i="28"/>
  <c r="C15"/>
  <c r="X14"/>
  <c r="B14"/>
  <c r="C18" i="35"/>
  <c r="G18" s="1"/>
  <c r="B17"/>
  <c r="A17"/>
  <c r="D18"/>
  <c r="X17"/>
  <c r="C18" i="34"/>
  <c r="G18" s="1"/>
  <c r="B17"/>
  <c r="A17"/>
  <c r="D18"/>
  <c r="X17"/>
  <c r="A17" i="33"/>
  <c r="D18"/>
  <c r="X17"/>
  <c r="C18"/>
  <c r="G18" s="1"/>
  <c r="B17"/>
  <c r="A16" i="32"/>
  <c r="D17"/>
  <c r="X16"/>
  <c r="C17"/>
  <c r="G17" s="1"/>
  <c r="B16"/>
  <c r="A16" i="31"/>
  <c r="D17"/>
  <c r="A16" i="30"/>
  <c r="D17"/>
  <c r="X16"/>
  <c r="C17"/>
  <c r="G17" s="1"/>
  <c r="B16"/>
  <c r="A16" i="28"/>
  <c r="D17"/>
  <c r="A15" i="27"/>
  <c r="D16"/>
  <c r="X15"/>
  <c r="C16"/>
  <c r="G16" s="1"/>
  <c r="B15"/>
  <c r="C16" i="26"/>
  <c r="G16" s="1"/>
  <c r="B15"/>
  <c r="A15"/>
  <c r="D16"/>
  <c r="X15"/>
  <c r="C16" i="25"/>
  <c r="G16" s="1"/>
  <c r="B15"/>
  <c r="A15"/>
  <c r="D16"/>
  <c r="X15"/>
  <c r="X13" i="24"/>
  <c r="B13"/>
  <c r="X14" i="9"/>
  <c r="B14"/>
  <c r="D18"/>
  <c r="C15"/>
  <c r="C14" i="24"/>
  <c r="G14" s="1"/>
  <c r="D17" l="1"/>
  <c r="A16"/>
  <c r="G15" i="31"/>
  <c r="C16"/>
  <c r="X15"/>
  <c r="B15"/>
  <c r="G15" i="28"/>
  <c r="B15"/>
  <c r="X15"/>
  <c r="C16"/>
  <c r="A18" i="35"/>
  <c r="D19"/>
  <c r="X18"/>
  <c r="C19"/>
  <c r="G19" s="1"/>
  <c r="B18"/>
  <c r="A18" i="34"/>
  <c r="D19"/>
  <c r="X18"/>
  <c r="C19"/>
  <c r="G19" s="1"/>
  <c r="B18"/>
  <c r="C19" i="33"/>
  <c r="G19" s="1"/>
  <c r="B18"/>
  <c r="A18"/>
  <c r="D19"/>
  <c r="X18"/>
  <c r="C18" i="32"/>
  <c r="G18" s="1"/>
  <c r="B17"/>
  <c r="A17"/>
  <c r="D18"/>
  <c r="X17"/>
  <c r="A17" i="31"/>
  <c r="D18"/>
  <c r="C18" i="30"/>
  <c r="G18" s="1"/>
  <c r="B17"/>
  <c r="A17"/>
  <c r="D18"/>
  <c r="X17"/>
  <c r="A17" i="28"/>
  <c r="D18"/>
  <c r="C17" i="27"/>
  <c r="G17" s="1"/>
  <c r="B16"/>
  <c r="A16"/>
  <c r="D17"/>
  <c r="X16"/>
  <c r="A16" i="26"/>
  <c r="D17"/>
  <c r="X16"/>
  <c r="C17"/>
  <c r="G17" s="1"/>
  <c r="B16"/>
  <c r="A16" i="25"/>
  <c r="D17"/>
  <c r="X16"/>
  <c r="C17"/>
  <c r="G17" s="1"/>
  <c r="B16"/>
  <c r="X14" i="24"/>
  <c r="B14"/>
  <c r="X15" i="9"/>
  <c r="B15"/>
  <c r="D19"/>
  <c r="C16"/>
  <c r="C15" i="24"/>
  <c r="G15" s="1"/>
  <c r="D18" l="1"/>
  <c r="A17"/>
  <c r="G16" i="31"/>
  <c r="B16"/>
  <c r="X16"/>
  <c r="C17"/>
  <c r="G16" i="28"/>
  <c r="C17"/>
  <c r="X16"/>
  <c r="B16"/>
  <c r="C20" i="35"/>
  <c r="G20" s="1"/>
  <c r="B19"/>
  <c r="A19"/>
  <c r="D20"/>
  <c r="X19"/>
  <c r="C20" i="34"/>
  <c r="G20" s="1"/>
  <c r="B19"/>
  <c r="A19"/>
  <c r="D20"/>
  <c r="X19"/>
  <c r="A19" i="33"/>
  <c r="D20"/>
  <c r="X19"/>
  <c r="C20"/>
  <c r="G20" s="1"/>
  <c r="B19"/>
  <c r="A18" i="32"/>
  <c r="D19"/>
  <c r="X18"/>
  <c r="C19"/>
  <c r="G19" s="1"/>
  <c r="B18"/>
  <c r="A18" i="31"/>
  <c r="D19"/>
  <c r="A18" i="30"/>
  <c r="D19"/>
  <c r="X18"/>
  <c r="C19"/>
  <c r="G19" s="1"/>
  <c r="B18"/>
  <c r="A18" i="28"/>
  <c r="D19"/>
  <c r="A17" i="27"/>
  <c r="D18"/>
  <c r="X17"/>
  <c r="C18"/>
  <c r="G18" s="1"/>
  <c r="B17"/>
  <c r="C18" i="26"/>
  <c r="G18" s="1"/>
  <c r="B17"/>
  <c r="A17"/>
  <c r="D18"/>
  <c r="X17"/>
  <c r="C18" i="25"/>
  <c r="G18" s="1"/>
  <c r="B17"/>
  <c r="A17"/>
  <c r="D18"/>
  <c r="X17"/>
  <c r="X15" i="24"/>
  <c r="B15"/>
  <c r="X16" i="9"/>
  <c r="B16"/>
  <c r="D20"/>
  <c r="C17"/>
  <c r="C16" i="24"/>
  <c r="G16" s="1"/>
  <c r="D19" l="1"/>
  <c r="A18"/>
  <c r="G17" i="31"/>
  <c r="C18"/>
  <c r="X17"/>
  <c r="B17"/>
  <c r="G17" i="28"/>
  <c r="B17"/>
  <c r="X17"/>
  <c r="C18"/>
  <c r="A20" i="35"/>
  <c r="D21"/>
  <c r="X20"/>
  <c r="C21"/>
  <c r="G21" s="1"/>
  <c r="B20"/>
  <c r="A20" i="34"/>
  <c r="D21"/>
  <c r="X20"/>
  <c r="C21"/>
  <c r="G21" s="1"/>
  <c r="B20"/>
  <c r="C21" i="33"/>
  <c r="G21" s="1"/>
  <c r="B20"/>
  <c r="A20"/>
  <c r="D21"/>
  <c r="X20"/>
  <c r="C20" i="32"/>
  <c r="G20" s="1"/>
  <c r="B19"/>
  <c r="A19"/>
  <c r="D20"/>
  <c r="X19"/>
  <c r="A19" i="31"/>
  <c r="D20"/>
  <c r="C20" i="30"/>
  <c r="G20" s="1"/>
  <c r="B19"/>
  <c r="A19"/>
  <c r="D20"/>
  <c r="X19"/>
  <c r="A19" i="28"/>
  <c r="D20"/>
  <c r="C19" i="27"/>
  <c r="G19" s="1"/>
  <c r="B18"/>
  <c r="A18"/>
  <c r="D19"/>
  <c r="X18"/>
  <c r="A18" i="26"/>
  <c r="D19"/>
  <c r="X18"/>
  <c r="C19"/>
  <c r="G19" s="1"/>
  <c r="B18"/>
  <c r="A18" i="25"/>
  <c r="D19"/>
  <c r="X18"/>
  <c r="C19"/>
  <c r="G19" s="1"/>
  <c r="B18"/>
  <c r="X16" i="24"/>
  <c r="B16"/>
  <c r="X17" i="9"/>
  <c r="B17"/>
  <c r="D21"/>
  <c r="C18"/>
  <c r="C17" i="24"/>
  <c r="G17" s="1"/>
  <c r="D20" l="1"/>
  <c r="A19"/>
  <c r="G18" i="31"/>
  <c r="B18"/>
  <c r="X18"/>
  <c r="C19"/>
  <c r="G18" i="28"/>
  <c r="C19"/>
  <c r="X18"/>
  <c r="B18"/>
  <c r="C22" i="35"/>
  <c r="G22" s="1"/>
  <c r="B21"/>
  <c r="A21"/>
  <c r="D22"/>
  <c r="X21"/>
  <c r="C22" i="34"/>
  <c r="G22" s="1"/>
  <c r="B21"/>
  <c r="A21"/>
  <c r="D22"/>
  <c r="X21"/>
  <c r="A21" i="33"/>
  <c r="D22"/>
  <c r="X21"/>
  <c r="C22"/>
  <c r="G22" s="1"/>
  <c r="B21"/>
  <c r="A20" i="32"/>
  <c r="D21"/>
  <c r="X20"/>
  <c r="C21"/>
  <c r="G21" s="1"/>
  <c r="B20"/>
  <c r="A20" i="31"/>
  <c r="D21"/>
  <c r="A20" i="30"/>
  <c r="D21"/>
  <c r="X20"/>
  <c r="C21"/>
  <c r="G21" s="1"/>
  <c r="B20"/>
  <c r="A20" i="28"/>
  <c r="D21"/>
  <c r="A19" i="27"/>
  <c r="D20"/>
  <c r="X19"/>
  <c r="C20"/>
  <c r="G20" s="1"/>
  <c r="B19"/>
  <c r="C20" i="26"/>
  <c r="G20" s="1"/>
  <c r="B19"/>
  <c r="A19"/>
  <c r="D20"/>
  <c r="X19"/>
  <c r="C20" i="25"/>
  <c r="G20" s="1"/>
  <c r="B19"/>
  <c r="A19"/>
  <c r="D20"/>
  <c r="X19"/>
  <c r="X17" i="24"/>
  <c r="B17"/>
  <c r="X18" i="9"/>
  <c r="B18"/>
  <c r="D22"/>
  <c r="C19"/>
  <c r="C18" i="24"/>
  <c r="G18" s="1"/>
  <c r="D21" l="1"/>
  <c r="A20"/>
  <c r="G19" i="31"/>
  <c r="C20"/>
  <c r="X19"/>
  <c r="B19"/>
  <c r="G19" i="28"/>
  <c r="B19"/>
  <c r="X19"/>
  <c r="C20"/>
  <c r="A22" i="35"/>
  <c r="D23"/>
  <c r="X22"/>
  <c r="C23"/>
  <c r="G23" s="1"/>
  <c r="B22"/>
  <c r="A22" i="34"/>
  <c r="D23"/>
  <c r="X22"/>
  <c r="C23"/>
  <c r="G23" s="1"/>
  <c r="B22"/>
  <c r="C23" i="33"/>
  <c r="G23" s="1"/>
  <c r="B22"/>
  <c r="A22"/>
  <c r="D23"/>
  <c r="X22"/>
  <c r="C22" i="32"/>
  <c r="G22" s="1"/>
  <c r="B21"/>
  <c r="A21"/>
  <c r="D22"/>
  <c r="X21"/>
  <c r="A21" i="31"/>
  <c r="D22"/>
  <c r="C22" i="30"/>
  <c r="G22" s="1"/>
  <c r="B21"/>
  <c r="A21"/>
  <c r="D22"/>
  <c r="X21"/>
  <c r="A21" i="28"/>
  <c r="D22"/>
  <c r="C21" i="27"/>
  <c r="G21" s="1"/>
  <c r="B20"/>
  <c r="A20"/>
  <c r="D21"/>
  <c r="X20"/>
  <c r="A20" i="26"/>
  <c r="D21"/>
  <c r="X20"/>
  <c r="C21"/>
  <c r="G21" s="1"/>
  <c r="B20"/>
  <c r="A20" i="25"/>
  <c r="D21"/>
  <c r="X20"/>
  <c r="C21"/>
  <c r="G21" s="1"/>
  <c r="B20"/>
  <c r="X18" i="24"/>
  <c r="B18"/>
  <c r="X19" i="9"/>
  <c r="B19"/>
  <c r="D23"/>
  <c r="C20"/>
  <c r="C19" i="24"/>
  <c r="G19" s="1"/>
  <c r="D22" l="1"/>
  <c r="A21"/>
  <c r="G20" i="31"/>
  <c r="B20"/>
  <c r="X20"/>
  <c r="C21"/>
  <c r="G20" i="28"/>
  <c r="C21"/>
  <c r="X20"/>
  <c r="B20"/>
  <c r="C24" i="35"/>
  <c r="G24" s="1"/>
  <c r="B23"/>
  <c r="A23"/>
  <c r="D24"/>
  <c r="X23"/>
  <c r="C24" i="34"/>
  <c r="G24" s="1"/>
  <c r="B23"/>
  <c r="A23"/>
  <c r="D24"/>
  <c r="X23"/>
  <c r="A23" i="33"/>
  <c r="D24"/>
  <c r="X23"/>
  <c r="C24"/>
  <c r="G24" s="1"/>
  <c r="B23"/>
  <c r="A22" i="32"/>
  <c r="D23"/>
  <c r="X22"/>
  <c r="C23"/>
  <c r="G23" s="1"/>
  <c r="B22"/>
  <c r="A22" i="31"/>
  <c r="D23"/>
  <c r="A22" i="30"/>
  <c r="D23"/>
  <c r="X22"/>
  <c r="C23"/>
  <c r="G23" s="1"/>
  <c r="B22"/>
  <c r="A22" i="28"/>
  <c r="D23"/>
  <c r="A21" i="27"/>
  <c r="D22"/>
  <c r="X21"/>
  <c r="C22"/>
  <c r="G22" s="1"/>
  <c r="B21"/>
  <c r="C22" i="26"/>
  <c r="G22" s="1"/>
  <c r="B21"/>
  <c r="A21"/>
  <c r="D22"/>
  <c r="X21"/>
  <c r="C22" i="25"/>
  <c r="G22" s="1"/>
  <c r="B21"/>
  <c r="A21"/>
  <c r="D22"/>
  <c r="X21"/>
  <c r="X19" i="24"/>
  <c r="B19"/>
  <c r="X20" i="9"/>
  <c r="B20"/>
  <c r="D24"/>
  <c r="C21"/>
  <c r="C20" i="24"/>
  <c r="G20" s="1"/>
  <c r="A22" l="1"/>
  <c r="D23"/>
  <c r="G21" i="31"/>
  <c r="C22"/>
  <c r="X21"/>
  <c r="B21"/>
  <c r="G21" i="28"/>
  <c r="B21"/>
  <c r="C22"/>
  <c r="X21"/>
  <c r="A24" i="35"/>
  <c r="D25"/>
  <c r="X24"/>
  <c r="C25"/>
  <c r="G25" s="1"/>
  <c r="B24"/>
  <c r="A24" i="34"/>
  <c r="D25"/>
  <c r="X24"/>
  <c r="C25"/>
  <c r="G25" s="1"/>
  <c r="B24"/>
  <c r="C25" i="33"/>
  <c r="G25" s="1"/>
  <c r="B24"/>
  <c r="A24"/>
  <c r="D25"/>
  <c r="X24"/>
  <c r="C24" i="32"/>
  <c r="G24" s="1"/>
  <c r="B23"/>
  <c r="A23"/>
  <c r="D24"/>
  <c r="X23"/>
  <c r="A23" i="31"/>
  <c r="D24"/>
  <c r="C24" i="30"/>
  <c r="G24" s="1"/>
  <c r="B23"/>
  <c r="A23"/>
  <c r="D24"/>
  <c r="X23"/>
  <c r="A23" i="28"/>
  <c r="D24"/>
  <c r="C23" i="27"/>
  <c r="G23" s="1"/>
  <c r="B22"/>
  <c r="A22"/>
  <c r="D23"/>
  <c r="X22"/>
  <c r="A22" i="26"/>
  <c r="D23"/>
  <c r="X22"/>
  <c r="C23"/>
  <c r="G23" s="1"/>
  <c r="B22"/>
  <c r="A22" i="25"/>
  <c r="D23"/>
  <c r="X22"/>
  <c r="C23"/>
  <c r="G23" s="1"/>
  <c r="B22"/>
  <c r="X20" i="24"/>
  <c r="B20"/>
  <c r="X21" i="9"/>
  <c r="B21"/>
  <c r="D25"/>
  <c r="C22"/>
  <c r="C21" i="24"/>
  <c r="G21" s="1"/>
  <c r="D24" l="1"/>
  <c r="A23"/>
  <c r="G22" i="31"/>
  <c r="B22"/>
  <c r="X22"/>
  <c r="C23"/>
  <c r="G22" i="28"/>
  <c r="C23"/>
  <c r="X22"/>
  <c r="B22"/>
  <c r="C26" i="35"/>
  <c r="G26" s="1"/>
  <c r="B25"/>
  <c r="A25"/>
  <c r="D26"/>
  <c r="X25"/>
  <c r="C26" i="34"/>
  <c r="G26" s="1"/>
  <c r="B25"/>
  <c r="A25"/>
  <c r="D26"/>
  <c r="X25"/>
  <c r="A25" i="33"/>
  <c r="D26"/>
  <c r="X25"/>
  <c r="C26"/>
  <c r="G26" s="1"/>
  <c r="B25"/>
  <c r="A24" i="32"/>
  <c r="D25"/>
  <c r="X24"/>
  <c r="C25"/>
  <c r="G25" s="1"/>
  <c r="B24"/>
  <c r="A24" i="31"/>
  <c r="D25"/>
  <c r="A24" i="30"/>
  <c r="D25"/>
  <c r="X24"/>
  <c r="C25"/>
  <c r="G25" s="1"/>
  <c r="B24"/>
  <c r="A24" i="28"/>
  <c r="D25"/>
  <c r="A23" i="27"/>
  <c r="D24"/>
  <c r="X23"/>
  <c r="C24"/>
  <c r="G24" s="1"/>
  <c r="B23"/>
  <c r="C24" i="26"/>
  <c r="G24" s="1"/>
  <c r="B23"/>
  <c r="A23"/>
  <c r="D24"/>
  <c r="X23"/>
  <c r="C24" i="25"/>
  <c r="G24" s="1"/>
  <c r="B23"/>
  <c r="A23"/>
  <c r="D24"/>
  <c r="X23"/>
  <c r="X21" i="24"/>
  <c r="B21"/>
  <c r="X22" i="9"/>
  <c r="B22"/>
  <c r="D26"/>
  <c r="C23"/>
  <c r="C22" i="24"/>
  <c r="G22" s="1"/>
  <c r="A24" l="1"/>
  <c r="D25"/>
  <c r="G23" i="31"/>
  <c r="C24"/>
  <c r="X23"/>
  <c r="B23"/>
  <c r="G23" i="28"/>
  <c r="C24"/>
  <c r="X23"/>
  <c r="B23"/>
  <c r="A26" i="35"/>
  <c r="D27"/>
  <c r="X26"/>
  <c r="C27"/>
  <c r="G27" s="1"/>
  <c r="B26"/>
  <c r="A26" i="34"/>
  <c r="D27"/>
  <c r="X26"/>
  <c r="C27"/>
  <c r="G27" s="1"/>
  <c r="B26"/>
  <c r="C27" i="33"/>
  <c r="G27" s="1"/>
  <c r="B26"/>
  <c r="A26"/>
  <c r="D27"/>
  <c r="X26"/>
  <c r="C26" i="32"/>
  <c r="G26" s="1"/>
  <c r="B25"/>
  <c r="A25"/>
  <c r="D26"/>
  <c r="X25"/>
  <c r="A25" i="31"/>
  <c r="D26"/>
  <c r="C26" i="30"/>
  <c r="G26" s="1"/>
  <c r="B25"/>
  <c r="A25"/>
  <c r="D26"/>
  <c r="X25"/>
  <c r="A25" i="28"/>
  <c r="D26"/>
  <c r="C25" i="27"/>
  <c r="G25" s="1"/>
  <c r="B24"/>
  <c r="A24"/>
  <c r="D25"/>
  <c r="X24"/>
  <c r="A24" i="26"/>
  <c r="D25"/>
  <c r="X24"/>
  <c r="C25"/>
  <c r="G25" s="1"/>
  <c r="B24"/>
  <c r="A24" i="25"/>
  <c r="D25"/>
  <c r="X24"/>
  <c r="C25"/>
  <c r="G25" s="1"/>
  <c r="B24"/>
  <c r="X22" i="24"/>
  <c r="B22"/>
  <c r="X23" i="9"/>
  <c r="B23"/>
  <c r="D27"/>
  <c r="C24"/>
  <c r="C23" i="24"/>
  <c r="G23" s="1"/>
  <c r="D26" l="1"/>
  <c r="A25"/>
  <c r="G24" i="31"/>
  <c r="C25"/>
  <c r="X24"/>
  <c r="B24"/>
  <c r="G24" i="28"/>
  <c r="C25"/>
  <c r="X24"/>
  <c r="B24"/>
  <c r="C28" i="35"/>
  <c r="G28" s="1"/>
  <c r="B27"/>
  <c r="A27"/>
  <c r="D28"/>
  <c r="X27"/>
  <c r="C28" i="34"/>
  <c r="G28" s="1"/>
  <c r="B27"/>
  <c r="A27"/>
  <c r="D28"/>
  <c r="X27"/>
  <c r="A27" i="33"/>
  <c r="D28"/>
  <c r="X27"/>
  <c r="C28"/>
  <c r="G28" s="1"/>
  <c r="B27"/>
  <c r="A26" i="32"/>
  <c r="D27"/>
  <c r="X26"/>
  <c r="C27"/>
  <c r="G27" s="1"/>
  <c r="B26"/>
  <c r="A26" i="31"/>
  <c r="D27"/>
  <c r="A26" i="30"/>
  <c r="D27"/>
  <c r="X26"/>
  <c r="C27"/>
  <c r="G27" s="1"/>
  <c r="B26"/>
  <c r="A26" i="28"/>
  <c r="D27"/>
  <c r="A25" i="27"/>
  <c r="D26"/>
  <c r="X25"/>
  <c r="C26"/>
  <c r="G26" s="1"/>
  <c r="B25"/>
  <c r="C26" i="26"/>
  <c r="G26" s="1"/>
  <c r="B25"/>
  <c r="A25"/>
  <c r="D26"/>
  <c r="X25"/>
  <c r="C26" i="25"/>
  <c r="G26" s="1"/>
  <c r="B25"/>
  <c r="A25"/>
  <c r="D26"/>
  <c r="X25"/>
  <c r="X23" i="24"/>
  <c r="B23"/>
  <c r="X24" i="9"/>
  <c r="B24"/>
  <c r="D28"/>
  <c r="C25"/>
  <c r="C24" i="24"/>
  <c r="G24" s="1"/>
  <c r="D27" l="1"/>
  <c r="A26"/>
  <c r="G25" i="31"/>
  <c r="C26"/>
  <c r="X25"/>
  <c r="B25"/>
  <c r="G25" i="28"/>
  <c r="B25"/>
  <c r="X25"/>
  <c r="C26"/>
  <c r="A28" i="35"/>
  <c r="D29"/>
  <c r="X28"/>
  <c r="C29"/>
  <c r="G29" s="1"/>
  <c r="B28"/>
  <c r="A28" i="34"/>
  <c r="D29"/>
  <c r="X28"/>
  <c r="C29"/>
  <c r="G29" s="1"/>
  <c r="B28"/>
  <c r="C29" i="33"/>
  <c r="G29" s="1"/>
  <c r="B28"/>
  <c r="A28"/>
  <c r="D29"/>
  <c r="X28"/>
  <c r="C28" i="32"/>
  <c r="G28" s="1"/>
  <c r="B27"/>
  <c r="A27"/>
  <c r="D28"/>
  <c r="X27"/>
  <c r="A27" i="31"/>
  <c r="D28"/>
  <c r="C28" i="30"/>
  <c r="G28" s="1"/>
  <c r="B27"/>
  <c r="A27"/>
  <c r="D28"/>
  <c r="X27"/>
  <c r="A27" i="28"/>
  <c r="D28"/>
  <c r="C27" i="27"/>
  <c r="G27" s="1"/>
  <c r="B26"/>
  <c r="A26"/>
  <c r="D27"/>
  <c r="X26"/>
  <c r="A26" i="26"/>
  <c r="D27"/>
  <c r="X26"/>
  <c r="C27"/>
  <c r="G27" s="1"/>
  <c r="B26"/>
  <c r="A26" i="25"/>
  <c r="D27"/>
  <c r="X26"/>
  <c r="C27"/>
  <c r="G27" s="1"/>
  <c r="B26"/>
  <c r="X24" i="24"/>
  <c r="B24"/>
  <c r="X25" i="9"/>
  <c r="B25"/>
  <c r="D29"/>
  <c r="C26"/>
  <c r="C25" i="24"/>
  <c r="G25" s="1"/>
  <c r="D28" l="1"/>
  <c r="A27"/>
  <c r="G26" i="31"/>
  <c r="B26"/>
  <c r="X26"/>
  <c r="C27"/>
  <c r="G26" i="28"/>
  <c r="C27"/>
  <c r="B26"/>
  <c r="X26"/>
  <c r="C30" i="35"/>
  <c r="G30" s="1"/>
  <c r="B29"/>
  <c r="A29"/>
  <c r="D30"/>
  <c r="X29"/>
  <c r="C30" i="34"/>
  <c r="G30" s="1"/>
  <c r="B29"/>
  <c r="A29"/>
  <c r="D30"/>
  <c r="X29"/>
  <c r="A29" i="33"/>
  <c r="D30"/>
  <c r="X29"/>
  <c r="C30"/>
  <c r="G30" s="1"/>
  <c r="B29"/>
  <c r="A28" i="32"/>
  <c r="D29"/>
  <c r="X28"/>
  <c r="C29"/>
  <c r="G29" s="1"/>
  <c r="B28"/>
  <c r="A28" i="31"/>
  <c r="D29"/>
  <c r="A28" i="30"/>
  <c r="D29"/>
  <c r="X28"/>
  <c r="C29"/>
  <c r="G29" s="1"/>
  <c r="B28"/>
  <c r="A28" i="28"/>
  <c r="D29"/>
  <c r="A27" i="27"/>
  <c r="D28"/>
  <c r="X27"/>
  <c r="C28"/>
  <c r="G28" s="1"/>
  <c r="B27"/>
  <c r="C28" i="26"/>
  <c r="G28" s="1"/>
  <c r="B27"/>
  <c r="A27"/>
  <c r="D28"/>
  <c r="X27"/>
  <c r="C28" i="25"/>
  <c r="G28" s="1"/>
  <c r="B27"/>
  <c r="A27"/>
  <c r="D28"/>
  <c r="X27"/>
  <c r="X25" i="24"/>
  <c r="B25"/>
  <c r="X26" i="9"/>
  <c r="B26"/>
  <c r="D30"/>
  <c r="C27"/>
  <c r="C26" i="24"/>
  <c r="G26" s="1"/>
  <c r="A28" l="1"/>
  <c r="D29"/>
  <c r="G27" i="31"/>
  <c r="C28"/>
  <c r="X27"/>
  <c r="B27"/>
  <c r="G27" i="28"/>
  <c r="B27"/>
  <c r="X27"/>
  <c r="C28"/>
  <c r="A30" i="35"/>
  <c r="X30"/>
  <c r="C33"/>
  <c r="G33" s="1"/>
  <c r="C32"/>
  <c r="G32" s="1"/>
  <c r="C31"/>
  <c r="G31" s="1"/>
  <c r="B30"/>
  <c r="A30" i="34"/>
  <c r="X30"/>
  <c r="C33"/>
  <c r="G33" s="1"/>
  <c r="C32"/>
  <c r="G32" s="1"/>
  <c r="C31"/>
  <c r="G31" s="1"/>
  <c r="B30"/>
  <c r="C33" i="33"/>
  <c r="G33" s="1"/>
  <c r="C32"/>
  <c r="G32" s="1"/>
  <c r="C31"/>
  <c r="G31" s="1"/>
  <c r="B30"/>
  <c r="A30"/>
  <c r="X30"/>
  <c r="C30" i="32"/>
  <c r="G30" s="1"/>
  <c r="B29"/>
  <c r="A29"/>
  <c r="D30"/>
  <c r="X29"/>
  <c r="A29" i="31"/>
  <c r="D30"/>
  <c r="C30" i="30"/>
  <c r="G30" s="1"/>
  <c r="B29"/>
  <c r="A29"/>
  <c r="D30"/>
  <c r="X29"/>
  <c r="A29" i="28"/>
  <c r="D30"/>
  <c r="C29" i="27"/>
  <c r="G29" s="1"/>
  <c r="B28"/>
  <c r="A28"/>
  <c r="D29"/>
  <c r="X28"/>
  <c r="A28" i="26"/>
  <c r="D29"/>
  <c r="X28"/>
  <c r="C29"/>
  <c r="G29" s="1"/>
  <c r="B28"/>
  <c r="A28" i="25"/>
  <c r="D29"/>
  <c r="X28"/>
  <c r="C29"/>
  <c r="G29" s="1"/>
  <c r="B28"/>
  <c r="X26" i="24"/>
  <c r="B26"/>
  <c r="X27" i="9"/>
  <c r="B27"/>
  <c r="C28"/>
  <c r="C27" i="24"/>
  <c r="G27" s="1"/>
  <c r="D30" l="1"/>
  <c r="A30" s="1"/>
  <c r="A29"/>
  <c r="G28" i="31"/>
  <c r="B28"/>
  <c r="X28"/>
  <c r="C29"/>
  <c r="G28" i="28"/>
  <c r="C29"/>
  <c r="X28"/>
  <c r="B28"/>
  <c r="D31" i="35"/>
  <c r="D32" s="1"/>
  <c r="D33" s="1"/>
  <c r="B31"/>
  <c r="B33"/>
  <c r="B32"/>
  <c r="D31" i="34"/>
  <c r="B31"/>
  <c r="B33"/>
  <c r="D32"/>
  <c r="D33" s="1"/>
  <c r="B32"/>
  <c r="D31" i="33"/>
  <c r="D32" s="1"/>
  <c r="D33" s="1"/>
  <c r="B31"/>
  <c r="B33"/>
  <c r="B32"/>
  <c r="A30" i="32"/>
  <c r="X30"/>
  <c r="C33"/>
  <c r="G33" s="1"/>
  <c r="C32"/>
  <c r="G32" s="1"/>
  <c r="C31"/>
  <c r="G31" s="1"/>
  <c r="B30"/>
  <c r="A30" i="31"/>
  <c r="A30" i="30"/>
  <c r="X30"/>
  <c r="C33"/>
  <c r="G33" s="1"/>
  <c r="C32"/>
  <c r="G32" s="1"/>
  <c r="C31"/>
  <c r="G31" s="1"/>
  <c r="B30"/>
  <c r="A30" i="28"/>
  <c r="A29" i="27"/>
  <c r="D30"/>
  <c r="X29"/>
  <c r="C30"/>
  <c r="G30" s="1"/>
  <c r="B29"/>
  <c r="C30" i="26"/>
  <c r="G30" s="1"/>
  <c r="B29"/>
  <c r="A29"/>
  <c r="D30"/>
  <c r="X29"/>
  <c r="C30" i="25"/>
  <c r="G30" s="1"/>
  <c r="B29"/>
  <c r="A29"/>
  <c r="D30"/>
  <c r="X29"/>
  <c r="X27" i="24"/>
  <c r="B27"/>
  <c r="X28" i="9"/>
  <c r="B28"/>
  <c r="C29"/>
  <c r="C28" i="24"/>
  <c r="G28" s="1"/>
  <c r="G29" i="31" l="1"/>
  <c r="X29"/>
  <c r="B29"/>
  <c r="C30"/>
  <c r="G29" i="28"/>
  <c r="X29"/>
  <c r="B29"/>
  <c r="C30"/>
  <c r="A33" i="35"/>
  <c r="X33"/>
  <c r="A32"/>
  <c r="X32"/>
  <c r="A31"/>
  <c r="X31"/>
  <c r="G35"/>
  <c r="A33" i="34"/>
  <c r="X33"/>
  <c r="A32"/>
  <c r="X32"/>
  <c r="A31"/>
  <c r="X31"/>
  <c r="G35"/>
  <c r="A33" i="33"/>
  <c r="X33"/>
  <c r="A32"/>
  <c r="X32"/>
  <c r="A31"/>
  <c r="X31"/>
  <c r="G35"/>
  <c r="D31" i="32"/>
  <c r="D32" s="1"/>
  <c r="D33" s="1"/>
  <c r="B31"/>
  <c r="B33"/>
  <c r="B32"/>
  <c r="D31" i="30"/>
  <c r="D32" s="1"/>
  <c r="D33" s="1"/>
  <c r="B31"/>
  <c r="B33"/>
  <c r="B32"/>
  <c r="C33" i="27"/>
  <c r="G33" s="1"/>
  <c r="C32"/>
  <c r="G32" s="1"/>
  <c r="C31"/>
  <c r="G31" s="1"/>
  <c r="B30"/>
  <c r="A30"/>
  <c r="X30"/>
  <c r="A30" i="26"/>
  <c r="X30"/>
  <c r="C33"/>
  <c r="G33" s="1"/>
  <c r="C32"/>
  <c r="G32" s="1"/>
  <c r="C31"/>
  <c r="G31" s="1"/>
  <c r="B30"/>
  <c r="A30" i="25"/>
  <c r="X30"/>
  <c r="C33"/>
  <c r="G33" s="1"/>
  <c r="C32"/>
  <c r="G32" s="1"/>
  <c r="C31"/>
  <c r="G31" s="1"/>
  <c r="B30"/>
  <c r="X28" i="24"/>
  <c r="B28"/>
  <c r="X29" i="9"/>
  <c r="B29"/>
  <c r="C30"/>
  <c r="C29" i="24"/>
  <c r="G29" s="1"/>
  <c r="B14" i="22"/>
  <c r="B13"/>
  <c r="B12"/>
  <c r="G30" i="31" l="1"/>
  <c r="C33"/>
  <c r="C31"/>
  <c r="C32"/>
  <c r="B30"/>
  <c r="X30"/>
  <c r="G30" i="28"/>
  <c r="C33"/>
  <c r="X30"/>
  <c r="C32"/>
  <c r="B30"/>
  <c r="C31"/>
  <c r="X35" i="35"/>
  <c r="X35" i="34"/>
  <c r="X35" i="33"/>
  <c r="A33" i="32"/>
  <c r="X33"/>
  <c r="A32"/>
  <c r="X32"/>
  <c r="A31"/>
  <c r="X31"/>
  <c r="G35"/>
  <c r="A33" i="30"/>
  <c r="X33"/>
  <c r="A32"/>
  <c r="X32"/>
  <c r="A31"/>
  <c r="X31"/>
  <c r="G35"/>
  <c r="D31" i="27"/>
  <c r="D32" s="1"/>
  <c r="D33" s="1"/>
  <c r="B31"/>
  <c r="B33"/>
  <c r="B32"/>
  <c r="D31" i="26"/>
  <c r="D32" s="1"/>
  <c r="D33" s="1"/>
  <c r="B31"/>
  <c r="B33"/>
  <c r="B32"/>
  <c r="D31" i="25"/>
  <c r="D32" s="1"/>
  <c r="D33" s="1"/>
  <c r="B31"/>
  <c r="B33"/>
  <c r="B32"/>
  <c r="X29" i="24"/>
  <c r="B29"/>
  <c r="X30" i="9"/>
  <c r="B30"/>
  <c r="C33"/>
  <c r="C32"/>
  <c r="C31"/>
  <c r="C30" i="24"/>
  <c r="G30" s="1"/>
  <c r="Q14" i="22"/>
  <c r="B9"/>
  <c r="B11"/>
  <c r="Q12"/>
  <c r="Q13"/>
  <c r="G31" i="31" l="1"/>
  <c r="B31"/>
  <c r="D31"/>
  <c r="G32"/>
  <c r="D32"/>
  <c r="B32"/>
  <c r="G33"/>
  <c r="B33"/>
  <c r="G31" i="28"/>
  <c r="B31"/>
  <c r="D31"/>
  <c r="G32"/>
  <c r="D32"/>
  <c r="B32"/>
  <c r="G33"/>
  <c r="B33"/>
  <c r="B31" i="9"/>
  <c r="B33"/>
  <c r="B32"/>
  <c r="X35" i="32"/>
  <c r="X35" i="30"/>
  <c r="A33" i="27"/>
  <c r="X33"/>
  <c r="A32"/>
  <c r="X32"/>
  <c r="A31"/>
  <c r="X31"/>
  <c r="G35"/>
  <c r="A33" i="26"/>
  <c r="X33"/>
  <c r="A32"/>
  <c r="X32"/>
  <c r="A31"/>
  <c r="X31"/>
  <c r="G35"/>
  <c r="A33" i="25"/>
  <c r="X33"/>
  <c r="A32"/>
  <c r="X32"/>
  <c r="A31"/>
  <c r="X31"/>
  <c r="G35"/>
  <c r="X30" i="24"/>
  <c r="B30"/>
  <c r="D33" i="9"/>
  <c r="D31"/>
  <c r="C33" i="24"/>
  <c r="C31"/>
  <c r="C32"/>
  <c r="Q9" i="22"/>
  <c r="B5"/>
  <c r="B7"/>
  <c r="Q11"/>
  <c r="B6"/>
  <c r="D33" i="31" l="1"/>
  <c r="X32"/>
  <c r="A32"/>
  <c r="X31"/>
  <c r="A31"/>
  <c r="G35"/>
  <c r="D33" i="28"/>
  <c r="X32"/>
  <c r="A32"/>
  <c r="X31"/>
  <c r="A31"/>
  <c r="G35"/>
  <c r="B33" i="24"/>
  <c r="G33"/>
  <c r="B31"/>
  <c r="G31"/>
  <c r="B32"/>
  <c r="G32"/>
  <c r="X35" i="27"/>
  <c r="X35" i="26"/>
  <c r="X35" i="25"/>
  <c r="X31" i="9"/>
  <c r="A31"/>
  <c r="X33"/>
  <c r="A33"/>
  <c r="D32"/>
  <c r="G35"/>
  <c r="D31" i="24"/>
  <c r="X31" s="1"/>
  <c r="Q7" i="22"/>
  <c r="B3"/>
  <c r="Q6"/>
  <c r="Q5"/>
  <c r="B8"/>
  <c r="B10"/>
  <c r="X33" i="31" l="1"/>
  <c r="X35" s="1"/>
  <c r="A33"/>
  <c r="X33" i="28"/>
  <c r="X35" s="1"/>
  <c r="A33"/>
  <c r="X32" i="9"/>
  <c r="X35" s="1"/>
  <c r="A32"/>
  <c r="D32" i="24"/>
  <c r="G35"/>
  <c r="A32"/>
  <c r="A31"/>
  <c r="Q10" i="22"/>
  <c r="Q8"/>
  <c r="B4"/>
  <c r="Q3"/>
  <c r="C16" l="1"/>
  <c r="C18" s="1"/>
  <c r="C19" s="1"/>
  <c r="X32" i="24"/>
  <c r="D33"/>
  <c r="X33" l="1"/>
  <c r="X35" s="1"/>
  <c r="A33"/>
  <c r="Q4" i="22"/>
  <c r="S16" l="1"/>
  <c r="Q16" l="1"/>
  <c r="B16"/>
  <c r="D23" s="1"/>
  <c r="G38" i="34" l="1"/>
  <c r="G38" i="35"/>
  <c r="G38" i="32"/>
  <c r="G38" i="33"/>
  <c r="G38" i="30"/>
  <c r="G38" i="31"/>
  <c r="G38" i="27"/>
  <c r="G38" i="28"/>
  <c r="G38" i="25"/>
  <c r="G38" i="26"/>
  <c r="G38" i="9"/>
  <c r="G38" i="24"/>
</calcChain>
</file>

<file path=xl/comments1.xml><?xml version="1.0" encoding="utf-8"?>
<comments xmlns="http://schemas.openxmlformats.org/spreadsheetml/2006/main">
  <authors>
    <author>trousselle william</author>
  </authors>
  <commentList>
    <comment ref="K1" authorId="0">
      <text>
        <r>
          <rPr>
            <b/>
            <sz val="8"/>
            <color indexed="81"/>
            <rFont val="Tahoma"/>
            <family val="2"/>
          </rPr>
          <t>validation paiement astreinte
Entrer un x pour valider le paiement</t>
        </r>
      </text>
    </comment>
    <comment ref="Q1" authorId="0">
      <text>
        <r>
          <rPr>
            <b/>
            <sz val="8"/>
            <color indexed="81"/>
            <rFont val="Tahoma"/>
            <family val="2"/>
          </rPr>
          <t xml:space="preserve">Repos compensateur
jours férié
</t>
        </r>
      </text>
    </comment>
    <comment ref="Z1" authorId="0">
      <text>
        <r>
          <rPr>
            <b/>
            <sz val="8"/>
            <color indexed="81"/>
            <rFont val="Tahoma"/>
            <family val="2"/>
          </rPr>
          <t xml:space="preserve">validation paiement heures sup
</t>
        </r>
      </text>
    </comment>
    <comment ref="AB1" authorId="0">
      <text>
        <r>
          <rPr>
            <b/>
            <sz val="8"/>
            <color indexed="81"/>
            <rFont val="Tahoma"/>
            <family val="2"/>
          </rPr>
          <t xml:space="preserve">validation paiement frais formation
</t>
        </r>
      </text>
    </comment>
  </commentList>
</comments>
</file>

<file path=xl/comments2.xml><?xml version="1.0" encoding="utf-8"?>
<comments xmlns="http://schemas.openxmlformats.org/spreadsheetml/2006/main">
  <authors>
    <author>trousselle william</author>
  </authors>
  <commentList>
    <comment ref="K1" authorId="0">
      <text>
        <r>
          <rPr>
            <b/>
            <sz val="8"/>
            <color indexed="81"/>
            <rFont val="Tahoma"/>
            <family val="2"/>
          </rPr>
          <t>validation paiement astreinte
Entrer un x pour valider le paiement</t>
        </r>
      </text>
    </comment>
    <comment ref="Q1" authorId="0">
      <text>
        <r>
          <rPr>
            <b/>
            <sz val="8"/>
            <color indexed="81"/>
            <rFont val="Tahoma"/>
            <family val="2"/>
          </rPr>
          <t xml:space="preserve">Repos compensateur
jours férié
</t>
        </r>
      </text>
    </comment>
    <comment ref="Z1" authorId="0">
      <text>
        <r>
          <rPr>
            <b/>
            <sz val="8"/>
            <color indexed="81"/>
            <rFont val="Tahoma"/>
            <family val="2"/>
          </rPr>
          <t xml:space="preserve">validation paiement heures sup
</t>
        </r>
      </text>
    </comment>
    <comment ref="AB1" authorId="0">
      <text>
        <r>
          <rPr>
            <b/>
            <sz val="8"/>
            <color indexed="81"/>
            <rFont val="Tahoma"/>
            <family val="2"/>
          </rPr>
          <t xml:space="preserve">validation paiement frais formation
</t>
        </r>
      </text>
    </comment>
  </commentList>
</comments>
</file>

<file path=xl/comments3.xml><?xml version="1.0" encoding="utf-8"?>
<comments xmlns="http://schemas.openxmlformats.org/spreadsheetml/2006/main">
  <authors>
    <author>trousselle william</author>
  </authors>
  <commentList>
    <comment ref="K1" authorId="0">
      <text>
        <r>
          <rPr>
            <b/>
            <sz val="8"/>
            <color indexed="81"/>
            <rFont val="Tahoma"/>
            <family val="2"/>
          </rPr>
          <t>validation paiement astreinte
Entrer un x pour valider le paiement</t>
        </r>
      </text>
    </comment>
    <comment ref="Q1" authorId="0">
      <text>
        <r>
          <rPr>
            <b/>
            <sz val="8"/>
            <color indexed="81"/>
            <rFont val="Tahoma"/>
            <family val="2"/>
          </rPr>
          <t xml:space="preserve">Repos compensateur
jours férié
</t>
        </r>
      </text>
    </comment>
    <comment ref="Z1" authorId="0">
      <text>
        <r>
          <rPr>
            <b/>
            <sz val="8"/>
            <color indexed="81"/>
            <rFont val="Tahoma"/>
            <family val="2"/>
          </rPr>
          <t xml:space="preserve">validation paiement heures sup
</t>
        </r>
      </text>
    </comment>
    <comment ref="AB1" authorId="0">
      <text>
        <r>
          <rPr>
            <b/>
            <sz val="8"/>
            <color indexed="81"/>
            <rFont val="Tahoma"/>
            <family val="2"/>
          </rPr>
          <t xml:space="preserve">validation paiement frais formation
</t>
        </r>
      </text>
    </comment>
  </commentList>
</comments>
</file>

<file path=xl/comments4.xml><?xml version="1.0" encoding="utf-8"?>
<comments xmlns="http://schemas.openxmlformats.org/spreadsheetml/2006/main">
  <authors>
    <author>trousselle william</author>
  </authors>
  <commentList>
    <comment ref="K1" authorId="0">
      <text>
        <r>
          <rPr>
            <b/>
            <sz val="8"/>
            <color indexed="81"/>
            <rFont val="Tahoma"/>
            <family val="2"/>
          </rPr>
          <t>validation paiement astreinte
Entrer un x pour valider le paiement</t>
        </r>
      </text>
    </comment>
    <comment ref="Q1" authorId="0">
      <text>
        <r>
          <rPr>
            <b/>
            <sz val="8"/>
            <color indexed="81"/>
            <rFont val="Tahoma"/>
            <family val="2"/>
          </rPr>
          <t xml:space="preserve">Repos compensateur
jours férié
</t>
        </r>
      </text>
    </comment>
    <comment ref="Z1" authorId="0">
      <text>
        <r>
          <rPr>
            <b/>
            <sz val="8"/>
            <color indexed="81"/>
            <rFont val="Tahoma"/>
            <family val="2"/>
          </rPr>
          <t xml:space="preserve">validation paiement heures sup
</t>
        </r>
      </text>
    </comment>
    <comment ref="AB1" authorId="0">
      <text>
        <r>
          <rPr>
            <b/>
            <sz val="8"/>
            <color indexed="81"/>
            <rFont val="Tahoma"/>
            <family val="2"/>
          </rPr>
          <t xml:space="preserve">validation paiement frais formation
</t>
        </r>
      </text>
    </comment>
  </commentList>
</comments>
</file>

<file path=xl/comments5.xml><?xml version="1.0" encoding="utf-8"?>
<comments xmlns="http://schemas.openxmlformats.org/spreadsheetml/2006/main">
  <authors>
    <author>trousselle william</author>
  </authors>
  <commentList>
    <comment ref="K1" authorId="0">
      <text>
        <r>
          <rPr>
            <b/>
            <sz val="8"/>
            <color indexed="81"/>
            <rFont val="Tahoma"/>
            <family val="2"/>
          </rPr>
          <t>validation paiement astreinte
Entrer un x pour valider le paiement</t>
        </r>
      </text>
    </comment>
    <comment ref="Q1" authorId="0">
      <text>
        <r>
          <rPr>
            <b/>
            <sz val="8"/>
            <color indexed="81"/>
            <rFont val="Tahoma"/>
            <family val="2"/>
          </rPr>
          <t xml:space="preserve">Repos compensateur
jours férié
</t>
        </r>
      </text>
    </comment>
    <comment ref="Z1" authorId="0">
      <text>
        <r>
          <rPr>
            <b/>
            <sz val="8"/>
            <color indexed="81"/>
            <rFont val="Tahoma"/>
            <family val="2"/>
          </rPr>
          <t xml:space="preserve">validation paiement heures sup
</t>
        </r>
      </text>
    </comment>
    <comment ref="AB1" authorId="0">
      <text>
        <r>
          <rPr>
            <b/>
            <sz val="8"/>
            <color indexed="81"/>
            <rFont val="Tahoma"/>
            <family val="2"/>
          </rPr>
          <t xml:space="preserve">validation paiement frais formation
</t>
        </r>
      </text>
    </comment>
  </commentList>
</comments>
</file>

<file path=xl/comments6.xml><?xml version="1.0" encoding="utf-8"?>
<comments xmlns="http://schemas.openxmlformats.org/spreadsheetml/2006/main">
  <authors>
    <author>trousselle william</author>
  </authors>
  <commentList>
    <comment ref="K1" authorId="0">
      <text>
        <r>
          <rPr>
            <b/>
            <sz val="8"/>
            <color indexed="81"/>
            <rFont val="Tahoma"/>
            <family val="2"/>
          </rPr>
          <t>validation paiement astreinte
Entrer un x pour valider le paiement</t>
        </r>
      </text>
    </comment>
    <comment ref="Q1" authorId="0">
      <text>
        <r>
          <rPr>
            <b/>
            <sz val="8"/>
            <color indexed="81"/>
            <rFont val="Tahoma"/>
            <family val="2"/>
          </rPr>
          <t xml:space="preserve">Repos compensateur
jours férié
</t>
        </r>
      </text>
    </comment>
    <comment ref="Z1" authorId="0">
      <text>
        <r>
          <rPr>
            <b/>
            <sz val="8"/>
            <color indexed="81"/>
            <rFont val="Tahoma"/>
            <family val="2"/>
          </rPr>
          <t xml:space="preserve">validation paiement heures sup
</t>
        </r>
      </text>
    </comment>
    <comment ref="AB1" authorId="0">
      <text>
        <r>
          <rPr>
            <b/>
            <sz val="8"/>
            <color indexed="81"/>
            <rFont val="Tahoma"/>
            <family val="2"/>
          </rPr>
          <t xml:space="preserve">validation paiement frais formation
</t>
        </r>
      </text>
    </comment>
  </commentList>
</comments>
</file>

<file path=xl/comments7.xml><?xml version="1.0" encoding="utf-8"?>
<comments xmlns="http://schemas.openxmlformats.org/spreadsheetml/2006/main">
  <authors>
    <author>trousselle william</author>
  </authors>
  <commentList>
    <comment ref="K1" authorId="0">
      <text>
        <r>
          <rPr>
            <b/>
            <sz val="8"/>
            <color indexed="81"/>
            <rFont val="Tahoma"/>
            <family val="2"/>
          </rPr>
          <t>validation paiement astreinte
Entrer un x pour valider le paiement</t>
        </r>
      </text>
    </comment>
    <comment ref="Q1" authorId="0">
      <text>
        <r>
          <rPr>
            <b/>
            <sz val="8"/>
            <color indexed="81"/>
            <rFont val="Tahoma"/>
            <family val="2"/>
          </rPr>
          <t xml:space="preserve">Repos compensateur
jours férié
</t>
        </r>
      </text>
    </comment>
    <comment ref="Z1" authorId="0">
      <text>
        <r>
          <rPr>
            <b/>
            <sz val="8"/>
            <color indexed="81"/>
            <rFont val="Tahoma"/>
            <family val="2"/>
          </rPr>
          <t xml:space="preserve">validation paiement heures sup
</t>
        </r>
      </text>
    </comment>
    <comment ref="AB1" authorId="0">
      <text>
        <r>
          <rPr>
            <b/>
            <sz val="8"/>
            <color indexed="81"/>
            <rFont val="Tahoma"/>
            <family val="2"/>
          </rPr>
          <t xml:space="preserve">validation paiement frais formation
</t>
        </r>
      </text>
    </comment>
  </commentList>
</comments>
</file>

<file path=xl/comments8.xml><?xml version="1.0" encoding="utf-8"?>
<comments xmlns="http://schemas.openxmlformats.org/spreadsheetml/2006/main">
  <authors>
    <author>trousselle william</author>
  </authors>
  <commentList>
    <comment ref="K1" authorId="0">
      <text>
        <r>
          <rPr>
            <b/>
            <sz val="8"/>
            <color indexed="81"/>
            <rFont val="Tahoma"/>
            <family val="2"/>
          </rPr>
          <t>validation paiement astreinte
Entrer un x pour valider le paiement</t>
        </r>
      </text>
    </comment>
    <comment ref="Q1" authorId="0">
      <text>
        <r>
          <rPr>
            <b/>
            <sz val="8"/>
            <color indexed="81"/>
            <rFont val="Tahoma"/>
            <family val="2"/>
          </rPr>
          <t xml:space="preserve">Repos compensateur
jours férié
</t>
        </r>
      </text>
    </comment>
    <comment ref="Z1" authorId="0">
      <text>
        <r>
          <rPr>
            <b/>
            <sz val="8"/>
            <color indexed="81"/>
            <rFont val="Tahoma"/>
            <family val="2"/>
          </rPr>
          <t xml:space="preserve">validation paiement heures sup
</t>
        </r>
      </text>
    </comment>
    <comment ref="AB1" authorId="0">
      <text>
        <r>
          <rPr>
            <b/>
            <sz val="8"/>
            <color indexed="81"/>
            <rFont val="Tahoma"/>
            <family val="2"/>
          </rPr>
          <t xml:space="preserve">validation paiement frais formation
</t>
        </r>
      </text>
    </comment>
  </commentList>
</comments>
</file>

<file path=xl/comments9.xml><?xml version="1.0" encoding="utf-8"?>
<comments xmlns="http://schemas.openxmlformats.org/spreadsheetml/2006/main">
  <authors>
    <author>trousselle william</author>
  </authors>
  <commentList>
    <comment ref="K1" authorId="0">
      <text>
        <r>
          <rPr>
            <b/>
            <sz val="8"/>
            <color indexed="81"/>
            <rFont val="Tahoma"/>
            <family val="2"/>
          </rPr>
          <t>validation paiement astreinte
Entrer un x pour valider le paiement</t>
        </r>
      </text>
    </comment>
    <comment ref="Q1" authorId="0">
      <text>
        <r>
          <rPr>
            <b/>
            <sz val="8"/>
            <color indexed="81"/>
            <rFont val="Tahoma"/>
            <family val="2"/>
          </rPr>
          <t xml:space="preserve">Repos compensateur
jours férié
</t>
        </r>
      </text>
    </comment>
    <comment ref="Z1" authorId="0">
      <text>
        <r>
          <rPr>
            <b/>
            <sz val="8"/>
            <color indexed="81"/>
            <rFont val="Tahoma"/>
            <family val="2"/>
          </rPr>
          <t xml:space="preserve">validation paiement heures sup
</t>
        </r>
      </text>
    </comment>
    <comment ref="AB1" authorId="0">
      <text>
        <r>
          <rPr>
            <b/>
            <sz val="8"/>
            <color indexed="81"/>
            <rFont val="Tahoma"/>
            <family val="2"/>
          </rPr>
          <t xml:space="preserve">validation paiement frais formation
</t>
        </r>
      </text>
    </comment>
  </commentList>
</comments>
</file>

<file path=xl/comments10.xml><?xml version="1.0" encoding="utf-8"?>
<comments xmlns="http://schemas.openxmlformats.org/spreadsheetml/2006/main">
  <authors>
    <author>trousselle william</author>
  </authors>
  <commentList>
    <comment ref="K1" authorId="0">
      <text>
        <r>
          <rPr>
            <b/>
            <sz val="8"/>
            <color indexed="81"/>
            <rFont val="Tahoma"/>
            <family val="2"/>
          </rPr>
          <t>validation paiement astreinte
Entrer un x pour valider le paiement</t>
        </r>
      </text>
    </comment>
    <comment ref="Q1" authorId="0">
      <text>
        <r>
          <rPr>
            <b/>
            <sz val="8"/>
            <color indexed="81"/>
            <rFont val="Tahoma"/>
            <family val="2"/>
          </rPr>
          <t xml:space="preserve">Repos compensateur
jours férié
</t>
        </r>
      </text>
    </comment>
    <comment ref="Z1" authorId="0">
      <text>
        <r>
          <rPr>
            <b/>
            <sz val="8"/>
            <color indexed="81"/>
            <rFont val="Tahoma"/>
            <family val="2"/>
          </rPr>
          <t xml:space="preserve">validation paiement heures sup
</t>
        </r>
      </text>
    </comment>
    <comment ref="AB1" authorId="0">
      <text>
        <r>
          <rPr>
            <b/>
            <sz val="8"/>
            <color indexed="81"/>
            <rFont val="Tahoma"/>
            <family val="2"/>
          </rPr>
          <t xml:space="preserve">validation paiement frais formation
</t>
        </r>
      </text>
    </comment>
  </commentList>
</comments>
</file>

<file path=xl/comments11.xml><?xml version="1.0" encoding="utf-8"?>
<comments xmlns="http://schemas.openxmlformats.org/spreadsheetml/2006/main">
  <authors>
    <author>trousselle william</author>
  </authors>
  <commentList>
    <comment ref="K1" authorId="0">
      <text>
        <r>
          <rPr>
            <b/>
            <sz val="8"/>
            <color indexed="81"/>
            <rFont val="Tahoma"/>
            <family val="2"/>
          </rPr>
          <t>validation paiement astreinte
Entrer un x pour valider le paiement</t>
        </r>
      </text>
    </comment>
    <comment ref="Q1" authorId="0">
      <text>
        <r>
          <rPr>
            <b/>
            <sz val="8"/>
            <color indexed="81"/>
            <rFont val="Tahoma"/>
            <family val="2"/>
          </rPr>
          <t xml:space="preserve">Repos compensateur
jours férié
</t>
        </r>
      </text>
    </comment>
    <comment ref="Z1" authorId="0">
      <text>
        <r>
          <rPr>
            <b/>
            <sz val="8"/>
            <color indexed="81"/>
            <rFont val="Tahoma"/>
            <family val="2"/>
          </rPr>
          <t xml:space="preserve">validation paiement heures sup
</t>
        </r>
      </text>
    </comment>
    <comment ref="AB1" authorId="0">
      <text>
        <r>
          <rPr>
            <b/>
            <sz val="8"/>
            <color indexed="81"/>
            <rFont val="Tahoma"/>
            <family val="2"/>
          </rPr>
          <t xml:space="preserve">validation paiement frais formation
</t>
        </r>
      </text>
    </comment>
  </commentList>
</comments>
</file>

<file path=xl/comments12.xml><?xml version="1.0" encoding="utf-8"?>
<comments xmlns="http://schemas.openxmlformats.org/spreadsheetml/2006/main">
  <authors>
    <author>trousselle william</author>
  </authors>
  <commentList>
    <comment ref="K1" authorId="0">
      <text>
        <r>
          <rPr>
            <b/>
            <sz val="8"/>
            <color indexed="81"/>
            <rFont val="Tahoma"/>
            <family val="2"/>
          </rPr>
          <t>validation paiement astreinte
Entrer un x pour valider le paiement</t>
        </r>
      </text>
    </comment>
    <comment ref="Q1" authorId="0">
      <text>
        <r>
          <rPr>
            <b/>
            <sz val="8"/>
            <color indexed="81"/>
            <rFont val="Tahoma"/>
            <family val="2"/>
          </rPr>
          <t xml:space="preserve">Repos compensateur
jours férié
</t>
        </r>
      </text>
    </comment>
    <comment ref="Z1" authorId="0">
      <text>
        <r>
          <rPr>
            <b/>
            <sz val="8"/>
            <color indexed="81"/>
            <rFont val="Tahoma"/>
            <family val="2"/>
          </rPr>
          <t xml:space="preserve">validation paiement heures sup
</t>
        </r>
      </text>
    </comment>
    <comment ref="AB1" authorId="0">
      <text>
        <r>
          <rPr>
            <b/>
            <sz val="8"/>
            <color indexed="81"/>
            <rFont val="Tahoma"/>
            <family val="2"/>
          </rPr>
          <t xml:space="preserve">validation paiement frais formation
</t>
        </r>
      </text>
    </comment>
  </commentList>
</comments>
</file>

<file path=xl/comments13.xml><?xml version="1.0" encoding="utf-8"?>
<comments xmlns="http://schemas.openxmlformats.org/spreadsheetml/2006/main">
  <authors>
    <author>trousselle william</author>
  </authors>
  <commentList>
    <comment ref="E1" authorId="0">
      <text>
        <r>
          <rPr>
            <b/>
            <sz val="8"/>
            <color indexed="81"/>
            <rFont val="Tahoma"/>
            <family val="2"/>
          </rPr>
          <t>Nombre de jours 
D'astreinte</t>
        </r>
      </text>
    </comment>
    <comment ref="N1" authorId="0">
      <text>
        <r>
          <rPr>
            <b/>
            <sz val="8"/>
            <color indexed="81"/>
            <rFont val="Tahoma"/>
            <family val="2"/>
          </rPr>
          <t xml:space="preserve">pour Impots
</t>
        </r>
      </text>
    </comment>
  </commentList>
</comments>
</file>

<file path=xl/sharedStrings.xml><?xml version="1.0" encoding="utf-8"?>
<sst xmlns="http://schemas.openxmlformats.org/spreadsheetml/2006/main" count="577" uniqueCount="143">
  <si>
    <t>Horaire prévu</t>
  </si>
  <si>
    <t>Horaire effectué</t>
  </si>
  <si>
    <t>CP pris</t>
  </si>
  <si>
    <t>Nuit</t>
  </si>
  <si>
    <t>Après-midi</t>
  </si>
  <si>
    <t>Journée</t>
  </si>
  <si>
    <t>Matin</t>
  </si>
  <si>
    <t>Astreinte</t>
  </si>
  <si>
    <t>Férié</t>
  </si>
  <si>
    <t>Maladie</t>
  </si>
  <si>
    <t>Accident travail</t>
  </si>
  <si>
    <t>Cp</t>
  </si>
  <si>
    <t>Tps Habillage</t>
  </si>
  <si>
    <t>Jrs ancien</t>
  </si>
  <si>
    <t>Cp Fraction</t>
  </si>
  <si>
    <t>Formation</t>
  </si>
  <si>
    <t>tps effectué</t>
  </si>
  <si>
    <t>nbre heures de base</t>
  </si>
  <si>
    <t>nbre jours RTT</t>
  </si>
  <si>
    <t>nbre cp</t>
  </si>
  <si>
    <t>nbre cp fraction</t>
  </si>
  <si>
    <t>nbre jrs ancien</t>
  </si>
  <si>
    <t>Récup acquit</t>
  </si>
  <si>
    <t>Récup pris</t>
  </si>
  <si>
    <t>Récup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</si>
  <si>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</si>
  <si>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</si>
  <si>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</si>
  <si>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</si>
  <si>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</si>
  <si>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</si>
  <si>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</si>
  <si>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</si>
  <si>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</si>
  <si>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Janvier</t>
  </si>
  <si>
    <t>Février</t>
  </si>
  <si>
    <t>Mars</t>
  </si>
  <si>
    <t>Total Année</t>
  </si>
  <si>
    <t>reliquat CP</t>
  </si>
  <si>
    <t>reliquat TH</t>
  </si>
  <si>
    <t>reliquat heures récup</t>
  </si>
  <si>
    <t>reliquat jours ancien</t>
  </si>
  <si>
    <t>reliquat jours fraction</t>
  </si>
  <si>
    <t>Reliquats Année précédente</t>
  </si>
  <si>
    <t>nbre de km aller/retour</t>
  </si>
  <si>
    <t>Litres au cent kilomètres</t>
  </si>
  <si>
    <t>1er plein</t>
  </si>
  <si>
    <t>2éme plein</t>
  </si>
  <si>
    <t>Prix du Carburant</t>
  </si>
  <si>
    <t>Astreinte +2 dep</t>
  </si>
  <si>
    <t>Astreinte +3 dep</t>
  </si>
  <si>
    <t>Astreinte +4 dep</t>
  </si>
  <si>
    <t>Astreinte +1 dep</t>
  </si>
  <si>
    <t>Liste Horaires effectué</t>
  </si>
  <si>
    <t>Astreinte sans dep</t>
  </si>
  <si>
    <t>Conso</t>
  </si>
  <si>
    <t>3ème plein</t>
  </si>
  <si>
    <t>4ème plein</t>
  </si>
  <si>
    <t>5ème plein</t>
  </si>
  <si>
    <t>6ème plein</t>
  </si>
  <si>
    <t>Valeur en cours</t>
  </si>
  <si>
    <t>Valeur prise en compte</t>
  </si>
  <si>
    <t>Nbre journées</t>
  </si>
  <si>
    <t>Repas</t>
  </si>
  <si>
    <t>€ Carbu</t>
  </si>
  <si>
    <t>CP NON CUMULABLES</t>
  </si>
  <si>
    <t>cp principaux</t>
  </si>
  <si>
    <t>cp ancienneté</t>
  </si>
  <si>
    <t>cp fractionnement</t>
  </si>
  <si>
    <t>majorations samedi</t>
  </si>
  <si>
    <t>CP CUMULABLES</t>
  </si>
  <si>
    <t>temps habillage</t>
  </si>
  <si>
    <t>repos compensateur jours férié</t>
  </si>
  <si>
    <t>repos compensateur nuits</t>
  </si>
  <si>
    <t>Années</t>
  </si>
  <si>
    <t>RTT</t>
  </si>
  <si>
    <t>RC Jrs Férié</t>
  </si>
  <si>
    <t>RC Nuit</t>
  </si>
  <si>
    <t>RC Samedi</t>
  </si>
  <si>
    <t>V</t>
  </si>
  <si>
    <t>TH    acquit</t>
  </si>
  <si>
    <t>TH           pris</t>
  </si>
  <si>
    <t>CP     pris</t>
  </si>
  <si>
    <t>Jrs ancien    pris</t>
  </si>
  <si>
    <t>Abs.auto non payée</t>
  </si>
  <si>
    <t>Jrs       A.T</t>
  </si>
  <si>
    <t>Abs. auto non payée</t>
  </si>
  <si>
    <t>Ast-reinte</t>
  </si>
  <si>
    <t>RC nuit</t>
  </si>
  <si>
    <t>RC        Jrs F</t>
  </si>
  <si>
    <t>Maj Sam</t>
  </si>
  <si>
    <t>Jour  née</t>
  </si>
  <si>
    <t>Hrs       Sup</t>
  </si>
  <si>
    <t>Jrs Travail</t>
  </si>
  <si>
    <t>Jrs       mal.</t>
  </si>
  <si>
    <t>Cp fract   pris</t>
  </si>
  <si>
    <t>Heures restant à faire</t>
  </si>
  <si>
    <t>Fête nationale</t>
  </si>
  <si>
    <t>Assomption</t>
  </si>
  <si>
    <t>Toussaint</t>
  </si>
  <si>
    <t>Jours fériés</t>
  </si>
  <si>
    <t>Jour de l'an</t>
  </si>
  <si>
    <t>Fête du travail</t>
  </si>
  <si>
    <t>Armistice 1945</t>
  </si>
  <si>
    <t>Lundi de Pentecote</t>
  </si>
  <si>
    <t>Armistice 1918</t>
  </si>
  <si>
    <t>NOEL</t>
  </si>
  <si>
    <t>Données</t>
  </si>
  <si>
    <t>Récapitulatif</t>
  </si>
  <si>
    <t>Tps     effectué</t>
  </si>
  <si>
    <t>TH       pris</t>
  </si>
  <si>
    <t>Th      acquit</t>
  </si>
  <si>
    <t>Récup     pris</t>
  </si>
  <si>
    <t>Jrs ancien pris</t>
  </si>
  <si>
    <t>Cp Fract pris</t>
  </si>
  <si>
    <t>Rc Jf     pris</t>
  </si>
  <si>
    <t>Maj sam   pris</t>
  </si>
  <si>
    <t>Rc nuit  pris</t>
  </si>
  <si>
    <t>repas</t>
  </si>
  <si>
    <t>jours maladie</t>
  </si>
  <si>
    <t>jours    A.T</t>
  </si>
  <si>
    <t>Samedi  effectués</t>
  </si>
  <si>
    <t>Form-ation</t>
  </si>
  <si>
    <t>Heures     Sup</t>
  </si>
  <si>
    <t>jours travaillés</t>
  </si>
  <si>
    <t>Samedi   fait</t>
  </si>
  <si>
    <t>Samedi  fait</t>
  </si>
  <si>
    <t>Kms</t>
  </si>
  <si>
    <t>Litres carburant</t>
  </si>
  <si>
    <t>Infos</t>
  </si>
  <si>
    <t>Solde</t>
  </si>
  <si>
    <t>Coût</t>
  </si>
  <si>
    <t>soit</t>
  </si>
  <si>
    <t>jours</t>
  </si>
  <si>
    <t>A FAIRE</t>
  </si>
  <si>
    <t>reporter validation astreintes,h sup et formation en recapitulatif</t>
  </si>
  <si>
    <t>si 1h de th pris tps travaillé=7,5 et 1 hth en moins  //  fait</t>
  </si>
  <si>
    <t>Astreint</t>
  </si>
  <si>
    <t>H.sup</t>
  </si>
  <si>
    <t>Format</t>
  </si>
  <si>
    <t>Lundi de Pâques</t>
  </si>
  <si>
    <t>Armistice 1919</t>
  </si>
  <si>
    <t>Armistice 1946</t>
  </si>
</sst>
</file>

<file path=xl/styles.xml><?xml version="1.0" encoding="utf-8"?>
<styleSheet xmlns="http://schemas.openxmlformats.org/spreadsheetml/2006/main">
  <numFmts count="7">
    <numFmt numFmtId="164" formatCode="[h]:mm"/>
    <numFmt numFmtId="165" formatCode="0.000"/>
    <numFmt numFmtId="166" formatCode="dddd"/>
    <numFmt numFmtId="167" formatCode="#,##0.00\ _€"/>
    <numFmt numFmtId="168" formatCode="#,##0.00\ &quot;€&quot;"/>
    <numFmt numFmtId="169" formatCode="[$-F800]dddd\,\ mmmm\ dd\,\ yyyy"/>
    <numFmt numFmtId="170" formatCode="dddd\ dd\ mmmm\ yyyy"/>
  </numFmts>
  <fonts count="27">
    <font>
      <sz val="11"/>
      <color theme="1"/>
      <name val="Calibri"/>
      <family val="2"/>
      <scheme val="minor"/>
    </font>
    <font>
      <b/>
      <sz val="11"/>
      <color indexed="8"/>
      <name val="Calibri"/>
      <family val="2"/>
    </font>
    <font>
      <b/>
      <sz val="8"/>
      <color indexed="81"/>
      <name val="Tahoma"/>
      <family val="2"/>
    </font>
    <font>
      <sz val="8"/>
      <color indexed="8"/>
      <name val="Calibri"/>
      <family val="2"/>
    </font>
    <font>
      <sz val="11"/>
      <color indexed="10"/>
      <name val="Calibri"/>
      <family val="2"/>
    </font>
    <font>
      <sz val="14"/>
      <color indexed="8"/>
      <name val="Calibri"/>
      <family val="2"/>
    </font>
    <font>
      <b/>
      <sz val="12"/>
      <color indexed="8"/>
      <name val="Calibri"/>
      <family val="2"/>
    </font>
    <font>
      <b/>
      <sz val="14"/>
      <color indexed="8"/>
      <name val="Calibri"/>
      <family val="2"/>
    </font>
    <font>
      <sz val="12"/>
      <color indexed="8"/>
      <name val="Calibri"/>
      <family val="2"/>
    </font>
    <font>
      <b/>
      <sz val="10"/>
      <color indexed="8"/>
      <name val="Calibri"/>
      <family val="2"/>
    </font>
    <font>
      <sz val="10"/>
      <color indexed="8"/>
      <name val="Calibri"/>
      <family val="2"/>
    </font>
    <font>
      <sz val="11"/>
      <color indexed="23"/>
      <name val="Arial"/>
      <family val="2"/>
    </font>
    <font>
      <sz val="10"/>
      <name val="Arial"/>
      <family val="2"/>
    </font>
    <font>
      <sz val="8"/>
      <name val="Calibri"/>
      <family val="2"/>
    </font>
    <font>
      <sz val="11"/>
      <color theme="0"/>
      <name val="Calibri"/>
      <family val="2"/>
    </font>
    <font>
      <sz val="16"/>
      <color theme="1"/>
      <name val="Calibri"/>
      <family val="2"/>
      <scheme val="minor"/>
    </font>
    <font>
      <sz val="16"/>
      <color rgb="FFFF0000"/>
      <name val="Calibri"/>
      <family val="2"/>
      <scheme val="minor"/>
    </font>
    <font>
      <b/>
      <sz val="10"/>
      <name val="Arial"/>
      <family val="2"/>
    </font>
    <font>
      <sz val="12"/>
      <name val="Calibri"/>
      <family val="2"/>
    </font>
    <font>
      <b/>
      <sz val="11"/>
      <name val="Calibri"/>
      <family val="2"/>
    </font>
    <font>
      <b/>
      <sz val="11"/>
      <color theme="1"/>
      <name val="Arial"/>
      <family val="2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0"/>
      <name val="Calibri"/>
      <family val="2"/>
    </font>
    <font>
      <sz val="11"/>
      <color rgb="FFFF0000"/>
      <name val="Calibri"/>
      <family val="2"/>
      <scheme val="minor"/>
    </font>
    <font>
      <b/>
      <sz val="11"/>
      <color rgb="FFFF0000"/>
      <name val="Calibri"/>
      <family val="2"/>
    </font>
  </fonts>
  <fills count="19">
    <fill>
      <patternFill patternType="none"/>
    </fill>
    <fill>
      <patternFill patternType="gray125"/>
    </fill>
    <fill>
      <patternFill patternType="solid">
        <fgColor indexed="27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rgb="FF00FFFF"/>
        <bgColor indexed="64"/>
      </patternFill>
    </fill>
    <fill>
      <patternFill patternType="solid">
        <fgColor rgb="FF339966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FCC00"/>
        <bgColor indexed="64"/>
      </patternFill>
    </fill>
    <fill>
      <gradientFill degree="90">
        <stop position="0">
          <color theme="0"/>
        </stop>
        <stop position="0.5">
          <color rgb="FF0099FF"/>
        </stop>
        <stop position="1">
          <color theme="0"/>
        </stop>
      </gradientFill>
    </fill>
  </fills>
  <borders count="39">
    <border>
      <left/>
      <right/>
      <top/>
      <bottom/>
      <diagonal/>
    </border>
    <border>
      <left style="medium">
        <color indexed="11"/>
      </left>
      <right/>
      <top/>
      <bottom/>
      <diagonal/>
    </border>
    <border>
      <left style="thick">
        <color indexed="10"/>
      </left>
      <right style="thick">
        <color indexed="10"/>
      </right>
      <top style="thick">
        <color indexed="10"/>
      </top>
      <bottom/>
      <diagonal/>
    </border>
    <border>
      <left style="thick">
        <color indexed="10"/>
      </left>
      <right style="thick">
        <color indexed="10"/>
      </right>
      <top style="thick">
        <color indexed="57"/>
      </top>
      <bottom/>
      <diagonal/>
    </border>
    <border>
      <left style="thick">
        <color indexed="10"/>
      </left>
      <right style="thick">
        <color indexed="10"/>
      </right>
      <top/>
      <bottom/>
      <diagonal/>
    </border>
    <border>
      <left style="thick">
        <color indexed="10"/>
      </left>
      <right style="thick">
        <color indexed="10"/>
      </right>
      <top style="thick">
        <color indexed="29"/>
      </top>
      <bottom/>
      <diagonal/>
    </border>
    <border>
      <left style="thick">
        <color indexed="10"/>
      </left>
      <right style="thick">
        <color indexed="10"/>
      </right>
      <top style="thick">
        <color indexed="49"/>
      </top>
      <bottom/>
      <diagonal/>
    </border>
    <border>
      <left style="thick">
        <color indexed="10"/>
      </left>
      <right style="thick">
        <color indexed="10"/>
      </right>
      <top style="thick">
        <color indexed="53"/>
      </top>
      <bottom/>
      <diagonal/>
    </border>
    <border>
      <left style="thick">
        <color indexed="10"/>
      </left>
      <right style="thick">
        <color indexed="10"/>
      </right>
      <top style="thick">
        <color indexed="55"/>
      </top>
      <bottom/>
      <diagonal/>
    </border>
    <border>
      <left style="thick">
        <color indexed="10"/>
      </left>
      <right style="thick">
        <color indexed="10"/>
      </right>
      <top/>
      <bottom style="thick">
        <color indexed="10"/>
      </bottom>
      <diagonal/>
    </border>
    <border>
      <left/>
      <right style="medium">
        <color indexed="11"/>
      </right>
      <top style="medium">
        <color indexed="11"/>
      </top>
      <bottom/>
      <diagonal/>
    </border>
    <border>
      <left/>
      <right style="medium">
        <color indexed="11"/>
      </right>
      <top/>
      <bottom/>
      <diagonal/>
    </border>
    <border>
      <left style="medium">
        <color indexed="11"/>
      </left>
      <right/>
      <top/>
      <bottom style="medium">
        <color indexed="11"/>
      </bottom>
      <diagonal/>
    </border>
    <border>
      <left/>
      <right/>
      <top/>
      <bottom style="medium">
        <color indexed="1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36"/>
      </left>
      <right style="thin">
        <color indexed="36"/>
      </right>
      <top style="thin">
        <color indexed="36"/>
      </top>
      <bottom style="thin">
        <color indexed="36"/>
      </bottom>
      <diagonal/>
    </border>
    <border>
      <left/>
      <right style="thin">
        <color indexed="36"/>
      </right>
      <top style="thin">
        <color indexed="36"/>
      </top>
      <bottom style="thin">
        <color indexed="36"/>
      </bottom>
      <diagonal/>
    </border>
    <border>
      <left style="medium">
        <color indexed="64"/>
      </left>
      <right/>
      <top/>
      <bottom/>
      <diagonal/>
    </border>
    <border>
      <left style="medium">
        <color indexed="11"/>
      </left>
      <right/>
      <top style="medium">
        <color indexed="11"/>
      </top>
      <bottom/>
      <diagonal/>
    </border>
    <border>
      <left/>
      <right/>
      <top style="medium">
        <color indexed="11"/>
      </top>
      <bottom/>
      <diagonal/>
    </border>
    <border>
      <left style="medium">
        <color rgb="FF7030A0"/>
      </left>
      <right/>
      <top style="medium">
        <color rgb="FF7030A0"/>
      </top>
      <bottom style="medium">
        <color rgb="FF7030A0"/>
      </bottom>
      <diagonal/>
    </border>
    <border>
      <left/>
      <right/>
      <top style="medium">
        <color rgb="FF7030A0"/>
      </top>
      <bottom style="medium">
        <color rgb="FF7030A0"/>
      </bottom>
      <diagonal/>
    </border>
    <border>
      <left/>
      <right style="medium">
        <color rgb="FF7030A0"/>
      </right>
      <top style="medium">
        <color rgb="FF7030A0"/>
      </top>
      <bottom style="medium">
        <color rgb="FF7030A0"/>
      </bottom>
      <diagonal/>
    </border>
    <border>
      <left style="medium">
        <color indexed="12"/>
      </left>
      <right style="medium">
        <color indexed="12"/>
      </right>
      <top/>
      <bottom/>
      <diagonal/>
    </border>
    <border>
      <left style="medium">
        <color indexed="12"/>
      </left>
      <right style="medium">
        <color indexed="12"/>
      </right>
      <top/>
      <bottom style="medium">
        <color indexed="12"/>
      </bottom>
      <diagonal/>
    </border>
    <border>
      <left/>
      <right/>
      <top style="thin">
        <color indexed="36"/>
      </top>
      <bottom style="thin">
        <color indexed="36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indexed="12"/>
      </left>
      <right style="medium">
        <color indexed="12"/>
      </right>
      <top style="medium">
        <color indexed="12"/>
      </top>
      <bottom style="medium">
        <color indexed="12"/>
      </bottom>
      <diagonal/>
    </border>
    <border>
      <left style="medium">
        <color indexed="12"/>
      </left>
      <right style="thin">
        <color indexed="12"/>
      </right>
      <top style="medium">
        <color indexed="12"/>
      </top>
      <bottom style="medium">
        <color indexed="12"/>
      </bottom>
      <diagonal/>
    </border>
    <border>
      <left style="thin">
        <color indexed="12"/>
      </left>
      <right/>
      <top style="medium">
        <color indexed="12"/>
      </top>
      <bottom style="medium">
        <color indexed="12"/>
      </bottom>
      <diagonal/>
    </border>
    <border>
      <left/>
      <right style="thin">
        <color indexed="12"/>
      </right>
      <top style="medium">
        <color indexed="12"/>
      </top>
      <bottom style="medium">
        <color indexed="12"/>
      </bottom>
      <diagonal/>
    </border>
    <border>
      <left style="thin">
        <color indexed="12"/>
      </left>
      <right style="thin">
        <color indexed="12"/>
      </right>
      <top style="medium">
        <color indexed="12"/>
      </top>
      <bottom style="medium">
        <color indexed="12"/>
      </bottom>
      <diagonal/>
    </border>
    <border>
      <left style="thin">
        <color indexed="12"/>
      </left>
      <right style="medium">
        <color indexed="12"/>
      </right>
      <top style="medium">
        <color indexed="12"/>
      </top>
      <bottom style="medium">
        <color indexed="12"/>
      </bottom>
      <diagonal/>
    </border>
    <border>
      <left style="medium">
        <color rgb="FF0000FF"/>
      </left>
      <right/>
      <top style="medium">
        <color rgb="FF0000FF"/>
      </top>
      <bottom style="medium">
        <color rgb="FF0000FF"/>
      </bottom>
      <diagonal/>
    </border>
    <border>
      <left/>
      <right/>
      <top style="medium">
        <color rgb="FF0000FF"/>
      </top>
      <bottom style="medium">
        <color rgb="FF0000FF"/>
      </bottom>
      <diagonal/>
    </border>
    <border>
      <left/>
      <right style="medium">
        <color rgb="FF0000FF"/>
      </right>
      <top style="medium">
        <color rgb="FF0000FF"/>
      </top>
      <bottom style="medium">
        <color rgb="FF0000FF"/>
      </bottom>
      <diagonal/>
    </border>
  </borders>
  <cellStyleXfs count="1">
    <xf numFmtId="0" fontId="0" fillId="0" borderId="0"/>
  </cellStyleXfs>
  <cellXfs count="237">
    <xf numFmtId="0" fontId="0" fillId="0" borderId="0" xfId="0"/>
    <xf numFmtId="0" fontId="0" fillId="2" borderId="0" xfId="0" applyFill="1"/>
    <xf numFmtId="0" fontId="3" fillId="2" borderId="0" xfId="0" applyFont="1" applyFill="1" applyAlignment="1">
      <alignment horizontal="center" vertical="center"/>
    </xf>
    <xf numFmtId="0" fontId="0" fillId="2" borderId="0" xfId="0" applyFill="1" applyAlignment="1">
      <alignment horizontal="center"/>
    </xf>
    <xf numFmtId="20" fontId="0" fillId="2" borderId="0" xfId="0" applyNumberFormat="1" applyFill="1"/>
    <xf numFmtId="0" fontId="0" fillId="0" borderId="0" xfId="0" applyAlignment="1" applyProtection="1">
      <alignment horizontal="center"/>
      <protection hidden="1"/>
    </xf>
    <xf numFmtId="0" fontId="1" fillId="0" borderId="0" xfId="0" applyFont="1" applyAlignment="1" applyProtection="1">
      <alignment horizontal="center"/>
      <protection hidden="1"/>
    </xf>
    <xf numFmtId="0" fontId="0" fillId="0" borderId="0" xfId="0" applyProtection="1">
      <protection hidden="1"/>
    </xf>
    <xf numFmtId="0" fontId="0" fillId="2" borderId="0" xfId="0" applyFill="1" applyProtection="1">
      <protection hidden="1"/>
    </xf>
    <xf numFmtId="165" fontId="1" fillId="0" borderId="0" xfId="0" applyNumberFormat="1" applyFont="1" applyBorder="1" applyAlignment="1">
      <alignment horizontal="center"/>
    </xf>
    <xf numFmtId="0" fontId="0" fillId="4" borderId="0" xfId="0" applyFill="1" applyProtection="1">
      <protection hidden="1"/>
    </xf>
    <xf numFmtId="0" fontId="1" fillId="3" borderId="0" xfId="0" applyFont="1" applyFill="1" applyProtection="1">
      <protection hidden="1"/>
    </xf>
    <xf numFmtId="0" fontId="1" fillId="2" borderId="0" xfId="0" applyFont="1" applyFill="1" applyProtection="1">
      <protection hidden="1"/>
    </xf>
    <xf numFmtId="0" fontId="1" fillId="2" borderId="0" xfId="0" applyFont="1" applyFill="1" applyAlignment="1" applyProtection="1">
      <alignment horizontal="center"/>
      <protection hidden="1"/>
    </xf>
    <xf numFmtId="0" fontId="1" fillId="2" borderId="0" xfId="0" applyFont="1" applyFill="1" applyBorder="1" applyProtection="1">
      <protection hidden="1"/>
    </xf>
    <xf numFmtId="164" fontId="1" fillId="2" borderId="0" xfId="0" applyNumberFormat="1" applyFont="1" applyFill="1" applyBorder="1" applyAlignment="1" applyProtection="1">
      <alignment horizontal="center"/>
      <protection hidden="1"/>
    </xf>
    <xf numFmtId="0" fontId="1" fillId="2" borderId="0" xfId="0" applyFont="1" applyFill="1" applyBorder="1" applyAlignment="1" applyProtection="1">
      <alignment horizontal="center"/>
      <protection hidden="1"/>
    </xf>
    <xf numFmtId="0" fontId="1" fillId="2" borderId="0" xfId="0" applyNumberFormat="1" applyFont="1" applyFill="1" applyBorder="1" applyAlignment="1" applyProtection="1">
      <alignment horizontal="center"/>
      <protection hidden="1"/>
    </xf>
    <xf numFmtId="0" fontId="0" fillId="0" borderId="0" xfId="0" applyFill="1"/>
    <xf numFmtId="0" fontId="1" fillId="0" borderId="0" xfId="0" applyFont="1" applyFill="1" applyBorder="1" applyAlignment="1" applyProtection="1">
      <protection hidden="1"/>
    </xf>
    <xf numFmtId="0" fontId="0" fillId="5" borderId="0" xfId="0" applyFill="1" applyProtection="1">
      <protection hidden="1"/>
    </xf>
    <xf numFmtId="0" fontId="0" fillId="2" borderId="0" xfId="0" applyFill="1" applyAlignment="1" applyProtection="1">
      <alignment horizontal="center"/>
      <protection hidden="1"/>
    </xf>
    <xf numFmtId="0" fontId="1" fillId="0" borderId="1" xfId="0" applyFont="1" applyBorder="1" applyProtection="1">
      <protection hidden="1"/>
    </xf>
    <xf numFmtId="0" fontId="1" fillId="0" borderId="0" xfId="0" applyFont="1" applyBorder="1" applyProtection="1">
      <protection hidden="1"/>
    </xf>
    <xf numFmtId="165" fontId="1" fillId="0" borderId="0" xfId="0" applyNumberFormat="1" applyFont="1" applyBorder="1" applyAlignment="1" applyProtection="1">
      <alignment horizontal="center"/>
      <protection locked="0" hidden="1"/>
    </xf>
    <xf numFmtId="0" fontId="0" fillId="6" borderId="0" xfId="0" applyFill="1" applyAlignment="1" applyProtection="1">
      <alignment horizontal="center"/>
      <protection hidden="1"/>
    </xf>
    <xf numFmtId="0" fontId="0" fillId="7" borderId="0" xfId="0" applyFill="1" applyAlignment="1" applyProtection="1">
      <alignment horizontal="center"/>
      <protection hidden="1"/>
    </xf>
    <xf numFmtId="0" fontId="0" fillId="8" borderId="0" xfId="0" applyFill="1" applyAlignment="1" applyProtection="1">
      <alignment horizontal="center"/>
      <protection hidden="1"/>
    </xf>
    <xf numFmtId="0" fontId="0" fillId="0" borderId="0" xfId="0" applyFill="1" applyAlignment="1" applyProtection="1">
      <alignment horizontal="center"/>
      <protection hidden="1"/>
    </xf>
    <xf numFmtId="164" fontId="0" fillId="0" borderId="0" xfId="0" applyNumberFormat="1" applyFill="1" applyAlignment="1" applyProtection="1">
      <alignment horizontal="center"/>
      <protection hidden="1"/>
    </xf>
    <xf numFmtId="0" fontId="4" fillId="7" borderId="2" xfId="0" applyFont="1" applyFill="1" applyBorder="1" applyAlignment="1" applyProtection="1">
      <alignment horizontal="center"/>
      <protection hidden="1"/>
    </xf>
    <xf numFmtId="0" fontId="0" fillId="0" borderId="0" xfId="0" applyBorder="1" applyProtection="1">
      <protection hidden="1"/>
    </xf>
    <xf numFmtId="165" fontId="1" fillId="0" borderId="0" xfId="0" applyNumberFormat="1" applyFont="1" applyBorder="1" applyAlignment="1" applyProtection="1">
      <alignment horizontal="center"/>
      <protection hidden="1"/>
    </xf>
    <xf numFmtId="0" fontId="0" fillId="8" borderId="3" xfId="0" applyFill="1" applyBorder="1" applyAlignment="1" applyProtection="1">
      <alignment horizontal="center"/>
      <protection hidden="1"/>
    </xf>
    <xf numFmtId="0" fontId="0" fillId="9" borderId="5" xfId="0" applyFill="1" applyBorder="1" applyAlignment="1" applyProtection="1">
      <alignment horizontal="center"/>
      <protection hidden="1"/>
    </xf>
    <xf numFmtId="0" fontId="0" fillId="2" borderId="6" xfId="0" applyFill="1" applyBorder="1" applyAlignment="1" applyProtection="1">
      <alignment horizontal="center"/>
      <protection hidden="1"/>
    </xf>
    <xf numFmtId="0" fontId="0" fillId="7" borderId="7" xfId="0" applyFill="1" applyBorder="1" applyAlignment="1" applyProtection="1">
      <alignment horizontal="center"/>
      <protection hidden="1"/>
    </xf>
    <xf numFmtId="0" fontId="0" fillId="6" borderId="8" xfId="0" applyFill="1" applyBorder="1" applyAlignment="1" applyProtection="1">
      <alignment horizontal="center"/>
      <protection hidden="1"/>
    </xf>
    <xf numFmtId="0" fontId="1" fillId="0" borderId="0" xfId="0" applyFont="1" applyFill="1" applyBorder="1" applyAlignment="1" applyProtection="1">
      <alignment horizontal="center"/>
      <protection hidden="1"/>
    </xf>
    <xf numFmtId="0" fontId="0" fillId="0" borderId="0" xfId="0" applyBorder="1"/>
    <xf numFmtId="0" fontId="0" fillId="5" borderId="0" xfId="0" applyFill="1" applyBorder="1"/>
    <xf numFmtId="0" fontId="0" fillId="3" borderId="10" xfId="0" applyFill="1" applyBorder="1"/>
    <xf numFmtId="0" fontId="0" fillId="0" borderId="11" xfId="0" applyBorder="1"/>
    <xf numFmtId="0" fontId="1" fillId="0" borderId="12" xfId="0" applyFont="1" applyBorder="1" applyProtection="1">
      <protection hidden="1"/>
    </xf>
    <xf numFmtId="165" fontId="1" fillId="0" borderId="13" xfId="0" applyNumberFormat="1" applyFont="1" applyBorder="1" applyAlignment="1" applyProtection="1">
      <alignment horizontal="center"/>
      <protection locked="0" hidden="1"/>
    </xf>
    <xf numFmtId="0" fontId="1" fillId="0" borderId="0" xfId="0" applyFont="1" applyBorder="1" applyAlignment="1" applyProtection="1">
      <alignment horizontal="center"/>
      <protection locked="0"/>
    </xf>
    <xf numFmtId="0" fontId="1" fillId="0" borderId="13" xfId="0" applyFont="1" applyBorder="1" applyAlignment="1" applyProtection="1">
      <alignment horizontal="center"/>
      <protection locked="0"/>
    </xf>
    <xf numFmtId="165" fontId="1" fillId="5" borderId="0" xfId="0" applyNumberFormat="1" applyFont="1" applyFill="1" applyBorder="1" applyAlignment="1">
      <alignment horizontal="center"/>
    </xf>
    <xf numFmtId="0" fontId="5" fillId="0" borderId="14" xfId="0" applyFont="1" applyBorder="1" applyAlignment="1">
      <alignment horizontal="center"/>
    </xf>
    <xf numFmtId="0" fontId="6" fillId="0" borderId="0" xfId="0" applyFont="1"/>
    <xf numFmtId="2" fontId="0" fillId="2" borderId="0" xfId="0" applyNumberFormat="1" applyFill="1" applyAlignment="1" applyProtection="1">
      <alignment horizontal="center"/>
      <protection locked="0" hidden="1"/>
    </xf>
    <xf numFmtId="0" fontId="1" fillId="0" borderId="0" xfId="0" applyFont="1"/>
    <xf numFmtId="2" fontId="1" fillId="2" borderId="0" xfId="0" applyNumberFormat="1" applyFont="1" applyFill="1" applyAlignment="1" applyProtection="1">
      <alignment horizontal="center"/>
      <protection hidden="1"/>
    </xf>
    <xf numFmtId="0" fontId="1" fillId="4" borderId="14" xfId="0" applyFont="1" applyFill="1" applyBorder="1" applyAlignment="1">
      <alignment horizontal="center" vertical="center"/>
    </xf>
    <xf numFmtId="0" fontId="12" fillId="10" borderId="0" xfId="0" applyFont="1" applyFill="1" applyBorder="1"/>
    <xf numFmtId="0" fontId="8" fillId="2" borderId="15" xfId="0" applyFont="1" applyFill="1" applyBorder="1" applyAlignment="1" applyProtection="1">
      <alignment horizontal="center"/>
      <protection hidden="1"/>
    </xf>
    <xf numFmtId="0" fontId="8" fillId="2" borderId="16" xfId="0" applyFont="1" applyFill="1" applyBorder="1" applyAlignment="1" applyProtection="1">
      <alignment horizontal="center"/>
      <protection hidden="1"/>
    </xf>
    <xf numFmtId="0" fontId="8" fillId="2" borderId="17" xfId="0" applyFont="1" applyFill="1" applyBorder="1" applyAlignment="1" applyProtection="1">
      <alignment horizontal="center"/>
      <protection hidden="1"/>
    </xf>
    <xf numFmtId="0" fontId="9" fillId="7" borderId="0" xfId="0" applyFont="1" applyFill="1" applyAlignment="1">
      <alignment horizontal="center" wrapText="1"/>
    </xf>
    <xf numFmtId="0" fontId="9" fillId="7" borderId="0" xfId="0" applyFont="1" applyFill="1" applyAlignment="1">
      <alignment horizontal="center" vertical="justify"/>
    </xf>
    <xf numFmtId="0" fontId="9" fillId="7" borderId="0" xfId="0" applyFont="1" applyFill="1" applyAlignment="1">
      <alignment horizontal="center" vertical="center"/>
    </xf>
    <xf numFmtId="0" fontId="9" fillId="0" borderId="0" xfId="0" applyFont="1" applyAlignment="1" applyProtection="1">
      <alignment horizontal="center"/>
      <protection locked="0"/>
    </xf>
    <xf numFmtId="2" fontId="9" fillId="0" borderId="0" xfId="0" applyNumberFormat="1" applyFont="1" applyAlignment="1">
      <alignment horizontal="center"/>
    </xf>
    <xf numFmtId="2" fontId="10" fillId="0" borderId="0" xfId="0" applyNumberFormat="1" applyFont="1" applyAlignment="1" applyProtection="1">
      <alignment horizontal="center"/>
      <protection hidden="1"/>
    </xf>
    <xf numFmtId="0" fontId="10" fillId="0" borderId="0" xfId="0" applyFont="1" applyAlignment="1" applyProtection="1">
      <alignment horizontal="center"/>
      <protection hidden="1"/>
    </xf>
    <xf numFmtId="0" fontId="9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2" fontId="10" fillId="0" borderId="0" xfId="0" applyNumberFormat="1" applyFont="1" applyAlignment="1">
      <alignment horizontal="center"/>
    </xf>
    <xf numFmtId="0" fontId="10" fillId="0" borderId="0" xfId="0" applyFont="1"/>
    <xf numFmtId="0" fontId="9" fillId="0" borderId="0" xfId="0" applyFont="1" applyFill="1" applyAlignment="1" applyProtection="1">
      <alignment horizontal="center"/>
      <protection locked="0"/>
    </xf>
    <xf numFmtId="166" fontId="9" fillId="0" borderId="0" xfId="0" applyNumberFormat="1" applyFont="1" applyAlignment="1">
      <alignment horizontal="left"/>
    </xf>
    <xf numFmtId="0" fontId="10" fillId="0" borderId="0" xfId="0" applyNumberFormat="1" applyFont="1" applyAlignment="1">
      <alignment horizontal="center"/>
    </xf>
    <xf numFmtId="166" fontId="9" fillId="0" borderId="0" xfId="0" applyNumberFormat="1" applyFont="1" applyFill="1" applyAlignment="1">
      <alignment horizontal="left"/>
    </xf>
    <xf numFmtId="2" fontId="0" fillId="0" borderId="18" xfId="0" applyNumberFormat="1" applyFill="1" applyBorder="1" applyAlignment="1">
      <alignment horizontal="center"/>
    </xf>
    <xf numFmtId="167" fontId="0" fillId="0" borderId="18" xfId="0" applyNumberFormat="1" applyFill="1" applyBorder="1" applyAlignment="1">
      <alignment horizontal="center"/>
    </xf>
    <xf numFmtId="0" fontId="0" fillId="0" borderId="18" xfId="0" applyFill="1" applyBorder="1" applyAlignment="1">
      <alignment horizontal="center"/>
    </xf>
    <xf numFmtId="2" fontId="0" fillId="0" borderId="19" xfId="0" applyNumberFormat="1" applyFill="1" applyBorder="1" applyAlignment="1">
      <alignment horizontal="center"/>
    </xf>
    <xf numFmtId="0" fontId="0" fillId="0" borderId="18" xfId="0" applyFill="1" applyBorder="1" applyAlignment="1" applyProtection="1">
      <alignment horizontal="center"/>
      <protection hidden="1"/>
    </xf>
    <xf numFmtId="2" fontId="0" fillId="0" borderId="18" xfId="0" applyNumberFormat="1" applyFill="1" applyBorder="1" applyAlignment="1" applyProtection="1">
      <alignment horizontal="center"/>
      <protection hidden="1"/>
    </xf>
    <xf numFmtId="0" fontId="9" fillId="7" borderId="0" xfId="0" applyFont="1" applyFill="1" applyAlignment="1">
      <alignment horizontal="center" vertical="center" wrapText="1"/>
    </xf>
    <xf numFmtId="0" fontId="0" fillId="0" borderId="18" xfId="0" applyNumberFormat="1" applyFill="1" applyBorder="1" applyAlignment="1">
      <alignment horizontal="center"/>
    </xf>
    <xf numFmtId="2" fontId="0" fillId="0" borderId="18" xfId="0" applyNumberFormat="1" applyFill="1" applyBorder="1"/>
    <xf numFmtId="168" fontId="0" fillId="0" borderId="18" xfId="0" applyNumberFormat="1" applyFill="1" applyBorder="1" applyAlignment="1">
      <alignment horizontal="center"/>
    </xf>
    <xf numFmtId="0" fontId="5" fillId="0" borderId="0" xfId="0" applyFont="1" applyAlignment="1">
      <alignment horizontal="center"/>
    </xf>
    <xf numFmtId="0" fontId="1" fillId="0" borderId="0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/>
    </xf>
    <xf numFmtId="0" fontId="9" fillId="0" borderId="0" xfId="0" applyFont="1" applyFill="1" applyAlignment="1">
      <alignment horizontal="center" vertical="justify"/>
    </xf>
    <xf numFmtId="0" fontId="9" fillId="0" borderId="0" xfId="0" applyFont="1" applyFill="1" applyAlignment="1">
      <alignment horizontal="center" vertical="center"/>
    </xf>
    <xf numFmtId="0" fontId="9" fillId="0" borderId="0" xfId="0" applyFont="1" applyFill="1" applyAlignment="1">
      <alignment horizontal="center" wrapText="1"/>
    </xf>
    <xf numFmtId="0" fontId="9" fillId="0" borderId="0" xfId="0" applyFont="1" applyFill="1" applyAlignment="1">
      <alignment horizontal="center" vertical="center" wrapText="1"/>
    </xf>
    <xf numFmtId="2" fontId="0" fillId="0" borderId="18" xfId="0" applyNumberFormat="1" applyBorder="1"/>
    <xf numFmtId="0" fontId="10" fillId="0" borderId="0" xfId="0" applyNumberFormat="1" applyFont="1" applyAlignment="1" applyProtection="1">
      <alignment horizontal="center"/>
      <protection hidden="1"/>
    </xf>
    <xf numFmtId="169" fontId="11" fillId="0" borderId="0" xfId="0" applyNumberFormat="1" applyFont="1" applyBorder="1"/>
    <xf numFmtId="168" fontId="10" fillId="0" borderId="0" xfId="0" applyNumberFormat="1" applyFont="1" applyAlignment="1">
      <alignment horizontal="center"/>
    </xf>
    <xf numFmtId="0" fontId="0" fillId="3" borderId="15" xfId="0" applyFill="1" applyBorder="1" applyAlignment="1" applyProtection="1">
      <alignment horizontal="center"/>
      <protection hidden="1"/>
    </xf>
    <xf numFmtId="0" fontId="8" fillId="0" borderId="0" xfId="0" applyFont="1" applyFill="1" applyBorder="1" applyAlignment="1" applyProtection="1">
      <alignment horizontal="center"/>
      <protection hidden="1"/>
    </xf>
    <xf numFmtId="0" fontId="1" fillId="3" borderId="14" xfId="0" applyFont="1" applyFill="1" applyBorder="1" applyAlignment="1">
      <alignment horizontal="center"/>
    </xf>
    <xf numFmtId="0" fontId="14" fillId="0" borderId="0" xfId="0" applyFont="1" applyAlignment="1">
      <alignment horizontal="center"/>
    </xf>
    <xf numFmtId="0" fontId="12" fillId="0" borderId="0" xfId="0" applyFont="1" applyFill="1" applyBorder="1"/>
    <xf numFmtId="170" fontId="12" fillId="0" borderId="0" xfId="0" applyNumberFormat="1" applyFont="1" applyFill="1" applyBorder="1" applyAlignment="1">
      <alignment horizontal="center"/>
    </xf>
    <xf numFmtId="0" fontId="1" fillId="3" borderId="0" xfId="0" applyFont="1" applyFill="1" applyBorder="1" applyAlignment="1" applyProtection="1">
      <alignment horizontal="center" vertical="center" wrapText="1"/>
      <protection hidden="1"/>
    </xf>
    <xf numFmtId="0" fontId="1" fillId="0" borderId="0" xfId="0" applyFont="1" applyAlignment="1" applyProtection="1">
      <alignment horizontal="center" vertical="center"/>
      <protection hidden="1"/>
    </xf>
    <xf numFmtId="0" fontId="1" fillId="0" borderId="0" xfId="0" applyFont="1" applyFill="1" applyProtection="1">
      <protection hidden="1"/>
    </xf>
    <xf numFmtId="0" fontId="0" fillId="0" borderId="0" xfId="0" applyFill="1" applyProtection="1">
      <protection hidden="1"/>
    </xf>
    <xf numFmtId="2" fontId="1" fillId="0" borderId="0" xfId="0" applyNumberFormat="1" applyFont="1" applyFill="1" applyBorder="1" applyAlignment="1" applyProtection="1">
      <alignment horizontal="center"/>
      <protection hidden="1"/>
    </xf>
    <xf numFmtId="0" fontId="0" fillId="0" borderId="0" xfId="0" applyFill="1" applyAlignment="1" applyProtection="1">
      <protection hidden="1"/>
    </xf>
    <xf numFmtId="167" fontId="1" fillId="0" borderId="0" xfId="0" applyNumberFormat="1" applyFont="1" applyFill="1" applyBorder="1" applyAlignment="1" applyProtection="1">
      <alignment horizontal="center"/>
      <protection hidden="1"/>
    </xf>
    <xf numFmtId="0" fontId="1" fillId="0" borderId="0" xfId="0" applyFont="1" applyBorder="1" applyAlignment="1" applyProtection="1">
      <protection hidden="1"/>
    </xf>
    <xf numFmtId="164" fontId="1" fillId="2" borderId="26" xfId="0" applyNumberFormat="1" applyFont="1" applyFill="1" applyBorder="1" applyAlignment="1" applyProtection="1">
      <alignment horizontal="center"/>
      <protection hidden="1"/>
    </xf>
    <xf numFmtId="0" fontId="1" fillId="2" borderId="26" xfId="0" applyFont="1" applyFill="1" applyBorder="1" applyAlignment="1" applyProtection="1">
      <alignment horizontal="center"/>
      <protection hidden="1"/>
    </xf>
    <xf numFmtId="0" fontId="1" fillId="2" borderId="26" xfId="0" applyNumberFormat="1" applyFont="1" applyFill="1" applyBorder="1" applyAlignment="1" applyProtection="1">
      <alignment horizontal="center"/>
      <protection hidden="1"/>
    </xf>
    <xf numFmtId="0" fontId="1" fillId="14" borderId="0" xfId="0" applyFont="1" applyFill="1" applyProtection="1">
      <protection hidden="1"/>
    </xf>
    <xf numFmtId="166" fontId="9" fillId="15" borderId="0" xfId="0" applyNumberFormat="1" applyFont="1" applyFill="1" applyAlignment="1">
      <alignment horizontal="left"/>
    </xf>
    <xf numFmtId="0" fontId="10" fillId="15" borderId="0" xfId="0" applyNumberFormat="1" applyFont="1" applyFill="1" applyAlignment="1">
      <alignment horizontal="center"/>
    </xf>
    <xf numFmtId="0" fontId="9" fillId="15" borderId="0" xfId="0" applyFont="1" applyFill="1" applyAlignment="1" applyProtection="1">
      <alignment horizontal="center"/>
      <protection locked="0"/>
    </xf>
    <xf numFmtId="2" fontId="9" fillId="15" borderId="0" xfId="0" applyNumberFormat="1" applyFont="1" applyFill="1" applyAlignment="1">
      <alignment horizontal="center"/>
    </xf>
    <xf numFmtId="2" fontId="10" fillId="15" borderId="0" xfId="0" applyNumberFormat="1" applyFont="1" applyFill="1" applyAlignment="1" applyProtection="1">
      <alignment horizontal="center"/>
      <protection hidden="1"/>
    </xf>
    <xf numFmtId="0" fontId="10" fillId="15" borderId="0" xfId="0" applyFont="1" applyFill="1" applyAlignment="1" applyProtection="1">
      <alignment horizontal="center"/>
      <protection hidden="1"/>
    </xf>
    <xf numFmtId="0" fontId="10" fillId="15" borderId="0" xfId="0" applyNumberFormat="1" applyFont="1" applyFill="1" applyAlignment="1" applyProtection="1">
      <alignment horizontal="center"/>
      <protection hidden="1"/>
    </xf>
    <xf numFmtId="0" fontId="9" fillId="15" borderId="0" xfId="0" applyFont="1" applyFill="1" applyAlignment="1">
      <alignment horizontal="center"/>
    </xf>
    <xf numFmtId="0" fontId="10" fillId="15" borderId="0" xfId="0" applyFont="1" applyFill="1" applyAlignment="1">
      <alignment horizontal="center"/>
    </xf>
    <xf numFmtId="2" fontId="10" fillId="15" borderId="0" xfId="0" applyNumberFormat="1" applyFont="1" applyFill="1" applyAlignment="1">
      <alignment horizontal="center"/>
    </xf>
    <xf numFmtId="168" fontId="10" fillId="15" borderId="0" xfId="0" applyNumberFormat="1" applyFont="1" applyFill="1" applyAlignment="1">
      <alignment horizontal="center"/>
    </xf>
    <xf numFmtId="0" fontId="10" fillId="0" borderId="0" xfId="0" applyFont="1" applyFill="1" applyAlignment="1" applyProtection="1">
      <alignment horizontal="center"/>
      <protection hidden="1"/>
    </xf>
    <xf numFmtId="166" fontId="9" fillId="15" borderId="0" xfId="0" applyNumberFormat="1" applyFont="1" applyFill="1" applyAlignment="1">
      <alignment horizontal="left" wrapText="1"/>
    </xf>
    <xf numFmtId="0" fontId="10" fillId="0" borderId="0" xfId="0" applyFont="1" applyFill="1"/>
    <xf numFmtId="0" fontId="1" fillId="16" borderId="0" xfId="0" applyFont="1" applyFill="1" applyProtection="1">
      <protection hidden="1"/>
    </xf>
    <xf numFmtId="2" fontId="1" fillId="16" borderId="0" xfId="0" applyNumberFormat="1" applyFont="1" applyFill="1" applyBorder="1" applyAlignment="1" applyProtection="1">
      <alignment horizontal="center"/>
      <protection hidden="1"/>
    </xf>
    <xf numFmtId="0" fontId="0" fillId="16" borderId="0" xfId="0" applyFill="1" applyProtection="1">
      <protection hidden="1"/>
    </xf>
    <xf numFmtId="0" fontId="1" fillId="16" borderId="27" xfId="0" applyFont="1" applyFill="1" applyBorder="1" applyAlignment="1" applyProtection="1">
      <alignment horizontal="center"/>
      <protection hidden="1"/>
    </xf>
    <xf numFmtId="0" fontId="1" fillId="16" borderId="0" xfId="0" applyFont="1" applyFill="1" applyBorder="1" applyAlignment="1" applyProtection="1">
      <alignment horizontal="center"/>
      <protection hidden="1"/>
    </xf>
    <xf numFmtId="0" fontId="1" fillId="16" borderId="0" xfId="0" applyFont="1" applyFill="1" applyBorder="1" applyAlignment="1" applyProtection="1">
      <protection hidden="1"/>
    </xf>
    <xf numFmtId="0" fontId="0" fillId="0" borderId="0" xfId="0" applyFill="1" applyAlignment="1">
      <alignment horizontal="center"/>
    </xf>
    <xf numFmtId="0" fontId="3" fillId="0" borderId="0" xfId="0" applyFont="1" applyFill="1" applyAlignment="1">
      <alignment horizontal="center" vertical="center"/>
    </xf>
    <xf numFmtId="165" fontId="1" fillId="0" borderId="11" xfId="0" applyNumberFormat="1" applyFont="1" applyBorder="1" applyAlignment="1" applyProtection="1">
      <alignment horizontal="center"/>
      <protection locked="0"/>
    </xf>
    <xf numFmtId="0" fontId="0" fillId="6" borderId="0" xfId="0" applyFill="1" applyAlignment="1" applyProtection="1">
      <alignment horizontal="center"/>
      <protection locked="0" hidden="1"/>
    </xf>
    <xf numFmtId="0" fontId="0" fillId="2" borderId="0" xfId="0" applyFill="1" applyAlignment="1" applyProtection="1">
      <alignment horizontal="center"/>
      <protection locked="0" hidden="1"/>
    </xf>
    <xf numFmtId="0" fontId="0" fillId="7" borderId="0" xfId="0" applyFill="1" applyAlignment="1" applyProtection="1">
      <alignment horizontal="center"/>
      <protection locked="0" hidden="1"/>
    </xf>
    <xf numFmtId="0" fontId="0" fillId="8" borderId="0" xfId="0" applyFill="1" applyAlignment="1" applyProtection="1">
      <alignment horizontal="center"/>
      <protection locked="0" hidden="1"/>
    </xf>
    <xf numFmtId="0" fontId="0" fillId="7" borderId="0" xfId="0" applyNumberFormat="1" applyFill="1" applyAlignment="1" applyProtection="1">
      <alignment horizontal="center"/>
      <protection locked="0" hidden="1"/>
    </xf>
    <xf numFmtId="0" fontId="0" fillId="8" borderId="4" xfId="0" applyFill="1" applyBorder="1" applyAlignment="1" applyProtection="1">
      <alignment horizontal="center"/>
      <protection locked="0" hidden="1"/>
    </xf>
    <xf numFmtId="2" fontId="0" fillId="9" borderId="4" xfId="0" applyNumberFormat="1" applyFill="1" applyBorder="1" applyAlignment="1" applyProtection="1">
      <alignment horizontal="center"/>
      <protection locked="0" hidden="1"/>
    </xf>
    <xf numFmtId="2" fontId="0" fillId="2" borderId="4" xfId="0" applyNumberFormat="1" applyFill="1" applyBorder="1" applyAlignment="1" applyProtection="1">
      <alignment horizontal="center"/>
      <protection locked="0" hidden="1"/>
    </xf>
    <xf numFmtId="0" fontId="0" fillId="7" borderId="4" xfId="0" applyFill="1" applyBorder="1" applyAlignment="1" applyProtection="1">
      <alignment horizontal="center"/>
      <protection locked="0" hidden="1"/>
    </xf>
    <xf numFmtId="0" fontId="0" fillId="6" borderId="9" xfId="0" applyFill="1" applyBorder="1" applyAlignment="1" applyProtection="1">
      <alignment horizontal="center"/>
      <protection locked="0" hidden="1"/>
    </xf>
    <xf numFmtId="0" fontId="10" fillId="15" borderId="0" xfId="0" applyFont="1" applyFill="1" applyAlignment="1" applyProtection="1">
      <alignment horizontal="center"/>
      <protection locked="0"/>
    </xf>
    <xf numFmtId="0" fontId="10" fillId="0" borderId="0" xfId="0" applyFont="1" applyAlignment="1" applyProtection="1">
      <alignment horizontal="center"/>
      <protection locked="0"/>
    </xf>
    <xf numFmtId="2" fontId="9" fillId="15" borderId="0" xfId="0" applyNumberFormat="1" applyFont="1" applyFill="1" applyAlignment="1" applyProtection="1">
      <alignment horizontal="center"/>
      <protection locked="0"/>
    </xf>
    <xf numFmtId="2" fontId="9" fillId="0" borderId="0" xfId="0" applyNumberFormat="1" applyFont="1" applyAlignment="1" applyProtection="1">
      <alignment horizontal="center"/>
      <protection locked="0"/>
    </xf>
    <xf numFmtId="0" fontId="1" fillId="17" borderId="14" xfId="0" applyFont="1" applyFill="1" applyBorder="1" applyAlignment="1">
      <alignment horizontal="center"/>
    </xf>
    <xf numFmtId="2" fontId="0" fillId="0" borderId="28" xfId="0" applyNumberFormat="1" applyFill="1" applyBorder="1" applyAlignment="1" applyProtection="1">
      <alignment horizontal="center"/>
      <protection hidden="1"/>
    </xf>
    <xf numFmtId="0" fontId="0" fillId="0" borderId="28" xfId="0" applyFill="1" applyBorder="1" applyAlignment="1" applyProtection="1">
      <alignment horizontal="center"/>
      <protection hidden="1"/>
    </xf>
    <xf numFmtId="0" fontId="17" fillId="17" borderId="14" xfId="0" applyNumberFormat="1" applyFont="1" applyFill="1" applyBorder="1" applyAlignment="1">
      <alignment horizontal="center"/>
    </xf>
    <xf numFmtId="170" fontId="12" fillId="12" borderId="0" xfId="0" applyNumberFormat="1" applyFont="1" applyFill="1" applyBorder="1" applyAlignment="1">
      <alignment horizontal="left"/>
    </xf>
    <xf numFmtId="170" fontId="12" fillId="13" borderId="0" xfId="0" applyNumberFormat="1" applyFont="1" applyFill="1" applyBorder="1" applyAlignment="1">
      <alignment horizontal="left"/>
    </xf>
    <xf numFmtId="170" fontId="12" fillId="10" borderId="0" xfId="0" applyNumberFormat="1" applyFont="1" applyFill="1" applyBorder="1" applyAlignment="1">
      <alignment horizontal="left"/>
    </xf>
    <xf numFmtId="167" fontId="0" fillId="0" borderId="18" xfId="0" applyNumberFormat="1" applyFill="1" applyBorder="1" applyAlignment="1" applyProtection="1">
      <alignment horizontal="center"/>
      <protection hidden="1"/>
    </xf>
    <xf numFmtId="0" fontId="0" fillId="0" borderId="18" xfId="0" applyNumberFormat="1" applyFill="1" applyBorder="1" applyAlignment="1" applyProtection="1">
      <alignment horizontal="center"/>
      <protection hidden="1"/>
    </xf>
    <xf numFmtId="2" fontId="0" fillId="0" borderId="19" xfId="0" applyNumberFormat="1" applyFill="1" applyBorder="1" applyAlignment="1" applyProtection="1">
      <alignment horizontal="center"/>
      <protection hidden="1"/>
    </xf>
    <xf numFmtId="168" fontId="0" fillId="0" borderId="18" xfId="0" applyNumberFormat="1" applyFill="1" applyBorder="1" applyAlignment="1" applyProtection="1">
      <alignment horizontal="center"/>
      <protection hidden="1"/>
    </xf>
    <xf numFmtId="2" fontId="0" fillId="0" borderId="18" xfId="0" applyNumberFormat="1" applyBorder="1" applyProtection="1">
      <protection hidden="1"/>
    </xf>
    <xf numFmtId="2" fontId="9" fillId="15" borderId="0" xfId="0" applyNumberFormat="1" applyFont="1" applyFill="1" applyAlignment="1" applyProtection="1">
      <alignment horizontal="center"/>
      <protection hidden="1"/>
    </xf>
    <xf numFmtId="0" fontId="9" fillId="15" borderId="0" xfId="0" applyFont="1" applyFill="1" applyAlignment="1" applyProtection="1">
      <alignment horizontal="center"/>
      <protection hidden="1"/>
    </xf>
    <xf numFmtId="0" fontId="9" fillId="0" borderId="0" xfId="0" applyFont="1" applyAlignment="1" applyProtection="1">
      <alignment horizontal="center"/>
      <protection hidden="1"/>
    </xf>
    <xf numFmtId="166" fontId="9" fillId="15" borderId="0" xfId="0" applyNumberFormat="1" applyFont="1" applyFill="1" applyAlignment="1" applyProtection="1">
      <alignment horizontal="left"/>
      <protection hidden="1"/>
    </xf>
    <xf numFmtId="166" fontId="9" fillId="0" borderId="0" xfId="0" applyNumberFormat="1" applyFont="1" applyAlignment="1" applyProtection="1">
      <alignment horizontal="left"/>
      <protection hidden="1"/>
    </xf>
    <xf numFmtId="166" fontId="9" fillId="0" borderId="0" xfId="0" applyNumberFormat="1" applyFont="1" applyFill="1" applyAlignment="1" applyProtection="1">
      <alignment horizontal="left"/>
      <protection hidden="1"/>
    </xf>
    <xf numFmtId="166" fontId="9" fillId="15" borderId="0" xfId="0" applyNumberFormat="1" applyFont="1" applyFill="1" applyAlignment="1" applyProtection="1">
      <alignment horizontal="left" wrapText="1"/>
      <protection hidden="1"/>
    </xf>
    <xf numFmtId="0" fontId="14" fillId="0" borderId="0" xfId="0" applyFont="1" applyAlignment="1" applyProtection="1">
      <alignment horizontal="center"/>
      <protection hidden="1"/>
    </xf>
    <xf numFmtId="0" fontId="1" fillId="4" borderId="20" xfId="0" applyFont="1" applyFill="1" applyBorder="1" applyAlignment="1">
      <alignment horizontal="center" vertical="center"/>
    </xf>
    <xf numFmtId="0" fontId="14" fillId="0" borderId="0" xfId="0" applyFont="1" applyBorder="1" applyAlignment="1">
      <alignment horizontal="center"/>
    </xf>
    <xf numFmtId="0" fontId="18" fillId="0" borderId="0" xfId="0" applyFont="1" applyBorder="1" applyAlignment="1">
      <alignment horizontal="center"/>
    </xf>
    <xf numFmtId="0" fontId="19" fillId="0" borderId="0" xfId="0" applyFont="1" applyAlignment="1" applyProtection="1">
      <alignment horizontal="center"/>
      <protection hidden="1"/>
    </xf>
    <xf numFmtId="0" fontId="14" fillId="0" borderId="0" xfId="0" applyFont="1" applyBorder="1" applyAlignment="1" applyProtection="1">
      <alignment horizontal="center"/>
      <protection hidden="1"/>
    </xf>
    <xf numFmtId="0" fontId="5" fillId="0" borderId="0" xfId="0" applyFont="1" applyAlignment="1">
      <alignment horizontal="center"/>
    </xf>
    <xf numFmtId="0" fontId="10" fillId="0" borderId="0" xfId="0" applyFont="1" applyFill="1" applyAlignment="1">
      <alignment horizontal="center"/>
    </xf>
    <xf numFmtId="2" fontId="1" fillId="16" borderId="26" xfId="0" applyNumberFormat="1" applyFont="1" applyFill="1" applyBorder="1" applyAlignment="1" applyProtection="1">
      <alignment horizontal="center"/>
      <protection hidden="1"/>
    </xf>
    <xf numFmtId="0" fontId="5" fillId="0" borderId="29" xfId="0" applyFont="1" applyBorder="1" applyAlignment="1">
      <alignment horizontal="center"/>
    </xf>
    <xf numFmtId="2" fontId="10" fillId="0" borderId="0" xfId="0" applyNumberFormat="1" applyFont="1" applyFill="1" applyAlignment="1" applyProtection="1">
      <alignment horizontal="center"/>
      <protection hidden="1"/>
    </xf>
    <xf numFmtId="0" fontId="1" fillId="17" borderId="0" xfId="0" applyFont="1" applyFill="1" applyBorder="1" applyAlignment="1" applyProtection="1">
      <alignment horizontal="center" vertical="center" wrapText="1"/>
      <protection hidden="1"/>
    </xf>
    <xf numFmtId="2" fontId="9" fillId="0" borderId="0" xfId="0" applyNumberFormat="1" applyFont="1" applyFill="1" applyAlignment="1" applyProtection="1">
      <alignment horizontal="center"/>
      <protection hidden="1"/>
    </xf>
    <xf numFmtId="2" fontId="9" fillId="0" borderId="0" xfId="0" applyNumberFormat="1" applyFont="1" applyFill="1" applyAlignment="1">
      <alignment horizontal="center"/>
    </xf>
    <xf numFmtId="0" fontId="0" fillId="0" borderId="28" xfId="0" applyNumberFormat="1" applyFill="1" applyBorder="1" applyAlignment="1" applyProtection="1">
      <alignment horizontal="center"/>
      <protection hidden="1"/>
    </xf>
    <xf numFmtId="0" fontId="0" fillId="0" borderId="28" xfId="0" applyNumberFormat="1" applyFill="1" applyBorder="1" applyAlignment="1">
      <alignment horizontal="center"/>
    </xf>
    <xf numFmtId="0" fontId="0" fillId="0" borderId="28" xfId="0" applyNumberFormat="1" applyFill="1" applyBorder="1" applyAlignment="1">
      <alignment horizontal="center" wrapText="1"/>
    </xf>
    <xf numFmtId="0" fontId="21" fillId="0" borderId="0" xfId="0" applyFont="1" applyAlignment="1">
      <alignment horizontal="center"/>
    </xf>
    <xf numFmtId="0" fontId="21" fillId="0" borderId="0" xfId="0" applyFont="1"/>
    <xf numFmtId="2" fontId="1" fillId="14" borderId="0" xfId="0" applyNumberFormat="1" applyFont="1" applyFill="1" applyBorder="1" applyAlignment="1" applyProtection="1">
      <alignment horizontal="center"/>
      <protection hidden="1"/>
    </xf>
    <xf numFmtId="0" fontId="1" fillId="14" borderId="0" xfId="0" applyNumberFormat="1" applyFont="1" applyFill="1" applyBorder="1" applyAlignment="1" applyProtection="1">
      <alignment horizontal="center"/>
      <protection hidden="1"/>
    </xf>
    <xf numFmtId="0" fontId="1" fillId="14" borderId="0" xfId="0" applyFont="1" applyFill="1" applyBorder="1" applyAlignment="1" applyProtection="1">
      <alignment horizontal="center"/>
      <protection hidden="1"/>
    </xf>
    <xf numFmtId="168" fontId="1" fillId="14" borderId="0" xfId="0" applyNumberFormat="1" applyFont="1" applyFill="1" applyBorder="1" applyAlignment="1" applyProtection="1">
      <alignment horizontal="center"/>
      <protection hidden="1"/>
    </xf>
    <xf numFmtId="2" fontId="1" fillId="17" borderId="0" xfId="0" applyNumberFormat="1" applyFont="1" applyFill="1" applyBorder="1" applyAlignment="1" applyProtection="1">
      <alignment horizontal="center"/>
      <protection hidden="1"/>
    </xf>
    <xf numFmtId="0" fontId="1" fillId="17" borderId="0" xfId="0" applyNumberFormat="1" applyFont="1" applyFill="1" applyBorder="1" applyAlignment="1" applyProtection="1">
      <alignment horizontal="center"/>
      <protection hidden="1"/>
    </xf>
    <xf numFmtId="0" fontId="1" fillId="17" borderId="0" xfId="0" applyFont="1" applyFill="1" applyBorder="1" applyAlignment="1" applyProtection="1">
      <alignment horizontal="center"/>
      <protection hidden="1"/>
    </xf>
    <xf numFmtId="168" fontId="1" fillId="17" borderId="0" xfId="0" applyNumberFormat="1" applyFont="1" applyFill="1" applyBorder="1" applyAlignment="1" applyProtection="1">
      <alignment horizontal="center"/>
      <protection hidden="1"/>
    </xf>
    <xf numFmtId="0" fontId="22" fillId="0" borderId="0" xfId="0" applyFont="1" applyProtection="1">
      <protection hidden="1"/>
    </xf>
    <xf numFmtId="0" fontId="22" fillId="0" borderId="0" xfId="0" applyFont="1" applyFill="1" applyProtection="1">
      <protection hidden="1"/>
    </xf>
    <xf numFmtId="2" fontId="19" fillId="0" borderId="0" xfId="0" applyNumberFormat="1" applyFont="1" applyFill="1" applyBorder="1" applyAlignment="1" applyProtection="1">
      <alignment horizontal="center"/>
      <protection hidden="1"/>
    </xf>
    <xf numFmtId="0" fontId="22" fillId="0" borderId="0" xfId="0" applyFont="1"/>
    <xf numFmtId="2" fontId="20" fillId="0" borderId="36" xfId="0" applyNumberFormat="1" applyFont="1" applyFill="1" applyBorder="1" applyAlignment="1" applyProtection="1">
      <alignment horizontal="center"/>
      <protection hidden="1"/>
    </xf>
    <xf numFmtId="2" fontId="1" fillId="0" borderId="37" xfId="0" applyNumberFormat="1" applyFont="1" applyFill="1" applyBorder="1" applyAlignment="1" applyProtection="1">
      <alignment horizontal="center"/>
      <protection hidden="1"/>
    </xf>
    <xf numFmtId="2" fontId="1" fillId="0" borderId="38" xfId="0" applyNumberFormat="1" applyFont="1" applyFill="1" applyBorder="1" applyAlignment="1" applyProtection="1">
      <alignment horizontal="center"/>
      <protection hidden="1"/>
    </xf>
    <xf numFmtId="0" fontId="21" fillId="0" borderId="0" xfId="0" applyFont="1" applyProtection="1">
      <protection hidden="1"/>
    </xf>
    <xf numFmtId="0" fontId="24" fillId="0" borderId="0" xfId="0" applyFont="1" applyFill="1" applyProtection="1">
      <protection hidden="1"/>
    </xf>
    <xf numFmtId="0" fontId="24" fillId="0" borderId="0" xfId="0" applyNumberFormat="1" applyFont="1" applyFill="1" applyBorder="1" applyAlignment="1" applyProtection="1">
      <alignment horizontal="center"/>
      <protection hidden="1"/>
    </xf>
    <xf numFmtId="0" fontId="23" fillId="0" borderId="0" xfId="0" applyNumberFormat="1" applyFont="1" applyAlignment="1">
      <alignment horizontal="center"/>
    </xf>
    <xf numFmtId="0" fontId="23" fillId="0" borderId="0" xfId="0" applyFont="1" applyAlignment="1">
      <alignment horizontal="center"/>
    </xf>
    <xf numFmtId="0" fontId="1" fillId="18" borderId="31" xfId="0" applyFont="1" applyFill="1" applyBorder="1" applyProtection="1">
      <protection hidden="1"/>
    </xf>
    <xf numFmtId="2" fontId="1" fillId="18" borderId="32" xfId="0" applyNumberFormat="1" applyFont="1" applyFill="1" applyBorder="1" applyAlignment="1" applyProtection="1">
      <alignment horizontal="center"/>
      <protection hidden="1"/>
    </xf>
    <xf numFmtId="2" fontId="1" fillId="18" borderId="30" xfId="0" applyNumberFormat="1" applyFont="1" applyFill="1" applyBorder="1" applyAlignment="1" applyProtection="1">
      <alignment horizontal="center"/>
      <protection hidden="1"/>
    </xf>
    <xf numFmtId="2" fontId="1" fillId="18" borderId="33" xfId="0" applyNumberFormat="1" applyFont="1" applyFill="1" applyBorder="1" applyAlignment="1" applyProtection="1">
      <alignment horizontal="center"/>
      <protection hidden="1"/>
    </xf>
    <xf numFmtId="0" fontId="1" fillId="18" borderId="34" xfId="0" applyFont="1" applyFill="1" applyBorder="1" applyAlignment="1" applyProtection="1">
      <alignment horizontal="center"/>
      <protection hidden="1"/>
    </xf>
    <xf numFmtId="2" fontId="1" fillId="18" borderId="34" xfId="0" applyNumberFormat="1" applyFont="1" applyFill="1" applyBorder="1" applyAlignment="1" applyProtection="1">
      <alignment horizontal="center"/>
      <protection hidden="1"/>
    </xf>
    <xf numFmtId="0" fontId="1" fillId="18" borderId="30" xfId="0" applyFont="1" applyFill="1" applyBorder="1" applyAlignment="1" applyProtection="1">
      <alignment horizontal="center"/>
      <protection hidden="1"/>
    </xf>
    <xf numFmtId="0" fontId="1" fillId="18" borderId="30" xfId="0" applyNumberFormat="1" applyFont="1" applyFill="1" applyBorder="1" applyAlignment="1" applyProtection="1">
      <alignment horizontal="center"/>
      <protection hidden="1"/>
    </xf>
    <xf numFmtId="0" fontId="1" fillId="18" borderId="33" xfId="0" applyNumberFormat="1" applyFont="1" applyFill="1" applyBorder="1" applyAlignment="1" applyProtection="1">
      <alignment horizontal="center"/>
      <protection hidden="1"/>
    </xf>
    <xf numFmtId="0" fontId="1" fillId="18" borderId="34" xfId="0" applyNumberFormat="1" applyFont="1" applyFill="1" applyBorder="1" applyAlignment="1" applyProtection="1">
      <alignment horizontal="center"/>
      <protection hidden="1"/>
    </xf>
    <xf numFmtId="2" fontId="1" fillId="18" borderId="35" xfId="0" applyNumberFormat="1" applyFont="1" applyFill="1" applyBorder="1" applyAlignment="1" applyProtection="1">
      <alignment horizontal="center"/>
      <protection hidden="1"/>
    </xf>
    <xf numFmtId="170" fontId="12" fillId="0" borderId="0" xfId="0" applyNumberFormat="1" applyFont="1" applyFill="1" applyBorder="1" applyAlignment="1">
      <alignment horizontal="left"/>
    </xf>
    <xf numFmtId="0" fontId="7" fillId="4" borderId="20" xfId="0" applyFont="1" applyFill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0" fillId="0" borderId="0" xfId="0" applyFill="1" applyAlignment="1"/>
    <xf numFmtId="0" fontId="0" fillId="0" borderId="0" xfId="0" applyAlignment="1"/>
    <xf numFmtId="0" fontId="0" fillId="4" borderId="0" xfId="0" applyFill="1" applyAlignment="1">
      <alignment horizontal="right"/>
    </xf>
    <xf numFmtId="2" fontId="16" fillId="0" borderId="23" xfId="0" applyNumberFormat="1" applyFont="1" applyBorder="1" applyAlignment="1" applyProtection="1">
      <alignment horizontal="center" vertical="center"/>
      <protection hidden="1"/>
    </xf>
    <xf numFmtId="2" fontId="16" fillId="0" borderId="25" xfId="0" applyNumberFormat="1" applyFont="1" applyBorder="1" applyAlignment="1" applyProtection="1">
      <alignment horizontal="center" vertical="center"/>
      <protection hidden="1"/>
    </xf>
    <xf numFmtId="0" fontId="15" fillId="0" borderId="23" xfId="0" applyFont="1" applyFill="1" applyBorder="1" applyAlignment="1" applyProtection="1">
      <alignment horizontal="left" vertical="center"/>
      <protection hidden="1"/>
    </xf>
    <xf numFmtId="0" fontId="15" fillId="0" borderId="24" xfId="0" applyFont="1" applyBorder="1" applyAlignment="1">
      <alignment vertical="center"/>
    </xf>
    <xf numFmtId="0" fontId="15" fillId="0" borderId="25" xfId="0" applyFont="1" applyBorder="1" applyAlignment="1">
      <alignment vertical="center"/>
    </xf>
    <xf numFmtId="0" fontId="1" fillId="11" borderId="21" xfId="0" applyFont="1" applyFill="1" applyBorder="1" applyAlignment="1" applyProtection="1">
      <alignment horizontal="center"/>
      <protection hidden="1"/>
    </xf>
    <xf numFmtId="0" fontId="1" fillId="11" borderId="22" xfId="0" applyFont="1" applyFill="1" applyBorder="1" applyAlignment="1" applyProtection="1">
      <alignment horizontal="center"/>
      <protection hidden="1"/>
    </xf>
    <xf numFmtId="0" fontId="0" fillId="11" borderId="22" xfId="0" applyFill="1" applyBorder="1" applyAlignment="1" applyProtection="1">
      <protection hidden="1"/>
    </xf>
    <xf numFmtId="0" fontId="0" fillId="0" borderId="22" xfId="0" applyBorder="1" applyAlignment="1"/>
    <xf numFmtId="0" fontId="26" fillId="4" borderId="14" xfId="0" applyFont="1" applyFill="1" applyBorder="1" applyAlignment="1">
      <alignment horizontal="center" vertical="center"/>
    </xf>
    <xf numFmtId="0" fontId="26" fillId="0" borderId="0" xfId="0" applyFont="1" applyFill="1" applyBorder="1" applyAlignment="1">
      <alignment horizontal="center" vertical="center"/>
    </xf>
    <xf numFmtId="0" fontId="25" fillId="2" borderId="0" xfId="0" applyFont="1" applyFill="1"/>
    <xf numFmtId="0" fontId="25" fillId="0" borderId="0" xfId="0" applyFont="1"/>
  </cellXfs>
  <cellStyles count="1">
    <cellStyle name="Normal" xfId="0" builtinId="0"/>
  </cellStyles>
  <dxfs count="246">
    <dxf>
      <border>
        <left style="thin">
          <color rgb="FF7030A0"/>
        </left>
        <right style="thin">
          <color rgb="FF7030A0"/>
        </right>
        <top style="thin">
          <color rgb="FF7030A0"/>
        </top>
        <bottom style="thin">
          <color rgb="FF7030A0"/>
        </bottom>
        <vertical/>
        <horizontal/>
      </border>
    </dxf>
    <dxf>
      <fill>
        <patternFill>
          <bgColor indexed="57"/>
        </patternFill>
      </fill>
    </dxf>
    <dxf>
      <fill>
        <patternFill>
          <bgColor indexed="57"/>
        </patternFill>
      </fill>
    </dxf>
    <dxf>
      <fill>
        <patternFill>
          <bgColor indexed="57"/>
        </patternFill>
      </fill>
    </dxf>
    <dxf>
      <fill>
        <gradientFill degree="90">
          <stop position="0">
            <color theme="0"/>
          </stop>
          <stop position="0.5">
            <color rgb="FF00B05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00B05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00B05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FF0000"/>
          </stop>
          <stop position="1">
            <color theme="0"/>
          </stop>
        </gradientFill>
      </fill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ill>
        <gradientFill degree="90">
          <stop position="0">
            <color theme="0"/>
          </stop>
          <stop position="0.5">
            <color rgb="FF00B05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00B05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00B05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FF0000"/>
          </stop>
          <stop position="1">
            <color theme="0"/>
          </stop>
        </gradientFill>
      </fill>
    </dxf>
    <dxf>
      <fill>
        <patternFill>
          <bgColor theme="7" tint="0.79998168889431442"/>
        </patternFill>
      </fill>
      <border>
        <left style="thin">
          <color rgb="FF7030A0"/>
        </left>
        <right style="thin">
          <color rgb="FF7030A0"/>
        </right>
        <top style="thin">
          <color rgb="FF7030A0"/>
        </top>
        <bottom style="thin">
          <color rgb="FF7030A0"/>
        </bottom>
        <vertical/>
        <horizontal/>
      </border>
    </dxf>
    <dxf>
      <border>
        <left style="thin">
          <color rgb="FF7030A0"/>
        </left>
        <right style="thin">
          <color rgb="FF7030A0"/>
        </right>
        <top style="thin">
          <color rgb="FF7030A0"/>
        </top>
        <bottom style="thin">
          <color rgb="FF7030A0"/>
        </bottom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border>
        <left style="thin">
          <color rgb="FF00CC00"/>
        </left>
        <right style="thin">
          <color rgb="FF00CC00"/>
        </right>
        <top style="thin">
          <color rgb="FF00CC00"/>
        </top>
        <bottom style="thin">
          <color rgb="FF00CC00"/>
        </bottom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</border>
    </dxf>
    <dxf>
      <fill>
        <gradientFill degree="90">
          <stop position="0">
            <color theme="0"/>
          </stop>
          <stop position="0.5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7030A0"/>
          </stop>
          <stop position="1">
            <color theme="0"/>
          </stop>
        </gradientFill>
      </fill>
    </dxf>
    <dxf>
      <font>
        <color rgb="FF00B050"/>
      </font>
    </dxf>
    <dxf>
      <fill>
        <gradientFill degree="90">
          <stop position="0">
            <color theme="0"/>
          </stop>
          <stop position="0.5">
            <color rgb="FF92D050"/>
          </stop>
          <stop position="1">
            <color theme="0"/>
          </stop>
        </gradientFill>
      </fill>
    </dxf>
    <dxf>
      <font>
        <b/>
        <i val="0"/>
        <color rgb="FFFF0000"/>
      </font>
      <fill>
        <gradientFill degree="90">
          <stop position="0">
            <color theme="0"/>
          </stop>
          <stop position="0.5">
            <color theme="4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00B05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00B05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00B05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FF0000"/>
          </stop>
          <stop position="1">
            <color theme="0"/>
          </stop>
        </gradientFill>
      </fill>
    </dxf>
    <dxf>
      <fill>
        <patternFill>
          <bgColor theme="7" tint="0.79998168889431442"/>
        </patternFill>
      </fill>
      <border>
        <left style="thin">
          <color rgb="FF7030A0"/>
        </left>
        <right style="thin">
          <color rgb="FF7030A0"/>
        </right>
        <top style="thin">
          <color rgb="FF7030A0"/>
        </top>
        <bottom style="thin">
          <color rgb="FF7030A0"/>
        </bottom>
        <vertical/>
        <horizontal/>
      </border>
    </dxf>
    <dxf>
      <border>
        <left style="thin">
          <color rgb="FF7030A0"/>
        </left>
        <right style="thin">
          <color rgb="FF7030A0"/>
        </right>
        <top style="thin">
          <color rgb="FF7030A0"/>
        </top>
        <bottom style="thin">
          <color rgb="FF7030A0"/>
        </bottom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border>
        <left style="thin">
          <color rgb="FF00CC00"/>
        </left>
        <right style="thin">
          <color rgb="FF00CC00"/>
        </right>
        <top style="thin">
          <color rgb="FF00CC00"/>
        </top>
        <bottom style="thin">
          <color rgb="FF00CC00"/>
        </bottom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</border>
    </dxf>
    <dxf>
      <fill>
        <gradientFill degree="90">
          <stop position="0">
            <color theme="0"/>
          </stop>
          <stop position="0.5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7030A0"/>
          </stop>
          <stop position="1">
            <color theme="0"/>
          </stop>
        </gradientFill>
      </fill>
    </dxf>
    <dxf>
      <font>
        <color rgb="FF00B050"/>
      </font>
    </dxf>
    <dxf>
      <fill>
        <gradientFill degree="90">
          <stop position="0">
            <color theme="0"/>
          </stop>
          <stop position="0.5">
            <color rgb="FF92D050"/>
          </stop>
          <stop position="1">
            <color theme="0"/>
          </stop>
        </gradientFill>
      </fill>
    </dxf>
    <dxf>
      <font>
        <b/>
        <i val="0"/>
        <color rgb="FFFF0000"/>
      </font>
      <fill>
        <gradientFill degree="90">
          <stop position="0">
            <color theme="0"/>
          </stop>
          <stop position="0.5">
            <color theme="4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00B05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00B05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00B05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FF0000"/>
          </stop>
          <stop position="1">
            <color theme="0"/>
          </stop>
        </gradientFill>
      </fill>
    </dxf>
    <dxf>
      <fill>
        <patternFill>
          <bgColor theme="7" tint="0.79998168889431442"/>
        </patternFill>
      </fill>
      <border>
        <left style="thin">
          <color rgb="FF7030A0"/>
        </left>
        <right style="thin">
          <color rgb="FF7030A0"/>
        </right>
        <top style="thin">
          <color rgb="FF7030A0"/>
        </top>
        <bottom style="thin">
          <color rgb="FF7030A0"/>
        </bottom>
        <vertical/>
        <horizontal/>
      </border>
    </dxf>
    <dxf>
      <border>
        <left style="thin">
          <color rgb="FF7030A0"/>
        </left>
        <right style="thin">
          <color rgb="FF7030A0"/>
        </right>
        <top style="thin">
          <color rgb="FF7030A0"/>
        </top>
        <bottom style="thin">
          <color rgb="FF7030A0"/>
        </bottom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border>
        <left style="thin">
          <color rgb="FF00CC00"/>
        </left>
        <right style="thin">
          <color rgb="FF00CC00"/>
        </right>
        <top style="thin">
          <color rgb="FF00CC00"/>
        </top>
        <bottom style="thin">
          <color rgb="FF00CC00"/>
        </bottom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</border>
    </dxf>
    <dxf>
      <fill>
        <gradientFill degree="90">
          <stop position="0">
            <color theme="0"/>
          </stop>
          <stop position="0.5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7030A0"/>
          </stop>
          <stop position="1">
            <color theme="0"/>
          </stop>
        </gradientFill>
      </fill>
    </dxf>
    <dxf>
      <font>
        <color rgb="FF00B050"/>
      </font>
    </dxf>
    <dxf>
      <fill>
        <gradientFill degree="90">
          <stop position="0">
            <color theme="0"/>
          </stop>
          <stop position="0.5">
            <color rgb="FF92D050"/>
          </stop>
          <stop position="1">
            <color theme="0"/>
          </stop>
        </gradientFill>
      </fill>
    </dxf>
    <dxf>
      <font>
        <b/>
        <i val="0"/>
        <color rgb="FFFF0000"/>
      </font>
      <fill>
        <gradientFill degree="90">
          <stop position="0">
            <color theme="0"/>
          </stop>
          <stop position="0.5">
            <color theme="4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00B05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00B05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00B05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FF0000"/>
          </stop>
          <stop position="1">
            <color theme="0"/>
          </stop>
        </gradientFill>
      </fill>
    </dxf>
    <dxf>
      <fill>
        <patternFill>
          <bgColor theme="7" tint="0.79998168889431442"/>
        </patternFill>
      </fill>
      <border>
        <left style="thin">
          <color rgb="FF7030A0"/>
        </left>
        <right style="thin">
          <color rgb="FF7030A0"/>
        </right>
        <top style="thin">
          <color rgb="FF7030A0"/>
        </top>
        <bottom style="thin">
          <color rgb="FF7030A0"/>
        </bottom>
        <vertical/>
        <horizontal/>
      </border>
    </dxf>
    <dxf>
      <border>
        <left style="thin">
          <color rgb="FF7030A0"/>
        </left>
        <right style="thin">
          <color rgb="FF7030A0"/>
        </right>
        <top style="thin">
          <color rgb="FF7030A0"/>
        </top>
        <bottom style="thin">
          <color rgb="FF7030A0"/>
        </bottom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border>
        <left style="thin">
          <color rgb="FF00CC00"/>
        </left>
        <right style="thin">
          <color rgb="FF00CC00"/>
        </right>
        <top style="thin">
          <color rgb="FF00CC00"/>
        </top>
        <bottom style="thin">
          <color rgb="FF00CC00"/>
        </bottom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</border>
    </dxf>
    <dxf>
      <fill>
        <gradientFill degree="90">
          <stop position="0">
            <color theme="0"/>
          </stop>
          <stop position="0.5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7030A0"/>
          </stop>
          <stop position="1">
            <color theme="0"/>
          </stop>
        </gradientFill>
      </fill>
    </dxf>
    <dxf>
      <font>
        <color rgb="FF00B050"/>
      </font>
    </dxf>
    <dxf>
      <fill>
        <gradientFill degree="90">
          <stop position="0">
            <color theme="0"/>
          </stop>
          <stop position="0.5">
            <color rgb="FF92D050"/>
          </stop>
          <stop position="1">
            <color theme="0"/>
          </stop>
        </gradientFill>
      </fill>
    </dxf>
    <dxf>
      <font>
        <b/>
        <i val="0"/>
        <color rgb="FFFF0000"/>
      </font>
      <fill>
        <gradientFill degree="90">
          <stop position="0">
            <color theme="0"/>
          </stop>
          <stop position="0.5">
            <color theme="4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00B05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00B05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00B05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FF0000"/>
          </stop>
          <stop position="1">
            <color theme="0"/>
          </stop>
        </gradientFill>
      </fill>
    </dxf>
    <dxf>
      <fill>
        <patternFill>
          <bgColor theme="7" tint="0.79998168889431442"/>
        </patternFill>
      </fill>
      <border>
        <left style="thin">
          <color rgb="FF7030A0"/>
        </left>
        <right style="thin">
          <color rgb="FF7030A0"/>
        </right>
        <top style="thin">
          <color rgb="FF7030A0"/>
        </top>
        <bottom style="thin">
          <color rgb="FF7030A0"/>
        </bottom>
        <vertical/>
        <horizontal/>
      </border>
    </dxf>
    <dxf>
      <border>
        <left style="thin">
          <color rgb="FF7030A0"/>
        </left>
        <right style="thin">
          <color rgb="FF7030A0"/>
        </right>
        <top style="thin">
          <color rgb="FF7030A0"/>
        </top>
        <bottom style="thin">
          <color rgb="FF7030A0"/>
        </bottom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border>
        <left style="thin">
          <color rgb="FF00CC00"/>
        </left>
        <right style="thin">
          <color rgb="FF00CC00"/>
        </right>
        <top style="thin">
          <color rgb="FF00CC00"/>
        </top>
        <bottom style="thin">
          <color rgb="FF00CC00"/>
        </bottom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</border>
    </dxf>
    <dxf>
      <fill>
        <gradientFill degree="90">
          <stop position="0">
            <color theme="0"/>
          </stop>
          <stop position="0.5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7030A0"/>
          </stop>
          <stop position="1">
            <color theme="0"/>
          </stop>
        </gradientFill>
      </fill>
    </dxf>
    <dxf>
      <font>
        <color rgb="FF00B050"/>
      </font>
    </dxf>
    <dxf>
      <fill>
        <gradientFill degree="90">
          <stop position="0">
            <color theme="0"/>
          </stop>
          <stop position="0.5">
            <color rgb="FF92D050"/>
          </stop>
          <stop position="1">
            <color theme="0"/>
          </stop>
        </gradientFill>
      </fill>
    </dxf>
    <dxf>
      <font>
        <b/>
        <i val="0"/>
        <color rgb="FFFF0000"/>
      </font>
      <fill>
        <gradientFill degree="90">
          <stop position="0">
            <color theme="0"/>
          </stop>
          <stop position="0.5">
            <color theme="4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00B05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00B05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00B05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FF0000"/>
          </stop>
          <stop position="1">
            <color theme="0"/>
          </stop>
        </gradientFill>
      </fill>
    </dxf>
    <dxf>
      <fill>
        <patternFill>
          <bgColor theme="7" tint="0.79998168889431442"/>
        </patternFill>
      </fill>
      <border>
        <left style="thin">
          <color rgb="FF7030A0"/>
        </left>
        <right style="thin">
          <color rgb="FF7030A0"/>
        </right>
        <top style="thin">
          <color rgb="FF7030A0"/>
        </top>
        <bottom style="thin">
          <color rgb="FF7030A0"/>
        </bottom>
        <vertical/>
        <horizontal/>
      </border>
    </dxf>
    <dxf>
      <border>
        <left style="thin">
          <color rgb="FF7030A0"/>
        </left>
        <right style="thin">
          <color rgb="FF7030A0"/>
        </right>
        <top style="thin">
          <color rgb="FF7030A0"/>
        </top>
        <bottom style="thin">
          <color rgb="FF7030A0"/>
        </bottom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border>
        <left style="thin">
          <color rgb="FF00CC00"/>
        </left>
        <right style="thin">
          <color rgb="FF00CC00"/>
        </right>
        <top style="thin">
          <color rgb="FF00CC00"/>
        </top>
        <bottom style="thin">
          <color rgb="FF00CC00"/>
        </bottom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</border>
    </dxf>
    <dxf>
      <fill>
        <gradientFill degree="90">
          <stop position="0">
            <color theme="0"/>
          </stop>
          <stop position="0.5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7030A0"/>
          </stop>
          <stop position="1">
            <color theme="0"/>
          </stop>
        </gradientFill>
      </fill>
    </dxf>
    <dxf>
      <font>
        <color rgb="FF00B050"/>
      </font>
    </dxf>
    <dxf>
      <fill>
        <gradientFill degree="90">
          <stop position="0">
            <color theme="0"/>
          </stop>
          <stop position="0.5">
            <color rgb="FF92D050"/>
          </stop>
          <stop position="1">
            <color theme="0"/>
          </stop>
        </gradientFill>
      </fill>
    </dxf>
    <dxf>
      <font>
        <b/>
        <i val="0"/>
        <color rgb="FFFF0000"/>
      </font>
      <fill>
        <gradientFill degree="90">
          <stop position="0">
            <color theme="0"/>
          </stop>
          <stop position="0.5">
            <color theme="4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00B05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00B05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00B05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FF0000"/>
          </stop>
          <stop position="1">
            <color theme="0"/>
          </stop>
        </gradientFill>
      </fill>
    </dxf>
    <dxf>
      <fill>
        <patternFill>
          <bgColor theme="7" tint="0.79998168889431442"/>
        </patternFill>
      </fill>
      <border>
        <left style="thin">
          <color rgb="FF7030A0"/>
        </left>
        <right style="thin">
          <color rgb="FF7030A0"/>
        </right>
        <top style="thin">
          <color rgb="FF7030A0"/>
        </top>
        <bottom style="thin">
          <color rgb="FF7030A0"/>
        </bottom>
        <vertical/>
        <horizontal/>
      </border>
    </dxf>
    <dxf>
      <border>
        <left style="thin">
          <color rgb="FF7030A0"/>
        </left>
        <right style="thin">
          <color rgb="FF7030A0"/>
        </right>
        <top style="thin">
          <color rgb="FF7030A0"/>
        </top>
        <bottom style="thin">
          <color rgb="FF7030A0"/>
        </bottom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border>
        <left style="thin">
          <color rgb="FF00CC00"/>
        </left>
        <right style="thin">
          <color rgb="FF00CC00"/>
        </right>
        <top style="thin">
          <color rgb="FF00CC00"/>
        </top>
        <bottom style="thin">
          <color rgb="FF00CC00"/>
        </bottom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</border>
    </dxf>
    <dxf>
      <fill>
        <gradientFill degree="90">
          <stop position="0">
            <color theme="0"/>
          </stop>
          <stop position="0.5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7030A0"/>
          </stop>
          <stop position="1">
            <color theme="0"/>
          </stop>
        </gradientFill>
      </fill>
    </dxf>
    <dxf>
      <font>
        <color rgb="FF00B050"/>
      </font>
    </dxf>
    <dxf>
      <fill>
        <gradientFill degree="90">
          <stop position="0">
            <color theme="0"/>
          </stop>
          <stop position="0.5">
            <color rgb="FF92D050"/>
          </stop>
          <stop position="1">
            <color theme="0"/>
          </stop>
        </gradientFill>
      </fill>
    </dxf>
    <dxf>
      <font>
        <b/>
        <i val="0"/>
        <color rgb="FFFF0000"/>
      </font>
      <fill>
        <gradientFill degree="90">
          <stop position="0">
            <color theme="0"/>
          </stop>
          <stop position="0.5">
            <color theme="4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00B05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00B05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00B05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FF0000"/>
          </stop>
          <stop position="1">
            <color theme="0"/>
          </stop>
        </gradientFill>
      </fill>
    </dxf>
    <dxf>
      <fill>
        <patternFill>
          <bgColor theme="7" tint="0.79998168889431442"/>
        </patternFill>
      </fill>
      <border>
        <left style="thin">
          <color rgb="FF7030A0"/>
        </left>
        <right style="thin">
          <color rgb="FF7030A0"/>
        </right>
        <top style="thin">
          <color rgb="FF7030A0"/>
        </top>
        <bottom style="thin">
          <color rgb="FF7030A0"/>
        </bottom>
        <vertical/>
        <horizontal/>
      </border>
    </dxf>
    <dxf>
      <border>
        <left style="thin">
          <color rgb="FF7030A0"/>
        </left>
        <right style="thin">
          <color rgb="FF7030A0"/>
        </right>
        <top style="thin">
          <color rgb="FF7030A0"/>
        </top>
        <bottom style="thin">
          <color rgb="FF7030A0"/>
        </bottom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border>
        <left style="thin">
          <color rgb="FF00CC00"/>
        </left>
        <right style="thin">
          <color rgb="FF00CC00"/>
        </right>
        <top style="thin">
          <color rgb="FF00CC00"/>
        </top>
        <bottom style="thin">
          <color rgb="FF00CC00"/>
        </bottom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</border>
    </dxf>
    <dxf>
      <fill>
        <gradientFill degree="90">
          <stop position="0">
            <color theme="0"/>
          </stop>
          <stop position="0.5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7030A0"/>
          </stop>
          <stop position="1">
            <color theme="0"/>
          </stop>
        </gradientFill>
      </fill>
    </dxf>
    <dxf>
      <font>
        <color rgb="FF00B050"/>
      </font>
    </dxf>
    <dxf>
      <fill>
        <gradientFill degree="90">
          <stop position="0">
            <color theme="0"/>
          </stop>
          <stop position="0.5">
            <color rgb="FF92D050"/>
          </stop>
          <stop position="1">
            <color theme="0"/>
          </stop>
        </gradientFill>
      </fill>
    </dxf>
    <dxf>
      <font>
        <b/>
        <i val="0"/>
        <color rgb="FFFF0000"/>
      </font>
      <fill>
        <gradientFill degree="90">
          <stop position="0">
            <color theme="0"/>
          </stop>
          <stop position="0.5">
            <color theme="4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00B05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00B05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00B05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FF0000"/>
          </stop>
          <stop position="1">
            <color theme="0"/>
          </stop>
        </gradientFill>
      </fill>
    </dxf>
    <dxf>
      <fill>
        <patternFill>
          <bgColor theme="7" tint="0.79998168889431442"/>
        </patternFill>
      </fill>
      <border>
        <left style="thin">
          <color rgb="FF7030A0"/>
        </left>
        <right style="thin">
          <color rgb="FF7030A0"/>
        </right>
        <top style="thin">
          <color rgb="FF7030A0"/>
        </top>
        <bottom style="thin">
          <color rgb="FF7030A0"/>
        </bottom>
        <vertical/>
        <horizontal/>
      </border>
    </dxf>
    <dxf>
      <border>
        <left style="thin">
          <color rgb="FF7030A0"/>
        </left>
        <right style="thin">
          <color rgb="FF7030A0"/>
        </right>
        <top style="thin">
          <color rgb="FF7030A0"/>
        </top>
        <bottom style="thin">
          <color rgb="FF7030A0"/>
        </bottom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border>
        <left style="thin">
          <color rgb="FF00CC00"/>
        </left>
        <right style="thin">
          <color rgb="FF00CC00"/>
        </right>
        <top style="thin">
          <color rgb="FF00CC00"/>
        </top>
        <bottom style="thin">
          <color rgb="FF00CC00"/>
        </bottom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</border>
    </dxf>
    <dxf>
      <fill>
        <gradientFill degree="90">
          <stop position="0">
            <color theme="0"/>
          </stop>
          <stop position="0.5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7030A0"/>
          </stop>
          <stop position="1">
            <color theme="0"/>
          </stop>
        </gradientFill>
      </fill>
    </dxf>
    <dxf>
      <font>
        <color rgb="FF00B050"/>
      </font>
    </dxf>
    <dxf>
      <fill>
        <gradientFill degree="90">
          <stop position="0">
            <color theme="0"/>
          </stop>
          <stop position="0.5">
            <color rgb="FF92D050"/>
          </stop>
          <stop position="1">
            <color theme="0"/>
          </stop>
        </gradientFill>
      </fill>
    </dxf>
    <dxf>
      <font>
        <b/>
        <i val="0"/>
        <color rgb="FFFF0000"/>
      </font>
      <fill>
        <gradientFill degree="90">
          <stop position="0">
            <color theme="0"/>
          </stop>
          <stop position="0.5">
            <color theme="4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00B05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00B05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00B05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FF0000"/>
          </stop>
          <stop position="1">
            <color theme="0"/>
          </stop>
        </gradientFill>
      </fill>
    </dxf>
    <dxf>
      <fill>
        <patternFill>
          <bgColor theme="7" tint="0.79998168889431442"/>
        </patternFill>
      </fill>
      <border>
        <left style="thin">
          <color rgb="FF7030A0"/>
        </left>
        <right style="thin">
          <color rgb="FF7030A0"/>
        </right>
        <top style="thin">
          <color rgb="FF7030A0"/>
        </top>
        <bottom style="thin">
          <color rgb="FF7030A0"/>
        </bottom>
        <vertical/>
        <horizontal/>
      </border>
    </dxf>
    <dxf>
      <border>
        <left style="thin">
          <color rgb="FF7030A0"/>
        </left>
        <right style="thin">
          <color rgb="FF7030A0"/>
        </right>
        <top style="thin">
          <color rgb="FF7030A0"/>
        </top>
        <bottom style="thin">
          <color rgb="FF7030A0"/>
        </bottom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border>
        <left style="thin">
          <color rgb="FF00CC00"/>
        </left>
        <right style="thin">
          <color rgb="FF00CC00"/>
        </right>
        <top style="thin">
          <color rgb="FF00CC00"/>
        </top>
        <bottom style="thin">
          <color rgb="FF00CC00"/>
        </bottom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</border>
    </dxf>
    <dxf>
      <fill>
        <gradientFill degree="90">
          <stop position="0">
            <color theme="0"/>
          </stop>
          <stop position="0.5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7030A0"/>
          </stop>
          <stop position="1">
            <color theme="0"/>
          </stop>
        </gradientFill>
      </fill>
    </dxf>
    <dxf>
      <font>
        <color rgb="FF00B050"/>
      </font>
    </dxf>
    <dxf>
      <fill>
        <gradientFill degree="90">
          <stop position="0">
            <color theme="0"/>
          </stop>
          <stop position="0.5">
            <color rgb="FF92D050"/>
          </stop>
          <stop position="1">
            <color theme="0"/>
          </stop>
        </gradientFill>
      </fill>
    </dxf>
    <dxf>
      <font>
        <b/>
        <i val="0"/>
        <color rgb="FFFF0000"/>
      </font>
      <fill>
        <gradientFill degree="90">
          <stop position="0">
            <color theme="0"/>
          </stop>
          <stop position="0.5">
            <color theme="4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00B05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00B05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00B050"/>
          </stop>
          <stop position="1">
            <color theme="0"/>
          </stop>
        </gradientFill>
      </fill>
    </dxf>
    <dxf>
      <fill>
        <patternFill>
          <bgColor theme="7" tint="0.79998168889431442"/>
        </patternFill>
      </fill>
      <border>
        <left style="thin">
          <color rgb="FF7030A0"/>
        </left>
        <right style="thin">
          <color rgb="FF7030A0"/>
        </right>
        <top style="thin">
          <color rgb="FF7030A0"/>
        </top>
        <bottom style="thin">
          <color rgb="FF7030A0"/>
        </bottom>
        <vertical/>
        <horizontal/>
      </border>
    </dxf>
    <dxf>
      <border>
        <left style="thin">
          <color rgb="FF7030A0"/>
        </left>
        <right style="thin">
          <color rgb="FF7030A0"/>
        </right>
        <top style="thin">
          <color rgb="FF7030A0"/>
        </top>
        <bottom style="thin">
          <color rgb="FF7030A0"/>
        </bottom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border>
        <left style="thin">
          <color rgb="FF00CC00"/>
        </left>
        <right style="thin">
          <color rgb="FF00CC00"/>
        </right>
        <top style="thin">
          <color rgb="FF00CC00"/>
        </top>
        <bottom style="thin">
          <color rgb="FF00CC00"/>
        </bottom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</border>
    </dxf>
    <dxf>
      <fill>
        <gradientFill degree="90">
          <stop position="0">
            <color theme="0"/>
          </stop>
          <stop position="0.5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7030A0"/>
          </stop>
          <stop position="1">
            <color theme="0"/>
          </stop>
        </gradientFill>
      </fill>
    </dxf>
    <dxf>
      <font>
        <color rgb="FF00B050"/>
      </font>
    </dxf>
    <dxf>
      <fill>
        <gradientFill degree="90">
          <stop position="0">
            <color theme="0"/>
          </stop>
          <stop position="0.5">
            <color rgb="FF92D050"/>
          </stop>
          <stop position="1">
            <color theme="0"/>
          </stop>
        </gradientFill>
      </fill>
    </dxf>
    <dxf>
      <font>
        <b/>
        <i val="0"/>
        <color rgb="FFFF0000"/>
      </font>
      <fill>
        <gradientFill degree="90">
          <stop position="0">
            <color theme="0"/>
          </stop>
          <stop position="0.5">
            <color theme="4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00B05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00B05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00B05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FF0000"/>
          </stop>
          <stop position="1">
            <color theme="0"/>
          </stop>
        </gradientFill>
      </fill>
    </dxf>
    <dxf>
      <fill>
        <patternFill>
          <bgColor theme="7" tint="0.79998168889431442"/>
        </patternFill>
      </fill>
      <border>
        <left style="thin">
          <color rgb="FF7030A0"/>
        </left>
        <right style="thin">
          <color rgb="FF7030A0"/>
        </right>
        <top style="thin">
          <color rgb="FF7030A0"/>
        </top>
        <bottom style="thin">
          <color rgb="FF7030A0"/>
        </bottom>
        <vertical/>
        <horizontal/>
      </border>
    </dxf>
    <dxf>
      <fill>
        <patternFill patternType="none">
          <fgColor auto="1"/>
          <bgColor auto="1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</border>
    </dxf>
    <dxf>
      <fill>
        <gradientFill degree="90">
          <stop position="0">
            <color theme="0"/>
          </stop>
          <stop position="0.5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7030A0"/>
          </stop>
          <stop position="1">
            <color theme="0"/>
          </stop>
        </gradientFill>
      </fill>
    </dxf>
    <dxf>
      <font>
        <color rgb="FF00B050"/>
      </font>
    </dxf>
    <dxf>
      <fill>
        <gradientFill degree="90">
          <stop position="0">
            <color theme="0"/>
          </stop>
          <stop position="0.5">
            <color rgb="FF92D050"/>
          </stop>
          <stop position="1">
            <color theme="0"/>
          </stop>
        </gradientFill>
      </fill>
    </dxf>
    <dxf>
      <font>
        <b/>
        <i val="0"/>
        <color rgb="FFFF0000"/>
      </font>
      <fill>
        <gradientFill degree="90">
          <stop position="0">
            <color theme="0"/>
          </stop>
          <stop position="0.5">
            <color theme="4"/>
          </stop>
          <stop position="1">
            <color theme="0"/>
          </stop>
        </gradientFill>
      </fill>
    </dxf>
  </dxfs>
  <tableStyles count="0" defaultTableStyle="TableStyleMedium9" defaultPivotStyle="PivotStyleLight16"/>
  <colors>
    <mruColors>
      <color rgb="FF339966"/>
      <color rgb="FF339933"/>
      <color rgb="FF99CC00"/>
      <color rgb="FF669900"/>
      <color rgb="FF336600"/>
      <color rgb="FF00FFFF"/>
      <color rgb="FF0099FF"/>
      <color rgb="FF0000FF"/>
      <color rgb="FFFFCC00"/>
      <color rgb="FFFF9900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20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523875</xdr:colOff>
      <xdr:row>40</xdr:row>
      <xdr:rowOff>59532</xdr:rowOff>
    </xdr:from>
    <xdr:ext cx="12668249" cy="666750"/>
    <xdr:sp macro="" textlink="">
      <xdr:nvSpPr>
        <xdr:cNvPr id="2" name="ZoneTexte 1"/>
        <xdr:cNvSpPr txBox="1"/>
      </xdr:nvSpPr>
      <xdr:spPr>
        <a:xfrm>
          <a:off x="3286125" y="8024813"/>
          <a:ext cx="12668249" cy="6667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fr-FR" sz="1100"/>
            <a:t>=</a:t>
          </a:r>
          <a:r>
            <a:rPr lang="fr-FR" sz="1300" baseline="0"/>
            <a:t>SI(D3="";"";SI(ET(JOURSEM(C3;2)=6;F3&lt;&gt;"";F3&lt;&gt;"Astreinte sans dep";F3&lt;&gt;"Astreinte +1 dep";F3&lt;&gt;"Astreinte +2 dep";F3&lt;&gt;"Astreinte +3 dep";F3&lt;&gt;"Astreinte +4 dep");1;""))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6.xml"/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7.xml"/><Relationship Id="rId2" Type="http://schemas.openxmlformats.org/officeDocument/2006/relationships/vmlDrawing" Target="../drawings/vmlDrawing7.v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8.xml"/><Relationship Id="rId2" Type="http://schemas.openxmlformats.org/officeDocument/2006/relationships/vmlDrawing" Target="../drawings/vmlDrawing8.v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comments" Target="../comments9.xml"/><Relationship Id="rId2" Type="http://schemas.openxmlformats.org/officeDocument/2006/relationships/vmlDrawing" Target="../drawings/vmlDrawing9.v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comments" Target="../comments10.xml"/><Relationship Id="rId2" Type="http://schemas.openxmlformats.org/officeDocument/2006/relationships/vmlDrawing" Target="../drawings/vmlDrawing10.v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1.xml"/><Relationship Id="rId2" Type="http://schemas.openxmlformats.org/officeDocument/2006/relationships/vmlDrawing" Target="../drawings/vmlDrawing11.v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2.xml"/><Relationship Id="rId2" Type="http://schemas.openxmlformats.org/officeDocument/2006/relationships/vmlDrawing" Target="../drawings/vmlDrawing12.v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3.xml"/><Relationship Id="rId2" Type="http://schemas.openxmlformats.org/officeDocument/2006/relationships/vmlDrawing" Target="../drawings/vmlDrawing13.v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>
    <tabColor rgb="FFFF0000"/>
  </sheetPr>
  <dimension ref="A1:AH44"/>
  <sheetViews>
    <sheetView tabSelected="1" zoomScale="80" zoomScaleNormal="80" workbookViewId="0">
      <pane ySplit="1" topLeftCell="A3" activePane="bottomLeft" state="frozen"/>
      <selection pane="bottomLeft" sqref="A1:XFD1"/>
    </sheetView>
  </sheetViews>
  <sheetFormatPr baseColWidth="10" defaultRowHeight="14.4"/>
  <cols>
    <col min="1" max="1" width="12.44140625" style="236" customWidth="1"/>
    <col min="2" max="2" width="4.6640625" customWidth="1"/>
    <col min="3" max="3" width="9.33203125" customWidth="1"/>
    <col min="4" max="4" width="3.88671875" customWidth="1"/>
    <col min="5" max="5" width="11" customWidth="1"/>
    <col min="6" max="6" width="16.109375" customWidth="1"/>
    <col min="7" max="7" width="8.33203125" customWidth="1"/>
    <col min="8" max="8" width="6.88671875" customWidth="1"/>
    <col min="9" max="9" width="6.6640625" customWidth="1"/>
    <col min="10" max="10" width="6.109375" customWidth="1"/>
    <col min="11" max="11" width="3.109375" customWidth="1"/>
    <col min="12" max="12" width="7.44140625" customWidth="1"/>
    <col min="13" max="13" width="7.109375" customWidth="1"/>
    <col min="14" max="14" width="5.88671875" customWidth="1"/>
    <col min="15" max="15" width="9.44140625" customWidth="1"/>
    <col min="16" max="16" width="8.88671875" customWidth="1"/>
    <col min="17" max="18" width="5.5546875" customWidth="1"/>
    <col min="19" max="19" width="6" customWidth="1"/>
    <col min="20" max="20" width="6.33203125" customWidth="1"/>
    <col min="21" max="21" width="6" customWidth="1"/>
    <col min="22" max="22" width="5.5546875" customWidth="1"/>
    <col min="23" max="23" width="9.6640625" customWidth="1"/>
    <col min="24" max="24" width="7.109375" customWidth="1"/>
    <col min="25" max="25" width="6" customWidth="1"/>
    <col min="26" max="26" width="3.109375" customWidth="1"/>
    <col min="27" max="27" width="6.44140625" customWidth="1"/>
    <col min="28" max="28" width="3.33203125" customWidth="1"/>
    <col min="29" max="29" width="6.6640625" customWidth="1"/>
    <col min="30" max="30" width="6" customWidth="1"/>
    <col min="31" max="31" width="8.6640625" customWidth="1"/>
    <col min="32" max="32" width="6.6640625" customWidth="1"/>
    <col min="33" max="33" width="8.109375" customWidth="1"/>
  </cols>
  <sheetData>
    <row r="1" spans="1:34" ht="30.75" customHeight="1" thickBot="1">
      <c r="A1" s="233" t="s">
        <v>25</v>
      </c>
      <c r="B1" s="169"/>
      <c r="C1" s="219">
        <v>2013</v>
      </c>
      <c r="D1" s="220"/>
      <c r="E1" s="59" t="s">
        <v>0</v>
      </c>
      <c r="F1" s="60" t="s">
        <v>1</v>
      </c>
      <c r="G1" s="58" t="s">
        <v>16</v>
      </c>
      <c r="H1" s="58" t="s">
        <v>80</v>
      </c>
      <c r="I1" s="58" t="s">
        <v>81</v>
      </c>
      <c r="J1" s="79" t="s">
        <v>87</v>
      </c>
      <c r="K1" s="60" t="s">
        <v>79</v>
      </c>
      <c r="L1" s="58" t="s">
        <v>22</v>
      </c>
      <c r="M1" s="58" t="s">
        <v>23</v>
      </c>
      <c r="N1" s="58" t="s">
        <v>82</v>
      </c>
      <c r="O1" s="58" t="s">
        <v>83</v>
      </c>
      <c r="P1" s="58" t="s">
        <v>95</v>
      </c>
      <c r="Q1" s="58" t="s">
        <v>89</v>
      </c>
      <c r="R1" s="58" t="s">
        <v>88</v>
      </c>
      <c r="S1" s="58" t="s">
        <v>90</v>
      </c>
      <c r="T1" s="79" t="s">
        <v>91</v>
      </c>
      <c r="U1" s="58" t="s">
        <v>94</v>
      </c>
      <c r="V1" s="58" t="s">
        <v>85</v>
      </c>
      <c r="W1" s="58" t="s">
        <v>86</v>
      </c>
      <c r="X1" s="79" t="s">
        <v>125</v>
      </c>
      <c r="Y1" s="58" t="s">
        <v>92</v>
      </c>
      <c r="Z1" s="60" t="s">
        <v>79</v>
      </c>
      <c r="AA1" s="79" t="s">
        <v>15</v>
      </c>
      <c r="AB1" s="79" t="s">
        <v>79</v>
      </c>
      <c r="AC1" s="79" t="s">
        <v>93</v>
      </c>
      <c r="AD1" s="79" t="s">
        <v>63</v>
      </c>
      <c r="AE1" s="60" t="s">
        <v>127</v>
      </c>
      <c r="AF1" s="79" t="s">
        <v>55</v>
      </c>
      <c r="AG1" s="60" t="s">
        <v>131</v>
      </c>
    </row>
    <row r="2" spans="1:34" ht="9.75" customHeight="1">
      <c r="A2" s="234"/>
      <c r="B2" s="84"/>
      <c r="C2" s="85"/>
      <c r="D2" s="83"/>
      <c r="E2" s="86"/>
      <c r="F2" s="87"/>
      <c r="G2" s="88"/>
      <c r="H2" s="88"/>
      <c r="I2" s="88"/>
      <c r="J2" s="89"/>
      <c r="K2" s="87"/>
      <c r="L2" s="88"/>
      <c r="M2" s="88"/>
      <c r="N2" s="88"/>
      <c r="O2" s="88"/>
      <c r="P2" s="88"/>
      <c r="Q2" s="88"/>
      <c r="R2" s="88"/>
      <c r="S2" s="88"/>
      <c r="T2" s="89"/>
      <c r="U2" s="88"/>
      <c r="V2" s="88"/>
      <c r="W2" s="88"/>
      <c r="X2" s="87"/>
      <c r="Y2" s="88"/>
      <c r="Z2" s="87"/>
      <c r="AA2" s="89"/>
      <c r="AB2" s="89"/>
      <c r="AC2" s="89"/>
      <c r="AD2" s="89"/>
      <c r="AE2" s="87"/>
      <c r="AF2" s="87"/>
      <c r="AG2" s="87"/>
    </row>
    <row r="3" spans="1:34" ht="15.75" customHeight="1">
      <c r="A3" s="168" t="str">
        <f t="shared" ref="A3:A33" si="0">CONCATENATE(D3," ",$A$1," ",$C$1)</f>
        <v>1 Avril 2013</v>
      </c>
      <c r="B3" s="172" t="str">
        <f>IF(C3="","",IF(AND(WEEKDAY(C3,2)=3,C3&lt;&gt;""),WEEKNUM(C3,2),""))</f>
        <v/>
      </c>
      <c r="C3" s="164">
        <f>DATE(C1,MONTH("1 " &amp; A1),1)</f>
        <v>41365</v>
      </c>
      <c r="D3" s="118">
        <v>1</v>
      </c>
      <c r="E3" s="114"/>
      <c r="F3" s="114"/>
      <c r="G3" s="161" t="str">
        <f t="shared" ref="G3:G32" si="1">IFERROR(IF(AND(WEEKDAY(C3)=7,OR(F3="Matin",F3="après-midi",F3="nuit")),6.5,IF(OR(F3="Matin",F3="Nuit",F3="Journée",F3="Après-midi",F3="Tps Habillage",F3="Accident travail",F3="Formation"),7.5,IF(F3="Maladie",7,""))),"")</f>
        <v/>
      </c>
      <c r="H3" s="116" t="str">
        <f>IF(OR(F3="Matin",F3="Nuit",F3="Journée",F3="Après-midi"),0.16,"")</f>
        <v/>
      </c>
      <c r="I3" s="116" t="str">
        <f>IF(F3="Tps Habillage",7.5,"")</f>
        <v/>
      </c>
      <c r="J3" s="117" t="str">
        <f>IF(OR(F3="Astreinte sans dep",F3="Astreinte +1 dep",F3="Astreinte +2 dep",F3="Astreinte +3 dep",F3="Astreinte +4 dep"),1,"")</f>
        <v/>
      </c>
      <c r="K3" s="145"/>
      <c r="L3" s="116" t="str">
        <f>IF(OR(F3="Matin",F3="Nuit",F3="Journée",F3="Après-midi"),0.5,"")</f>
        <v/>
      </c>
      <c r="M3" s="116" t="str">
        <f>IF(F3="Récup",7.5,"")</f>
        <v/>
      </c>
      <c r="N3" s="117" t="str">
        <f>IF(F3="Cp",1,"")</f>
        <v/>
      </c>
      <c r="O3" s="117" t="str">
        <f>IF(F3="Jrs ancien",1,"")</f>
        <v/>
      </c>
      <c r="P3" s="117" t="str">
        <f>IF(F3="Cp Fraction",1,"")</f>
        <v/>
      </c>
      <c r="Q3" s="116"/>
      <c r="R3" s="116"/>
      <c r="S3" s="116"/>
      <c r="T3" s="117" t="str">
        <f>IF(F3="Journée",1,"")</f>
        <v/>
      </c>
      <c r="U3" s="117" t="str">
        <f>IF(F3="Maladie",1,"")</f>
        <v/>
      </c>
      <c r="V3" s="117" t="str">
        <f>IF(F3="Accident travail",1,"")</f>
        <v/>
      </c>
      <c r="W3" s="118" t="str">
        <f>IF(F3="Abs.auto non payée",1,"")</f>
        <v/>
      </c>
      <c r="X3" s="118" t="str">
        <f t="shared" ref="X3:X32" si="2">IF(D3="","",IF(AND(WEEKDAY(C3,2)=6,F3&lt;&gt;"",F3&lt;&gt;"Astreinte sans dep",F3&lt;&gt;"Astreinte +1 dep",F3&lt;&gt;"Astreinte +2 dep",F3&lt;&gt;"Astreinte +3 dep",F3&lt;&gt;"Astreinte +4 dep"),1,""))</f>
        <v/>
      </c>
      <c r="Y3" s="147"/>
      <c r="Z3" s="114"/>
      <c r="AA3" s="162" t="str">
        <f>IF(F3="Formation",1,"")</f>
        <v/>
      </c>
      <c r="AB3" s="114"/>
      <c r="AC3" s="162" t="str">
        <f>IF(OR(F3="Matin",F3="Nuit",F3="Journée",F3="Après-midi",F3="Formation"),1,"")</f>
        <v/>
      </c>
      <c r="AD3" s="162" t="str">
        <f>IF(OR(F3="Matin",F3="Nuit",F3="Après-midi"),1,"")</f>
        <v/>
      </c>
      <c r="AE3" s="117" t="str">
        <f>IF(OR(F3="Matin",F3="après-midi",F3="nuit",F3="Journée",F3="Astreinte +1 dep"),Données!$C$14,IF(OR(F3="Astreinte +2 dep"),Données!$C$14*2,IF(OR(F3="Astreinte +3 dep"),Données!$C$14*3,IF(F3="Astreinte +4 dep",Données!$C$14*4,""))))</f>
        <v/>
      </c>
      <c r="AF3" s="121"/>
      <c r="AG3" s="122"/>
      <c r="AH3" s="68"/>
    </row>
    <row r="4" spans="1:34" ht="15.75" customHeight="1">
      <c r="A4" s="168" t="str">
        <f t="shared" si="0"/>
        <v>2 Avril 2013</v>
      </c>
      <c r="B4" s="172" t="str">
        <f t="shared" ref="B4:B33" si="3">IF(C4="","",IF(AND(WEEKDAY(C4,2)=3,C4&lt;&gt;""),WEEKNUM(C4,2),""))</f>
        <v/>
      </c>
      <c r="C4" s="165">
        <f>C3+1</f>
        <v>41366</v>
      </c>
      <c r="D4" s="91">
        <f>D3+1</f>
        <v>2</v>
      </c>
      <c r="E4" s="114" t="s">
        <v>3</v>
      </c>
      <c r="F4" s="61" t="s">
        <v>3</v>
      </c>
      <c r="G4" s="180">
        <f t="shared" si="1"/>
        <v>7.5</v>
      </c>
      <c r="H4" s="63">
        <f t="shared" ref="H4:H33" si="4">IF(OR(F4="Matin",F4="Nuit",F4="Journée",F4="Après-midi"),0.16,"")</f>
        <v>0.16</v>
      </c>
      <c r="I4" s="63" t="str">
        <f t="shared" ref="I4:I33" si="5">IF(F4="Tps Habillage",7.5,"")</f>
        <v/>
      </c>
      <c r="J4" s="64" t="str">
        <f t="shared" ref="J4:J33" si="6">IF(OR(F4="Astreinte sans dep",F4="Astreinte +1 dep",F4="Astreinte +2 dep",F4="Astreinte +3 dep",F4="Astreinte +4 dep"),1,"")</f>
        <v/>
      </c>
      <c r="K4" s="146"/>
      <c r="L4" s="63">
        <f t="shared" ref="L4:L33" si="7">IF(OR(F4="Matin",F4="Nuit",F4="Journée",F4="Après-midi"),0.5,"")</f>
        <v>0.5</v>
      </c>
      <c r="M4" s="63" t="str">
        <f t="shared" ref="M4:M33" si="8">IF(F4="Récup",7.5,"")</f>
        <v/>
      </c>
      <c r="N4" s="64" t="str">
        <f>IF(F4="Cp",1,"")</f>
        <v/>
      </c>
      <c r="O4" s="64" t="str">
        <f t="shared" ref="O4:O33" si="9">IF(F4="Jrs ancien",1,"")</f>
        <v/>
      </c>
      <c r="P4" s="64" t="str">
        <f t="shared" ref="P4:P33" si="10">IF(F4="Cp Fraction",1,"")</f>
        <v/>
      </c>
      <c r="Q4" s="63"/>
      <c r="R4" s="63"/>
      <c r="S4" s="63"/>
      <c r="T4" s="64" t="str">
        <f t="shared" ref="T4:T33" si="11">IF(F4="Journée",1,"")</f>
        <v/>
      </c>
      <c r="U4" s="64" t="str">
        <f t="shared" ref="U4:U33" si="12">IF(F4="Maladie",1,"")</f>
        <v/>
      </c>
      <c r="V4" s="64" t="str">
        <f t="shared" ref="V4:V33" si="13">IF(F4="Accident travail",1,"")</f>
        <v/>
      </c>
      <c r="W4" s="91" t="str">
        <f t="shared" ref="W4:W33" si="14">IF(F4="Abs.auto non payée",1,"")</f>
        <v/>
      </c>
      <c r="X4" s="91" t="str">
        <f t="shared" si="2"/>
        <v/>
      </c>
      <c r="Y4" s="148"/>
      <c r="Z4" s="61"/>
      <c r="AA4" s="163" t="str">
        <f t="shared" ref="AA4:AA33" si="15">IF(F4="Formation",1,"")</f>
        <v/>
      </c>
      <c r="AB4" s="61"/>
      <c r="AC4" s="163">
        <f t="shared" ref="AC4:AC33" si="16">IF(OR(F4="Matin",F4="Nuit",F4="Journée",F4="Après-midi",F4="Formation"),1,"")</f>
        <v>1</v>
      </c>
      <c r="AD4" s="163">
        <f t="shared" ref="AD4:AD33" si="17">IF(OR(F4="Matin",F4="Nuit",F4="Après-midi"),1,"")</f>
        <v>1</v>
      </c>
      <c r="AE4" s="64">
        <f>IF(OR(F4="Matin",F4="après-midi",F4="nuit",F4="Journée",F4="Astreinte +1 dep"),Données!$C$14,IF(OR(F4="Astreinte +2 dep"),Données!$C$14*2,IF(OR(F4="Astreinte +3 dep"),Données!$C$14*3,IF(F4="Astreinte +4 dep",Données!$C$14*4,""))))</f>
        <v>50.7</v>
      </c>
      <c r="AF4" s="67">
        <v>3.2448000000000001</v>
      </c>
      <c r="AG4" s="93">
        <v>4.4843136000000001</v>
      </c>
      <c r="AH4" s="68"/>
    </row>
    <row r="5" spans="1:34" ht="15.75" customHeight="1">
      <c r="A5" s="168" t="str">
        <f t="shared" si="0"/>
        <v>3 Avril 2013</v>
      </c>
      <c r="B5" s="172">
        <f t="shared" si="3"/>
        <v>14</v>
      </c>
      <c r="C5" s="164">
        <f t="shared" ref="C5:D30" si="18">C4+1</f>
        <v>41367</v>
      </c>
      <c r="D5" s="118">
        <f t="shared" si="18"/>
        <v>3</v>
      </c>
      <c r="E5" s="114" t="s">
        <v>3</v>
      </c>
      <c r="F5" s="114"/>
      <c r="G5" s="161" t="str">
        <f t="shared" si="1"/>
        <v/>
      </c>
      <c r="H5" s="116" t="str">
        <f t="shared" si="4"/>
        <v/>
      </c>
      <c r="I5" s="116" t="str">
        <f t="shared" si="5"/>
        <v/>
      </c>
      <c r="J5" s="117" t="str">
        <f t="shared" si="6"/>
        <v/>
      </c>
      <c r="K5" s="145"/>
      <c r="L5" s="116" t="str">
        <f t="shared" si="7"/>
        <v/>
      </c>
      <c r="M5" s="116" t="str">
        <f t="shared" si="8"/>
        <v/>
      </c>
      <c r="N5" s="117" t="str">
        <f>IF(F5="Cp",1,"")</f>
        <v/>
      </c>
      <c r="O5" s="117" t="str">
        <f t="shared" si="9"/>
        <v/>
      </c>
      <c r="P5" s="117" t="str">
        <f t="shared" si="10"/>
        <v/>
      </c>
      <c r="Q5" s="116"/>
      <c r="R5" s="116"/>
      <c r="S5" s="116"/>
      <c r="T5" s="117" t="str">
        <f t="shared" si="11"/>
        <v/>
      </c>
      <c r="U5" s="117" t="str">
        <f t="shared" si="12"/>
        <v/>
      </c>
      <c r="V5" s="117" t="str">
        <f t="shared" si="13"/>
        <v/>
      </c>
      <c r="W5" s="118" t="str">
        <f t="shared" si="14"/>
        <v/>
      </c>
      <c r="X5" s="118" t="str">
        <f t="shared" si="2"/>
        <v/>
      </c>
      <c r="Y5" s="147"/>
      <c r="Z5" s="114"/>
      <c r="AA5" s="162" t="str">
        <f t="shared" si="15"/>
        <v/>
      </c>
      <c r="AB5" s="114"/>
      <c r="AC5" s="162" t="str">
        <f t="shared" si="16"/>
        <v/>
      </c>
      <c r="AD5" s="162" t="str">
        <f t="shared" si="17"/>
        <v/>
      </c>
      <c r="AE5" s="117" t="str">
        <f>IF(OR(F5="Matin",F5="après-midi",F5="nuit",F5="Journée",F5="Astreinte +1 dep"),Données!$C$14,IF(OR(F5="Astreinte +2 dep"),Données!$C$14*2,IF(OR(F5="Astreinte +3 dep"),Données!$C$14*3,IF(F5="Astreinte +4 dep",Données!$C$14*4,""))))</f>
        <v/>
      </c>
      <c r="AF5" s="121"/>
      <c r="AG5" s="122"/>
      <c r="AH5" s="68"/>
    </row>
    <row r="6" spans="1:34" ht="15.75" customHeight="1">
      <c r="A6" s="168" t="str">
        <f t="shared" si="0"/>
        <v>4 Avril 2013</v>
      </c>
      <c r="B6" s="172" t="str">
        <f t="shared" si="3"/>
        <v/>
      </c>
      <c r="C6" s="165">
        <f t="shared" si="18"/>
        <v>41368</v>
      </c>
      <c r="D6" s="91">
        <f t="shared" si="18"/>
        <v>4</v>
      </c>
      <c r="E6" s="114" t="s">
        <v>3</v>
      </c>
      <c r="F6" s="61"/>
      <c r="G6" s="180" t="str">
        <f t="shared" si="1"/>
        <v/>
      </c>
      <c r="H6" s="63" t="str">
        <f t="shared" si="4"/>
        <v/>
      </c>
      <c r="I6" s="63" t="str">
        <f t="shared" si="5"/>
        <v/>
      </c>
      <c r="J6" s="64" t="str">
        <f t="shared" si="6"/>
        <v/>
      </c>
      <c r="K6" s="146"/>
      <c r="L6" s="63" t="str">
        <f t="shared" si="7"/>
        <v/>
      </c>
      <c r="M6" s="63" t="str">
        <f t="shared" si="8"/>
        <v/>
      </c>
      <c r="N6" s="64" t="str">
        <f t="shared" ref="N6:N33" si="19">IF(F6="Cp",1,"")</f>
        <v/>
      </c>
      <c r="O6" s="64" t="str">
        <f t="shared" si="9"/>
        <v/>
      </c>
      <c r="P6" s="64" t="str">
        <f t="shared" si="10"/>
        <v/>
      </c>
      <c r="Q6" s="63"/>
      <c r="R6" s="63"/>
      <c r="S6" s="63"/>
      <c r="T6" s="64" t="str">
        <f t="shared" si="11"/>
        <v/>
      </c>
      <c r="U6" s="64" t="str">
        <f t="shared" si="12"/>
        <v/>
      </c>
      <c r="V6" s="64" t="str">
        <f t="shared" si="13"/>
        <v/>
      </c>
      <c r="W6" s="91" t="str">
        <f t="shared" si="14"/>
        <v/>
      </c>
      <c r="X6" s="91" t="str">
        <f t="shared" si="2"/>
        <v/>
      </c>
      <c r="Y6" s="148"/>
      <c r="Z6" s="61"/>
      <c r="AA6" s="163" t="str">
        <f t="shared" si="15"/>
        <v/>
      </c>
      <c r="AB6" s="61"/>
      <c r="AC6" s="163" t="str">
        <f t="shared" si="16"/>
        <v/>
      </c>
      <c r="AD6" s="163" t="str">
        <f t="shared" si="17"/>
        <v/>
      </c>
      <c r="AE6" s="64" t="str">
        <f>IF(OR(F6="Matin",F6="après-midi",F6="nuit",F6="Journée",F6="Astreinte +1 dep"),Données!$C$14,IF(OR(F6="Astreinte +2 dep"),Données!$C$14*2,IF(OR(F6="Astreinte +3 dep"),Données!$C$14*3,IF(F6="Astreinte +4 dep",Données!$C$14*4,""))))</f>
        <v/>
      </c>
      <c r="AF6" s="67"/>
      <c r="AG6" s="93"/>
      <c r="AH6" s="68"/>
    </row>
    <row r="7" spans="1:34" ht="15.75" customHeight="1">
      <c r="A7" s="168" t="str">
        <f t="shared" si="0"/>
        <v>5 Avril 2013</v>
      </c>
      <c r="B7" s="172" t="str">
        <f t="shared" si="3"/>
        <v/>
      </c>
      <c r="C7" s="164">
        <f t="shared" si="18"/>
        <v>41369</v>
      </c>
      <c r="D7" s="118">
        <f t="shared" si="18"/>
        <v>5</v>
      </c>
      <c r="E7" s="114" t="s">
        <v>3</v>
      </c>
      <c r="F7" s="114"/>
      <c r="G7" s="161" t="str">
        <f t="shared" si="1"/>
        <v/>
      </c>
      <c r="H7" s="116" t="str">
        <f t="shared" si="4"/>
        <v/>
      </c>
      <c r="I7" s="116" t="str">
        <f t="shared" si="5"/>
        <v/>
      </c>
      <c r="J7" s="117" t="str">
        <f t="shared" si="6"/>
        <v/>
      </c>
      <c r="K7" s="145"/>
      <c r="L7" s="116" t="str">
        <f t="shared" si="7"/>
        <v/>
      </c>
      <c r="M7" s="116" t="str">
        <f t="shared" si="8"/>
        <v/>
      </c>
      <c r="N7" s="117" t="str">
        <f t="shared" si="19"/>
        <v/>
      </c>
      <c r="O7" s="117" t="str">
        <f t="shared" si="9"/>
        <v/>
      </c>
      <c r="P7" s="117" t="str">
        <f t="shared" si="10"/>
        <v/>
      </c>
      <c r="Q7" s="116"/>
      <c r="R7" s="116"/>
      <c r="S7" s="116"/>
      <c r="T7" s="117" t="str">
        <f t="shared" si="11"/>
        <v/>
      </c>
      <c r="U7" s="117" t="str">
        <f t="shared" si="12"/>
        <v/>
      </c>
      <c r="V7" s="117" t="str">
        <f t="shared" si="13"/>
        <v/>
      </c>
      <c r="W7" s="118" t="str">
        <f t="shared" si="14"/>
        <v/>
      </c>
      <c r="X7" s="118" t="str">
        <f t="shared" si="2"/>
        <v/>
      </c>
      <c r="Y7" s="147"/>
      <c r="Z7" s="114"/>
      <c r="AA7" s="162" t="str">
        <f t="shared" si="15"/>
        <v/>
      </c>
      <c r="AB7" s="114"/>
      <c r="AC7" s="162" t="str">
        <f t="shared" si="16"/>
        <v/>
      </c>
      <c r="AD7" s="162" t="str">
        <f t="shared" si="17"/>
        <v/>
      </c>
      <c r="AE7" s="117" t="str">
        <f>IF(OR(F7="Matin",F7="après-midi",F7="nuit",F7="Journée",F7="Astreinte +1 dep"),Données!$C$14,IF(OR(F7="Astreinte +2 dep"),Données!$C$14*2,IF(OR(F7="Astreinte +3 dep"),Données!$C$14*3,IF(F7="Astreinte +4 dep",Données!$C$14*4,""))))</f>
        <v/>
      </c>
      <c r="AF7" s="121"/>
      <c r="AG7" s="122"/>
      <c r="AH7" s="68"/>
    </row>
    <row r="8" spans="1:34" ht="15.75" customHeight="1">
      <c r="A8" s="168" t="str">
        <f t="shared" si="0"/>
        <v>6 Avril 2013</v>
      </c>
      <c r="B8" s="172" t="str">
        <f t="shared" si="3"/>
        <v/>
      </c>
      <c r="C8" s="166">
        <f t="shared" si="18"/>
        <v>41370</v>
      </c>
      <c r="D8" s="91">
        <f t="shared" si="18"/>
        <v>6</v>
      </c>
      <c r="E8" s="69"/>
      <c r="F8" s="69" t="s">
        <v>3</v>
      </c>
      <c r="G8" s="180">
        <f t="shared" si="1"/>
        <v>6.5</v>
      </c>
      <c r="H8" s="63">
        <f t="shared" si="4"/>
        <v>0.16</v>
      </c>
      <c r="I8" s="63" t="str">
        <f t="shared" si="5"/>
        <v/>
      </c>
      <c r="J8" s="64" t="str">
        <f t="shared" si="6"/>
        <v/>
      </c>
      <c r="K8" s="146"/>
      <c r="L8" s="63">
        <f t="shared" si="7"/>
        <v>0.5</v>
      </c>
      <c r="M8" s="63" t="str">
        <f t="shared" si="8"/>
        <v/>
      </c>
      <c r="N8" s="64" t="str">
        <f t="shared" si="19"/>
        <v/>
      </c>
      <c r="O8" s="64" t="str">
        <f t="shared" si="9"/>
        <v/>
      </c>
      <c r="P8" s="64" t="str">
        <f t="shared" si="10"/>
        <v/>
      </c>
      <c r="Q8" s="63"/>
      <c r="R8" s="63"/>
      <c r="S8" s="63"/>
      <c r="T8" s="64" t="str">
        <f t="shared" si="11"/>
        <v/>
      </c>
      <c r="U8" s="64" t="str">
        <f t="shared" si="12"/>
        <v/>
      </c>
      <c r="V8" s="64" t="str">
        <f t="shared" si="13"/>
        <v/>
      </c>
      <c r="W8" s="91" t="str">
        <f t="shared" si="14"/>
        <v/>
      </c>
      <c r="X8" s="91">
        <f t="shared" si="2"/>
        <v>1</v>
      </c>
      <c r="Y8" s="148"/>
      <c r="Z8" s="61"/>
      <c r="AA8" s="163" t="str">
        <f t="shared" si="15"/>
        <v/>
      </c>
      <c r="AB8" s="61"/>
      <c r="AC8" s="163">
        <f t="shared" si="16"/>
        <v>1</v>
      </c>
      <c r="AD8" s="163">
        <f t="shared" si="17"/>
        <v>1</v>
      </c>
      <c r="AE8" s="64">
        <f>IF(OR(F8="Matin",F8="après-midi",F8="nuit",F8="Journée",F8="Astreinte +1 dep"),Données!$C$14,IF(OR(F8="Astreinte +2 dep"),Données!$C$14*2,IF(OR(F8="Astreinte +3 dep"),Données!$C$14*3,IF(F8="Astreinte +4 dep",Données!$C$14*4,""))))</f>
        <v>50.7</v>
      </c>
      <c r="AF8" s="67">
        <v>3.2448000000000001</v>
      </c>
      <c r="AG8" s="93">
        <v>4.4843136000000001</v>
      </c>
      <c r="AH8" s="68"/>
    </row>
    <row r="9" spans="1:34" ht="15.75" customHeight="1">
      <c r="A9" s="168" t="str">
        <f t="shared" si="0"/>
        <v>7 Avril 2013</v>
      </c>
      <c r="B9" s="172" t="str">
        <f t="shared" si="3"/>
        <v/>
      </c>
      <c r="C9" s="164">
        <f t="shared" si="18"/>
        <v>41371</v>
      </c>
      <c r="D9" s="118">
        <f t="shared" si="18"/>
        <v>7</v>
      </c>
      <c r="E9" s="114"/>
      <c r="F9" s="114"/>
      <c r="G9" s="161" t="str">
        <f t="shared" si="1"/>
        <v/>
      </c>
      <c r="H9" s="116" t="str">
        <f>IF(OR(F9="Matin",F9="Nuit",F9="Journée",F9="Après-midi"),0.16,"")</f>
        <v/>
      </c>
      <c r="I9" s="116" t="str">
        <f t="shared" si="5"/>
        <v/>
      </c>
      <c r="J9" s="117" t="str">
        <f t="shared" si="6"/>
        <v/>
      </c>
      <c r="K9" s="145"/>
      <c r="L9" s="116" t="str">
        <f t="shared" si="7"/>
        <v/>
      </c>
      <c r="M9" s="116" t="str">
        <f t="shared" si="8"/>
        <v/>
      </c>
      <c r="N9" s="117" t="str">
        <f t="shared" si="19"/>
        <v/>
      </c>
      <c r="O9" s="117" t="str">
        <f t="shared" si="9"/>
        <v/>
      </c>
      <c r="P9" s="117" t="str">
        <f t="shared" si="10"/>
        <v/>
      </c>
      <c r="Q9" s="116"/>
      <c r="R9" s="116"/>
      <c r="S9" s="116"/>
      <c r="T9" s="117" t="str">
        <f t="shared" si="11"/>
        <v/>
      </c>
      <c r="U9" s="117" t="str">
        <f t="shared" si="12"/>
        <v/>
      </c>
      <c r="V9" s="117" t="str">
        <f t="shared" si="13"/>
        <v/>
      </c>
      <c r="W9" s="118" t="str">
        <f t="shared" si="14"/>
        <v/>
      </c>
      <c r="X9" s="118" t="str">
        <f t="shared" si="2"/>
        <v/>
      </c>
      <c r="Y9" s="147"/>
      <c r="Z9" s="114"/>
      <c r="AA9" s="162" t="str">
        <f t="shared" si="15"/>
        <v/>
      </c>
      <c r="AB9" s="114"/>
      <c r="AC9" s="162" t="str">
        <f t="shared" si="16"/>
        <v/>
      </c>
      <c r="AD9" s="162" t="str">
        <f t="shared" si="17"/>
        <v/>
      </c>
      <c r="AE9" s="117" t="str">
        <f>IF(OR(F9="Matin",F9="après-midi",F9="nuit",F9="Journée",F9="Astreinte +1 dep"),Données!$C$14,IF(OR(F9="Astreinte +2 dep"),Données!$C$14*2,IF(OR(F9="Astreinte +3 dep"),Données!$C$14*3,IF(F9="Astreinte +4 dep",Données!$C$14*4,""))))</f>
        <v/>
      </c>
      <c r="AF9" s="121"/>
      <c r="AG9" s="122"/>
      <c r="AH9" s="68"/>
    </row>
    <row r="10" spans="1:34" ht="15.75" customHeight="1">
      <c r="A10" s="168" t="str">
        <f t="shared" si="0"/>
        <v>8 Avril 2013</v>
      </c>
      <c r="B10" s="172" t="str">
        <f t="shared" si="3"/>
        <v/>
      </c>
      <c r="C10" s="165">
        <f t="shared" si="18"/>
        <v>41372</v>
      </c>
      <c r="D10" s="91">
        <f t="shared" si="18"/>
        <v>8</v>
      </c>
      <c r="E10" s="61" t="s">
        <v>4</v>
      </c>
      <c r="F10" s="61"/>
      <c r="G10" s="180" t="str">
        <f t="shared" si="1"/>
        <v/>
      </c>
      <c r="H10" s="63" t="str">
        <f>IF(OR(F10="Matin",F10="Nuit",F10="Journée",F10="Après-midi"),0.16,"")</f>
        <v/>
      </c>
      <c r="I10" s="178" t="str">
        <f t="shared" si="5"/>
        <v/>
      </c>
      <c r="J10" s="64" t="str">
        <f t="shared" si="6"/>
        <v/>
      </c>
      <c r="K10" s="146"/>
      <c r="L10" s="63" t="str">
        <f t="shared" si="7"/>
        <v/>
      </c>
      <c r="M10" s="63" t="str">
        <f t="shared" si="8"/>
        <v/>
      </c>
      <c r="N10" s="64" t="str">
        <f t="shared" si="19"/>
        <v/>
      </c>
      <c r="O10" s="64" t="str">
        <f t="shared" si="9"/>
        <v/>
      </c>
      <c r="P10" s="64" t="str">
        <f t="shared" si="10"/>
        <v/>
      </c>
      <c r="Q10" s="63"/>
      <c r="R10" s="63"/>
      <c r="S10" s="63"/>
      <c r="T10" s="64" t="str">
        <f t="shared" si="11"/>
        <v/>
      </c>
      <c r="U10" s="64" t="str">
        <f t="shared" si="12"/>
        <v/>
      </c>
      <c r="V10" s="64" t="str">
        <f t="shared" si="13"/>
        <v/>
      </c>
      <c r="W10" s="91" t="str">
        <f t="shared" si="14"/>
        <v/>
      </c>
      <c r="X10" s="91" t="str">
        <f t="shared" si="2"/>
        <v/>
      </c>
      <c r="Y10" s="148"/>
      <c r="Z10" s="61"/>
      <c r="AA10" s="163" t="str">
        <f t="shared" si="15"/>
        <v/>
      </c>
      <c r="AB10" s="61"/>
      <c r="AC10" s="163" t="str">
        <f t="shared" si="16"/>
        <v/>
      </c>
      <c r="AD10" s="163" t="str">
        <f t="shared" si="17"/>
        <v/>
      </c>
      <c r="AE10" s="64" t="str">
        <f>IF(OR(F10="Matin",F10="après-midi",F10="nuit",F10="Journée",F10="Astreinte +1 dep"),Données!$C$14,IF(OR(F10="Astreinte +2 dep"),Données!$C$14*2,IF(OR(F10="Astreinte +3 dep"),Données!$C$14*3,IF(F10="Astreinte +4 dep",Données!$C$14*4,""))))</f>
        <v/>
      </c>
      <c r="AF10" s="67"/>
      <c r="AG10" s="93"/>
      <c r="AH10" s="68"/>
    </row>
    <row r="11" spans="1:34" ht="15.75" customHeight="1">
      <c r="A11" s="168" t="str">
        <f t="shared" si="0"/>
        <v>9 Avril 2013</v>
      </c>
      <c r="B11" s="172" t="str">
        <f t="shared" si="3"/>
        <v/>
      </c>
      <c r="C11" s="164">
        <f t="shared" si="18"/>
        <v>41373</v>
      </c>
      <c r="D11" s="118">
        <f t="shared" si="18"/>
        <v>9</v>
      </c>
      <c r="E11" s="61" t="s">
        <v>4</v>
      </c>
      <c r="F11" s="114"/>
      <c r="G11" s="161" t="str">
        <f t="shared" si="1"/>
        <v/>
      </c>
      <c r="H11" s="116" t="str">
        <f>IF(OR(F11="Matin",F11="Nuit",F11="Journée",F11="Après-midi"),0.16,"")</f>
        <v/>
      </c>
      <c r="I11" s="116" t="str">
        <f t="shared" si="5"/>
        <v/>
      </c>
      <c r="J11" s="117" t="str">
        <f t="shared" si="6"/>
        <v/>
      </c>
      <c r="K11" s="145"/>
      <c r="L11" s="116" t="str">
        <f t="shared" si="7"/>
        <v/>
      </c>
      <c r="M11" s="116" t="str">
        <f t="shared" si="8"/>
        <v/>
      </c>
      <c r="N11" s="117" t="str">
        <f t="shared" si="19"/>
        <v/>
      </c>
      <c r="O11" s="117" t="str">
        <f t="shared" si="9"/>
        <v/>
      </c>
      <c r="P11" s="117" t="str">
        <f t="shared" si="10"/>
        <v/>
      </c>
      <c r="Q11" s="116"/>
      <c r="R11" s="116"/>
      <c r="S11" s="116"/>
      <c r="T11" s="117" t="str">
        <f t="shared" si="11"/>
        <v/>
      </c>
      <c r="U11" s="117" t="str">
        <f t="shared" si="12"/>
        <v/>
      </c>
      <c r="V11" s="117" t="str">
        <f t="shared" si="13"/>
        <v/>
      </c>
      <c r="W11" s="118" t="str">
        <f t="shared" si="14"/>
        <v/>
      </c>
      <c r="X11" s="118" t="str">
        <f t="shared" si="2"/>
        <v/>
      </c>
      <c r="Y11" s="147"/>
      <c r="Z11" s="114"/>
      <c r="AA11" s="162" t="str">
        <f t="shared" si="15"/>
        <v/>
      </c>
      <c r="AB11" s="114"/>
      <c r="AC11" s="162" t="str">
        <f t="shared" si="16"/>
        <v/>
      </c>
      <c r="AD11" s="162" t="str">
        <f t="shared" si="17"/>
        <v/>
      </c>
      <c r="AE11" s="117" t="str">
        <f>IF(OR(F11="Matin",F11="après-midi",F11="nuit",F11="Journée",F11="Astreinte +1 dep"),Données!$C$14,IF(OR(F11="Astreinte +2 dep"),Données!$C$14*2,IF(OR(F11="Astreinte +3 dep"),Données!$C$14*3,IF(F11="Astreinte +4 dep",Données!$C$14*4,""))))</f>
        <v/>
      </c>
      <c r="AF11" s="121"/>
      <c r="AG11" s="122"/>
      <c r="AH11" s="68"/>
    </row>
    <row r="12" spans="1:34" ht="15.75" customHeight="1">
      <c r="A12" s="173" t="str">
        <f t="shared" si="0"/>
        <v>10 Avril 2013</v>
      </c>
      <c r="B12" s="172">
        <f t="shared" si="3"/>
        <v>15</v>
      </c>
      <c r="C12" s="165">
        <f t="shared" si="18"/>
        <v>41374</v>
      </c>
      <c r="D12" s="91">
        <f t="shared" si="18"/>
        <v>10</v>
      </c>
      <c r="E12" s="61" t="s">
        <v>4</v>
      </c>
      <c r="F12" s="61"/>
      <c r="G12" s="180" t="str">
        <f t="shared" si="1"/>
        <v/>
      </c>
      <c r="H12" s="63" t="str">
        <f>IF(OR(F12="Matin",F12="Nuit",F12="Journée",F12="Après-midi"),0.16,"")</f>
        <v/>
      </c>
      <c r="I12" s="63" t="str">
        <f t="shared" si="5"/>
        <v/>
      </c>
      <c r="J12" s="64" t="str">
        <f t="shared" si="6"/>
        <v/>
      </c>
      <c r="K12" s="146"/>
      <c r="L12" s="63" t="str">
        <f t="shared" si="7"/>
        <v/>
      </c>
      <c r="M12" s="63" t="str">
        <f t="shared" si="8"/>
        <v/>
      </c>
      <c r="N12" s="64" t="str">
        <f t="shared" si="19"/>
        <v/>
      </c>
      <c r="O12" s="64" t="str">
        <f t="shared" si="9"/>
        <v/>
      </c>
      <c r="P12" s="64" t="str">
        <f t="shared" si="10"/>
        <v/>
      </c>
      <c r="Q12" s="63"/>
      <c r="R12" s="63"/>
      <c r="S12" s="63"/>
      <c r="T12" s="64" t="str">
        <f t="shared" si="11"/>
        <v/>
      </c>
      <c r="U12" s="64" t="str">
        <f t="shared" si="12"/>
        <v/>
      </c>
      <c r="V12" s="64" t="str">
        <f t="shared" si="13"/>
        <v/>
      </c>
      <c r="W12" s="91" t="str">
        <f t="shared" si="14"/>
        <v/>
      </c>
      <c r="X12" s="91" t="str">
        <f t="shared" si="2"/>
        <v/>
      </c>
      <c r="Y12" s="148"/>
      <c r="Z12" s="61"/>
      <c r="AA12" s="163" t="str">
        <f t="shared" si="15"/>
        <v/>
      </c>
      <c r="AB12" s="61"/>
      <c r="AC12" s="163" t="str">
        <f t="shared" si="16"/>
        <v/>
      </c>
      <c r="AD12" s="163" t="str">
        <f t="shared" si="17"/>
        <v/>
      </c>
      <c r="AE12" s="64" t="str">
        <f>IF(OR(F12="Matin",F12="après-midi",F12="nuit",F12="Journée",F12="Astreinte +1 dep"),Données!$C$14,IF(OR(F12="Astreinte +2 dep"),Données!$C$14*2,IF(OR(F12="Astreinte +3 dep"),Données!$C$14*3,IF(F12="Astreinte +4 dep",Données!$C$14*4,""))))</f>
        <v/>
      </c>
      <c r="AF12" s="67"/>
      <c r="AG12" s="93"/>
      <c r="AH12" s="68"/>
    </row>
    <row r="13" spans="1:34" ht="15.75" customHeight="1">
      <c r="A13" s="173" t="str">
        <f t="shared" si="0"/>
        <v>11 Avril 2013</v>
      </c>
      <c r="B13" s="172" t="str">
        <f t="shared" si="3"/>
        <v/>
      </c>
      <c r="C13" s="164">
        <f t="shared" si="18"/>
        <v>41375</v>
      </c>
      <c r="D13" s="118">
        <f t="shared" si="18"/>
        <v>11</v>
      </c>
      <c r="E13" s="61" t="s">
        <v>4</v>
      </c>
      <c r="F13" s="114"/>
      <c r="G13" s="161" t="str">
        <f t="shared" si="1"/>
        <v/>
      </c>
      <c r="H13" s="116" t="str">
        <f t="shared" si="4"/>
        <v/>
      </c>
      <c r="I13" s="116" t="str">
        <f t="shared" si="5"/>
        <v/>
      </c>
      <c r="J13" s="117" t="str">
        <f t="shared" si="6"/>
        <v/>
      </c>
      <c r="K13" s="145"/>
      <c r="L13" s="116" t="str">
        <f t="shared" si="7"/>
        <v/>
      </c>
      <c r="M13" s="116" t="str">
        <f t="shared" si="8"/>
        <v/>
      </c>
      <c r="N13" s="117" t="str">
        <f t="shared" si="19"/>
        <v/>
      </c>
      <c r="O13" s="117" t="str">
        <f t="shared" si="9"/>
        <v/>
      </c>
      <c r="P13" s="117" t="str">
        <f t="shared" si="10"/>
        <v/>
      </c>
      <c r="Q13" s="116"/>
      <c r="R13" s="116"/>
      <c r="S13" s="116"/>
      <c r="T13" s="117" t="str">
        <f t="shared" si="11"/>
        <v/>
      </c>
      <c r="U13" s="117" t="str">
        <f t="shared" si="12"/>
        <v/>
      </c>
      <c r="V13" s="117" t="str">
        <f t="shared" si="13"/>
        <v/>
      </c>
      <c r="W13" s="118" t="str">
        <f t="shared" si="14"/>
        <v/>
      </c>
      <c r="X13" s="118" t="str">
        <f t="shared" si="2"/>
        <v/>
      </c>
      <c r="Y13" s="147"/>
      <c r="Z13" s="114"/>
      <c r="AA13" s="162" t="str">
        <f t="shared" si="15"/>
        <v/>
      </c>
      <c r="AB13" s="114"/>
      <c r="AC13" s="162" t="str">
        <f t="shared" si="16"/>
        <v/>
      </c>
      <c r="AD13" s="162" t="str">
        <f t="shared" si="17"/>
        <v/>
      </c>
      <c r="AE13" s="117" t="str">
        <f>IF(OR(F13="Matin",F13="après-midi",F13="nuit",F13="Journée",F13="Astreinte +1 dep"),Données!$C$14,IF(OR(F13="Astreinte +2 dep"),Données!$C$14*2,IF(OR(F13="Astreinte +3 dep"),Données!$C$14*3,IF(F13="Astreinte +4 dep",Données!$C$14*4,""))))</f>
        <v/>
      </c>
      <c r="AF13" s="121"/>
      <c r="AG13" s="122"/>
      <c r="AH13" s="68"/>
    </row>
    <row r="14" spans="1:34" ht="15.75" customHeight="1">
      <c r="A14" s="173" t="str">
        <f t="shared" si="0"/>
        <v>12 Avril 2013</v>
      </c>
      <c r="B14" s="172" t="str">
        <f t="shared" si="3"/>
        <v/>
      </c>
      <c r="C14" s="165">
        <f t="shared" si="18"/>
        <v>41376</v>
      </c>
      <c r="D14" s="91">
        <f t="shared" si="18"/>
        <v>12</v>
      </c>
      <c r="E14" s="61" t="s">
        <v>4</v>
      </c>
      <c r="F14" s="61"/>
      <c r="G14" s="180" t="str">
        <f t="shared" si="1"/>
        <v/>
      </c>
      <c r="H14" s="63" t="str">
        <f t="shared" si="4"/>
        <v/>
      </c>
      <c r="I14" s="63" t="str">
        <f t="shared" si="5"/>
        <v/>
      </c>
      <c r="J14" s="64" t="str">
        <f t="shared" si="6"/>
        <v/>
      </c>
      <c r="K14" s="146"/>
      <c r="L14" s="63" t="str">
        <f t="shared" si="7"/>
        <v/>
      </c>
      <c r="M14" s="63" t="str">
        <f t="shared" si="8"/>
        <v/>
      </c>
      <c r="N14" s="64" t="str">
        <f t="shared" si="19"/>
        <v/>
      </c>
      <c r="O14" s="64" t="str">
        <f t="shared" si="9"/>
        <v/>
      </c>
      <c r="P14" s="64" t="str">
        <f t="shared" si="10"/>
        <v/>
      </c>
      <c r="Q14" s="63"/>
      <c r="R14" s="63"/>
      <c r="S14" s="63"/>
      <c r="T14" s="64" t="str">
        <f t="shared" si="11"/>
        <v/>
      </c>
      <c r="U14" s="64" t="str">
        <f t="shared" si="12"/>
        <v/>
      </c>
      <c r="V14" s="64" t="str">
        <f t="shared" si="13"/>
        <v/>
      </c>
      <c r="W14" s="91" t="str">
        <f t="shared" si="14"/>
        <v/>
      </c>
      <c r="X14" s="91" t="str">
        <f t="shared" si="2"/>
        <v/>
      </c>
      <c r="Y14" s="148"/>
      <c r="Z14" s="61"/>
      <c r="AA14" s="163" t="str">
        <f t="shared" si="15"/>
        <v/>
      </c>
      <c r="AB14" s="61"/>
      <c r="AC14" s="163" t="str">
        <f t="shared" si="16"/>
        <v/>
      </c>
      <c r="AD14" s="163" t="str">
        <f t="shared" si="17"/>
        <v/>
      </c>
      <c r="AE14" s="64" t="str">
        <f>IF(OR(F14="Matin",F14="après-midi",F14="nuit",F14="Journée",F14="Astreinte +1 dep"),Données!$C$14,IF(OR(F14="Astreinte +2 dep"),Données!$C$14*2,IF(OR(F14="Astreinte +3 dep"),Données!$C$14*3,IF(F14="Astreinte +4 dep",Données!$C$14*4,""))))</f>
        <v/>
      </c>
      <c r="AF14" s="67"/>
      <c r="AG14" s="93"/>
      <c r="AH14" s="68"/>
    </row>
    <row r="15" spans="1:34" ht="15.75" customHeight="1">
      <c r="A15" s="173" t="str">
        <f t="shared" si="0"/>
        <v>13 Avril 2013</v>
      </c>
      <c r="B15" s="172" t="str">
        <f t="shared" si="3"/>
        <v/>
      </c>
      <c r="C15" s="164">
        <f t="shared" si="18"/>
        <v>41377</v>
      </c>
      <c r="D15" s="118">
        <f t="shared" si="18"/>
        <v>13</v>
      </c>
      <c r="E15" s="114" t="s">
        <v>4</v>
      </c>
      <c r="F15" s="114" t="s">
        <v>6</v>
      </c>
      <c r="G15" s="161">
        <f t="shared" si="1"/>
        <v>6.5</v>
      </c>
      <c r="H15" s="116">
        <f t="shared" si="4"/>
        <v>0.16</v>
      </c>
      <c r="I15" s="116" t="str">
        <f t="shared" si="5"/>
        <v/>
      </c>
      <c r="J15" s="117" t="str">
        <f t="shared" si="6"/>
        <v/>
      </c>
      <c r="K15" s="145"/>
      <c r="L15" s="116">
        <f t="shared" si="7"/>
        <v>0.5</v>
      </c>
      <c r="M15" s="116" t="str">
        <f t="shared" si="8"/>
        <v/>
      </c>
      <c r="N15" s="117" t="str">
        <f t="shared" si="19"/>
        <v/>
      </c>
      <c r="O15" s="117" t="str">
        <f t="shared" si="9"/>
        <v/>
      </c>
      <c r="P15" s="117" t="str">
        <f t="shared" si="10"/>
        <v/>
      </c>
      <c r="Q15" s="116"/>
      <c r="R15" s="116"/>
      <c r="S15" s="116"/>
      <c r="T15" s="117" t="str">
        <f t="shared" si="11"/>
        <v/>
      </c>
      <c r="U15" s="117" t="str">
        <f t="shared" si="12"/>
        <v/>
      </c>
      <c r="V15" s="117" t="str">
        <f t="shared" si="13"/>
        <v/>
      </c>
      <c r="W15" s="118" t="str">
        <f t="shared" si="14"/>
        <v/>
      </c>
      <c r="X15" s="118">
        <f t="shared" si="2"/>
        <v>1</v>
      </c>
      <c r="Y15" s="147"/>
      <c r="Z15" s="114"/>
      <c r="AA15" s="162" t="str">
        <f t="shared" si="15"/>
        <v/>
      </c>
      <c r="AB15" s="114"/>
      <c r="AC15" s="162">
        <f t="shared" si="16"/>
        <v>1</v>
      </c>
      <c r="AD15" s="162">
        <f t="shared" si="17"/>
        <v>1</v>
      </c>
      <c r="AE15" s="117">
        <f>IF(OR(F15="Matin",F15="après-midi",F15="nuit",F15="Journée",F15="Astreinte +1 dep"),Données!$C$14,IF(OR(F15="Astreinte +2 dep"),Données!$C$14*2,IF(OR(F15="Astreinte +3 dep"),Données!$C$14*3,IF(F15="Astreinte +4 dep",Données!$C$14*4,""))))</f>
        <v>50.7</v>
      </c>
      <c r="AF15" s="121">
        <v>3.2448000000000001</v>
      </c>
      <c r="AG15" s="122">
        <v>4.4843136000000001</v>
      </c>
      <c r="AH15" s="68"/>
    </row>
    <row r="16" spans="1:34" ht="15.75" customHeight="1">
      <c r="A16" s="173" t="str">
        <f t="shared" si="0"/>
        <v>14 Avril 2013</v>
      </c>
      <c r="B16" s="172" t="str">
        <f t="shared" si="3"/>
        <v/>
      </c>
      <c r="C16" s="165">
        <f t="shared" si="18"/>
        <v>41378</v>
      </c>
      <c r="D16" s="91">
        <f t="shared" si="18"/>
        <v>14</v>
      </c>
      <c r="E16" s="61"/>
      <c r="F16" s="61"/>
      <c r="G16" s="180" t="str">
        <f t="shared" si="1"/>
        <v/>
      </c>
      <c r="H16" s="63" t="str">
        <f t="shared" si="4"/>
        <v/>
      </c>
      <c r="I16" s="63" t="str">
        <f t="shared" si="5"/>
        <v/>
      </c>
      <c r="J16" s="64" t="str">
        <f t="shared" si="6"/>
        <v/>
      </c>
      <c r="K16" s="146"/>
      <c r="L16" s="63" t="str">
        <f t="shared" si="7"/>
        <v/>
      </c>
      <c r="M16" s="63" t="str">
        <f t="shared" si="8"/>
        <v/>
      </c>
      <c r="N16" s="64" t="str">
        <f t="shared" si="19"/>
        <v/>
      </c>
      <c r="O16" s="64" t="str">
        <f t="shared" si="9"/>
        <v/>
      </c>
      <c r="P16" s="64" t="str">
        <f t="shared" si="10"/>
        <v/>
      </c>
      <c r="Q16" s="63"/>
      <c r="R16" s="63"/>
      <c r="S16" s="63"/>
      <c r="T16" s="64" t="str">
        <f t="shared" si="11"/>
        <v/>
      </c>
      <c r="U16" s="64" t="str">
        <f t="shared" si="12"/>
        <v/>
      </c>
      <c r="V16" s="64" t="str">
        <f t="shared" si="13"/>
        <v/>
      </c>
      <c r="W16" s="91" t="str">
        <f t="shared" si="14"/>
        <v/>
      </c>
      <c r="X16" s="91" t="str">
        <f t="shared" si="2"/>
        <v/>
      </c>
      <c r="Y16" s="148"/>
      <c r="Z16" s="61"/>
      <c r="AA16" s="163" t="str">
        <f t="shared" si="15"/>
        <v/>
      </c>
      <c r="AB16" s="61"/>
      <c r="AC16" s="163" t="str">
        <f t="shared" si="16"/>
        <v/>
      </c>
      <c r="AD16" s="163" t="str">
        <f t="shared" si="17"/>
        <v/>
      </c>
      <c r="AE16" s="64" t="str">
        <f>IF(OR(F16="Matin",F16="après-midi",F16="nuit",F16="Journée",F16="Astreinte +1 dep"),Données!$C$14,IF(OR(F16="Astreinte +2 dep"),Données!$C$14*2,IF(OR(F16="Astreinte +3 dep"),Données!$C$14*3,IF(F16="Astreinte +4 dep",Données!$C$14*4,""))))</f>
        <v/>
      </c>
      <c r="AF16" s="67"/>
      <c r="AG16" s="93"/>
      <c r="AH16" s="68"/>
    </row>
    <row r="17" spans="1:34" ht="15.75" customHeight="1">
      <c r="A17" s="173" t="str">
        <f t="shared" si="0"/>
        <v>15 Avril 2013</v>
      </c>
      <c r="B17" s="172" t="str">
        <f t="shared" si="3"/>
        <v/>
      </c>
      <c r="C17" s="164">
        <f t="shared" si="18"/>
        <v>41379</v>
      </c>
      <c r="D17" s="118">
        <f t="shared" si="18"/>
        <v>15</v>
      </c>
      <c r="E17" s="114" t="s">
        <v>6</v>
      </c>
      <c r="F17" s="114"/>
      <c r="G17" s="161" t="str">
        <f t="shared" si="1"/>
        <v/>
      </c>
      <c r="H17" s="116" t="str">
        <f t="shared" si="4"/>
        <v/>
      </c>
      <c r="I17" s="116" t="str">
        <f t="shared" si="5"/>
        <v/>
      </c>
      <c r="J17" s="117" t="str">
        <f t="shared" si="6"/>
        <v/>
      </c>
      <c r="K17" s="145"/>
      <c r="L17" s="116" t="str">
        <f t="shared" si="7"/>
        <v/>
      </c>
      <c r="M17" s="116" t="str">
        <f t="shared" si="8"/>
        <v/>
      </c>
      <c r="N17" s="117" t="str">
        <f t="shared" si="19"/>
        <v/>
      </c>
      <c r="O17" s="117" t="str">
        <f t="shared" si="9"/>
        <v/>
      </c>
      <c r="P17" s="117" t="str">
        <f t="shared" si="10"/>
        <v/>
      </c>
      <c r="Q17" s="116"/>
      <c r="R17" s="116"/>
      <c r="S17" s="116"/>
      <c r="T17" s="117" t="str">
        <f t="shared" si="11"/>
        <v/>
      </c>
      <c r="U17" s="117" t="str">
        <f t="shared" si="12"/>
        <v/>
      </c>
      <c r="V17" s="117" t="str">
        <f t="shared" si="13"/>
        <v/>
      </c>
      <c r="W17" s="118" t="str">
        <f t="shared" si="14"/>
        <v/>
      </c>
      <c r="X17" s="118" t="str">
        <f t="shared" si="2"/>
        <v/>
      </c>
      <c r="Y17" s="147"/>
      <c r="Z17" s="114"/>
      <c r="AA17" s="162" t="str">
        <f t="shared" si="15"/>
        <v/>
      </c>
      <c r="AB17" s="114"/>
      <c r="AC17" s="162" t="str">
        <f t="shared" si="16"/>
        <v/>
      </c>
      <c r="AD17" s="162" t="str">
        <f t="shared" si="17"/>
        <v/>
      </c>
      <c r="AE17" s="117" t="str">
        <f>IF(OR(F17="Matin",F17="après-midi",F17="nuit",F17="Journée",F17="Astreinte +1 dep"),Données!$C$14,IF(OR(F17="Astreinte +2 dep"),Données!$C$14*2,IF(OR(F17="Astreinte +3 dep"),Données!$C$14*3,IF(F17="Astreinte +4 dep",Données!$C$14*4,""))))</f>
        <v/>
      </c>
      <c r="AF17" s="121"/>
      <c r="AG17" s="122"/>
      <c r="AH17" s="68"/>
    </row>
    <row r="18" spans="1:34" ht="15.75" customHeight="1">
      <c r="A18" s="173" t="str">
        <f t="shared" si="0"/>
        <v>16 Avril 2013</v>
      </c>
      <c r="B18" s="172" t="str">
        <f t="shared" si="3"/>
        <v/>
      </c>
      <c r="C18" s="165">
        <f t="shared" si="18"/>
        <v>41380</v>
      </c>
      <c r="D18" s="91">
        <f t="shared" si="18"/>
        <v>16</v>
      </c>
      <c r="E18" s="114" t="s">
        <v>6</v>
      </c>
      <c r="F18" s="61"/>
      <c r="G18" s="180" t="str">
        <f t="shared" si="1"/>
        <v/>
      </c>
      <c r="H18" s="63" t="str">
        <f t="shared" si="4"/>
        <v/>
      </c>
      <c r="I18" s="63" t="str">
        <f t="shared" si="5"/>
        <v/>
      </c>
      <c r="J18" s="64" t="str">
        <f t="shared" si="6"/>
        <v/>
      </c>
      <c r="K18" s="146"/>
      <c r="L18" s="63" t="str">
        <f t="shared" si="7"/>
        <v/>
      </c>
      <c r="M18" s="63" t="str">
        <f t="shared" si="8"/>
        <v/>
      </c>
      <c r="N18" s="64" t="str">
        <f t="shared" si="19"/>
        <v/>
      </c>
      <c r="O18" s="64" t="str">
        <f t="shared" si="9"/>
        <v/>
      </c>
      <c r="P18" s="64" t="str">
        <f t="shared" si="10"/>
        <v/>
      </c>
      <c r="Q18" s="63"/>
      <c r="R18" s="63"/>
      <c r="S18" s="63"/>
      <c r="T18" s="64" t="str">
        <f t="shared" si="11"/>
        <v/>
      </c>
      <c r="U18" s="64" t="str">
        <f t="shared" si="12"/>
        <v/>
      </c>
      <c r="V18" s="64" t="str">
        <f t="shared" si="13"/>
        <v/>
      </c>
      <c r="W18" s="91" t="str">
        <f t="shared" si="14"/>
        <v/>
      </c>
      <c r="X18" s="91" t="str">
        <f t="shared" si="2"/>
        <v/>
      </c>
      <c r="Y18" s="148"/>
      <c r="Z18" s="61"/>
      <c r="AA18" s="163" t="str">
        <f t="shared" si="15"/>
        <v/>
      </c>
      <c r="AB18" s="61"/>
      <c r="AC18" s="163" t="str">
        <f t="shared" si="16"/>
        <v/>
      </c>
      <c r="AD18" s="163" t="str">
        <f t="shared" si="17"/>
        <v/>
      </c>
      <c r="AE18" s="64" t="str">
        <f>IF(OR(F18="Matin",F18="après-midi",F18="nuit",F18="Journée",F18="Astreinte +1 dep"),Données!$C$14,IF(OR(F18="Astreinte +2 dep"),Données!$C$14*2,IF(OR(F18="Astreinte +3 dep"),Données!$C$14*3,IF(F18="Astreinte +4 dep",Données!$C$14*4,""))))</f>
        <v/>
      </c>
      <c r="AF18" s="67"/>
      <c r="AG18" s="93"/>
      <c r="AH18" s="68"/>
    </row>
    <row r="19" spans="1:34" ht="15.75" customHeight="1">
      <c r="A19" s="173" t="str">
        <f t="shared" si="0"/>
        <v>17 Avril 2013</v>
      </c>
      <c r="B19" s="172">
        <f t="shared" si="3"/>
        <v>16</v>
      </c>
      <c r="C19" s="164">
        <f t="shared" si="18"/>
        <v>41381</v>
      </c>
      <c r="D19" s="118">
        <f t="shared" si="18"/>
        <v>17</v>
      </c>
      <c r="E19" s="114" t="s">
        <v>6</v>
      </c>
      <c r="F19" s="114"/>
      <c r="G19" s="161" t="str">
        <f t="shared" si="1"/>
        <v/>
      </c>
      <c r="H19" s="116" t="str">
        <f t="shared" si="4"/>
        <v/>
      </c>
      <c r="I19" s="116" t="str">
        <f t="shared" si="5"/>
        <v/>
      </c>
      <c r="J19" s="117" t="str">
        <f t="shared" si="6"/>
        <v/>
      </c>
      <c r="K19" s="145"/>
      <c r="L19" s="116" t="str">
        <f t="shared" si="7"/>
        <v/>
      </c>
      <c r="M19" s="116" t="str">
        <f t="shared" si="8"/>
        <v/>
      </c>
      <c r="N19" s="117" t="str">
        <f t="shared" si="19"/>
        <v/>
      </c>
      <c r="O19" s="117" t="str">
        <f t="shared" si="9"/>
        <v/>
      </c>
      <c r="P19" s="117" t="str">
        <f t="shared" si="10"/>
        <v/>
      </c>
      <c r="Q19" s="116"/>
      <c r="R19" s="116"/>
      <c r="S19" s="116"/>
      <c r="T19" s="117" t="str">
        <f t="shared" si="11"/>
        <v/>
      </c>
      <c r="U19" s="117" t="str">
        <f t="shared" si="12"/>
        <v/>
      </c>
      <c r="V19" s="117" t="str">
        <f t="shared" si="13"/>
        <v/>
      </c>
      <c r="W19" s="118" t="str">
        <f t="shared" si="14"/>
        <v/>
      </c>
      <c r="X19" s="118" t="str">
        <f t="shared" si="2"/>
        <v/>
      </c>
      <c r="Y19" s="147"/>
      <c r="Z19" s="114"/>
      <c r="AA19" s="162" t="str">
        <f t="shared" si="15"/>
        <v/>
      </c>
      <c r="AB19" s="114"/>
      <c r="AC19" s="162" t="str">
        <f t="shared" si="16"/>
        <v/>
      </c>
      <c r="AD19" s="162" t="str">
        <f t="shared" si="17"/>
        <v/>
      </c>
      <c r="AE19" s="117" t="str">
        <f>IF(OR(F19="Matin",F19="après-midi",F19="nuit",F19="Journée",F19="Astreinte +1 dep"),Données!$C$14,IF(OR(F19="Astreinte +2 dep"),Données!$C$14*2,IF(OR(F19="Astreinte +3 dep"),Données!$C$14*3,IF(F19="Astreinte +4 dep",Données!$C$14*4,""))))</f>
        <v/>
      </c>
      <c r="AF19" s="121"/>
      <c r="AG19" s="122"/>
      <c r="AH19" s="68"/>
    </row>
    <row r="20" spans="1:34" ht="15.75" customHeight="1">
      <c r="A20" s="173" t="str">
        <f t="shared" si="0"/>
        <v>18 Avril 2013</v>
      </c>
      <c r="B20" s="172" t="str">
        <f t="shared" si="3"/>
        <v/>
      </c>
      <c r="C20" s="165">
        <f t="shared" si="18"/>
        <v>41382</v>
      </c>
      <c r="D20" s="91">
        <f t="shared" si="18"/>
        <v>18</v>
      </c>
      <c r="E20" s="114" t="s">
        <v>6</v>
      </c>
      <c r="F20" s="61"/>
      <c r="G20" s="180" t="str">
        <f t="shared" si="1"/>
        <v/>
      </c>
      <c r="H20" s="63" t="str">
        <f t="shared" si="4"/>
        <v/>
      </c>
      <c r="I20" s="63" t="str">
        <f t="shared" si="5"/>
        <v/>
      </c>
      <c r="J20" s="64" t="str">
        <f t="shared" si="6"/>
        <v/>
      </c>
      <c r="K20" s="146"/>
      <c r="L20" s="63" t="str">
        <f t="shared" si="7"/>
        <v/>
      </c>
      <c r="M20" s="63" t="str">
        <f t="shared" si="8"/>
        <v/>
      </c>
      <c r="N20" s="64" t="str">
        <f t="shared" si="19"/>
        <v/>
      </c>
      <c r="O20" s="64" t="str">
        <f t="shared" si="9"/>
        <v/>
      </c>
      <c r="P20" s="64" t="str">
        <f t="shared" si="10"/>
        <v/>
      </c>
      <c r="Q20" s="63"/>
      <c r="R20" s="63"/>
      <c r="S20" s="63"/>
      <c r="T20" s="64" t="str">
        <f t="shared" si="11"/>
        <v/>
      </c>
      <c r="U20" s="64" t="str">
        <f t="shared" si="12"/>
        <v/>
      </c>
      <c r="V20" s="64" t="str">
        <f t="shared" si="13"/>
        <v/>
      </c>
      <c r="W20" s="91" t="str">
        <f t="shared" si="14"/>
        <v/>
      </c>
      <c r="X20" s="91" t="str">
        <f t="shared" si="2"/>
        <v/>
      </c>
      <c r="Y20" s="148"/>
      <c r="Z20" s="61"/>
      <c r="AA20" s="163" t="str">
        <f t="shared" si="15"/>
        <v/>
      </c>
      <c r="AB20" s="61"/>
      <c r="AC20" s="163" t="str">
        <f t="shared" si="16"/>
        <v/>
      </c>
      <c r="AD20" s="163" t="str">
        <f t="shared" si="17"/>
        <v/>
      </c>
      <c r="AE20" s="64" t="str">
        <f>IF(OR(F20="Matin",F20="après-midi",F20="nuit",F20="Journée",F20="Astreinte +1 dep"),Données!$C$14,IF(OR(F20="Astreinte +2 dep"),Données!$C$14*2,IF(OR(F20="Astreinte +3 dep"),Données!$C$14*3,IF(F20="Astreinte +4 dep",Données!$C$14*4,""))))</f>
        <v/>
      </c>
      <c r="AF20" s="67"/>
      <c r="AG20" s="93"/>
      <c r="AH20" s="68"/>
    </row>
    <row r="21" spans="1:34" ht="15.75" customHeight="1">
      <c r="A21" s="173" t="str">
        <f t="shared" si="0"/>
        <v>19 Avril 2013</v>
      </c>
      <c r="B21" s="172" t="str">
        <f t="shared" si="3"/>
        <v/>
      </c>
      <c r="C21" s="164">
        <f t="shared" si="18"/>
        <v>41383</v>
      </c>
      <c r="D21" s="118">
        <f t="shared" si="18"/>
        <v>19</v>
      </c>
      <c r="E21" s="114" t="s">
        <v>6</v>
      </c>
      <c r="F21" s="114"/>
      <c r="G21" s="161" t="str">
        <f t="shared" si="1"/>
        <v/>
      </c>
      <c r="H21" s="116" t="str">
        <f t="shared" si="4"/>
        <v/>
      </c>
      <c r="I21" s="116" t="str">
        <f t="shared" si="5"/>
        <v/>
      </c>
      <c r="J21" s="117" t="str">
        <f t="shared" si="6"/>
        <v/>
      </c>
      <c r="K21" s="145"/>
      <c r="L21" s="116" t="str">
        <f t="shared" si="7"/>
        <v/>
      </c>
      <c r="M21" s="116" t="str">
        <f t="shared" si="8"/>
        <v/>
      </c>
      <c r="N21" s="117" t="str">
        <f t="shared" si="19"/>
        <v/>
      </c>
      <c r="O21" s="117" t="str">
        <f t="shared" si="9"/>
        <v/>
      </c>
      <c r="P21" s="117" t="str">
        <f t="shared" si="10"/>
        <v/>
      </c>
      <c r="Q21" s="116"/>
      <c r="R21" s="116"/>
      <c r="S21" s="116"/>
      <c r="T21" s="117" t="str">
        <f t="shared" si="11"/>
        <v/>
      </c>
      <c r="U21" s="117" t="str">
        <f t="shared" si="12"/>
        <v/>
      </c>
      <c r="V21" s="117" t="str">
        <f t="shared" si="13"/>
        <v/>
      </c>
      <c r="W21" s="118" t="str">
        <f t="shared" si="14"/>
        <v/>
      </c>
      <c r="X21" s="118" t="str">
        <f t="shared" si="2"/>
        <v/>
      </c>
      <c r="Y21" s="147"/>
      <c r="Z21" s="114"/>
      <c r="AA21" s="162" t="str">
        <f t="shared" si="15"/>
        <v/>
      </c>
      <c r="AB21" s="114"/>
      <c r="AC21" s="162" t="str">
        <f t="shared" si="16"/>
        <v/>
      </c>
      <c r="AD21" s="162" t="str">
        <f t="shared" si="17"/>
        <v/>
      </c>
      <c r="AE21" s="117" t="str">
        <f>IF(OR(F21="Matin",F21="après-midi",F21="nuit",F21="Journée",F21="Astreinte +1 dep"),Données!$C$14,IF(OR(F21="Astreinte +2 dep"),Données!$C$14*2,IF(OR(F21="Astreinte +3 dep"),Données!$C$14*3,IF(F21="Astreinte +4 dep",Données!$C$14*4,""))))</f>
        <v/>
      </c>
      <c r="AF21" s="121"/>
      <c r="AG21" s="122"/>
      <c r="AH21" s="68"/>
    </row>
    <row r="22" spans="1:34" ht="15.75" customHeight="1">
      <c r="A22" s="173" t="str">
        <f t="shared" si="0"/>
        <v>20 Avril 2013</v>
      </c>
      <c r="B22" s="172" t="str">
        <f t="shared" si="3"/>
        <v/>
      </c>
      <c r="C22" s="165">
        <f t="shared" si="18"/>
        <v>41384</v>
      </c>
      <c r="D22" s="91">
        <f t="shared" si="18"/>
        <v>20</v>
      </c>
      <c r="E22" s="61" t="s">
        <v>6</v>
      </c>
      <c r="F22" s="61"/>
      <c r="G22" s="180" t="str">
        <f t="shared" si="1"/>
        <v/>
      </c>
      <c r="H22" s="63" t="str">
        <f t="shared" si="4"/>
        <v/>
      </c>
      <c r="I22" s="63" t="str">
        <f t="shared" si="5"/>
        <v/>
      </c>
      <c r="J22" s="64" t="str">
        <f t="shared" si="6"/>
        <v/>
      </c>
      <c r="K22" s="146"/>
      <c r="L22" s="63" t="str">
        <f t="shared" si="7"/>
        <v/>
      </c>
      <c r="M22" s="63" t="str">
        <f t="shared" si="8"/>
        <v/>
      </c>
      <c r="N22" s="64" t="str">
        <f t="shared" si="19"/>
        <v/>
      </c>
      <c r="O22" s="64" t="str">
        <f t="shared" si="9"/>
        <v/>
      </c>
      <c r="P22" s="64" t="str">
        <f t="shared" si="10"/>
        <v/>
      </c>
      <c r="Q22" s="63"/>
      <c r="R22" s="63"/>
      <c r="S22" s="63"/>
      <c r="T22" s="64" t="str">
        <f t="shared" si="11"/>
        <v/>
      </c>
      <c r="U22" s="64" t="str">
        <f t="shared" si="12"/>
        <v/>
      </c>
      <c r="V22" s="64" t="str">
        <f t="shared" si="13"/>
        <v/>
      </c>
      <c r="W22" s="91" t="str">
        <f t="shared" si="14"/>
        <v/>
      </c>
      <c r="X22" s="91" t="str">
        <f t="shared" si="2"/>
        <v/>
      </c>
      <c r="Y22" s="148"/>
      <c r="Z22" s="61"/>
      <c r="AA22" s="163" t="str">
        <f t="shared" si="15"/>
        <v/>
      </c>
      <c r="AB22" s="61"/>
      <c r="AC22" s="163" t="str">
        <f t="shared" si="16"/>
        <v/>
      </c>
      <c r="AD22" s="163" t="str">
        <f t="shared" si="17"/>
        <v/>
      </c>
      <c r="AE22" s="64" t="str">
        <f>IF(OR(F22="Matin",F22="après-midi",F22="nuit",F22="Journée",F22="Astreinte +1 dep"),Données!$C$14,IF(OR(F22="Astreinte +2 dep"),Données!$C$14*2,IF(OR(F22="Astreinte +3 dep"),Données!$C$14*3,IF(F22="Astreinte +4 dep",Données!$C$14*4,""))))</f>
        <v/>
      </c>
      <c r="AF22" s="67"/>
      <c r="AG22" s="93"/>
      <c r="AH22" s="68"/>
    </row>
    <row r="23" spans="1:34" ht="15.75" customHeight="1">
      <c r="A23" s="173" t="str">
        <f t="shared" si="0"/>
        <v>21 Avril 2013</v>
      </c>
      <c r="B23" s="172" t="str">
        <f t="shared" si="3"/>
        <v/>
      </c>
      <c r="C23" s="164">
        <f t="shared" si="18"/>
        <v>41385</v>
      </c>
      <c r="D23" s="118">
        <f t="shared" si="18"/>
        <v>21</v>
      </c>
      <c r="E23" s="114"/>
      <c r="F23" s="114"/>
      <c r="G23" s="161" t="str">
        <f t="shared" si="1"/>
        <v/>
      </c>
      <c r="H23" s="116" t="str">
        <f t="shared" si="4"/>
        <v/>
      </c>
      <c r="I23" s="116" t="str">
        <f t="shared" si="5"/>
        <v/>
      </c>
      <c r="J23" s="117" t="str">
        <f t="shared" si="6"/>
        <v/>
      </c>
      <c r="K23" s="145"/>
      <c r="L23" s="116" t="str">
        <f t="shared" si="7"/>
        <v/>
      </c>
      <c r="M23" s="116" t="str">
        <f t="shared" si="8"/>
        <v/>
      </c>
      <c r="N23" s="117" t="str">
        <f t="shared" si="19"/>
        <v/>
      </c>
      <c r="O23" s="117" t="str">
        <f t="shared" si="9"/>
        <v/>
      </c>
      <c r="P23" s="117" t="str">
        <f t="shared" si="10"/>
        <v/>
      </c>
      <c r="Q23" s="116"/>
      <c r="R23" s="116"/>
      <c r="S23" s="116"/>
      <c r="T23" s="117" t="str">
        <f t="shared" si="11"/>
        <v/>
      </c>
      <c r="U23" s="117" t="str">
        <f t="shared" si="12"/>
        <v/>
      </c>
      <c r="V23" s="117" t="str">
        <f t="shared" si="13"/>
        <v/>
      </c>
      <c r="W23" s="118" t="str">
        <f t="shared" si="14"/>
        <v/>
      </c>
      <c r="X23" s="118" t="str">
        <f t="shared" si="2"/>
        <v/>
      </c>
      <c r="Y23" s="147"/>
      <c r="Z23" s="114"/>
      <c r="AA23" s="162" t="str">
        <f t="shared" si="15"/>
        <v/>
      </c>
      <c r="AB23" s="114"/>
      <c r="AC23" s="162" t="str">
        <f t="shared" si="16"/>
        <v/>
      </c>
      <c r="AD23" s="162" t="str">
        <f t="shared" si="17"/>
        <v/>
      </c>
      <c r="AE23" s="117" t="str">
        <f>IF(OR(F23="Matin",F23="après-midi",F23="nuit",F23="Journée",F23="Astreinte +1 dep"),Données!$C$14,IF(OR(F23="Astreinte +2 dep"),Données!$C$14*2,IF(OR(F23="Astreinte +3 dep"),Données!$C$14*3,IF(F23="Astreinte +4 dep",Données!$C$14*4,""))))</f>
        <v/>
      </c>
      <c r="AF23" s="121"/>
      <c r="AG23" s="122"/>
      <c r="AH23" s="68"/>
    </row>
    <row r="24" spans="1:34" ht="15.75" customHeight="1">
      <c r="A24" s="173" t="str">
        <f t="shared" si="0"/>
        <v>22 Avril 2013</v>
      </c>
      <c r="B24" s="172" t="str">
        <f t="shared" si="3"/>
        <v/>
      </c>
      <c r="C24" s="165">
        <f t="shared" si="18"/>
        <v>41386</v>
      </c>
      <c r="D24" s="91">
        <f t="shared" si="18"/>
        <v>22</v>
      </c>
      <c r="E24" s="61" t="s">
        <v>5</v>
      </c>
      <c r="F24" s="61"/>
      <c r="G24" s="180" t="str">
        <f t="shared" si="1"/>
        <v/>
      </c>
      <c r="H24" s="63" t="str">
        <f t="shared" si="4"/>
        <v/>
      </c>
      <c r="I24" s="63" t="str">
        <f t="shared" si="5"/>
        <v/>
      </c>
      <c r="J24" s="64" t="str">
        <f t="shared" si="6"/>
        <v/>
      </c>
      <c r="K24" s="146"/>
      <c r="L24" s="63" t="str">
        <f t="shared" si="7"/>
        <v/>
      </c>
      <c r="M24" s="63" t="str">
        <f t="shared" si="8"/>
        <v/>
      </c>
      <c r="N24" s="64" t="str">
        <f t="shared" si="19"/>
        <v/>
      </c>
      <c r="O24" s="64" t="str">
        <f t="shared" si="9"/>
        <v/>
      </c>
      <c r="P24" s="64" t="str">
        <f t="shared" si="10"/>
        <v/>
      </c>
      <c r="Q24" s="63"/>
      <c r="R24" s="63"/>
      <c r="S24" s="63"/>
      <c r="T24" s="123" t="str">
        <f t="shared" si="11"/>
        <v/>
      </c>
      <c r="U24" s="123" t="str">
        <f t="shared" si="12"/>
        <v/>
      </c>
      <c r="V24" s="64" t="str">
        <f t="shared" si="13"/>
        <v/>
      </c>
      <c r="W24" s="91" t="str">
        <f t="shared" si="14"/>
        <v/>
      </c>
      <c r="X24" s="91" t="str">
        <f t="shared" si="2"/>
        <v/>
      </c>
      <c r="Y24" s="148"/>
      <c r="Z24" s="61"/>
      <c r="AA24" s="163" t="str">
        <f t="shared" si="15"/>
        <v/>
      </c>
      <c r="AB24" s="61"/>
      <c r="AC24" s="163" t="str">
        <f t="shared" si="16"/>
        <v/>
      </c>
      <c r="AD24" s="163" t="str">
        <f t="shared" si="17"/>
        <v/>
      </c>
      <c r="AE24" s="64" t="str">
        <f>IF(OR(F24="Matin",F24="après-midi",F24="nuit",F24="Journée",F24="Astreinte +1 dep"),Données!$C$14,IF(OR(F24="Astreinte +2 dep"),Données!$C$14*2,IF(OR(F24="Astreinte +3 dep"),Données!$C$14*3,IF(F24="Astreinte +4 dep",Données!$C$14*4,""))))</f>
        <v/>
      </c>
      <c r="AF24" s="67"/>
      <c r="AG24" s="93"/>
      <c r="AH24" s="68"/>
    </row>
    <row r="25" spans="1:34" ht="15.75" customHeight="1">
      <c r="A25" s="173" t="str">
        <f t="shared" si="0"/>
        <v>23 Avril 2013</v>
      </c>
      <c r="B25" s="172" t="str">
        <f t="shared" si="3"/>
        <v/>
      </c>
      <c r="C25" s="164">
        <f t="shared" si="18"/>
        <v>41387</v>
      </c>
      <c r="D25" s="118">
        <f t="shared" si="18"/>
        <v>23</v>
      </c>
      <c r="E25" s="61" t="s">
        <v>5</v>
      </c>
      <c r="F25" s="114"/>
      <c r="G25" s="161" t="str">
        <f t="shared" si="1"/>
        <v/>
      </c>
      <c r="H25" s="116" t="str">
        <f t="shared" si="4"/>
        <v/>
      </c>
      <c r="I25" s="116" t="str">
        <f t="shared" si="5"/>
        <v/>
      </c>
      <c r="J25" s="117" t="str">
        <f t="shared" si="6"/>
        <v/>
      </c>
      <c r="K25" s="145"/>
      <c r="L25" s="116" t="str">
        <f t="shared" si="7"/>
        <v/>
      </c>
      <c r="M25" s="116" t="str">
        <f t="shared" si="8"/>
        <v/>
      </c>
      <c r="N25" s="117" t="str">
        <f t="shared" si="19"/>
        <v/>
      </c>
      <c r="O25" s="117" t="str">
        <f t="shared" si="9"/>
        <v/>
      </c>
      <c r="P25" s="117" t="str">
        <f t="shared" si="10"/>
        <v/>
      </c>
      <c r="Q25" s="116"/>
      <c r="R25" s="116"/>
      <c r="S25" s="116"/>
      <c r="T25" s="117" t="str">
        <f t="shared" si="11"/>
        <v/>
      </c>
      <c r="U25" s="117" t="str">
        <f t="shared" si="12"/>
        <v/>
      </c>
      <c r="V25" s="117" t="str">
        <f t="shared" si="13"/>
        <v/>
      </c>
      <c r="W25" s="118" t="str">
        <f t="shared" si="14"/>
        <v/>
      </c>
      <c r="X25" s="118" t="str">
        <f t="shared" si="2"/>
        <v/>
      </c>
      <c r="Y25" s="147"/>
      <c r="Z25" s="114"/>
      <c r="AA25" s="162" t="str">
        <f t="shared" si="15"/>
        <v/>
      </c>
      <c r="AB25" s="114"/>
      <c r="AC25" s="162" t="str">
        <f t="shared" si="16"/>
        <v/>
      </c>
      <c r="AD25" s="162" t="str">
        <f t="shared" si="17"/>
        <v/>
      </c>
      <c r="AE25" s="117" t="str">
        <f>IF(OR(F25="Matin",F25="après-midi",F25="nuit",F25="Journée",F25="Astreinte +1 dep"),Données!$C$14,IF(OR(F25="Astreinte +2 dep"),Données!$C$14*2,IF(OR(F25="Astreinte +3 dep"),Données!$C$14*3,IF(F25="Astreinte +4 dep",Données!$C$14*4,""))))</f>
        <v/>
      </c>
      <c r="AF25" s="121"/>
      <c r="AG25" s="122"/>
      <c r="AH25" s="68"/>
    </row>
    <row r="26" spans="1:34" ht="15.75" customHeight="1">
      <c r="A26" s="173" t="str">
        <f t="shared" si="0"/>
        <v>24 Avril 2013</v>
      </c>
      <c r="B26" s="172">
        <f t="shared" si="3"/>
        <v>17</v>
      </c>
      <c r="C26" s="165">
        <f t="shared" si="18"/>
        <v>41388</v>
      </c>
      <c r="D26" s="91">
        <f t="shared" si="18"/>
        <v>24</v>
      </c>
      <c r="E26" s="61" t="s">
        <v>5</v>
      </c>
      <c r="F26" s="69"/>
      <c r="G26" s="180" t="str">
        <f t="shared" si="1"/>
        <v/>
      </c>
      <c r="H26" s="63" t="str">
        <f t="shared" si="4"/>
        <v/>
      </c>
      <c r="I26" s="63" t="str">
        <f t="shared" si="5"/>
        <v/>
      </c>
      <c r="J26" s="64" t="str">
        <f t="shared" si="6"/>
        <v/>
      </c>
      <c r="K26" s="146"/>
      <c r="L26" s="63" t="str">
        <f t="shared" si="7"/>
        <v/>
      </c>
      <c r="M26" s="63" t="str">
        <f t="shared" si="8"/>
        <v/>
      </c>
      <c r="N26" s="64" t="str">
        <f t="shared" si="19"/>
        <v/>
      </c>
      <c r="O26" s="64" t="str">
        <f t="shared" si="9"/>
        <v/>
      </c>
      <c r="P26" s="64" t="str">
        <f t="shared" si="10"/>
        <v/>
      </c>
      <c r="Q26" s="63"/>
      <c r="R26" s="63"/>
      <c r="S26" s="63"/>
      <c r="T26" s="64" t="str">
        <f t="shared" si="11"/>
        <v/>
      </c>
      <c r="U26" s="64" t="str">
        <f t="shared" si="12"/>
        <v/>
      </c>
      <c r="V26" s="64" t="str">
        <f t="shared" si="13"/>
        <v/>
      </c>
      <c r="W26" s="91" t="str">
        <f t="shared" si="14"/>
        <v/>
      </c>
      <c r="X26" s="91" t="str">
        <f t="shared" si="2"/>
        <v/>
      </c>
      <c r="Y26" s="148"/>
      <c r="Z26" s="61"/>
      <c r="AA26" s="163" t="str">
        <f t="shared" si="15"/>
        <v/>
      </c>
      <c r="AB26" s="61"/>
      <c r="AC26" s="163" t="str">
        <f t="shared" si="16"/>
        <v/>
      </c>
      <c r="AD26" s="163" t="str">
        <f t="shared" si="17"/>
        <v/>
      </c>
      <c r="AE26" s="64" t="str">
        <f>IF(OR(F26="Matin",F26="après-midi",F26="nuit",F26="Journée",F26="Astreinte +1 dep"),Données!$C$14,IF(OR(F26="Astreinte +2 dep"),Données!$C$14*2,IF(OR(F26="Astreinte +3 dep"),Données!$C$14*3,IF(F26="Astreinte +4 dep",Données!$C$14*4,""))))</f>
        <v/>
      </c>
      <c r="AF26" s="67"/>
      <c r="AG26" s="93"/>
      <c r="AH26" s="68"/>
    </row>
    <row r="27" spans="1:34" ht="15.75" customHeight="1">
      <c r="A27" s="173" t="str">
        <f t="shared" si="0"/>
        <v>25 Avril 2013</v>
      </c>
      <c r="B27" s="172" t="str">
        <f t="shared" si="3"/>
        <v/>
      </c>
      <c r="C27" s="164">
        <f t="shared" si="18"/>
        <v>41389</v>
      </c>
      <c r="D27" s="118">
        <f t="shared" si="18"/>
        <v>25</v>
      </c>
      <c r="E27" s="61" t="s">
        <v>5</v>
      </c>
      <c r="F27" s="114"/>
      <c r="G27" s="161" t="str">
        <f t="shared" si="1"/>
        <v/>
      </c>
      <c r="H27" s="116" t="str">
        <f t="shared" si="4"/>
        <v/>
      </c>
      <c r="I27" s="116" t="str">
        <f t="shared" si="5"/>
        <v/>
      </c>
      <c r="J27" s="117" t="str">
        <f t="shared" si="6"/>
        <v/>
      </c>
      <c r="K27" s="145"/>
      <c r="L27" s="116" t="str">
        <f t="shared" si="7"/>
        <v/>
      </c>
      <c r="M27" s="116" t="str">
        <f t="shared" si="8"/>
        <v/>
      </c>
      <c r="N27" s="117" t="str">
        <f t="shared" si="19"/>
        <v/>
      </c>
      <c r="O27" s="117" t="str">
        <f t="shared" si="9"/>
        <v/>
      </c>
      <c r="P27" s="117" t="str">
        <f t="shared" si="10"/>
        <v/>
      </c>
      <c r="Q27" s="116"/>
      <c r="R27" s="116"/>
      <c r="S27" s="116"/>
      <c r="T27" s="117" t="str">
        <f t="shared" si="11"/>
        <v/>
      </c>
      <c r="U27" s="117" t="str">
        <f t="shared" si="12"/>
        <v/>
      </c>
      <c r="V27" s="117" t="str">
        <f t="shared" si="13"/>
        <v/>
      </c>
      <c r="W27" s="118" t="str">
        <f t="shared" si="14"/>
        <v/>
      </c>
      <c r="X27" s="118" t="str">
        <f t="shared" si="2"/>
        <v/>
      </c>
      <c r="Y27" s="147"/>
      <c r="Z27" s="114"/>
      <c r="AA27" s="162" t="str">
        <f t="shared" si="15"/>
        <v/>
      </c>
      <c r="AB27" s="114"/>
      <c r="AC27" s="162" t="str">
        <f t="shared" si="16"/>
        <v/>
      </c>
      <c r="AD27" s="162" t="str">
        <f t="shared" si="17"/>
        <v/>
      </c>
      <c r="AE27" s="117" t="str">
        <f>IF(OR(F27="Matin",F27="après-midi",F27="nuit",F27="Journée",F27="Astreinte +1 dep"),Données!$C$14,IF(OR(F27="Astreinte +2 dep"),Données!$C$14*2,IF(OR(F27="Astreinte +3 dep"),Données!$C$14*3,IF(F27="Astreinte +4 dep",Données!$C$14*4,""))))</f>
        <v/>
      </c>
      <c r="AF27" s="121"/>
      <c r="AG27" s="122"/>
      <c r="AH27" s="68"/>
    </row>
    <row r="28" spans="1:34" ht="15.75" customHeight="1">
      <c r="A28" s="173" t="str">
        <f t="shared" si="0"/>
        <v>26 Avril 2013</v>
      </c>
      <c r="B28" s="172" t="str">
        <f t="shared" si="3"/>
        <v/>
      </c>
      <c r="C28" s="164">
        <f t="shared" si="18"/>
        <v>41390</v>
      </c>
      <c r="D28" s="91">
        <f t="shared" si="18"/>
        <v>26</v>
      </c>
      <c r="E28" s="61" t="s">
        <v>5</v>
      </c>
      <c r="F28" s="61"/>
      <c r="G28" s="180" t="str">
        <f t="shared" si="1"/>
        <v/>
      </c>
      <c r="H28" s="63" t="str">
        <f t="shared" si="4"/>
        <v/>
      </c>
      <c r="I28" s="63" t="str">
        <f t="shared" si="5"/>
        <v/>
      </c>
      <c r="J28" s="64" t="str">
        <f t="shared" si="6"/>
        <v/>
      </c>
      <c r="K28" s="146"/>
      <c r="L28" s="63" t="str">
        <f t="shared" si="7"/>
        <v/>
      </c>
      <c r="M28" s="63" t="str">
        <f t="shared" si="8"/>
        <v/>
      </c>
      <c r="N28" s="64" t="str">
        <f t="shared" si="19"/>
        <v/>
      </c>
      <c r="O28" s="64" t="str">
        <f t="shared" si="9"/>
        <v/>
      </c>
      <c r="P28" s="64" t="str">
        <f t="shared" si="10"/>
        <v/>
      </c>
      <c r="Q28" s="63"/>
      <c r="R28" s="63"/>
      <c r="S28" s="63"/>
      <c r="T28" s="64" t="str">
        <f t="shared" si="11"/>
        <v/>
      </c>
      <c r="U28" s="64" t="str">
        <f t="shared" si="12"/>
        <v/>
      </c>
      <c r="V28" s="64" t="str">
        <f t="shared" si="13"/>
        <v/>
      </c>
      <c r="W28" s="91" t="str">
        <f t="shared" si="14"/>
        <v/>
      </c>
      <c r="X28" s="91" t="str">
        <f t="shared" si="2"/>
        <v/>
      </c>
      <c r="Y28" s="148"/>
      <c r="Z28" s="61"/>
      <c r="AA28" s="163" t="str">
        <f t="shared" si="15"/>
        <v/>
      </c>
      <c r="AB28" s="61"/>
      <c r="AC28" s="163" t="str">
        <f t="shared" si="16"/>
        <v/>
      </c>
      <c r="AD28" s="163" t="str">
        <f t="shared" si="17"/>
        <v/>
      </c>
      <c r="AE28" s="64" t="str">
        <f>IF(OR(F28="Matin",F28="après-midi",F28="nuit",F28="Journée",F28="Astreinte +1 dep"),Données!$C$14,IF(OR(F28="Astreinte +2 dep"),Données!$C$14*2,IF(OR(F28="Astreinte +3 dep"),Données!$C$14*3,IF(F28="Astreinte +4 dep",Données!$C$14*4,""))))</f>
        <v/>
      </c>
      <c r="AF28" s="67"/>
      <c r="AG28" s="93"/>
      <c r="AH28" s="68"/>
    </row>
    <row r="29" spans="1:34" ht="15.75" customHeight="1">
      <c r="A29" s="173" t="str">
        <f t="shared" si="0"/>
        <v>27 Avril 2013</v>
      </c>
      <c r="B29" s="172" t="str">
        <f t="shared" si="3"/>
        <v/>
      </c>
      <c r="C29" s="164">
        <f t="shared" si="18"/>
        <v>41391</v>
      </c>
      <c r="D29" s="118">
        <f t="shared" si="18"/>
        <v>27</v>
      </c>
      <c r="E29" s="114"/>
      <c r="F29" s="114"/>
      <c r="G29" s="161" t="str">
        <f t="shared" si="1"/>
        <v/>
      </c>
      <c r="H29" s="116" t="str">
        <f t="shared" si="4"/>
        <v/>
      </c>
      <c r="I29" s="116" t="str">
        <f t="shared" si="5"/>
        <v/>
      </c>
      <c r="J29" s="117" t="str">
        <f t="shared" si="6"/>
        <v/>
      </c>
      <c r="K29" s="145"/>
      <c r="L29" s="116" t="str">
        <f t="shared" si="7"/>
        <v/>
      </c>
      <c r="M29" s="116" t="str">
        <f t="shared" si="8"/>
        <v/>
      </c>
      <c r="N29" s="117" t="str">
        <f t="shared" si="19"/>
        <v/>
      </c>
      <c r="O29" s="117" t="str">
        <f t="shared" si="9"/>
        <v/>
      </c>
      <c r="P29" s="117" t="str">
        <f t="shared" si="10"/>
        <v/>
      </c>
      <c r="Q29" s="116"/>
      <c r="R29" s="116"/>
      <c r="S29" s="116"/>
      <c r="T29" s="117" t="str">
        <f t="shared" si="11"/>
        <v/>
      </c>
      <c r="U29" s="117" t="str">
        <f t="shared" si="12"/>
        <v/>
      </c>
      <c r="V29" s="117" t="str">
        <f t="shared" si="13"/>
        <v/>
      </c>
      <c r="W29" s="118" t="str">
        <f t="shared" si="14"/>
        <v/>
      </c>
      <c r="X29" s="118" t="str">
        <f t="shared" si="2"/>
        <v/>
      </c>
      <c r="Y29" s="147"/>
      <c r="Z29" s="114"/>
      <c r="AA29" s="162" t="str">
        <f t="shared" si="15"/>
        <v/>
      </c>
      <c r="AB29" s="114"/>
      <c r="AC29" s="162" t="str">
        <f t="shared" si="16"/>
        <v/>
      </c>
      <c r="AD29" s="162" t="str">
        <f t="shared" si="17"/>
        <v/>
      </c>
      <c r="AE29" s="117" t="str">
        <f>IF(OR(F29="Matin",F29="après-midi",F29="nuit",F29="Journée",F29="Astreinte +1 dep"),Données!$C$14,IF(OR(F29="Astreinte +2 dep"),Données!$C$14*2,IF(OR(F29="Astreinte +3 dep"),Données!$C$14*3,IF(F29="Astreinte +4 dep",Données!$C$14*4,""))))</f>
        <v/>
      </c>
      <c r="AF29" s="121"/>
      <c r="AG29" s="122"/>
      <c r="AH29" s="68"/>
    </row>
    <row r="30" spans="1:34" ht="15.75" customHeight="1">
      <c r="A30" s="173" t="str">
        <f t="shared" si="0"/>
        <v>28 Avril 2013</v>
      </c>
      <c r="B30" s="172" t="str">
        <f t="shared" si="3"/>
        <v/>
      </c>
      <c r="C30" s="165">
        <f t="shared" si="18"/>
        <v>41392</v>
      </c>
      <c r="D30" s="91">
        <f t="shared" si="18"/>
        <v>28</v>
      </c>
      <c r="E30" s="61"/>
      <c r="F30" s="61"/>
      <c r="G30" s="180" t="str">
        <f t="shared" si="1"/>
        <v/>
      </c>
      <c r="H30" s="63" t="str">
        <f t="shared" si="4"/>
        <v/>
      </c>
      <c r="I30" s="63" t="str">
        <f t="shared" si="5"/>
        <v/>
      </c>
      <c r="J30" s="64" t="str">
        <f t="shared" si="6"/>
        <v/>
      </c>
      <c r="K30" s="146"/>
      <c r="L30" s="63" t="str">
        <f t="shared" si="7"/>
        <v/>
      </c>
      <c r="M30" s="63" t="str">
        <f t="shared" si="8"/>
        <v/>
      </c>
      <c r="N30" s="64" t="str">
        <f t="shared" si="19"/>
        <v/>
      </c>
      <c r="O30" s="64" t="str">
        <f t="shared" si="9"/>
        <v/>
      </c>
      <c r="P30" s="64" t="str">
        <f t="shared" si="10"/>
        <v/>
      </c>
      <c r="Q30" s="63"/>
      <c r="R30" s="63"/>
      <c r="S30" s="63"/>
      <c r="T30" s="64" t="str">
        <f t="shared" si="11"/>
        <v/>
      </c>
      <c r="U30" s="64" t="str">
        <f t="shared" si="12"/>
        <v/>
      </c>
      <c r="V30" s="64" t="str">
        <f t="shared" si="13"/>
        <v/>
      </c>
      <c r="W30" s="91" t="str">
        <f t="shared" si="14"/>
        <v/>
      </c>
      <c r="X30" s="91" t="str">
        <f t="shared" si="2"/>
        <v/>
      </c>
      <c r="Y30" s="148"/>
      <c r="Z30" s="61"/>
      <c r="AA30" s="163" t="str">
        <f t="shared" si="15"/>
        <v/>
      </c>
      <c r="AB30" s="61"/>
      <c r="AC30" s="163" t="str">
        <f t="shared" si="16"/>
        <v/>
      </c>
      <c r="AD30" s="163" t="str">
        <f t="shared" si="17"/>
        <v/>
      </c>
      <c r="AE30" s="64" t="str">
        <f>IF(OR(F30="Matin",F30="après-midi",F30="nuit",F30="Journée",F30="Astreinte +1 dep"),Données!$C$14,IF(OR(F30="Astreinte +2 dep"),Données!$C$14*2,IF(OR(F30="Astreinte +3 dep"),Données!$C$14*3,IF(F30="Astreinte +4 dep",Données!$C$14*4,""))))</f>
        <v/>
      </c>
      <c r="AF30" s="67"/>
      <c r="AG30" s="93"/>
      <c r="AH30" s="68"/>
    </row>
    <row r="31" spans="1:34" ht="15.75" customHeight="1">
      <c r="A31" s="173" t="str">
        <f t="shared" si="0"/>
        <v>29 Avril 2013</v>
      </c>
      <c r="B31" s="172" t="str">
        <f t="shared" si="3"/>
        <v/>
      </c>
      <c r="C31" s="164">
        <f>IF(MONTH($C$30+1)=MONTH($C$3),$C$30+1,"")</f>
        <v>41393</v>
      </c>
      <c r="D31" s="118">
        <f>IF(C31&lt;&gt;"",D30+1,"")</f>
        <v>29</v>
      </c>
      <c r="E31" s="114" t="s">
        <v>3</v>
      </c>
      <c r="F31" s="114"/>
      <c r="G31" s="161" t="str">
        <f t="shared" si="1"/>
        <v/>
      </c>
      <c r="H31" s="116" t="str">
        <f t="shared" si="4"/>
        <v/>
      </c>
      <c r="I31" s="116" t="str">
        <f t="shared" si="5"/>
        <v/>
      </c>
      <c r="J31" s="117" t="str">
        <f t="shared" si="6"/>
        <v/>
      </c>
      <c r="K31" s="145"/>
      <c r="L31" s="116" t="str">
        <f t="shared" si="7"/>
        <v/>
      </c>
      <c r="M31" s="116" t="str">
        <f t="shared" si="8"/>
        <v/>
      </c>
      <c r="N31" s="117" t="str">
        <f t="shared" si="19"/>
        <v/>
      </c>
      <c r="O31" s="117" t="str">
        <f t="shared" si="9"/>
        <v/>
      </c>
      <c r="P31" s="117" t="str">
        <f t="shared" si="10"/>
        <v/>
      </c>
      <c r="Q31" s="116"/>
      <c r="R31" s="116"/>
      <c r="S31" s="116"/>
      <c r="T31" s="117" t="str">
        <f t="shared" si="11"/>
        <v/>
      </c>
      <c r="U31" s="117" t="str">
        <f t="shared" si="12"/>
        <v/>
      </c>
      <c r="V31" s="117" t="str">
        <f t="shared" si="13"/>
        <v/>
      </c>
      <c r="W31" s="118" t="str">
        <f t="shared" si="14"/>
        <v/>
      </c>
      <c r="X31" s="118" t="str">
        <f t="shared" si="2"/>
        <v/>
      </c>
      <c r="Y31" s="147"/>
      <c r="Z31" s="114"/>
      <c r="AA31" s="162" t="str">
        <f t="shared" si="15"/>
        <v/>
      </c>
      <c r="AB31" s="114"/>
      <c r="AC31" s="162" t="str">
        <f t="shared" si="16"/>
        <v/>
      </c>
      <c r="AD31" s="162" t="str">
        <f t="shared" si="17"/>
        <v/>
      </c>
      <c r="AE31" s="117" t="str">
        <f>IF(OR(F31="Matin",F31="après-midi",F31="nuit",F31="Journée",F31="Astreinte +1 dep"),Données!$C$14,IF(OR(F31="Astreinte +2 dep"),Données!$C$14*2,IF(OR(F31="Astreinte +3 dep"),Données!$C$14*3,IF(F31="Astreinte +4 dep",Données!$C$14*4,""))))</f>
        <v/>
      </c>
      <c r="AF31" s="121"/>
      <c r="AG31" s="122"/>
      <c r="AH31" s="68"/>
    </row>
    <row r="32" spans="1:34" ht="15.75" customHeight="1">
      <c r="A32" s="173" t="str">
        <f t="shared" si="0"/>
        <v>30 Avril 2013</v>
      </c>
      <c r="B32" s="172" t="str">
        <f t="shared" si="3"/>
        <v/>
      </c>
      <c r="C32" s="165">
        <f>IF(MONTH($C$30+2)=MONTH($C$3),$C$30+2,"")</f>
        <v>41394</v>
      </c>
      <c r="D32" s="91">
        <f>IF(C32&lt;&gt;"",D31+1,"")</f>
        <v>30</v>
      </c>
      <c r="E32" s="114" t="s">
        <v>3</v>
      </c>
      <c r="F32" s="61"/>
      <c r="G32" s="180" t="str">
        <f t="shared" si="1"/>
        <v/>
      </c>
      <c r="H32" s="63" t="str">
        <f t="shared" si="4"/>
        <v/>
      </c>
      <c r="I32" s="178" t="str">
        <f t="shared" si="5"/>
        <v/>
      </c>
      <c r="J32" s="64" t="str">
        <f t="shared" si="6"/>
        <v/>
      </c>
      <c r="K32" s="146"/>
      <c r="L32" s="63" t="str">
        <f t="shared" si="7"/>
        <v/>
      </c>
      <c r="M32" s="63" t="str">
        <f t="shared" si="8"/>
        <v/>
      </c>
      <c r="N32" s="64" t="str">
        <f t="shared" si="19"/>
        <v/>
      </c>
      <c r="O32" s="64" t="str">
        <f t="shared" si="9"/>
        <v/>
      </c>
      <c r="P32" s="64" t="str">
        <f t="shared" si="10"/>
        <v/>
      </c>
      <c r="Q32" s="63"/>
      <c r="R32" s="63"/>
      <c r="S32" s="63"/>
      <c r="T32" s="64" t="str">
        <f t="shared" si="11"/>
        <v/>
      </c>
      <c r="U32" s="64" t="str">
        <f t="shared" si="12"/>
        <v/>
      </c>
      <c r="V32" s="64" t="str">
        <f t="shared" si="13"/>
        <v/>
      </c>
      <c r="W32" s="91" t="str">
        <f t="shared" si="14"/>
        <v/>
      </c>
      <c r="X32" s="91" t="str">
        <f t="shared" si="2"/>
        <v/>
      </c>
      <c r="Y32" s="148"/>
      <c r="Z32" s="61"/>
      <c r="AA32" s="163" t="str">
        <f t="shared" si="15"/>
        <v/>
      </c>
      <c r="AB32" s="61"/>
      <c r="AC32" s="163" t="str">
        <f t="shared" si="16"/>
        <v/>
      </c>
      <c r="AD32" s="163" t="str">
        <f t="shared" si="17"/>
        <v/>
      </c>
      <c r="AE32" s="64" t="str">
        <f>IF(OR(F32="Matin",F32="après-midi",F32="nuit",F32="Journée",F32="Astreinte +1 dep"),Données!$C$14,IF(OR(F32="Astreinte +2 dep"),Données!$C$14*2,IF(OR(F32="Astreinte +3 dep"),Données!$C$14*3,IF(F32="Astreinte +4 dep",Données!$C$14*4,""))))</f>
        <v/>
      </c>
      <c r="AF32" s="67"/>
      <c r="AG32" s="93"/>
      <c r="AH32" s="68"/>
    </row>
    <row r="33" spans="1:34" ht="15.75" customHeight="1">
      <c r="A33" s="173" t="str">
        <f t="shared" si="0"/>
        <v xml:space="preserve"> Avril 2013</v>
      </c>
      <c r="B33" s="172" t="str">
        <f t="shared" si="3"/>
        <v/>
      </c>
      <c r="C33" s="167" t="str">
        <f>IF(MONTH($C$30+3)=MONTH($C$3),$C$30+3,"")</f>
        <v/>
      </c>
      <c r="D33" s="118" t="str">
        <f>IF(C33&lt;&gt;"",D32+1,"")</f>
        <v/>
      </c>
      <c r="E33" s="114"/>
      <c r="F33" s="114"/>
      <c r="G33" s="161" t="str">
        <f>IFERROR(IF(AND(WEEKDAY(C33)=7,OR(F33="Matin",F33="après-midi",F33="nuit")),6.5,IF(OR(F33="Matin",F33="Nuit",F33="Journée",F33="Après-midi",F33="Tps Habillage",F33="Accident travail",F33="Formation"),7.5,IF(F33="Maladie",7,""))),"")</f>
        <v/>
      </c>
      <c r="H33" s="116" t="str">
        <f t="shared" si="4"/>
        <v/>
      </c>
      <c r="I33" s="116" t="str">
        <f t="shared" si="5"/>
        <v/>
      </c>
      <c r="J33" s="117" t="str">
        <f t="shared" si="6"/>
        <v/>
      </c>
      <c r="K33" s="145"/>
      <c r="L33" s="116" t="str">
        <f t="shared" si="7"/>
        <v/>
      </c>
      <c r="M33" s="116" t="str">
        <f t="shared" si="8"/>
        <v/>
      </c>
      <c r="N33" s="117" t="str">
        <f t="shared" si="19"/>
        <v/>
      </c>
      <c r="O33" s="117" t="str">
        <f t="shared" si="9"/>
        <v/>
      </c>
      <c r="P33" s="117" t="str">
        <f t="shared" si="10"/>
        <v/>
      </c>
      <c r="Q33" s="116"/>
      <c r="R33" s="116"/>
      <c r="S33" s="116"/>
      <c r="T33" s="117" t="str">
        <f t="shared" si="11"/>
        <v/>
      </c>
      <c r="U33" s="117" t="str">
        <f t="shared" si="12"/>
        <v/>
      </c>
      <c r="V33" s="117" t="str">
        <f t="shared" si="13"/>
        <v/>
      </c>
      <c r="W33" s="118" t="str">
        <f t="shared" si="14"/>
        <v/>
      </c>
      <c r="X33" s="118" t="str">
        <f>IF(D33="","",IF(AND(WEEKDAY(C33,2)=6,F33&lt;&gt;"",F33&lt;&gt;"Astreinte sans dep",F33&lt;&gt;"Astreinte +1 dep",F33&lt;&gt;"Astreinte +2 dep",F33&lt;&gt;"Astreinte +3 dep",F33&lt;&gt;"Astreinte +4 dep"),1,""))</f>
        <v/>
      </c>
      <c r="Y33" s="147"/>
      <c r="Z33" s="119"/>
      <c r="AA33" s="162" t="str">
        <f t="shared" si="15"/>
        <v/>
      </c>
      <c r="AB33" s="114"/>
      <c r="AC33" s="162" t="str">
        <f t="shared" si="16"/>
        <v/>
      </c>
      <c r="AD33" s="162" t="str">
        <f t="shared" si="17"/>
        <v/>
      </c>
      <c r="AE33" s="117" t="str">
        <f>IF(OR(F33="Matin",F33="après-midi",F33="nuit",F33="Journée",F33="Astreinte +1 dep"),Données!$C$14,IF(OR(F33="Astreinte +2 dep"),Données!$C$14*2,IF(OR(F33="Astreinte +3 dep"),Données!$C$14*3,IF(F33="Astreinte +4 dep",Données!$C$14*4,""))))</f>
        <v/>
      </c>
      <c r="AF33" s="121"/>
      <c r="AG33" s="122"/>
      <c r="AH33" s="125"/>
    </row>
    <row r="34" spans="1:34" ht="8.25" customHeight="1">
      <c r="A34" s="235"/>
      <c r="B34" s="1"/>
      <c r="C34" s="1"/>
      <c r="D34" s="1"/>
      <c r="E34" s="1"/>
      <c r="F34" s="8"/>
      <c r="G34" s="1"/>
      <c r="H34" s="1"/>
      <c r="I34" s="1"/>
      <c r="J34" s="1"/>
      <c r="K34" s="1"/>
      <c r="L34" s="4"/>
      <c r="M34" s="4"/>
      <c r="N34" s="1"/>
      <c r="O34" s="1"/>
      <c r="P34" s="1"/>
      <c r="Q34" s="1"/>
      <c r="R34" s="1"/>
      <c r="S34" s="1"/>
      <c r="T34" s="1"/>
      <c r="U34" s="1"/>
      <c r="V34" s="1"/>
      <c r="W34" s="1"/>
      <c r="X34" s="3" t="str">
        <f>IF(OR(F34="Matin",F34="Nuit",F34="Journée",F34="Après-midi",F34="Maladie",F34="Accident travail"),450,"")</f>
        <v/>
      </c>
      <c r="Y34" s="3" t="str">
        <f>IF(OR(G34="Matin",G34="Nuit",G34="Journée",G34="Après-midi",G34="Maladie",G34="Accident travail"),450,"")</f>
        <v/>
      </c>
      <c r="Z34" s="3" t="str">
        <f>IF(OR(H34="Matin",H34="Nuit",H34="Journée",H34="Après-midi",H34="Maladie",H34="Accident travail"),450,"")</f>
        <v/>
      </c>
      <c r="AA34" s="3" t="str">
        <f>IF(OR(I34="Matin",I34="Nuit",I34="Journée",I34="Après-midi",I34="Maladie",I34="Accident travail"),450,"")</f>
        <v/>
      </c>
      <c r="AB34" s="3" t="str">
        <f>IF(OR(J34="Matin",J34="Nuit",J34="Journée",J34="Après-midi",J34="Maladie",J34="Accident travail"),450,"")</f>
        <v/>
      </c>
      <c r="AC34" s="3"/>
      <c r="AD34" s="3"/>
      <c r="AE34" s="3" t="str">
        <f>IF(OR(K34="Matin",K34="Nuit",K34="Journée",K34="Après-midi",K34="Maladie",K34="Accident travail"),450,"")</f>
        <v/>
      </c>
      <c r="AF34" s="3" t="str">
        <f>IF(OR(L34="Matin",L34="Nuit",L34="Journée",L34="Après-midi",L34="Maladie",L34="Accident travail"),450,"")</f>
        <v/>
      </c>
      <c r="AG34" s="3" t="str">
        <f>IF(OR(M34="Matin",M34="Nuit",M34="Journée",M34="Après-midi",M34="Maladie",M34="Accident travail"),450,"")</f>
        <v/>
      </c>
    </row>
    <row r="35" spans="1:34" s="18" customFormat="1" ht="15.75" customHeight="1">
      <c r="A35" s="221"/>
      <c r="B35" s="221"/>
      <c r="C35" s="222"/>
      <c r="D35" s="222"/>
      <c r="E35" s="222"/>
      <c r="F35" s="222"/>
      <c r="G35" s="78">
        <f>SUM(G3:G33)</f>
        <v>20.5</v>
      </c>
      <c r="H35" s="150">
        <f>SUM(H3:H33)</f>
        <v>0.48</v>
      </c>
      <c r="I35" s="78">
        <f>SUM(I3:I33)</f>
        <v>0</v>
      </c>
      <c r="J35" s="77">
        <f>SUM(J3:J33)</f>
        <v>0</v>
      </c>
      <c r="K35" s="151">
        <f>COUNTA(K3:K33)</f>
        <v>0</v>
      </c>
      <c r="L35" s="78">
        <f t="shared" ref="L35:R35" si="20">SUM(L3:L33)</f>
        <v>1.5</v>
      </c>
      <c r="M35" s="156">
        <f t="shared" si="20"/>
        <v>0</v>
      </c>
      <c r="N35" s="151">
        <f t="shared" si="20"/>
        <v>0</v>
      </c>
      <c r="O35" s="77">
        <f t="shared" si="20"/>
        <v>0</v>
      </c>
      <c r="P35" s="77">
        <f t="shared" si="20"/>
        <v>0</v>
      </c>
      <c r="Q35" s="78">
        <f t="shared" si="20"/>
        <v>0</v>
      </c>
      <c r="R35" s="78">
        <f t="shared" si="20"/>
        <v>0</v>
      </c>
      <c r="S35" s="78">
        <f>SUM(S3:S33)</f>
        <v>0</v>
      </c>
      <c r="T35" s="77">
        <f t="shared" ref="T35:Y35" si="21">SUM(T3:T33)</f>
        <v>0</v>
      </c>
      <c r="U35" s="151">
        <f t="shared" si="21"/>
        <v>0</v>
      </c>
      <c r="V35" s="77">
        <f t="shared" si="21"/>
        <v>0</v>
      </c>
      <c r="W35" s="78">
        <f t="shared" si="21"/>
        <v>0</v>
      </c>
      <c r="X35" s="157">
        <f t="shared" si="21"/>
        <v>2</v>
      </c>
      <c r="Y35" s="158">
        <f t="shared" si="21"/>
        <v>0</v>
      </c>
      <c r="Z35" s="182">
        <f>COUNTA(Z3:Z33)</f>
        <v>0</v>
      </c>
      <c r="AA35" s="157">
        <f>SUM(AA3:AA33)</f>
        <v>0</v>
      </c>
      <c r="AB35" s="182">
        <f>COUNTA(AB3:AB33)</f>
        <v>0</v>
      </c>
      <c r="AC35" s="157">
        <f>SUM(AC3:AC33)</f>
        <v>3</v>
      </c>
      <c r="AD35" s="157">
        <f>SUM(AD3:AD33)</f>
        <v>3</v>
      </c>
      <c r="AE35" s="78">
        <f>SUM(AE3:AE33)</f>
        <v>152.10000000000002</v>
      </c>
      <c r="AF35" s="78">
        <f>SUM(AF3:AF33)</f>
        <v>9.7344000000000008</v>
      </c>
      <c r="AG35" s="159">
        <f>SUM(AG3:AG33)</f>
        <v>13.4529408</v>
      </c>
    </row>
    <row r="36" spans="1:34" ht="8.25" customHeight="1">
      <c r="A36" s="235"/>
      <c r="B36" s="1"/>
      <c r="C36" s="1"/>
      <c r="D36" s="1"/>
      <c r="E36" s="1"/>
      <c r="F36" s="8"/>
      <c r="G36" s="1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  <c r="AD36" s="2"/>
      <c r="AE36" s="2"/>
      <c r="AF36" s="2"/>
      <c r="AG36" s="2"/>
    </row>
    <row r="37" spans="1:34">
      <c r="Y37" s="185">
        <f>COUNTA(Y3:Y33)</f>
        <v>0</v>
      </c>
    </row>
    <row r="38" spans="1:34">
      <c r="A38" s="223" t="s">
        <v>96</v>
      </c>
      <c r="B38" s="223"/>
      <c r="C38" s="223"/>
      <c r="D38" s="223"/>
      <c r="E38" s="223"/>
      <c r="F38" s="223"/>
      <c r="G38" s="160">
        <f ca="1">Récapitulatif!D23</f>
        <v>1561.5</v>
      </c>
    </row>
    <row r="44" spans="1:34">
      <c r="X44" s="18"/>
    </row>
  </sheetData>
  <mergeCells count="3">
    <mergeCell ref="C1:D1"/>
    <mergeCell ref="A35:F35"/>
    <mergeCell ref="A38:F38"/>
  </mergeCells>
  <phoneticPr fontId="13" type="noConversion"/>
  <conditionalFormatting sqref="C3:F33">
    <cfRule type="expression" dxfId="245" priority="15">
      <formula>COUNTIF(JF,$A3)</formula>
    </cfRule>
    <cfRule type="expression" dxfId="244" priority="22">
      <formula>WEEKDAY($C3,2)&gt;5</formula>
    </cfRule>
  </conditionalFormatting>
  <conditionalFormatting sqref="F3:F33">
    <cfRule type="expression" dxfId="243" priority="19">
      <formula>OR($F3="Cp",$F3="Tps Habillage",$F3="Jrs ancien",$F3="Rc Samedi",$F3="Récup",$F3="RC Nuit",$F3="RC Jrs Férié",$F3="Cp Fraction")</formula>
    </cfRule>
    <cfRule type="expression" dxfId="242" priority="20">
      <formula>F3="Formation"</formula>
    </cfRule>
    <cfRule type="expression" dxfId="241" priority="21">
      <formula>OR($F3="Maladie",$F3="Accident Travail",$F3="Abs.auto non payée")</formula>
    </cfRule>
  </conditionalFormatting>
  <conditionalFormatting sqref="J3:J33">
    <cfRule type="expression" dxfId="240" priority="16">
      <formula>AND(J3&lt;&gt;"",K3&lt;&gt;"x")</formula>
    </cfRule>
    <cfRule type="expression" dxfId="239" priority="17">
      <formula>K3="x"</formula>
    </cfRule>
  </conditionalFormatting>
  <conditionalFormatting sqref="AA3:AA33">
    <cfRule type="expression" dxfId="238" priority="13">
      <formula>AB3="x"</formula>
    </cfRule>
    <cfRule type="expression" dxfId="237" priority="14">
      <formula>AND(AA3&lt;&gt;"",AB3&lt;&gt;"x")</formula>
    </cfRule>
  </conditionalFormatting>
  <conditionalFormatting sqref="Y3:Y33">
    <cfRule type="expression" dxfId="236" priority="11">
      <formula>Z3="x"</formula>
    </cfRule>
    <cfRule type="expression" dxfId="235" priority="12">
      <formula>AND(Y3&lt;&gt;"",Z3&lt;&gt;"x")</formula>
    </cfRule>
  </conditionalFormatting>
  <conditionalFormatting sqref="L3:X33 AC3:AG33 G3:I33">
    <cfRule type="expression" dxfId="0" priority="10">
      <formula>G3&lt;&gt;""</formula>
    </cfRule>
  </conditionalFormatting>
  <conditionalFormatting sqref="B3:B33">
    <cfRule type="expression" dxfId="234" priority="9">
      <formula>$B3&lt;&gt;""</formula>
    </cfRule>
  </conditionalFormatting>
  <conditionalFormatting sqref="J35">
    <cfRule type="expression" dxfId="233" priority="8">
      <formula>J35&lt;&gt;K35</formula>
    </cfRule>
    <cfRule type="expression" dxfId="232" priority="7">
      <formula>J35=K35</formula>
    </cfRule>
  </conditionalFormatting>
  <conditionalFormatting sqref="AA35">
    <cfRule type="expression" dxfId="231" priority="4">
      <formula>AA35&lt;&gt;AB35</formula>
    </cfRule>
    <cfRule type="expression" dxfId="230" priority="3">
      <formula>AA35=AB35</formula>
    </cfRule>
  </conditionalFormatting>
  <conditionalFormatting sqref="Y35">
    <cfRule type="expression" dxfId="229" priority="2">
      <formula>Y37&lt;&gt;Z35</formula>
    </cfRule>
    <cfRule type="expression" dxfId="228" priority="1">
      <formula>Y37=Z35</formula>
    </cfRule>
  </conditionalFormatting>
  <dataValidations count="3">
    <dataValidation type="list" allowBlank="1" showInputMessage="1" showErrorMessage="1" sqref="F3:F33">
      <formula1>horaireseffectue</formula1>
    </dataValidation>
    <dataValidation type="list" allowBlank="1" showInputMessage="1" showErrorMessage="1" sqref="E3:E33">
      <formula1>horairesprevu</formula1>
    </dataValidation>
    <dataValidation type="list" allowBlank="1" showInputMessage="1" showErrorMessage="1" sqref="C1">
      <formula1>année</formula1>
    </dataValidation>
  </dataValidations>
  <printOptions horizontalCentered="1" gridLines="1"/>
  <pageMargins left="0.11811023622047245" right="0.11811023622047245" top="0.74803149606299213" bottom="0.74803149606299213" header="0.31496062992125984" footer="0.31496062992125984"/>
  <pageSetup paperSize="9" scale="60" orientation="landscape" r:id="rId1"/>
  <headerFooter>
    <oddHeader xml:space="preserve">&amp;C&amp;"-,Gras"&amp;14Heures de travail </oddHeader>
    <oddFooter>&amp;LDocument T.W&amp;C&amp;"-,Gras"&amp;14&amp;A&amp;R&amp;D  &amp;T</oddFooter>
  </headerFooter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>
    <tabColor rgb="FF00B050"/>
  </sheetPr>
  <dimension ref="A1:AI38"/>
  <sheetViews>
    <sheetView zoomScale="80" zoomScaleNormal="80" workbookViewId="0">
      <pane ySplit="1" topLeftCell="A2" activePane="bottomLeft" state="frozen"/>
      <selection pane="bottomLeft" activeCell="E15" sqref="E15"/>
    </sheetView>
  </sheetViews>
  <sheetFormatPr baseColWidth="10" defaultRowHeight="14.4"/>
  <cols>
    <col min="1" max="1" width="12.44140625" customWidth="1"/>
    <col min="2" max="2" width="4.5546875" customWidth="1"/>
    <col min="3" max="3" width="9.33203125" customWidth="1"/>
    <col min="4" max="4" width="3.88671875" customWidth="1"/>
    <col min="5" max="5" width="11" customWidth="1"/>
    <col min="6" max="6" width="16.109375" customWidth="1"/>
    <col min="7" max="7" width="8.33203125" customWidth="1"/>
    <col min="8" max="9" width="6.88671875" customWidth="1"/>
    <col min="10" max="10" width="6" customWidth="1"/>
    <col min="11" max="11" width="3.109375" customWidth="1"/>
    <col min="12" max="12" width="7.44140625" customWidth="1"/>
    <col min="13" max="13" width="7.109375" customWidth="1"/>
    <col min="14" max="14" width="5.88671875" customWidth="1"/>
    <col min="15" max="15" width="9.44140625" customWidth="1"/>
    <col min="16" max="16" width="8.88671875" customWidth="1"/>
    <col min="17" max="18" width="5.5546875" customWidth="1"/>
    <col min="19" max="19" width="6" customWidth="1"/>
    <col min="20" max="20" width="6.33203125" customWidth="1"/>
    <col min="21" max="21" width="6" customWidth="1"/>
    <col min="22" max="22" width="5.5546875" customWidth="1"/>
    <col min="23" max="23" width="9.6640625" customWidth="1"/>
    <col min="24" max="24" width="7.109375" customWidth="1"/>
    <col min="25" max="25" width="6" customWidth="1"/>
    <col min="26" max="26" width="3.109375" customWidth="1"/>
    <col min="27" max="27" width="6.44140625" customWidth="1"/>
    <col min="28" max="28" width="3.33203125" customWidth="1"/>
    <col min="29" max="29" width="6.6640625" customWidth="1"/>
    <col min="30" max="30" width="6" customWidth="1"/>
    <col min="31" max="31" width="8.6640625" customWidth="1"/>
    <col min="32" max="32" width="6.109375" customWidth="1"/>
    <col min="33" max="33" width="8.109375" customWidth="1"/>
  </cols>
  <sheetData>
    <row r="1" spans="1:35" ht="30.75" customHeight="1" thickBot="1">
      <c r="A1" s="53" t="s">
        <v>26</v>
      </c>
      <c r="B1" s="169"/>
      <c r="C1" s="219">
        <f>Avril!$C$1</f>
        <v>2013</v>
      </c>
      <c r="D1" s="220"/>
      <c r="E1" s="59" t="s">
        <v>0</v>
      </c>
      <c r="F1" s="60" t="s">
        <v>1</v>
      </c>
      <c r="G1" s="58" t="s">
        <v>16</v>
      </c>
      <c r="H1" s="58" t="s">
        <v>80</v>
      </c>
      <c r="I1" s="58" t="s">
        <v>81</v>
      </c>
      <c r="J1" s="79" t="s">
        <v>87</v>
      </c>
      <c r="K1" s="60" t="s">
        <v>79</v>
      </c>
      <c r="L1" s="58" t="s">
        <v>22</v>
      </c>
      <c r="M1" s="58" t="s">
        <v>23</v>
      </c>
      <c r="N1" s="58" t="s">
        <v>82</v>
      </c>
      <c r="O1" s="58" t="s">
        <v>83</v>
      </c>
      <c r="P1" s="58" t="s">
        <v>95</v>
      </c>
      <c r="Q1" s="58" t="s">
        <v>89</v>
      </c>
      <c r="R1" s="58" t="s">
        <v>88</v>
      </c>
      <c r="S1" s="58" t="s">
        <v>90</v>
      </c>
      <c r="T1" s="79" t="s">
        <v>91</v>
      </c>
      <c r="U1" s="58" t="s">
        <v>94</v>
      </c>
      <c r="V1" s="58" t="s">
        <v>85</v>
      </c>
      <c r="W1" s="58" t="s">
        <v>86</v>
      </c>
      <c r="X1" s="79" t="s">
        <v>126</v>
      </c>
      <c r="Y1" s="58" t="s">
        <v>92</v>
      </c>
      <c r="Z1" s="60" t="s">
        <v>79</v>
      </c>
      <c r="AA1" s="79" t="s">
        <v>15</v>
      </c>
      <c r="AB1" s="79" t="s">
        <v>79</v>
      </c>
      <c r="AC1" s="79" t="s">
        <v>93</v>
      </c>
      <c r="AD1" s="79" t="s">
        <v>63</v>
      </c>
      <c r="AE1" s="60" t="s">
        <v>127</v>
      </c>
      <c r="AF1" s="60" t="s">
        <v>55</v>
      </c>
      <c r="AG1" s="60" t="s">
        <v>131</v>
      </c>
    </row>
    <row r="2" spans="1:35" ht="9.75" customHeight="1">
      <c r="A2" s="84"/>
      <c r="B2" s="84"/>
      <c r="C2" s="85"/>
      <c r="D2" s="83"/>
      <c r="E2" s="86"/>
      <c r="F2" s="87"/>
      <c r="G2" s="88"/>
      <c r="H2" s="88"/>
      <c r="I2" s="88"/>
      <c r="J2" s="89"/>
      <c r="K2" s="87"/>
      <c r="L2" s="88"/>
      <c r="M2" s="88"/>
      <c r="N2" s="88"/>
      <c r="O2" s="88"/>
      <c r="P2" s="88"/>
      <c r="Q2" s="88"/>
      <c r="R2" s="88"/>
      <c r="S2" s="88"/>
      <c r="T2" s="89"/>
      <c r="U2" s="88"/>
      <c r="V2" s="88"/>
      <c r="W2" s="88"/>
      <c r="X2" s="87"/>
      <c r="Y2" s="88"/>
      <c r="Z2" s="87"/>
      <c r="AA2" s="89"/>
      <c r="AB2" s="89"/>
      <c r="AC2" s="89"/>
      <c r="AD2" s="89"/>
      <c r="AE2" s="87"/>
      <c r="AF2" s="87"/>
      <c r="AG2" s="87"/>
    </row>
    <row r="3" spans="1:35" ht="15.6">
      <c r="A3" s="97" t="str">
        <f>CONCATENATE(D3," ",$A$1," ",$C$1)</f>
        <v>1 Mai 2013</v>
      </c>
      <c r="B3" s="171">
        <f>IF(C3="","",IF(AND(WEEKDAY(C3,2)=3,C3&lt;&gt;""),WEEKNUM(C3,2),""))</f>
        <v>18</v>
      </c>
      <c r="C3" s="112">
        <f>DATE(C1,MONTH("1 " &amp; A1),1)</f>
        <v>41395</v>
      </c>
      <c r="D3" s="113">
        <v>1</v>
      </c>
      <c r="E3" s="114"/>
      <c r="F3" s="114"/>
      <c r="G3" s="115" t="str">
        <f>IF(AND(C3="Samedi",OR(F3="Matin",F3="après-midi",F3="nuit")),6.5,IF(OR(F3="Matin",F3="Nuit",F3="Journée",F3="Après-midi",F3="Tps Habillage",F3="Accident travail",F3="Formation"),7.5,IF(F3="Maladie",7,"")))</f>
        <v/>
      </c>
      <c r="H3" s="116" t="str">
        <f>IF(OR(F3="Matin",F3="Nuit",F3="Journée",F3="Après-midi"),0.16,"")</f>
        <v/>
      </c>
      <c r="I3" s="116" t="str">
        <f>IF(F3="Tps Habillage",7.5,"")</f>
        <v/>
      </c>
      <c r="J3" s="117" t="str">
        <f>IF(OR(F3="Astreinte sans dep",F3="Astreinte +1 dep",F3="Astreinte +2 dep",F3="Astreinte +3 dep",F3="Astreinte +4 dep"),1,"")</f>
        <v/>
      </c>
      <c r="K3" s="117"/>
      <c r="L3" s="116" t="str">
        <f>IF(OR(F3="Matin",F3="Nuit",F3="Journée",F3="Après-midi"),0.5,"")</f>
        <v/>
      </c>
      <c r="M3" s="116" t="str">
        <f>IF(F3="Récup",7.5,"")</f>
        <v/>
      </c>
      <c r="N3" s="117" t="str">
        <f>IF(F3="Cp",1,"")</f>
        <v/>
      </c>
      <c r="O3" s="117" t="str">
        <f>IF(F3="Jrs ancien",1,"")</f>
        <v/>
      </c>
      <c r="P3" s="117" t="str">
        <f>IF(F3="Cp Fraction",1,"")</f>
        <v/>
      </c>
      <c r="Q3" s="116"/>
      <c r="R3" s="116"/>
      <c r="S3" s="116"/>
      <c r="T3" s="117" t="str">
        <f>IF(F3="Journée",1,"")</f>
        <v/>
      </c>
      <c r="U3" s="117" t="str">
        <f>IF(F3="Maladie",1,"")</f>
        <v/>
      </c>
      <c r="V3" s="117" t="str">
        <f>IF(F3="Accident travail",1,"")</f>
        <v/>
      </c>
      <c r="W3" s="118" t="str">
        <f>IF(F3="Abs.auto non payée",1,"")</f>
        <v/>
      </c>
      <c r="X3" s="118" t="str">
        <f t="shared" ref="X3:X32" si="0">IF(D3="","",IF(AND(WEEKDAY(C3,2)=6,F3&lt;&gt;"",F3&lt;&gt;"Astreinte sans dep",F3&lt;&gt;"Astreinte +1 dep",F3&lt;&gt;"Astreinte +2 dep",F3&lt;&gt;"Astreinte +3 dep",F3&lt;&gt;"Astreinte +4 dep"),1,""))</f>
        <v/>
      </c>
      <c r="Y3" s="115"/>
      <c r="Z3" s="119"/>
      <c r="AA3" s="119" t="str">
        <f>IF(F3="Formation",1,"")</f>
        <v/>
      </c>
      <c r="AB3" s="119"/>
      <c r="AC3" s="119" t="str">
        <f>IF(OR(F3="Matin",F3="Nuit",F3="Journée",F3="Après-midi",F3="Formation"),1,"")</f>
        <v/>
      </c>
      <c r="AD3" s="119" t="str">
        <f>IF(OR(F3="Matin",F3="Nuit",F3="Après-midi"),1,"")</f>
        <v/>
      </c>
      <c r="AE3" s="120" t="str">
        <f>IF(OR(F3="Matin",F3="après-midi",F3="nuit",F3="Journée",F3="Astreinte +1 dep"),Données!$C$14,IF(OR(F3="Astreinte +2 dep"),Données!$C$14*2,IF(OR(F3="Astreinte +3 dep"),Données!$C$14*3,IF(F3="Astreinte +4 dep",Données!$C$14*4,""))))</f>
        <v/>
      </c>
      <c r="AF3" s="121"/>
      <c r="AG3" s="122"/>
      <c r="AH3" s="68"/>
      <c r="AI3" s="68"/>
    </row>
    <row r="4" spans="1:35" ht="15.6">
      <c r="A4" s="97" t="str">
        <f t="shared" ref="A4:A33" si="1">CONCATENATE(D4," ",$A$1," ",$C$1)</f>
        <v>2 Mai 2013</v>
      </c>
      <c r="B4" s="171" t="str">
        <f t="shared" ref="B4:B33" si="2">IF(C4="","",IF(AND(WEEKDAY(C4,2)=3,C4&lt;&gt;""),WEEKNUM(C4,2),""))</f>
        <v/>
      </c>
      <c r="C4" s="70">
        <f>C3+1</f>
        <v>41396</v>
      </c>
      <c r="D4" s="71">
        <f>D3+1</f>
        <v>2</v>
      </c>
      <c r="E4" s="114" t="s">
        <v>3</v>
      </c>
      <c r="F4" s="61"/>
      <c r="G4" s="181" t="str">
        <f t="shared" ref="G4:G33" si="3">IF(AND(C4="Samedi",OR(F4="Matin",F4="après-midi",F4="nuit")),6.5,IF(OR(F4="Matin",F4="Nuit",F4="Journée",F4="Après-midi",F4="Tps Habillage",F4="Accident travail",F4="Formation"),7.5,IF(F4="Maladie",7,"")))</f>
        <v/>
      </c>
      <c r="H4" s="63" t="str">
        <f t="shared" ref="H4:H33" si="4">IF(OR(F4="Matin",F4="Nuit",F4="Journée",F4="Après-midi"),0.16,"")</f>
        <v/>
      </c>
      <c r="I4" s="63" t="str">
        <f t="shared" ref="I4:I33" si="5">IF(F4="Tps Habillage",7.5,"")</f>
        <v/>
      </c>
      <c r="J4" s="64" t="str">
        <f t="shared" ref="J4:J33" si="6">IF(OR(F4="Astreinte sans dep",F4="Astreinte +1 dep",F4="Astreinte +2 dep",F4="Astreinte +3 dep",F4="Astreinte +4 dep"),1,"")</f>
        <v/>
      </c>
      <c r="K4" s="64"/>
      <c r="L4" s="63" t="str">
        <f t="shared" ref="L4:L33" si="7">IF(OR(F4="Matin",F4="Nuit",F4="Journée",F4="Après-midi"),0.5,"")</f>
        <v/>
      </c>
      <c r="M4" s="63" t="str">
        <f t="shared" ref="M4:M33" si="8">IF(F4="Récup",7.5,"")</f>
        <v/>
      </c>
      <c r="N4" s="64" t="str">
        <f>IF(F4="Cp",1,"")</f>
        <v/>
      </c>
      <c r="O4" s="64" t="str">
        <f t="shared" ref="O4:O33" si="9">IF(F4="Jrs ancien",1,"")</f>
        <v/>
      </c>
      <c r="P4" s="64" t="str">
        <f t="shared" ref="P4:P33" si="10">IF(F4="Cp Fraction",1,"")</f>
        <v/>
      </c>
      <c r="Q4" s="63"/>
      <c r="R4" s="63"/>
      <c r="S4" s="63"/>
      <c r="T4" s="64" t="str">
        <f t="shared" ref="T4:T33" si="11">IF(F4="Journée",1,"")</f>
        <v/>
      </c>
      <c r="U4" s="64" t="str">
        <f t="shared" ref="U4:U33" si="12">IF(F4="Maladie",1,"")</f>
        <v/>
      </c>
      <c r="V4" s="64" t="str">
        <f t="shared" ref="V4:V33" si="13">IF(F4="Accident travail",1,"")</f>
        <v/>
      </c>
      <c r="W4" s="91" t="str">
        <f t="shared" ref="W4:W33" si="14">IF(F4="Abs.auto non payée",1,"")</f>
        <v/>
      </c>
      <c r="X4" s="91" t="str">
        <f t="shared" si="0"/>
        <v/>
      </c>
      <c r="Y4" s="62"/>
      <c r="Z4" s="65"/>
      <c r="AA4" s="65" t="str">
        <f t="shared" ref="AA4:AA33" si="15">IF(F4="Formation",1,"")</f>
        <v/>
      </c>
      <c r="AB4" s="65"/>
      <c r="AC4" s="65" t="str">
        <f t="shared" ref="AC4:AC33" si="16">IF(OR(F4="Matin",F4="Nuit",F4="Journée",F4="Après-midi",F4="Formation"),1,"")</f>
        <v/>
      </c>
      <c r="AD4" s="65" t="str">
        <f t="shared" ref="AD4:AD33" si="17">IF(OR(F4="Matin",F4="Nuit",F4="Après-midi"),1,"")</f>
        <v/>
      </c>
      <c r="AE4" s="175" t="str">
        <f>IF(OR(F4="Matin",F4="après-midi",F4="nuit",F4="Journée",F4="Astreinte +1 dep"),Données!$C$14,IF(OR(F4="Astreinte +2 dep"),Données!$C$14*2,IF(OR(F4="Astreinte +3 dep"),Données!$C$14*3,IF(F4="Astreinte +4 dep",Données!$C$14*4,""))))</f>
        <v/>
      </c>
      <c r="AF4" s="67"/>
      <c r="AG4" s="93"/>
      <c r="AH4" s="68"/>
      <c r="AI4" s="68"/>
    </row>
    <row r="5" spans="1:35" ht="15.6">
      <c r="A5" s="97" t="str">
        <f t="shared" si="1"/>
        <v>3 Mai 2013</v>
      </c>
      <c r="B5" s="171" t="str">
        <f t="shared" si="2"/>
        <v/>
      </c>
      <c r="C5" s="112">
        <f t="shared" ref="C5:D20" si="18">C4+1</f>
        <v>41397</v>
      </c>
      <c r="D5" s="113">
        <f t="shared" si="18"/>
        <v>3</v>
      </c>
      <c r="E5" s="114" t="s">
        <v>3</v>
      </c>
      <c r="F5" s="114"/>
      <c r="G5" s="115" t="str">
        <f t="shared" si="3"/>
        <v/>
      </c>
      <c r="H5" s="116" t="str">
        <f t="shared" si="4"/>
        <v/>
      </c>
      <c r="I5" s="116" t="str">
        <f t="shared" si="5"/>
        <v/>
      </c>
      <c r="J5" s="117" t="str">
        <f t="shared" si="6"/>
        <v/>
      </c>
      <c r="K5" s="117"/>
      <c r="L5" s="116" t="str">
        <f t="shared" si="7"/>
        <v/>
      </c>
      <c r="M5" s="116" t="str">
        <f t="shared" si="8"/>
        <v/>
      </c>
      <c r="N5" s="117" t="str">
        <f>IF(F5="Cp",1,"")</f>
        <v/>
      </c>
      <c r="O5" s="117" t="str">
        <f t="shared" si="9"/>
        <v/>
      </c>
      <c r="P5" s="117" t="str">
        <f t="shared" si="10"/>
        <v/>
      </c>
      <c r="Q5" s="116"/>
      <c r="R5" s="116"/>
      <c r="S5" s="116"/>
      <c r="T5" s="117" t="str">
        <f t="shared" si="11"/>
        <v/>
      </c>
      <c r="U5" s="117" t="str">
        <f t="shared" si="12"/>
        <v/>
      </c>
      <c r="V5" s="117" t="str">
        <f t="shared" si="13"/>
        <v/>
      </c>
      <c r="W5" s="118" t="str">
        <f t="shared" si="14"/>
        <v/>
      </c>
      <c r="X5" s="118" t="str">
        <f t="shared" si="0"/>
        <v/>
      </c>
      <c r="Y5" s="115"/>
      <c r="Z5" s="119"/>
      <c r="AA5" s="119" t="str">
        <f t="shared" si="15"/>
        <v/>
      </c>
      <c r="AB5" s="119"/>
      <c r="AC5" s="119" t="str">
        <f t="shared" si="16"/>
        <v/>
      </c>
      <c r="AD5" s="119" t="str">
        <f t="shared" si="17"/>
        <v/>
      </c>
      <c r="AE5" s="120" t="str">
        <f>IF(OR(F5="Matin",F5="après-midi",F5="nuit",F5="Journée",F5="Astreinte +1 dep"),Données!$C$14,IF(OR(F5="Astreinte +2 dep"),Données!$C$14*2,IF(OR(F5="Astreinte +3 dep"),Données!$C$14*3,IF(F5="Astreinte +4 dep",Données!$C$14*4,""))))</f>
        <v/>
      </c>
      <c r="AF5" s="121"/>
      <c r="AG5" s="122"/>
      <c r="AH5" s="68"/>
      <c r="AI5" s="68"/>
    </row>
    <row r="6" spans="1:35" ht="15.6">
      <c r="A6" s="97" t="str">
        <f t="shared" si="1"/>
        <v>4 Mai 2013</v>
      </c>
      <c r="B6" s="171" t="str">
        <f t="shared" si="2"/>
        <v/>
      </c>
      <c r="C6" s="70">
        <f t="shared" si="18"/>
        <v>41398</v>
      </c>
      <c r="D6" s="71">
        <f t="shared" si="18"/>
        <v>4</v>
      </c>
      <c r="E6" s="61" t="s">
        <v>3</v>
      </c>
      <c r="F6" s="61"/>
      <c r="G6" s="181" t="str">
        <f t="shared" si="3"/>
        <v/>
      </c>
      <c r="H6" s="63" t="str">
        <f t="shared" si="4"/>
        <v/>
      </c>
      <c r="I6" s="63" t="str">
        <f t="shared" si="5"/>
        <v/>
      </c>
      <c r="J6" s="64" t="str">
        <f t="shared" si="6"/>
        <v/>
      </c>
      <c r="K6" s="64"/>
      <c r="L6" s="63" t="str">
        <f t="shared" si="7"/>
        <v/>
      </c>
      <c r="M6" s="63" t="str">
        <f t="shared" si="8"/>
        <v/>
      </c>
      <c r="N6" s="64" t="str">
        <f t="shared" ref="N6:N33" si="19">IF(F6="Cp",1,"")</f>
        <v/>
      </c>
      <c r="O6" s="64" t="str">
        <f t="shared" si="9"/>
        <v/>
      </c>
      <c r="P6" s="64" t="str">
        <f t="shared" si="10"/>
        <v/>
      </c>
      <c r="Q6" s="63"/>
      <c r="R6" s="63"/>
      <c r="S6" s="63"/>
      <c r="T6" s="64" t="str">
        <f t="shared" si="11"/>
        <v/>
      </c>
      <c r="U6" s="64" t="str">
        <f t="shared" si="12"/>
        <v/>
      </c>
      <c r="V6" s="64" t="str">
        <f t="shared" si="13"/>
        <v/>
      </c>
      <c r="W6" s="91" t="str">
        <f t="shared" si="14"/>
        <v/>
      </c>
      <c r="X6" s="91" t="str">
        <f t="shared" si="0"/>
        <v/>
      </c>
      <c r="Y6" s="62"/>
      <c r="Z6" s="65"/>
      <c r="AA6" s="65" t="str">
        <f t="shared" si="15"/>
        <v/>
      </c>
      <c r="AB6" s="65"/>
      <c r="AC6" s="65" t="str">
        <f t="shared" si="16"/>
        <v/>
      </c>
      <c r="AD6" s="65" t="str">
        <f t="shared" si="17"/>
        <v/>
      </c>
      <c r="AE6" s="66" t="str">
        <f>IF(OR(F6="Matin",F6="après-midi",F6="nuit",F6="Journée",F6="Astreinte +1 dep"),Données!$C$14,IF(OR(F6="Astreinte +2 dep"),Données!$C$14*2,IF(OR(F6="Astreinte +3 dep"),Données!$C$14*3,IF(F6="Astreinte +4 dep",Données!$C$14*4,""))))</f>
        <v/>
      </c>
      <c r="AF6" s="67"/>
      <c r="AG6" s="93"/>
      <c r="AH6" s="68"/>
      <c r="AI6" s="68"/>
    </row>
    <row r="7" spans="1:35" ht="15.6">
      <c r="A7" s="97" t="str">
        <f t="shared" si="1"/>
        <v>5 Mai 2013</v>
      </c>
      <c r="B7" s="171" t="str">
        <f t="shared" si="2"/>
        <v/>
      </c>
      <c r="C7" s="112">
        <f t="shared" si="18"/>
        <v>41399</v>
      </c>
      <c r="D7" s="113">
        <f t="shared" si="18"/>
        <v>5</v>
      </c>
      <c r="E7" s="114"/>
      <c r="F7" s="114"/>
      <c r="G7" s="115" t="str">
        <f t="shared" si="3"/>
        <v/>
      </c>
      <c r="H7" s="116" t="str">
        <f t="shared" si="4"/>
        <v/>
      </c>
      <c r="I7" s="116" t="str">
        <f t="shared" si="5"/>
        <v/>
      </c>
      <c r="J7" s="117" t="str">
        <f t="shared" si="6"/>
        <v/>
      </c>
      <c r="K7" s="117"/>
      <c r="L7" s="116" t="str">
        <f t="shared" si="7"/>
        <v/>
      </c>
      <c r="M7" s="116" t="str">
        <f t="shared" si="8"/>
        <v/>
      </c>
      <c r="N7" s="117" t="str">
        <f t="shared" si="19"/>
        <v/>
      </c>
      <c r="O7" s="117" t="str">
        <f t="shared" si="9"/>
        <v/>
      </c>
      <c r="P7" s="117" t="str">
        <f t="shared" si="10"/>
        <v/>
      </c>
      <c r="Q7" s="116"/>
      <c r="R7" s="116"/>
      <c r="S7" s="116"/>
      <c r="T7" s="117" t="str">
        <f t="shared" si="11"/>
        <v/>
      </c>
      <c r="U7" s="117" t="str">
        <f t="shared" si="12"/>
        <v/>
      </c>
      <c r="V7" s="117" t="str">
        <f t="shared" si="13"/>
        <v/>
      </c>
      <c r="W7" s="118" t="str">
        <f t="shared" si="14"/>
        <v/>
      </c>
      <c r="X7" s="118" t="str">
        <f t="shared" si="0"/>
        <v/>
      </c>
      <c r="Y7" s="115"/>
      <c r="Z7" s="119"/>
      <c r="AA7" s="119" t="str">
        <f t="shared" si="15"/>
        <v/>
      </c>
      <c r="AB7" s="119"/>
      <c r="AC7" s="119" t="str">
        <f t="shared" si="16"/>
        <v/>
      </c>
      <c r="AD7" s="119" t="str">
        <f t="shared" si="17"/>
        <v/>
      </c>
      <c r="AE7" s="120" t="str">
        <f>IF(OR(F7="Matin",F7="après-midi",F7="nuit",F7="Journée",F7="Astreinte +1 dep"),Données!$C$14,IF(OR(F7="Astreinte +2 dep"),Données!$C$14*2,IF(OR(F7="Astreinte +3 dep"),Données!$C$14*3,IF(F7="Astreinte +4 dep",Données!$C$14*4,""))))</f>
        <v/>
      </c>
      <c r="AF7" s="121"/>
      <c r="AG7" s="122"/>
      <c r="AH7" s="68"/>
      <c r="AI7" s="68"/>
    </row>
    <row r="8" spans="1:35" ht="15.6">
      <c r="A8" s="97" t="str">
        <f t="shared" si="1"/>
        <v>6 Mai 2013</v>
      </c>
      <c r="B8" s="171" t="str">
        <f t="shared" si="2"/>
        <v/>
      </c>
      <c r="C8" s="72">
        <f t="shared" si="18"/>
        <v>41400</v>
      </c>
      <c r="D8" s="71">
        <f t="shared" si="18"/>
        <v>6</v>
      </c>
      <c r="E8" s="69" t="s">
        <v>4</v>
      </c>
      <c r="F8" s="69"/>
      <c r="G8" s="181" t="str">
        <f t="shared" si="3"/>
        <v/>
      </c>
      <c r="H8" s="63" t="str">
        <f t="shared" si="4"/>
        <v/>
      </c>
      <c r="I8" s="63" t="str">
        <f t="shared" si="5"/>
        <v/>
      </c>
      <c r="J8" s="64" t="str">
        <f t="shared" si="6"/>
        <v/>
      </c>
      <c r="K8" s="64"/>
      <c r="L8" s="63" t="str">
        <f t="shared" si="7"/>
        <v/>
      </c>
      <c r="M8" s="63" t="str">
        <f t="shared" si="8"/>
        <v/>
      </c>
      <c r="N8" s="64" t="str">
        <f t="shared" si="19"/>
        <v/>
      </c>
      <c r="O8" s="64" t="str">
        <f t="shared" si="9"/>
        <v/>
      </c>
      <c r="P8" s="64" t="str">
        <f t="shared" si="10"/>
        <v/>
      </c>
      <c r="Q8" s="63"/>
      <c r="R8" s="63"/>
      <c r="S8" s="63"/>
      <c r="T8" s="64" t="str">
        <f t="shared" si="11"/>
        <v/>
      </c>
      <c r="U8" s="64" t="str">
        <f t="shared" si="12"/>
        <v/>
      </c>
      <c r="V8" s="64" t="str">
        <f t="shared" si="13"/>
        <v/>
      </c>
      <c r="W8" s="91" t="str">
        <f t="shared" si="14"/>
        <v/>
      </c>
      <c r="X8" s="91" t="str">
        <f t="shared" si="0"/>
        <v/>
      </c>
      <c r="Y8" s="62"/>
      <c r="Z8" s="65"/>
      <c r="AA8" s="65" t="str">
        <f t="shared" si="15"/>
        <v/>
      </c>
      <c r="AB8" s="65"/>
      <c r="AC8" s="65" t="str">
        <f t="shared" si="16"/>
        <v/>
      </c>
      <c r="AD8" s="65" t="str">
        <f t="shared" si="17"/>
        <v/>
      </c>
      <c r="AE8" s="66" t="str">
        <f>IF(OR(F8="Matin",F8="après-midi",F8="nuit",F8="Journée",F8="Astreinte +1 dep"),Données!$C$14,IF(OR(F8="Astreinte +2 dep"),Données!$C$14*2,IF(OR(F8="Astreinte +3 dep"),Données!$C$14*3,IF(F8="Astreinte +4 dep",Données!$C$14*4,""))))</f>
        <v/>
      </c>
      <c r="AF8" s="67"/>
      <c r="AG8" s="93"/>
      <c r="AH8" s="68"/>
      <c r="AI8" s="68"/>
    </row>
    <row r="9" spans="1:35" ht="15.6">
      <c r="A9" s="97" t="str">
        <f t="shared" si="1"/>
        <v>7 Mai 2013</v>
      </c>
      <c r="B9" s="171" t="str">
        <f t="shared" si="2"/>
        <v/>
      </c>
      <c r="C9" s="112">
        <f t="shared" si="18"/>
        <v>41401</v>
      </c>
      <c r="D9" s="113">
        <f t="shared" si="18"/>
        <v>7</v>
      </c>
      <c r="E9" s="114" t="s">
        <v>4</v>
      </c>
      <c r="F9" s="114"/>
      <c r="G9" s="115" t="str">
        <f t="shared" si="3"/>
        <v/>
      </c>
      <c r="H9" s="116" t="str">
        <f>IF(OR(F9="Matin",F9="Nuit",F9="Journée",F9="Après-midi"),0.16,"")</f>
        <v/>
      </c>
      <c r="I9" s="116" t="str">
        <f t="shared" si="5"/>
        <v/>
      </c>
      <c r="J9" s="117" t="str">
        <f t="shared" si="6"/>
        <v/>
      </c>
      <c r="K9" s="117"/>
      <c r="L9" s="116" t="str">
        <f t="shared" si="7"/>
        <v/>
      </c>
      <c r="M9" s="116" t="str">
        <f t="shared" si="8"/>
        <v/>
      </c>
      <c r="N9" s="117" t="str">
        <f t="shared" si="19"/>
        <v/>
      </c>
      <c r="O9" s="117" t="str">
        <f t="shared" si="9"/>
        <v/>
      </c>
      <c r="P9" s="117" t="str">
        <f t="shared" si="10"/>
        <v/>
      </c>
      <c r="Q9" s="116"/>
      <c r="R9" s="116"/>
      <c r="S9" s="116"/>
      <c r="T9" s="117" t="str">
        <f t="shared" si="11"/>
        <v/>
      </c>
      <c r="U9" s="117" t="str">
        <f t="shared" si="12"/>
        <v/>
      </c>
      <c r="V9" s="117" t="str">
        <f t="shared" si="13"/>
        <v/>
      </c>
      <c r="W9" s="118" t="str">
        <f t="shared" si="14"/>
        <v/>
      </c>
      <c r="X9" s="118" t="str">
        <f t="shared" si="0"/>
        <v/>
      </c>
      <c r="Y9" s="115"/>
      <c r="Z9" s="119"/>
      <c r="AA9" s="119" t="str">
        <f t="shared" si="15"/>
        <v/>
      </c>
      <c r="AB9" s="119"/>
      <c r="AC9" s="119" t="str">
        <f t="shared" si="16"/>
        <v/>
      </c>
      <c r="AD9" s="119" t="str">
        <f t="shared" si="17"/>
        <v/>
      </c>
      <c r="AE9" s="120" t="str">
        <f>IF(OR(F9="Matin",F9="après-midi",F9="nuit",F9="Journée",F9="Astreinte +1 dep"),Données!$C$14,IF(OR(F9="Astreinte +2 dep"),Données!$C$14*2,IF(OR(F9="Astreinte +3 dep"),Données!$C$14*3,IF(F9="Astreinte +4 dep",Données!$C$14*4,""))))</f>
        <v/>
      </c>
      <c r="AF9" s="121"/>
      <c r="AG9" s="122"/>
      <c r="AH9" s="68"/>
      <c r="AI9" s="68"/>
    </row>
    <row r="10" spans="1:35" ht="15.6">
      <c r="A10" s="97" t="str">
        <f t="shared" si="1"/>
        <v>8 Mai 2013</v>
      </c>
      <c r="B10" s="171">
        <f t="shared" si="2"/>
        <v>19</v>
      </c>
      <c r="C10" s="70">
        <f t="shared" si="18"/>
        <v>41402</v>
      </c>
      <c r="D10" s="71">
        <f t="shared" si="18"/>
        <v>8</v>
      </c>
      <c r="E10" s="61" t="s">
        <v>4</v>
      </c>
      <c r="F10" s="61"/>
      <c r="G10" s="181" t="str">
        <f t="shared" si="3"/>
        <v/>
      </c>
      <c r="H10" s="63" t="str">
        <f>IF(OR(F10="Matin",F10="Nuit",F10="Journée",F10="Après-midi"),0.16,"")</f>
        <v/>
      </c>
      <c r="I10" s="63" t="str">
        <f t="shared" si="5"/>
        <v/>
      </c>
      <c r="J10" s="64" t="str">
        <f t="shared" si="6"/>
        <v/>
      </c>
      <c r="K10" s="64"/>
      <c r="L10" s="63" t="str">
        <f t="shared" si="7"/>
        <v/>
      </c>
      <c r="M10" s="63" t="str">
        <f t="shared" si="8"/>
        <v/>
      </c>
      <c r="N10" s="64" t="str">
        <f t="shared" si="19"/>
        <v/>
      </c>
      <c r="O10" s="64" t="str">
        <f t="shared" si="9"/>
        <v/>
      </c>
      <c r="P10" s="64" t="str">
        <f t="shared" si="10"/>
        <v/>
      </c>
      <c r="Q10" s="63"/>
      <c r="R10" s="63"/>
      <c r="S10" s="63"/>
      <c r="T10" s="64" t="str">
        <f t="shared" si="11"/>
        <v/>
      </c>
      <c r="U10" s="64" t="str">
        <f t="shared" si="12"/>
        <v/>
      </c>
      <c r="V10" s="64" t="str">
        <f t="shared" si="13"/>
        <v/>
      </c>
      <c r="W10" s="91" t="str">
        <f t="shared" si="14"/>
        <v/>
      </c>
      <c r="X10" s="91" t="str">
        <f t="shared" si="0"/>
        <v/>
      </c>
      <c r="Y10" s="62"/>
      <c r="Z10" s="65"/>
      <c r="AA10" s="65" t="str">
        <f t="shared" si="15"/>
        <v/>
      </c>
      <c r="AB10" s="65"/>
      <c r="AC10" s="65" t="str">
        <f t="shared" si="16"/>
        <v/>
      </c>
      <c r="AD10" s="65" t="str">
        <f t="shared" si="17"/>
        <v/>
      </c>
      <c r="AE10" s="66" t="str">
        <f>IF(OR(F10="Matin",F10="après-midi",F10="nuit",F10="Journée",F10="Astreinte +1 dep"),Données!$C$14,IF(OR(F10="Astreinte +2 dep"),Données!$C$14*2,IF(OR(F10="Astreinte +3 dep"),Données!$C$14*3,IF(F10="Astreinte +4 dep",Données!$C$14*4,""))))</f>
        <v/>
      </c>
      <c r="AF10" s="67"/>
      <c r="AG10" s="93"/>
      <c r="AH10" s="68"/>
      <c r="AI10" s="68"/>
    </row>
    <row r="11" spans="1:35" ht="15.6">
      <c r="A11" s="97" t="str">
        <f t="shared" si="1"/>
        <v>9 Mai 2013</v>
      </c>
      <c r="B11" s="171" t="str">
        <f t="shared" si="2"/>
        <v/>
      </c>
      <c r="C11" s="112">
        <f t="shared" si="18"/>
        <v>41403</v>
      </c>
      <c r="D11" s="113">
        <f t="shared" si="18"/>
        <v>9</v>
      </c>
      <c r="E11" s="114"/>
      <c r="F11" s="114"/>
      <c r="G11" s="115" t="str">
        <f t="shared" si="3"/>
        <v/>
      </c>
      <c r="H11" s="116" t="str">
        <f>IF(OR(F11="Matin",F11="Nuit",F11="Journée",F11="Après-midi"),0.16,"")</f>
        <v/>
      </c>
      <c r="I11" s="116" t="str">
        <f t="shared" si="5"/>
        <v/>
      </c>
      <c r="J11" s="117" t="str">
        <f t="shared" si="6"/>
        <v/>
      </c>
      <c r="K11" s="117"/>
      <c r="L11" s="116" t="str">
        <f t="shared" si="7"/>
        <v/>
      </c>
      <c r="M11" s="116" t="str">
        <f t="shared" si="8"/>
        <v/>
      </c>
      <c r="N11" s="117" t="str">
        <f t="shared" si="19"/>
        <v/>
      </c>
      <c r="O11" s="117" t="str">
        <f t="shared" si="9"/>
        <v/>
      </c>
      <c r="P11" s="117" t="str">
        <f t="shared" si="10"/>
        <v/>
      </c>
      <c r="Q11" s="116"/>
      <c r="R11" s="116"/>
      <c r="S11" s="116"/>
      <c r="T11" s="117" t="str">
        <f t="shared" si="11"/>
        <v/>
      </c>
      <c r="U11" s="117" t="str">
        <f t="shared" si="12"/>
        <v/>
      </c>
      <c r="V11" s="117" t="str">
        <f t="shared" si="13"/>
        <v/>
      </c>
      <c r="W11" s="118" t="str">
        <f t="shared" si="14"/>
        <v/>
      </c>
      <c r="X11" s="118" t="str">
        <f t="shared" si="0"/>
        <v/>
      </c>
      <c r="Y11" s="115"/>
      <c r="Z11" s="119"/>
      <c r="AA11" s="119" t="str">
        <f t="shared" si="15"/>
        <v/>
      </c>
      <c r="AB11" s="119"/>
      <c r="AC11" s="119" t="str">
        <f t="shared" si="16"/>
        <v/>
      </c>
      <c r="AD11" s="119" t="str">
        <f t="shared" si="17"/>
        <v/>
      </c>
      <c r="AE11" s="120" t="str">
        <f>IF(OR(F11="Matin",F11="après-midi",F11="nuit",F11="Journée",F11="Astreinte +1 dep"),Données!$C$14,IF(OR(F11="Astreinte +2 dep"),Données!$C$14*2,IF(OR(F11="Astreinte +3 dep"),Données!$C$14*3,IF(F11="Astreinte +4 dep",Données!$C$14*4,""))))</f>
        <v/>
      </c>
      <c r="AF11" s="121"/>
      <c r="AG11" s="122"/>
      <c r="AH11" s="68"/>
      <c r="AI11" s="68"/>
    </row>
    <row r="12" spans="1:35" ht="15.6">
      <c r="A12" s="170" t="str">
        <f t="shared" si="1"/>
        <v>10 Mai 2013</v>
      </c>
      <c r="B12" s="171" t="str">
        <f t="shared" si="2"/>
        <v/>
      </c>
      <c r="C12" s="70">
        <f t="shared" si="18"/>
        <v>41404</v>
      </c>
      <c r="D12" s="71">
        <f t="shared" si="18"/>
        <v>10</v>
      </c>
      <c r="E12" s="61"/>
      <c r="F12" s="61"/>
      <c r="G12" s="181" t="str">
        <f t="shared" si="3"/>
        <v/>
      </c>
      <c r="H12" s="63" t="str">
        <f>IF(OR(F12="Matin",F12="Nuit",F12="Journée",F12="Après-midi"),0.16,"")</f>
        <v/>
      </c>
      <c r="I12" s="63" t="str">
        <f t="shared" si="5"/>
        <v/>
      </c>
      <c r="J12" s="64" t="str">
        <f t="shared" si="6"/>
        <v/>
      </c>
      <c r="K12" s="64"/>
      <c r="L12" s="63" t="str">
        <f t="shared" si="7"/>
        <v/>
      </c>
      <c r="M12" s="63" t="str">
        <f t="shared" si="8"/>
        <v/>
      </c>
      <c r="N12" s="64" t="str">
        <f t="shared" si="19"/>
        <v/>
      </c>
      <c r="O12" s="64" t="str">
        <f t="shared" si="9"/>
        <v/>
      </c>
      <c r="P12" s="64" t="str">
        <f t="shared" si="10"/>
        <v/>
      </c>
      <c r="Q12" s="63"/>
      <c r="R12" s="63"/>
      <c r="S12" s="63"/>
      <c r="T12" s="64" t="str">
        <f t="shared" si="11"/>
        <v/>
      </c>
      <c r="U12" s="64" t="str">
        <f t="shared" si="12"/>
        <v/>
      </c>
      <c r="V12" s="64" t="str">
        <f t="shared" si="13"/>
        <v/>
      </c>
      <c r="W12" s="91" t="str">
        <f t="shared" si="14"/>
        <v/>
      </c>
      <c r="X12" s="91" t="str">
        <f t="shared" si="0"/>
        <v/>
      </c>
      <c r="Y12" s="62"/>
      <c r="Z12" s="65"/>
      <c r="AA12" s="65" t="str">
        <f t="shared" si="15"/>
        <v/>
      </c>
      <c r="AB12" s="65"/>
      <c r="AC12" s="65" t="str">
        <f t="shared" si="16"/>
        <v/>
      </c>
      <c r="AD12" s="65" t="str">
        <f t="shared" si="17"/>
        <v/>
      </c>
      <c r="AE12" s="66" t="str">
        <f>IF(OR(F12="Matin",F12="après-midi",F12="nuit",F12="Journée",F12="Astreinte +1 dep"),Données!$C$14,IF(OR(F12="Astreinte +2 dep"),Données!$C$14*2,IF(OR(F12="Astreinte +3 dep"),Données!$C$14*3,IF(F12="Astreinte +4 dep",Données!$C$14*4,""))))</f>
        <v/>
      </c>
      <c r="AF12" s="67"/>
      <c r="AG12" s="93"/>
      <c r="AH12" s="68"/>
      <c r="AI12" s="68"/>
    </row>
    <row r="13" spans="1:35" ht="15.6">
      <c r="A13" s="97" t="str">
        <f t="shared" si="1"/>
        <v>11 Mai 2013</v>
      </c>
      <c r="B13" s="171" t="str">
        <f t="shared" si="2"/>
        <v/>
      </c>
      <c r="C13" s="112">
        <f t="shared" si="18"/>
        <v>41405</v>
      </c>
      <c r="D13" s="113">
        <f t="shared" si="18"/>
        <v>11</v>
      </c>
      <c r="E13" s="114" t="s">
        <v>7</v>
      </c>
      <c r="F13" s="114"/>
      <c r="G13" s="115" t="str">
        <f t="shared" si="3"/>
        <v/>
      </c>
      <c r="H13" s="116" t="str">
        <f t="shared" si="4"/>
        <v/>
      </c>
      <c r="I13" s="116" t="str">
        <f t="shared" si="5"/>
        <v/>
      </c>
      <c r="J13" s="117" t="str">
        <f t="shared" si="6"/>
        <v/>
      </c>
      <c r="K13" s="117"/>
      <c r="L13" s="116" t="str">
        <f t="shared" si="7"/>
        <v/>
      </c>
      <c r="M13" s="116" t="str">
        <f t="shared" si="8"/>
        <v/>
      </c>
      <c r="N13" s="117" t="str">
        <f t="shared" si="19"/>
        <v/>
      </c>
      <c r="O13" s="117" t="str">
        <f t="shared" si="9"/>
        <v/>
      </c>
      <c r="P13" s="117" t="str">
        <f t="shared" si="10"/>
        <v/>
      </c>
      <c r="Q13" s="116"/>
      <c r="R13" s="116"/>
      <c r="S13" s="116"/>
      <c r="T13" s="117" t="str">
        <f t="shared" si="11"/>
        <v/>
      </c>
      <c r="U13" s="117" t="str">
        <f t="shared" si="12"/>
        <v/>
      </c>
      <c r="V13" s="117" t="str">
        <f t="shared" si="13"/>
        <v/>
      </c>
      <c r="W13" s="118" t="str">
        <f t="shared" si="14"/>
        <v/>
      </c>
      <c r="X13" s="118" t="str">
        <f t="shared" si="0"/>
        <v/>
      </c>
      <c r="Y13" s="115"/>
      <c r="Z13" s="119"/>
      <c r="AA13" s="119" t="str">
        <f t="shared" si="15"/>
        <v/>
      </c>
      <c r="AB13" s="119"/>
      <c r="AC13" s="119" t="str">
        <f t="shared" si="16"/>
        <v/>
      </c>
      <c r="AD13" s="119" t="str">
        <f t="shared" si="17"/>
        <v/>
      </c>
      <c r="AE13" s="120" t="str">
        <f>IF(OR(F13="Matin",F13="après-midi",F13="nuit",F13="Journée",F13="Astreinte +1 dep"),Données!$C$14,IF(OR(F13="Astreinte +2 dep"),Données!$C$14*2,IF(OR(F13="Astreinte +3 dep"),Données!$C$14*3,IF(F13="Astreinte +4 dep",Données!$C$14*4,""))))</f>
        <v/>
      </c>
      <c r="AF13" s="121"/>
      <c r="AG13" s="122"/>
      <c r="AH13" s="68"/>
      <c r="AI13" s="68"/>
    </row>
    <row r="14" spans="1:35" ht="15.6">
      <c r="A14" s="97" t="str">
        <f t="shared" si="1"/>
        <v>12 Mai 2013</v>
      </c>
      <c r="B14" s="171" t="str">
        <f t="shared" si="2"/>
        <v/>
      </c>
      <c r="C14" s="70">
        <f t="shared" si="18"/>
        <v>41406</v>
      </c>
      <c r="D14" s="71">
        <f t="shared" si="18"/>
        <v>12</v>
      </c>
      <c r="E14" s="61" t="s">
        <v>7</v>
      </c>
      <c r="F14" s="61"/>
      <c r="G14" s="181" t="str">
        <f t="shared" si="3"/>
        <v/>
      </c>
      <c r="H14" s="63" t="str">
        <f t="shared" si="4"/>
        <v/>
      </c>
      <c r="I14" s="63" t="str">
        <f t="shared" si="5"/>
        <v/>
      </c>
      <c r="J14" s="64" t="str">
        <f t="shared" si="6"/>
        <v/>
      </c>
      <c r="K14" s="64"/>
      <c r="L14" s="63" t="str">
        <f t="shared" si="7"/>
        <v/>
      </c>
      <c r="M14" s="63" t="str">
        <f t="shared" si="8"/>
        <v/>
      </c>
      <c r="N14" s="64" t="str">
        <f t="shared" si="19"/>
        <v/>
      </c>
      <c r="O14" s="64" t="str">
        <f t="shared" si="9"/>
        <v/>
      </c>
      <c r="P14" s="64" t="str">
        <f t="shared" si="10"/>
        <v/>
      </c>
      <c r="Q14" s="63"/>
      <c r="R14" s="63"/>
      <c r="S14" s="63"/>
      <c r="T14" s="64" t="str">
        <f t="shared" si="11"/>
        <v/>
      </c>
      <c r="U14" s="64" t="str">
        <f t="shared" si="12"/>
        <v/>
      </c>
      <c r="V14" s="64" t="str">
        <f t="shared" si="13"/>
        <v/>
      </c>
      <c r="W14" s="91" t="str">
        <f t="shared" si="14"/>
        <v/>
      </c>
      <c r="X14" s="91" t="str">
        <f t="shared" si="0"/>
        <v/>
      </c>
      <c r="Y14" s="62"/>
      <c r="Z14" s="65"/>
      <c r="AA14" s="65" t="str">
        <f t="shared" si="15"/>
        <v/>
      </c>
      <c r="AB14" s="65"/>
      <c r="AC14" s="65" t="str">
        <f t="shared" si="16"/>
        <v/>
      </c>
      <c r="AD14" s="65" t="str">
        <f t="shared" si="17"/>
        <v/>
      </c>
      <c r="AE14" s="66" t="str">
        <f>IF(OR(F14="Matin",F14="après-midi",F14="nuit",F14="Journée",F14="Astreinte +1 dep"),Données!$C$14,IF(OR(F14="Astreinte +2 dep"),Données!$C$14*2,IF(OR(F14="Astreinte +3 dep"),Données!$C$14*3,IF(F14="Astreinte +4 dep",Données!$C$14*4,""))))</f>
        <v/>
      </c>
      <c r="AF14" s="67"/>
      <c r="AG14" s="93"/>
      <c r="AH14" s="68"/>
      <c r="AI14" s="68"/>
    </row>
    <row r="15" spans="1:35" ht="15.6">
      <c r="A15" s="97" t="str">
        <f t="shared" si="1"/>
        <v>13 Mai 2013</v>
      </c>
      <c r="B15" s="171" t="str">
        <f t="shared" si="2"/>
        <v/>
      </c>
      <c r="C15" s="112">
        <f t="shared" si="18"/>
        <v>41407</v>
      </c>
      <c r="D15" s="113">
        <f t="shared" si="18"/>
        <v>13</v>
      </c>
      <c r="E15" s="114" t="s">
        <v>6</v>
      </c>
      <c r="F15" s="114"/>
      <c r="G15" s="115" t="str">
        <f t="shared" si="3"/>
        <v/>
      </c>
      <c r="H15" s="116" t="str">
        <f t="shared" si="4"/>
        <v/>
      </c>
      <c r="I15" s="116" t="str">
        <f t="shared" si="5"/>
        <v/>
      </c>
      <c r="J15" s="117" t="str">
        <f t="shared" si="6"/>
        <v/>
      </c>
      <c r="K15" s="117"/>
      <c r="L15" s="116" t="str">
        <f t="shared" si="7"/>
        <v/>
      </c>
      <c r="M15" s="116" t="str">
        <f t="shared" si="8"/>
        <v/>
      </c>
      <c r="N15" s="117" t="str">
        <f t="shared" si="19"/>
        <v/>
      </c>
      <c r="O15" s="117" t="str">
        <f t="shared" si="9"/>
        <v/>
      </c>
      <c r="P15" s="117" t="str">
        <f t="shared" si="10"/>
        <v/>
      </c>
      <c r="Q15" s="116"/>
      <c r="R15" s="116"/>
      <c r="S15" s="116"/>
      <c r="T15" s="117" t="str">
        <f t="shared" si="11"/>
        <v/>
      </c>
      <c r="U15" s="117" t="str">
        <f t="shared" si="12"/>
        <v/>
      </c>
      <c r="V15" s="117" t="str">
        <f t="shared" si="13"/>
        <v/>
      </c>
      <c r="W15" s="118" t="str">
        <f t="shared" si="14"/>
        <v/>
      </c>
      <c r="X15" s="118" t="str">
        <f t="shared" si="0"/>
        <v/>
      </c>
      <c r="Y15" s="115"/>
      <c r="Z15" s="119"/>
      <c r="AA15" s="119" t="str">
        <f t="shared" si="15"/>
        <v/>
      </c>
      <c r="AB15" s="119"/>
      <c r="AC15" s="119" t="str">
        <f t="shared" si="16"/>
        <v/>
      </c>
      <c r="AD15" s="119" t="str">
        <f t="shared" si="17"/>
        <v/>
      </c>
      <c r="AE15" s="120" t="str">
        <f>IF(OR(F15="Matin",F15="après-midi",F15="nuit",F15="Journée",F15="Astreinte +1 dep"),Données!$C$14,IF(OR(F15="Astreinte +2 dep"),Données!$C$14*2,IF(OR(F15="Astreinte +3 dep"),Données!$C$14*3,IF(F15="Astreinte +4 dep",Données!$C$14*4,""))))</f>
        <v/>
      </c>
      <c r="AF15" s="121"/>
      <c r="AG15" s="122"/>
      <c r="AH15" s="68"/>
      <c r="AI15" s="68"/>
    </row>
    <row r="16" spans="1:35" ht="15.6">
      <c r="A16" s="97" t="str">
        <f t="shared" si="1"/>
        <v>14 Mai 2013</v>
      </c>
      <c r="B16" s="171" t="str">
        <f t="shared" si="2"/>
        <v/>
      </c>
      <c r="C16" s="70">
        <f t="shared" si="18"/>
        <v>41408</v>
      </c>
      <c r="D16" s="71">
        <f t="shared" si="18"/>
        <v>14</v>
      </c>
      <c r="E16" s="114" t="s">
        <v>6</v>
      </c>
      <c r="F16" s="69"/>
      <c r="G16" s="181" t="str">
        <f t="shared" si="3"/>
        <v/>
      </c>
      <c r="H16" s="63" t="str">
        <f t="shared" si="4"/>
        <v/>
      </c>
      <c r="I16" s="178" t="str">
        <f t="shared" si="5"/>
        <v/>
      </c>
      <c r="J16" s="64" t="str">
        <f t="shared" si="6"/>
        <v/>
      </c>
      <c r="K16" s="64"/>
      <c r="L16" s="63" t="str">
        <f t="shared" si="7"/>
        <v/>
      </c>
      <c r="M16" s="63" t="str">
        <f t="shared" si="8"/>
        <v/>
      </c>
      <c r="N16" s="64" t="str">
        <f t="shared" si="19"/>
        <v/>
      </c>
      <c r="O16" s="64" t="str">
        <f t="shared" si="9"/>
        <v/>
      </c>
      <c r="P16" s="64" t="str">
        <f t="shared" si="10"/>
        <v/>
      </c>
      <c r="Q16" s="63"/>
      <c r="R16" s="63"/>
      <c r="S16" s="63"/>
      <c r="T16" s="64" t="str">
        <f t="shared" si="11"/>
        <v/>
      </c>
      <c r="U16" s="64" t="str">
        <f t="shared" si="12"/>
        <v/>
      </c>
      <c r="V16" s="64" t="str">
        <f t="shared" si="13"/>
        <v/>
      </c>
      <c r="W16" s="91" t="str">
        <f t="shared" si="14"/>
        <v/>
      </c>
      <c r="X16" s="91" t="str">
        <f t="shared" si="0"/>
        <v/>
      </c>
      <c r="Y16" s="62"/>
      <c r="Z16" s="65"/>
      <c r="AA16" s="65" t="str">
        <f t="shared" si="15"/>
        <v/>
      </c>
      <c r="AB16" s="65"/>
      <c r="AC16" s="65" t="str">
        <f t="shared" si="16"/>
        <v/>
      </c>
      <c r="AD16" s="65" t="str">
        <f t="shared" si="17"/>
        <v/>
      </c>
      <c r="AE16" s="66" t="str">
        <f>IF(OR(F16="Matin",F16="après-midi",F16="nuit",F16="Journée",F16="Astreinte +1 dep"),Données!$C$14,IF(OR(F16="Astreinte +2 dep"),Données!$C$14*2,IF(OR(F16="Astreinte +3 dep"),Données!$C$14*3,IF(F16="Astreinte +4 dep",Données!$C$14*4,""))))</f>
        <v/>
      </c>
      <c r="AF16" s="67"/>
      <c r="AG16" s="93"/>
      <c r="AH16" s="68"/>
      <c r="AI16" s="68"/>
    </row>
    <row r="17" spans="1:35" ht="15.6">
      <c r="A17" s="97" t="str">
        <f t="shared" si="1"/>
        <v>15 Mai 2013</v>
      </c>
      <c r="B17" s="171">
        <f t="shared" si="2"/>
        <v>20</v>
      </c>
      <c r="C17" s="112">
        <f t="shared" si="18"/>
        <v>41409</v>
      </c>
      <c r="D17" s="113">
        <f t="shared" si="18"/>
        <v>15</v>
      </c>
      <c r="E17" s="114" t="s">
        <v>6</v>
      </c>
      <c r="F17" s="114"/>
      <c r="G17" s="115" t="str">
        <f t="shared" si="3"/>
        <v/>
      </c>
      <c r="H17" s="116" t="str">
        <f t="shared" si="4"/>
        <v/>
      </c>
      <c r="I17" s="116" t="str">
        <f t="shared" si="5"/>
        <v/>
      </c>
      <c r="J17" s="117" t="str">
        <f t="shared" si="6"/>
        <v/>
      </c>
      <c r="K17" s="117"/>
      <c r="L17" s="116" t="str">
        <f t="shared" si="7"/>
        <v/>
      </c>
      <c r="M17" s="116" t="str">
        <f t="shared" si="8"/>
        <v/>
      </c>
      <c r="N17" s="117" t="str">
        <f t="shared" si="19"/>
        <v/>
      </c>
      <c r="O17" s="117" t="str">
        <f t="shared" si="9"/>
        <v/>
      </c>
      <c r="P17" s="117" t="str">
        <f t="shared" si="10"/>
        <v/>
      </c>
      <c r="Q17" s="116"/>
      <c r="R17" s="116"/>
      <c r="S17" s="116"/>
      <c r="T17" s="117" t="str">
        <f t="shared" si="11"/>
        <v/>
      </c>
      <c r="U17" s="117" t="str">
        <f t="shared" si="12"/>
        <v/>
      </c>
      <c r="V17" s="117" t="str">
        <f t="shared" si="13"/>
        <v/>
      </c>
      <c r="W17" s="118" t="str">
        <f t="shared" si="14"/>
        <v/>
      </c>
      <c r="X17" s="118" t="str">
        <f t="shared" si="0"/>
        <v/>
      </c>
      <c r="Y17" s="115"/>
      <c r="Z17" s="119"/>
      <c r="AA17" s="119" t="str">
        <f t="shared" si="15"/>
        <v/>
      </c>
      <c r="AB17" s="119"/>
      <c r="AC17" s="119" t="str">
        <f t="shared" si="16"/>
        <v/>
      </c>
      <c r="AD17" s="119" t="str">
        <f t="shared" si="17"/>
        <v/>
      </c>
      <c r="AE17" s="120" t="str">
        <f>IF(OR(F17="Matin",F17="après-midi",F17="nuit",F17="Journée",F17="Astreinte +1 dep"),Données!$C$14,IF(OR(F17="Astreinte +2 dep"),Données!$C$14*2,IF(OR(F17="Astreinte +3 dep"),Données!$C$14*3,IF(F17="Astreinte +4 dep",Données!$C$14*4,""))))</f>
        <v/>
      </c>
      <c r="AF17" s="121"/>
      <c r="AG17" s="122"/>
      <c r="AH17" s="68"/>
      <c r="AI17" s="68"/>
    </row>
    <row r="18" spans="1:35" ht="15.6">
      <c r="A18" s="97" t="str">
        <f t="shared" si="1"/>
        <v>16 Mai 2013</v>
      </c>
      <c r="B18" s="171" t="str">
        <f t="shared" si="2"/>
        <v/>
      </c>
      <c r="C18" s="70">
        <f t="shared" si="18"/>
        <v>41410</v>
      </c>
      <c r="D18" s="71">
        <f t="shared" si="18"/>
        <v>16</v>
      </c>
      <c r="E18" s="114" t="s">
        <v>6</v>
      </c>
      <c r="F18" s="61"/>
      <c r="G18" s="181" t="str">
        <f t="shared" si="3"/>
        <v/>
      </c>
      <c r="H18" s="63" t="str">
        <f t="shared" si="4"/>
        <v/>
      </c>
      <c r="I18" s="63" t="str">
        <f t="shared" si="5"/>
        <v/>
      </c>
      <c r="J18" s="64" t="str">
        <f t="shared" si="6"/>
        <v/>
      </c>
      <c r="K18" s="64"/>
      <c r="L18" s="63" t="str">
        <f t="shared" si="7"/>
        <v/>
      </c>
      <c r="M18" s="63" t="str">
        <f t="shared" si="8"/>
        <v/>
      </c>
      <c r="N18" s="64" t="str">
        <f t="shared" si="19"/>
        <v/>
      </c>
      <c r="O18" s="64" t="str">
        <f t="shared" si="9"/>
        <v/>
      </c>
      <c r="P18" s="64" t="str">
        <f t="shared" si="10"/>
        <v/>
      </c>
      <c r="Q18" s="63"/>
      <c r="R18" s="63"/>
      <c r="S18" s="63"/>
      <c r="T18" s="64" t="str">
        <f t="shared" si="11"/>
        <v/>
      </c>
      <c r="U18" s="64" t="str">
        <f t="shared" si="12"/>
        <v/>
      </c>
      <c r="V18" s="64" t="str">
        <f t="shared" si="13"/>
        <v/>
      </c>
      <c r="W18" s="91" t="str">
        <f t="shared" si="14"/>
        <v/>
      </c>
      <c r="X18" s="91" t="str">
        <f t="shared" si="0"/>
        <v/>
      </c>
      <c r="Y18" s="62"/>
      <c r="Z18" s="65"/>
      <c r="AA18" s="65" t="str">
        <f t="shared" si="15"/>
        <v/>
      </c>
      <c r="AB18" s="65"/>
      <c r="AC18" s="65" t="str">
        <f t="shared" si="16"/>
        <v/>
      </c>
      <c r="AD18" s="65" t="str">
        <f t="shared" si="17"/>
        <v/>
      </c>
      <c r="AE18" s="66" t="str">
        <f>IF(OR(F18="Matin",F18="après-midi",F18="nuit",F18="Journée",F18="Astreinte +1 dep"),Données!$C$14,IF(OR(F18="Astreinte +2 dep"),Données!$C$14*2,IF(OR(F18="Astreinte +3 dep"),Données!$C$14*3,IF(F18="Astreinte +4 dep",Données!$C$14*4,""))))</f>
        <v/>
      </c>
      <c r="AF18" s="67"/>
      <c r="AG18" s="93"/>
      <c r="AH18" s="68"/>
      <c r="AI18" s="68"/>
    </row>
    <row r="19" spans="1:35" ht="15.6">
      <c r="A19" s="97" t="str">
        <f t="shared" si="1"/>
        <v>17 Mai 2013</v>
      </c>
      <c r="B19" s="171" t="str">
        <f t="shared" si="2"/>
        <v/>
      </c>
      <c r="C19" s="112">
        <f t="shared" si="18"/>
        <v>41411</v>
      </c>
      <c r="D19" s="113">
        <f t="shared" si="18"/>
        <v>17</v>
      </c>
      <c r="E19" s="114" t="s">
        <v>6</v>
      </c>
      <c r="F19" s="114"/>
      <c r="G19" s="115" t="str">
        <f t="shared" si="3"/>
        <v/>
      </c>
      <c r="H19" s="116" t="str">
        <f t="shared" si="4"/>
        <v/>
      </c>
      <c r="I19" s="116" t="str">
        <f t="shared" si="5"/>
        <v/>
      </c>
      <c r="J19" s="117" t="str">
        <f t="shared" si="6"/>
        <v/>
      </c>
      <c r="K19" s="117"/>
      <c r="L19" s="116" t="str">
        <f t="shared" si="7"/>
        <v/>
      </c>
      <c r="M19" s="116" t="str">
        <f t="shared" si="8"/>
        <v/>
      </c>
      <c r="N19" s="117" t="str">
        <f t="shared" si="19"/>
        <v/>
      </c>
      <c r="O19" s="117" t="str">
        <f t="shared" si="9"/>
        <v/>
      </c>
      <c r="P19" s="117" t="str">
        <f t="shared" si="10"/>
        <v/>
      </c>
      <c r="Q19" s="116"/>
      <c r="R19" s="116"/>
      <c r="S19" s="116"/>
      <c r="T19" s="117" t="str">
        <f t="shared" si="11"/>
        <v/>
      </c>
      <c r="U19" s="117" t="str">
        <f t="shared" si="12"/>
        <v/>
      </c>
      <c r="V19" s="117" t="str">
        <f t="shared" si="13"/>
        <v/>
      </c>
      <c r="W19" s="118" t="str">
        <f t="shared" si="14"/>
        <v/>
      </c>
      <c r="X19" s="118" t="str">
        <f t="shared" si="0"/>
        <v/>
      </c>
      <c r="Y19" s="115"/>
      <c r="Z19" s="119"/>
      <c r="AA19" s="119" t="str">
        <f t="shared" si="15"/>
        <v/>
      </c>
      <c r="AB19" s="119"/>
      <c r="AC19" s="119" t="str">
        <f t="shared" si="16"/>
        <v/>
      </c>
      <c r="AD19" s="119" t="str">
        <f t="shared" si="17"/>
        <v/>
      </c>
      <c r="AE19" s="120" t="str">
        <f>IF(OR(F19="Matin",F19="après-midi",F19="nuit",F19="Journée",F19="Astreinte +1 dep"),Données!$C$14,IF(OR(F19="Astreinte +2 dep"),Données!$C$14*2,IF(OR(F19="Astreinte +3 dep"),Données!$C$14*3,IF(F19="Astreinte +4 dep",Données!$C$14*4,""))))</f>
        <v/>
      </c>
      <c r="AF19" s="121"/>
      <c r="AG19" s="122"/>
      <c r="AH19" s="68"/>
      <c r="AI19" s="68"/>
    </row>
    <row r="20" spans="1:35" ht="15.6">
      <c r="A20" s="97" t="str">
        <f t="shared" si="1"/>
        <v>18 Mai 2013</v>
      </c>
      <c r="B20" s="171" t="str">
        <f t="shared" si="2"/>
        <v/>
      </c>
      <c r="C20" s="70">
        <f t="shared" si="18"/>
        <v>41412</v>
      </c>
      <c r="D20" s="71">
        <f t="shared" si="18"/>
        <v>18</v>
      </c>
      <c r="E20" s="61"/>
      <c r="F20" s="61"/>
      <c r="G20" s="181" t="str">
        <f t="shared" si="3"/>
        <v/>
      </c>
      <c r="H20" s="63" t="str">
        <f t="shared" si="4"/>
        <v/>
      </c>
      <c r="I20" s="63" t="str">
        <f t="shared" si="5"/>
        <v/>
      </c>
      <c r="J20" s="64" t="str">
        <f t="shared" si="6"/>
        <v/>
      </c>
      <c r="K20" s="64"/>
      <c r="L20" s="63" t="str">
        <f t="shared" si="7"/>
        <v/>
      </c>
      <c r="M20" s="63" t="str">
        <f t="shared" si="8"/>
        <v/>
      </c>
      <c r="N20" s="64" t="str">
        <f t="shared" si="19"/>
        <v/>
      </c>
      <c r="O20" s="64" t="str">
        <f t="shared" si="9"/>
        <v/>
      </c>
      <c r="P20" s="64" t="str">
        <f t="shared" si="10"/>
        <v/>
      </c>
      <c r="Q20" s="63"/>
      <c r="R20" s="63"/>
      <c r="S20" s="63"/>
      <c r="T20" s="64" t="str">
        <f t="shared" si="11"/>
        <v/>
      </c>
      <c r="U20" s="64" t="str">
        <f t="shared" si="12"/>
        <v/>
      </c>
      <c r="V20" s="64" t="str">
        <f t="shared" si="13"/>
        <v/>
      </c>
      <c r="W20" s="91" t="str">
        <f t="shared" si="14"/>
        <v/>
      </c>
      <c r="X20" s="91" t="str">
        <f t="shared" si="0"/>
        <v/>
      </c>
      <c r="Y20" s="62"/>
      <c r="Z20" s="65"/>
      <c r="AA20" s="65" t="str">
        <f t="shared" si="15"/>
        <v/>
      </c>
      <c r="AB20" s="65"/>
      <c r="AC20" s="65" t="str">
        <f t="shared" si="16"/>
        <v/>
      </c>
      <c r="AD20" s="65" t="str">
        <f t="shared" si="17"/>
        <v/>
      </c>
      <c r="AE20" s="66" t="str">
        <f>IF(OR(F20="Matin",F20="après-midi",F20="nuit",F20="Journée",F20="Astreinte +1 dep"),Données!$C$14,IF(OR(F20="Astreinte +2 dep"),Données!$C$14*2,IF(OR(F20="Astreinte +3 dep"),Données!$C$14*3,IF(F20="Astreinte +4 dep",Données!$C$14*4,""))))</f>
        <v/>
      </c>
      <c r="AF20" s="67"/>
      <c r="AG20" s="93"/>
      <c r="AH20" s="68"/>
      <c r="AI20" s="68"/>
    </row>
    <row r="21" spans="1:35" ht="15.6">
      <c r="A21" s="97" t="str">
        <f t="shared" si="1"/>
        <v>19 Mai 2013</v>
      </c>
      <c r="B21" s="171" t="str">
        <f t="shared" si="2"/>
        <v/>
      </c>
      <c r="C21" s="112">
        <f t="shared" ref="C21:D30" si="20">C20+1</f>
        <v>41413</v>
      </c>
      <c r="D21" s="113">
        <f t="shared" si="20"/>
        <v>19</v>
      </c>
      <c r="E21" s="114"/>
      <c r="F21" s="114"/>
      <c r="G21" s="115" t="str">
        <f t="shared" si="3"/>
        <v/>
      </c>
      <c r="H21" s="116" t="str">
        <f t="shared" si="4"/>
        <v/>
      </c>
      <c r="I21" s="116" t="str">
        <f t="shared" si="5"/>
        <v/>
      </c>
      <c r="J21" s="117" t="str">
        <f t="shared" si="6"/>
        <v/>
      </c>
      <c r="K21" s="117"/>
      <c r="L21" s="116" t="str">
        <f t="shared" si="7"/>
        <v/>
      </c>
      <c r="M21" s="116" t="str">
        <f t="shared" si="8"/>
        <v/>
      </c>
      <c r="N21" s="117" t="str">
        <f t="shared" si="19"/>
        <v/>
      </c>
      <c r="O21" s="117" t="str">
        <f t="shared" si="9"/>
        <v/>
      </c>
      <c r="P21" s="117" t="str">
        <f t="shared" si="10"/>
        <v/>
      </c>
      <c r="Q21" s="116"/>
      <c r="R21" s="116"/>
      <c r="S21" s="116"/>
      <c r="T21" s="117" t="str">
        <f t="shared" si="11"/>
        <v/>
      </c>
      <c r="U21" s="117" t="str">
        <f t="shared" si="12"/>
        <v/>
      </c>
      <c r="V21" s="117" t="str">
        <f t="shared" si="13"/>
        <v/>
      </c>
      <c r="W21" s="118" t="str">
        <f t="shared" si="14"/>
        <v/>
      </c>
      <c r="X21" s="118" t="str">
        <f t="shared" si="0"/>
        <v/>
      </c>
      <c r="Y21" s="115"/>
      <c r="Z21" s="119"/>
      <c r="AA21" s="119" t="str">
        <f t="shared" si="15"/>
        <v/>
      </c>
      <c r="AB21" s="119"/>
      <c r="AC21" s="119" t="str">
        <f t="shared" si="16"/>
        <v/>
      </c>
      <c r="AD21" s="119" t="str">
        <f t="shared" si="17"/>
        <v/>
      </c>
      <c r="AE21" s="120" t="str">
        <f>IF(OR(F21="Matin",F21="après-midi",F21="nuit",F21="Journée",F21="Astreinte +1 dep"),Données!$C$14,IF(OR(F21="Astreinte +2 dep"),Données!$C$14*2,IF(OR(F21="Astreinte +3 dep"),Données!$C$14*3,IF(F21="Astreinte +4 dep",Données!$C$14*4,""))))</f>
        <v/>
      </c>
      <c r="AF21" s="121"/>
      <c r="AG21" s="122"/>
      <c r="AH21" s="68"/>
      <c r="AI21" s="68"/>
    </row>
    <row r="22" spans="1:35" ht="15.6">
      <c r="A22" s="97" t="str">
        <f t="shared" si="1"/>
        <v>20 Mai 2013</v>
      </c>
      <c r="B22" s="171" t="str">
        <f t="shared" si="2"/>
        <v/>
      </c>
      <c r="C22" s="70">
        <f t="shared" si="20"/>
        <v>41414</v>
      </c>
      <c r="D22" s="71">
        <f t="shared" si="20"/>
        <v>20</v>
      </c>
      <c r="E22" s="61"/>
      <c r="F22" s="61"/>
      <c r="G22" s="181" t="str">
        <f t="shared" si="3"/>
        <v/>
      </c>
      <c r="H22" s="63" t="str">
        <f t="shared" si="4"/>
        <v/>
      </c>
      <c r="I22" s="63" t="str">
        <f t="shared" si="5"/>
        <v/>
      </c>
      <c r="J22" s="64" t="str">
        <f t="shared" si="6"/>
        <v/>
      </c>
      <c r="K22" s="64"/>
      <c r="L22" s="63" t="str">
        <f t="shared" si="7"/>
        <v/>
      </c>
      <c r="M22" s="63" t="str">
        <f t="shared" si="8"/>
        <v/>
      </c>
      <c r="N22" s="64" t="str">
        <f t="shared" si="19"/>
        <v/>
      </c>
      <c r="O22" s="64" t="str">
        <f t="shared" si="9"/>
        <v/>
      </c>
      <c r="P22" s="64" t="str">
        <f t="shared" si="10"/>
        <v/>
      </c>
      <c r="Q22" s="63"/>
      <c r="R22" s="63"/>
      <c r="S22" s="63"/>
      <c r="T22" s="64" t="str">
        <f t="shared" si="11"/>
        <v/>
      </c>
      <c r="U22" s="64" t="str">
        <f t="shared" si="12"/>
        <v/>
      </c>
      <c r="V22" s="64" t="str">
        <f t="shared" si="13"/>
        <v/>
      </c>
      <c r="W22" s="91" t="str">
        <f t="shared" si="14"/>
        <v/>
      </c>
      <c r="X22" s="91" t="str">
        <f t="shared" si="0"/>
        <v/>
      </c>
      <c r="Y22" s="62"/>
      <c r="Z22" s="65"/>
      <c r="AA22" s="65" t="str">
        <f t="shared" si="15"/>
        <v/>
      </c>
      <c r="AB22" s="65"/>
      <c r="AC22" s="65" t="str">
        <f t="shared" si="16"/>
        <v/>
      </c>
      <c r="AD22" s="65" t="str">
        <f t="shared" si="17"/>
        <v/>
      </c>
      <c r="AE22" s="66" t="str">
        <f>IF(OR(F22="Matin",F22="après-midi",F22="nuit",F22="Journée",F22="Astreinte +1 dep"),Données!$C$14,IF(OR(F22="Astreinte +2 dep"),Données!$C$14*2,IF(OR(F22="Astreinte +3 dep"),Données!$C$14*3,IF(F22="Astreinte +4 dep",Données!$C$14*4,""))))</f>
        <v/>
      </c>
      <c r="AF22" s="67"/>
      <c r="AG22" s="93"/>
      <c r="AH22" s="68"/>
      <c r="AI22" s="68"/>
    </row>
    <row r="23" spans="1:35" ht="15.6">
      <c r="A23" s="97" t="str">
        <f t="shared" si="1"/>
        <v>21 Mai 2013</v>
      </c>
      <c r="B23" s="171" t="str">
        <f t="shared" si="2"/>
        <v/>
      </c>
      <c r="C23" s="112">
        <f t="shared" si="20"/>
        <v>41415</v>
      </c>
      <c r="D23" s="113">
        <f t="shared" si="20"/>
        <v>21</v>
      </c>
      <c r="E23" s="114"/>
      <c r="F23" s="114"/>
      <c r="G23" s="115" t="str">
        <f t="shared" si="3"/>
        <v/>
      </c>
      <c r="H23" s="116" t="str">
        <f t="shared" si="4"/>
        <v/>
      </c>
      <c r="I23" s="116" t="str">
        <f t="shared" si="5"/>
        <v/>
      </c>
      <c r="J23" s="117" t="str">
        <f t="shared" si="6"/>
        <v/>
      </c>
      <c r="K23" s="117"/>
      <c r="L23" s="116" t="str">
        <f t="shared" si="7"/>
        <v/>
      </c>
      <c r="M23" s="116" t="str">
        <f t="shared" si="8"/>
        <v/>
      </c>
      <c r="N23" s="117" t="str">
        <f t="shared" si="19"/>
        <v/>
      </c>
      <c r="O23" s="117" t="str">
        <f t="shared" si="9"/>
        <v/>
      </c>
      <c r="P23" s="117" t="str">
        <f t="shared" si="10"/>
        <v/>
      </c>
      <c r="Q23" s="116"/>
      <c r="R23" s="116"/>
      <c r="S23" s="116"/>
      <c r="T23" s="117" t="str">
        <f t="shared" si="11"/>
        <v/>
      </c>
      <c r="U23" s="117" t="str">
        <f t="shared" si="12"/>
        <v/>
      </c>
      <c r="V23" s="117" t="str">
        <f t="shared" si="13"/>
        <v/>
      </c>
      <c r="W23" s="118" t="str">
        <f t="shared" si="14"/>
        <v/>
      </c>
      <c r="X23" s="118" t="str">
        <f t="shared" si="0"/>
        <v/>
      </c>
      <c r="Y23" s="115"/>
      <c r="Z23" s="119"/>
      <c r="AA23" s="119" t="str">
        <f t="shared" si="15"/>
        <v/>
      </c>
      <c r="AB23" s="119"/>
      <c r="AC23" s="119" t="str">
        <f t="shared" si="16"/>
        <v/>
      </c>
      <c r="AD23" s="119" t="str">
        <f t="shared" si="17"/>
        <v/>
      </c>
      <c r="AE23" s="120" t="str">
        <f>IF(OR(F23="Matin",F23="après-midi",F23="nuit",F23="Journée",F23="Astreinte +1 dep"),Données!$C$14,IF(OR(F23="Astreinte +2 dep"),Données!$C$14*2,IF(OR(F23="Astreinte +3 dep"),Données!$C$14*3,IF(F23="Astreinte +4 dep",Données!$C$14*4,""))))</f>
        <v/>
      </c>
      <c r="AF23" s="121"/>
      <c r="AG23" s="122"/>
      <c r="AH23" s="68"/>
      <c r="AI23" s="68"/>
    </row>
    <row r="24" spans="1:35" ht="15.6">
      <c r="A24" s="97" t="str">
        <f t="shared" si="1"/>
        <v>22 Mai 2013</v>
      </c>
      <c r="B24" s="171">
        <f t="shared" si="2"/>
        <v>21</v>
      </c>
      <c r="C24" s="70">
        <f t="shared" si="20"/>
        <v>41416</v>
      </c>
      <c r="D24" s="71">
        <f t="shared" si="20"/>
        <v>22</v>
      </c>
      <c r="E24" s="61"/>
      <c r="F24" s="61"/>
      <c r="G24" s="181" t="str">
        <f t="shared" si="3"/>
        <v/>
      </c>
      <c r="H24" s="63" t="str">
        <f t="shared" si="4"/>
        <v/>
      </c>
      <c r="I24" s="63" t="str">
        <f t="shared" si="5"/>
        <v/>
      </c>
      <c r="J24" s="64" t="str">
        <f t="shared" si="6"/>
        <v/>
      </c>
      <c r="K24" s="64"/>
      <c r="L24" s="63" t="str">
        <f t="shared" si="7"/>
        <v/>
      </c>
      <c r="M24" s="63" t="str">
        <f t="shared" si="8"/>
        <v/>
      </c>
      <c r="N24" s="64" t="str">
        <f t="shared" si="19"/>
        <v/>
      </c>
      <c r="O24" s="64" t="str">
        <f t="shared" si="9"/>
        <v/>
      </c>
      <c r="P24" s="64" t="str">
        <f t="shared" si="10"/>
        <v/>
      </c>
      <c r="Q24" s="63"/>
      <c r="R24" s="63"/>
      <c r="S24" s="63"/>
      <c r="T24" s="64" t="str">
        <f t="shared" si="11"/>
        <v/>
      </c>
      <c r="U24" s="64" t="str">
        <f t="shared" si="12"/>
        <v/>
      </c>
      <c r="V24" s="64" t="str">
        <f t="shared" si="13"/>
        <v/>
      </c>
      <c r="W24" s="91" t="str">
        <f t="shared" si="14"/>
        <v/>
      </c>
      <c r="X24" s="91" t="str">
        <f t="shared" si="0"/>
        <v/>
      </c>
      <c r="Y24" s="62"/>
      <c r="Z24" s="65"/>
      <c r="AA24" s="65" t="str">
        <f t="shared" si="15"/>
        <v/>
      </c>
      <c r="AB24" s="65"/>
      <c r="AC24" s="65" t="str">
        <f t="shared" si="16"/>
        <v/>
      </c>
      <c r="AD24" s="65" t="str">
        <f t="shared" si="17"/>
        <v/>
      </c>
      <c r="AE24" s="66" t="str">
        <f>IF(OR(F24="Matin",F24="après-midi",F24="nuit",F24="Journée",F24="Astreinte +1 dep"),Données!$C$14,IF(OR(F24="Astreinte +2 dep"),Données!$C$14*2,IF(OR(F24="Astreinte +3 dep"),Données!$C$14*3,IF(F24="Astreinte +4 dep",Données!$C$14*4,""))))</f>
        <v/>
      </c>
      <c r="AF24" s="67"/>
      <c r="AG24" s="93"/>
      <c r="AH24" s="68"/>
      <c r="AI24" s="68"/>
    </row>
    <row r="25" spans="1:35" ht="15.6">
      <c r="A25" s="97" t="str">
        <f t="shared" si="1"/>
        <v>23 Mai 2013</v>
      </c>
      <c r="B25" s="171" t="str">
        <f t="shared" si="2"/>
        <v/>
      </c>
      <c r="C25" s="112">
        <f t="shared" si="20"/>
        <v>41417</v>
      </c>
      <c r="D25" s="113">
        <f t="shared" si="20"/>
        <v>23</v>
      </c>
      <c r="E25" s="114"/>
      <c r="F25" s="114"/>
      <c r="G25" s="115" t="str">
        <f t="shared" si="3"/>
        <v/>
      </c>
      <c r="H25" s="116" t="str">
        <f t="shared" si="4"/>
        <v/>
      </c>
      <c r="I25" s="116" t="str">
        <f t="shared" si="5"/>
        <v/>
      </c>
      <c r="J25" s="117" t="str">
        <f t="shared" si="6"/>
        <v/>
      </c>
      <c r="K25" s="117"/>
      <c r="L25" s="116" t="str">
        <f t="shared" si="7"/>
        <v/>
      </c>
      <c r="M25" s="116" t="str">
        <f t="shared" si="8"/>
        <v/>
      </c>
      <c r="N25" s="117" t="str">
        <f t="shared" si="19"/>
        <v/>
      </c>
      <c r="O25" s="117" t="str">
        <f t="shared" si="9"/>
        <v/>
      </c>
      <c r="P25" s="117" t="str">
        <f t="shared" si="10"/>
        <v/>
      </c>
      <c r="Q25" s="116"/>
      <c r="R25" s="116"/>
      <c r="S25" s="116"/>
      <c r="T25" s="117" t="str">
        <f t="shared" si="11"/>
        <v/>
      </c>
      <c r="U25" s="117" t="str">
        <f t="shared" si="12"/>
        <v/>
      </c>
      <c r="V25" s="117" t="str">
        <f t="shared" si="13"/>
        <v/>
      </c>
      <c r="W25" s="118" t="str">
        <f t="shared" si="14"/>
        <v/>
      </c>
      <c r="X25" s="118" t="str">
        <f t="shared" si="0"/>
        <v/>
      </c>
      <c r="Y25" s="115"/>
      <c r="Z25" s="119"/>
      <c r="AA25" s="119" t="str">
        <f t="shared" si="15"/>
        <v/>
      </c>
      <c r="AB25" s="119"/>
      <c r="AC25" s="119" t="str">
        <f t="shared" si="16"/>
        <v/>
      </c>
      <c r="AD25" s="119" t="str">
        <f t="shared" si="17"/>
        <v/>
      </c>
      <c r="AE25" s="120" t="str">
        <f>IF(OR(F25="Matin",F25="après-midi",F25="nuit",F25="Journée",F25="Astreinte +1 dep"),Données!$C$14,IF(OR(F25="Astreinte +2 dep"),Données!$C$14*2,IF(OR(F25="Astreinte +3 dep"),Données!$C$14*3,IF(F25="Astreinte +4 dep",Données!$C$14*4,""))))</f>
        <v/>
      </c>
      <c r="AF25" s="121"/>
      <c r="AG25" s="122"/>
      <c r="AH25" s="68"/>
      <c r="AI25" s="68"/>
    </row>
    <row r="26" spans="1:35" ht="15.6">
      <c r="A26" s="97" t="str">
        <f t="shared" si="1"/>
        <v>24 Mai 2013</v>
      </c>
      <c r="B26" s="171" t="str">
        <f t="shared" si="2"/>
        <v/>
      </c>
      <c r="C26" s="70">
        <f t="shared" si="20"/>
        <v>41418</v>
      </c>
      <c r="D26" s="71">
        <f t="shared" si="20"/>
        <v>24</v>
      </c>
      <c r="E26" s="61"/>
      <c r="F26" s="69"/>
      <c r="G26" s="181" t="str">
        <f t="shared" si="3"/>
        <v/>
      </c>
      <c r="H26" s="63" t="str">
        <f t="shared" si="4"/>
        <v/>
      </c>
      <c r="I26" s="63" t="str">
        <f t="shared" si="5"/>
        <v/>
      </c>
      <c r="J26" s="64" t="str">
        <f t="shared" si="6"/>
        <v/>
      </c>
      <c r="K26" s="64"/>
      <c r="L26" s="63" t="str">
        <f t="shared" si="7"/>
        <v/>
      </c>
      <c r="M26" s="63" t="str">
        <f t="shared" si="8"/>
        <v/>
      </c>
      <c r="N26" s="64" t="str">
        <f t="shared" si="19"/>
        <v/>
      </c>
      <c r="O26" s="64" t="str">
        <f t="shared" si="9"/>
        <v/>
      </c>
      <c r="P26" s="64" t="str">
        <f t="shared" si="10"/>
        <v/>
      </c>
      <c r="Q26" s="63"/>
      <c r="R26" s="63"/>
      <c r="S26" s="63"/>
      <c r="T26" s="64" t="str">
        <f t="shared" si="11"/>
        <v/>
      </c>
      <c r="U26" s="64" t="str">
        <f t="shared" si="12"/>
        <v/>
      </c>
      <c r="V26" s="64" t="str">
        <f t="shared" si="13"/>
        <v/>
      </c>
      <c r="W26" s="91" t="str">
        <f t="shared" si="14"/>
        <v/>
      </c>
      <c r="X26" s="91" t="str">
        <f t="shared" si="0"/>
        <v/>
      </c>
      <c r="Y26" s="62"/>
      <c r="Z26" s="65"/>
      <c r="AA26" s="65" t="str">
        <f t="shared" si="15"/>
        <v/>
      </c>
      <c r="AB26" s="65"/>
      <c r="AC26" s="65" t="str">
        <f t="shared" si="16"/>
        <v/>
      </c>
      <c r="AD26" s="65" t="str">
        <f t="shared" si="17"/>
        <v/>
      </c>
      <c r="AE26" s="66" t="str">
        <f>IF(OR(F26="Matin",F26="après-midi",F26="nuit",F26="Journée",F26="Astreinte +1 dep"),Données!$C$14,IF(OR(F26="Astreinte +2 dep"),Données!$C$14*2,IF(OR(F26="Astreinte +3 dep"),Données!$C$14*3,IF(F26="Astreinte +4 dep",Données!$C$14*4,""))))</f>
        <v/>
      </c>
      <c r="AF26" s="67"/>
      <c r="AG26" s="93"/>
      <c r="AH26" s="68"/>
      <c r="AI26" s="68"/>
    </row>
    <row r="27" spans="1:35" ht="15.6">
      <c r="A27" s="97" t="str">
        <f t="shared" si="1"/>
        <v>25 Mai 2013</v>
      </c>
      <c r="B27" s="171" t="str">
        <f t="shared" si="2"/>
        <v/>
      </c>
      <c r="C27" s="112">
        <f t="shared" si="20"/>
        <v>41419</v>
      </c>
      <c r="D27" s="113">
        <f t="shared" si="20"/>
        <v>25</v>
      </c>
      <c r="E27" s="114"/>
      <c r="F27" s="114"/>
      <c r="G27" s="115" t="str">
        <f t="shared" si="3"/>
        <v/>
      </c>
      <c r="H27" s="116" t="str">
        <f t="shared" si="4"/>
        <v/>
      </c>
      <c r="I27" s="116" t="str">
        <f t="shared" si="5"/>
        <v/>
      </c>
      <c r="J27" s="117" t="str">
        <f t="shared" si="6"/>
        <v/>
      </c>
      <c r="K27" s="117"/>
      <c r="L27" s="116" t="str">
        <f t="shared" si="7"/>
        <v/>
      </c>
      <c r="M27" s="116" t="str">
        <f t="shared" si="8"/>
        <v/>
      </c>
      <c r="N27" s="117" t="str">
        <f t="shared" si="19"/>
        <v/>
      </c>
      <c r="O27" s="117" t="str">
        <f t="shared" si="9"/>
        <v/>
      </c>
      <c r="P27" s="117" t="str">
        <f t="shared" si="10"/>
        <v/>
      </c>
      <c r="Q27" s="116"/>
      <c r="R27" s="116"/>
      <c r="S27" s="116"/>
      <c r="T27" s="117" t="str">
        <f t="shared" si="11"/>
        <v/>
      </c>
      <c r="U27" s="117" t="str">
        <f t="shared" si="12"/>
        <v/>
      </c>
      <c r="V27" s="117" t="str">
        <f t="shared" si="13"/>
        <v/>
      </c>
      <c r="W27" s="118" t="str">
        <f t="shared" si="14"/>
        <v/>
      </c>
      <c r="X27" s="118" t="str">
        <f t="shared" si="0"/>
        <v/>
      </c>
      <c r="Y27" s="115"/>
      <c r="Z27" s="119"/>
      <c r="AA27" s="119" t="str">
        <f t="shared" si="15"/>
        <v/>
      </c>
      <c r="AB27" s="119"/>
      <c r="AC27" s="119" t="str">
        <f t="shared" si="16"/>
        <v/>
      </c>
      <c r="AD27" s="119" t="str">
        <f t="shared" si="17"/>
        <v/>
      </c>
      <c r="AE27" s="120" t="str">
        <f>IF(OR(F27="Matin",F27="après-midi",F27="nuit",F27="Journée",F27="Astreinte +1 dep"),Données!$C$14,IF(OR(F27="Astreinte +2 dep"),Données!$C$14*2,IF(OR(F27="Astreinte +3 dep"),Données!$C$14*3,IF(F27="Astreinte +4 dep",Données!$C$14*4,""))))</f>
        <v/>
      </c>
      <c r="AF27" s="121"/>
      <c r="AG27" s="122"/>
      <c r="AH27" s="68"/>
      <c r="AI27" s="68"/>
    </row>
    <row r="28" spans="1:35" ht="15.6">
      <c r="A28" s="97" t="str">
        <f t="shared" si="1"/>
        <v>26 Mai 2013</v>
      </c>
      <c r="B28" s="171" t="str">
        <f t="shared" si="2"/>
        <v/>
      </c>
      <c r="C28" s="70">
        <f t="shared" si="20"/>
        <v>41420</v>
      </c>
      <c r="D28" s="71">
        <f t="shared" si="20"/>
        <v>26</v>
      </c>
      <c r="E28" s="61"/>
      <c r="F28" s="61"/>
      <c r="G28" s="181" t="str">
        <f t="shared" si="3"/>
        <v/>
      </c>
      <c r="H28" s="63" t="str">
        <f t="shared" si="4"/>
        <v/>
      </c>
      <c r="I28" s="63" t="str">
        <f t="shared" si="5"/>
        <v/>
      </c>
      <c r="J28" s="64" t="str">
        <f t="shared" si="6"/>
        <v/>
      </c>
      <c r="K28" s="64"/>
      <c r="L28" s="63" t="str">
        <f t="shared" si="7"/>
        <v/>
      </c>
      <c r="M28" s="63" t="str">
        <f t="shared" si="8"/>
        <v/>
      </c>
      <c r="N28" s="64" t="str">
        <f t="shared" si="19"/>
        <v/>
      </c>
      <c r="O28" s="64" t="str">
        <f t="shared" si="9"/>
        <v/>
      </c>
      <c r="P28" s="64" t="str">
        <f t="shared" si="10"/>
        <v/>
      </c>
      <c r="Q28" s="63"/>
      <c r="R28" s="63"/>
      <c r="S28" s="63"/>
      <c r="T28" s="64" t="str">
        <f t="shared" si="11"/>
        <v/>
      </c>
      <c r="U28" s="64" t="str">
        <f t="shared" si="12"/>
        <v/>
      </c>
      <c r="V28" s="64" t="str">
        <f t="shared" si="13"/>
        <v/>
      </c>
      <c r="W28" s="91" t="str">
        <f t="shared" si="14"/>
        <v/>
      </c>
      <c r="X28" s="91" t="str">
        <f t="shared" si="0"/>
        <v/>
      </c>
      <c r="Y28" s="62"/>
      <c r="Z28" s="65"/>
      <c r="AA28" s="65" t="str">
        <f t="shared" si="15"/>
        <v/>
      </c>
      <c r="AB28" s="65"/>
      <c r="AC28" s="65" t="str">
        <f t="shared" si="16"/>
        <v/>
      </c>
      <c r="AD28" s="65" t="str">
        <f t="shared" si="17"/>
        <v/>
      </c>
      <c r="AE28" s="66" t="str">
        <f>IF(OR(F28="Matin",F28="après-midi",F28="nuit",F28="Journée",F28="Astreinte +1 dep"),Données!$C$14,IF(OR(F28="Astreinte +2 dep"),Données!$C$14*2,IF(OR(F28="Astreinte +3 dep"),Données!$C$14*3,IF(F28="Astreinte +4 dep",Données!$C$14*4,""))))</f>
        <v/>
      </c>
      <c r="AF28" s="67"/>
      <c r="AG28" s="93"/>
      <c r="AH28" s="68"/>
      <c r="AI28" s="68"/>
    </row>
    <row r="29" spans="1:35" ht="15.6">
      <c r="A29" s="97" t="str">
        <f t="shared" si="1"/>
        <v>27 Mai 2013</v>
      </c>
      <c r="B29" s="171" t="str">
        <f t="shared" si="2"/>
        <v/>
      </c>
      <c r="C29" s="112">
        <f t="shared" si="20"/>
        <v>41421</v>
      </c>
      <c r="D29" s="113">
        <f t="shared" si="20"/>
        <v>27</v>
      </c>
      <c r="E29" s="114"/>
      <c r="F29" s="114"/>
      <c r="G29" s="115" t="str">
        <f t="shared" si="3"/>
        <v/>
      </c>
      <c r="H29" s="116" t="str">
        <f t="shared" si="4"/>
        <v/>
      </c>
      <c r="I29" s="116" t="str">
        <f t="shared" si="5"/>
        <v/>
      </c>
      <c r="J29" s="117" t="str">
        <f t="shared" si="6"/>
        <v/>
      </c>
      <c r="K29" s="117"/>
      <c r="L29" s="116" t="str">
        <f t="shared" si="7"/>
        <v/>
      </c>
      <c r="M29" s="116" t="str">
        <f t="shared" si="8"/>
        <v/>
      </c>
      <c r="N29" s="117" t="str">
        <f t="shared" si="19"/>
        <v/>
      </c>
      <c r="O29" s="117" t="str">
        <f t="shared" si="9"/>
        <v/>
      </c>
      <c r="P29" s="117" t="str">
        <f t="shared" si="10"/>
        <v/>
      </c>
      <c r="Q29" s="116"/>
      <c r="R29" s="116"/>
      <c r="S29" s="116"/>
      <c r="T29" s="117" t="str">
        <f t="shared" si="11"/>
        <v/>
      </c>
      <c r="U29" s="117" t="str">
        <f t="shared" si="12"/>
        <v/>
      </c>
      <c r="V29" s="117" t="str">
        <f t="shared" si="13"/>
        <v/>
      </c>
      <c r="W29" s="118" t="str">
        <f t="shared" si="14"/>
        <v/>
      </c>
      <c r="X29" s="118" t="str">
        <f t="shared" si="0"/>
        <v/>
      </c>
      <c r="Y29" s="115"/>
      <c r="Z29" s="119"/>
      <c r="AA29" s="119" t="str">
        <f t="shared" si="15"/>
        <v/>
      </c>
      <c r="AB29" s="119"/>
      <c r="AC29" s="119" t="str">
        <f t="shared" si="16"/>
        <v/>
      </c>
      <c r="AD29" s="119" t="str">
        <f t="shared" si="17"/>
        <v/>
      </c>
      <c r="AE29" s="120" t="str">
        <f>IF(OR(F29="Matin",F29="après-midi",F29="nuit",F29="Journée",F29="Astreinte +1 dep"),Données!$C$14,IF(OR(F29="Astreinte +2 dep"),Données!$C$14*2,IF(OR(F29="Astreinte +3 dep"),Données!$C$14*3,IF(F29="Astreinte +4 dep",Données!$C$14*4,""))))</f>
        <v/>
      </c>
      <c r="AF29" s="121"/>
      <c r="AG29" s="122"/>
      <c r="AH29" s="68"/>
      <c r="AI29" s="68"/>
    </row>
    <row r="30" spans="1:35" ht="15.6">
      <c r="A30" s="97" t="str">
        <f t="shared" si="1"/>
        <v>28 Mai 2013</v>
      </c>
      <c r="B30" s="171" t="str">
        <f t="shared" si="2"/>
        <v/>
      </c>
      <c r="C30" s="70">
        <f t="shared" si="20"/>
        <v>41422</v>
      </c>
      <c r="D30" s="71">
        <f t="shared" si="20"/>
        <v>28</v>
      </c>
      <c r="E30" s="61"/>
      <c r="F30" s="61"/>
      <c r="G30" s="181" t="str">
        <f t="shared" si="3"/>
        <v/>
      </c>
      <c r="H30" s="63" t="str">
        <f t="shared" si="4"/>
        <v/>
      </c>
      <c r="I30" s="63" t="str">
        <f t="shared" si="5"/>
        <v/>
      </c>
      <c r="J30" s="64" t="str">
        <f t="shared" si="6"/>
        <v/>
      </c>
      <c r="K30" s="64"/>
      <c r="L30" s="63" t="str">
        <f t="shared" si="7"/>
        <v/>
      </c>
      <c r="M30" s="63" t="str">
        <f t="shared" si="8"/>
        <v/>
      </c>
      <c r="N30" s="64" t="str">
        <f t="shared" si="19"/>
        <v/>
      </c>
      <c r="O30" s="64" t="str">
        <f t="shared" si="9"/>
        <v/>
      </c>
      <c r="P30" s="64" t="str">
        <f t="shared" si="10"/>
        <v/>
      </c>
      <c r="Q30" s="63"/>
      <c r="R30" s="63"/>
      <c r="S30" s="63"/>
      <c r="T30" s="64" t="str">
        <f t="shared" si="11"/>
        <v/>
      </c>
      <c r="U30" s="64" t="str">
        <f t="shared" si="12"/>
        <v/>
      </c>
      <c r="V30" s="64" t="str">
        <f t="shared" si="13"/>
        <v/>
      </c>
      <c r="W30" s="91" t="str">
        <f t="shared" si="14"/>
        <v/>
      </c>
      <c r="X30" s="91" t="str">
        <f t="shared" si="0"/>
        <v/>
      </c>
      <c r="Y30" s="62"/>
      <c r="Z30" s="65"/>
      <c r="AA30" s="65" t="str">
        <f t="shared" si="15"/>
        <v/>
      </c>
      <c r="AB30" s="65"/>
      <c r="AC30" s="65" t="str">
        <f t="shared" si="16"/>
        <v/>
      </c>
      <c r="AD30" s="65" t="str">
        <f t="shared" si="17"/>
        <v/>
      </c>
      <c r="AE30" s="66" t="str">
        <f>IF(OR(F30="Matin",F30="après-midi",F30="nuit",F30="Journée",F30="Astreinte +1 dep"),Données!$C$14,IF(OR(F30="Astreinte +2 dep"),Données!$C$14*2,IF(OR(F30="Astreinte +3 dep"),Données!$C$14*3,IF(F30="Astreinte +4 dep",Données!$C$14*4,""))))</f>
        <v/>
      </c>
      <c r="AF30" s="67"/>
      <c r="AG30" s="93"/>
      <c r="AH30" s="68"/>
      <c r="AI30" s="68"/>
    </row>
    <row r="31" spans="1:35" ht="15.6">
      <c r="A31" s="97" t="str">
        <f t="shared" si="1"/>
        <v>29 Mai 2013</v>
      </c>
      <c r="B31" s="171">
        <f t="shared" si="2"/>
        <v>22</v>
      </c>
      <c r="C31" s="112">
        <f>IF(MONTH($C$30+1)=MONTH($C$3),$C$30+1,"")</f>
        <v>41423</v>
      </c>
      <c r="D31" s="113">
        <f>IF(C31&lt;&gt;"",D30+1,"")</f>
        <v>29</v>
      </c>
      <c r="E31" s="114"/>
      <c r="F31" s="114"/>
      <c r="G31" s="115" t="str">
        <f t="shared" si="3"/>
        <v/>
      </c>
      <c r="H31" s="116" t="str">
        <f t="shared" si="4"/>
        <v/>
      </c>
      <c r="I31" s="116" t="str">
        <f t="shared" si="5"/>
        <v/>
      </c>
      <c r="J31" s="117" t="str">
        <f t="shared" si="6"/>
        <v/>
      </c>
      <c r="K31" s="117"/>
      <c r="L31" s="116" t="str">
        <f t="shared" si="7"/>
        <v/>
      </c>
      <c r="M31" s="116" t="str">
        <f t="shared" si="8"/>
        <v/>
      </c>
      <c r="N31" s="117" t="str">
        <f t="shared" si="19"/>
        <v/>
      </c>
      <c r="O31" s="117" t="str">
        <f t="shared" si="9"/>
        <v/>
      </c>
      <c r="P31" s="117" t="str">
        <f t="shared" si="10"/>
        <v/>
      </c>
      <c r="Q31" s="116"/>
      <c r="R31" s="116"/>
      <c r="S31" s="116"/>
      <c r="T31" s="117" t="str">
        <f t="shared" si="11"/>
        <v/>
      </c>
      <c r="U31" s="117" t="str">
        <f t="shared" si="12"/>
        <v/>
      </c>
      <c r="V31" s="117" t="str">
        <f t="shared" si="13"/>
        <v/>
      </c>
      <c r="W31" s="118" t="str">
        <f t="shared" si="14"/>
        <v/>
      </c>
      <c r="X31" s="118" t="str">
        <f t="shared" si="0"/>
        <v/>
      </c>
      <c r="Y31" s="115"/>
      <c r="Z31" s="119"/>
      <c r="AA31" s="119" t="str">
        <f t="shared" si="15"/>
        <v/>
      </c>
      <c r="AB31" s="119"/>
      <c r="AC31" s="119" t="str">
        <f t="shared" si="16"/>
        <v/>
      </c>
      <c r="AD31" s="119" t="str">
        <f t="shared" si="17"/>
        <v/>
      </c>
      <c r="AE31" s="120" t="str">
        <f>IF(OR(F31="Matin",F31="après-midi",F31="nuit",F31="Journée",F31="Astreinte +1 dep"),Données!$C$14,IF(OR(F31="Astreinte +2 dep"),Données!$C$14*2,IF(OR(F31="Astreinte +3 dep"),Données!$C$14*3,IF(F31="Astreinte +4 dep",Données!$C$14*4,""))))</f>
        <v/>
      </c>
      <c r="AF31" s="121"/>
      <c r="AG31" s="122"/>
      <c r="AH31" s="68"/>
      <c r="AI31" s="68"/>
    </row>
    <row r="32" spans="1:35" ht="15.6">
      <c r="A32" s="97" t="str">
        <f t="shared" si="1"/>
        <v>30 Mai 2013</v>
      </c>
      <c r="B32" s="171" t="str">
        <f t="shared" si="2"/>
        <v/>
      </c>
      <c r="C32" s="70">
        <f>IF(MONTH($C$30+2)=MONTH($C$3),$C$30+2,"")</f>
        <v>41424</v>
      </c>
      <c r="D32" s="71">
        <f>IF(C32&lt;&gt;"",D31+1,"")</f>
        <v>30</v>
      </c>
      <c r="E32" s="61"/>
      <c r="F32" s="61"/>
      <c r="G32" s="181" t="str">
        <f t="shared" si="3"/>
        <v/>
      </c>
      <c r="H32" s="63" t="str">
        <f t="shared" si="4"/>
        <v/>
      </c>
      <c r="I32" s="63" t="str">
        <f t="shared" si="5"/>
        <v/>
      </c>
      <c r="J32" s="64" t="str">
        <f t="shared" si="6"/>
        <v/>
      </c>
      <c r="K32" s="64"/>
      <c r="L32" s="63" t="str">
        <f t="shared" si="7"/>
        <v/>
      </c>
      <c r="M32" s="63" t="str">
        <f t="shared" si="8"/>
        <v/>
      </c>
      <c r="N32" s="64" t="str">
        <f t="shared" si="19"/>
        <v/>
      </c>
      <c r="O32" s="64" t="str">
        <f t="shared" si="9"/>
        <v/>
      </c>
      <c r="P32" s="64" t="str">
        <f t="shared" si="10"/>
        <v/>
      </c>
      <c r="Q32" s="63"/>
      <c r="R32" s="63"/>
      <c r="S32" s="63"/>
      <c r="T32" s="64" t="str">
        <f t="shared" si="11"/>
        <v/>
      </c>
      <c r="U32" s="64" t="str">
        <f t="shared" si="12"/>
        <v/>
      </c>
      <c r="V32" s="64" t="str">
        <f t="shared" si="13"/>
        <v/>
      </c>
      <c r="W32" s="91" t="str">
        <f t="shared" si="14"/>
        <v/>
      </c>
      <c r="X32" s="91" t="str">
        <f t="shared" si="0"/>
        <v/>
      </c>
      <c r="Y32" s="62"/>
      <c r="Z32" s="65"/>
      <c r="AA32" s="65" t="str">
        <f t="shared" si="15"/>
        <v/>
      </c>
      <c r="AB32" s="65"/>
      <c r="AC32" s="65" t="str">
        <f t="shared" si="16"/>
        <v/>
      </c>
      <c r="AD32" s="65" t="str">
        <f t="shared" si="17"/>
        <v/>
      </c>
      <c r="AE32" s="66" t="str">
        <f>IF(OR(F32="Matin",F32="après-midi",F32="nuit",F32="Journée",F32="Astreinte +1 dep"),Données!$C$14,IF(OR(F32="Astreinte +2 dep"),Données!$C$14*2,IF(OR(F32="Astreinte +3 dep"),Données!$C$14*3,IF(F32="Astreinte +4 dep",Données!$C$14*4,""))))</f>
        <v/>
      </c>
      <c r="AF32" s="67"/>
      <c r="AG32" s="93"/>
      <c r="AH32" s="68"/>
      <c r="AI32" s="68"/>
    </row>
    <row r="33" spans="1:35" ht="15.6">
      <c r="A33" s="170" t="str">
        <f t="shared" si="1"/>
        <v>31 Mai 2013</v>
      </c>
      <c r="B33" s="171" t="str">
        <f t="shared" si="2"/>
        <v/>
      </c>
      <c r="C33" s="124">
        <f>IF(MONTH($C$30+3)=MONTH($C$3),$C$30+3,"")</f>
        <v>41425</v>
      </c>
      <c r="D33" s="113">
        <f>IF(C33&lt;&gt;"",D32+1,"")</f>
        <v>31</v>
      </c>
      <c r="E33" s="114"/>
      <c r="F33" s="114"/>
      <c r="G33" s="115" t="str">
        <f t="shared" si="3"/>
        <v/>
      </c>
      <c r="H33" s="116" t="str">
        <f t="shared" si="4"/>
        <v/>
      </c>
      <c r="I33" s="116" t="str">
        <f t="shared" si="5"/>
        <v/>
      </c>
      <c r="J33" s="117" t="str">
        <f t="shared" si="6"/>
        <v/>
      </c>
      <c r="K33" s="117"/>
      <c r="L33" s="116" t="str">
        <f t="shared" si="7"/>
        <v/>
      </c>
      <c r="M33" s="116" t="str">
        <f t="shared" si="8"/>
        <v/>
      </c>
      <c r="N33" s="117" t="str">
        <f t="shared" si="19"/>
        <v/>
      </c>
      <c r="O33" s="117" t="str">
        <f t="shared" si="9"/>
        <v/>
      </c>
      <c r="P33" s="117" t="str">
        <f t="shared" si="10"/>
        <v/>
      </c>
      <c r="Q33" s="116"/>
      <c r="R33" s="116"/>
      <c r="S33" s="116"/>
      <c r="T33" s="117" t="str">
        <f t="shared" si="11"/>
        <v/>
      </c>
      <c r="U33" s="117" t="str">
        <f t="shared" si="12"/>
        <v/>
      </c>
      <c r="V33" s="117" t="str">
        <f t="shared" si="13"/>
        <v/>
      </c>
      <c r="W33" s="118" t="str">
        <f t="shared" si="14"/>
        <v/>
      </c>
      <c r="X33" s="118" t="str">
        <f>IF(D33="","",IF(AND(WEEKDAY(C33,2)=6,F33&lt;&gt;"",F33&lt;&gt;"Astreinte sans dep",F33&lt;&gt;"Astreinte +1 dep",F33&lt;&gt;"Astreinte +2 dep",F33&lt;&gt;"Astreinte +3 dep",F33&lt;&gt;"Astreinte +4 dep"),1,""))</f>
        <v/>
      </c>
      <c r="Y33" s="115"/>
      <c r="Z33" s="119"/>
      <c r="AA33" s="119" t="str">
        <f t="shared" si="15"/>
        <v/>
      </c>
      <c r="AB33" s="119"/>
      <c r="AC33" s="119" t="str">
        <f t="shared" si="16"/>
        <v/>
      </c>
      <c r="AD33" s="119" t="str">
        <f t="shared" si="17"/>
        <v/>
      </c>
      <c r="AE33" s="120" t="str">
        <f>IF(OR(F33="Matin",F33="après-midi",F33="nuit",F33="Journée",F33="Astreinte +1 dep"),Données!$C$14,IF(OR(F33="Astreinte +2 dep"),Données!$C$14*2,IF(OR(F33="Astreinte +3 dep"),Données!$C$14*3,IF(F33="Astreinte +4 dep",Données!$C$14*4,""))))</f>
        <v/>
      </c>
      <c r="AF33" s="121"/>
      <c r="AG33" s="122"/>
      <c r="AH33" s="68"/>
      <c r="AI33" s="68"/>
    </row>
    <row r="34" spans="1:35" ht="8.25" customHeight="1">
      <c r="A34" s="1"/>
      <c r="B34" s="1"/>
      <c r="C34" s="1"/>
      <c r="D34" s="1"/>
      <c r="E34" s="1"/>
      <c r="F34" s="8"/>
      <c r="G34" s="1"/>
      <c r="H34" s="1"/>
      <c r="I34" s="1"/>
      <c r="J34" s="1"/>
      <c r="K34" s="1"/>
      <c r="L34" s="4"/>
      <c r="M34" s="4"/>
      <c r="N34" s="1"/>
      <c r="O34" s="1"/>
      <c r="P34" s="1"/>
      <c r="Q34" s="1"/>
      <c r="R34" s="1"/>
      <c r="S34" s="1"/>
      <c r="T34" s="1"/>
      <c r="U34" s="1"/>
      <c r="V34" s="1"/>
      <c r="W34" s="1"/>
      <c r="X34" s="3" t="str">
        <f>IF(OR(F34="Matin",F34="Nuit",F34="Journée",F34="Après-midi",F34="Maladie",F34="Accident travail"),450,"")</f>
        <v/>
      </c>
      <c r="Y34" s="3" t="str">
        <f>IF(OR(G34="Matin",G34="Nuit",G34="Journée",G34="Après-midi",G34="Maladie",G34="Accident travail"),450,"")</f>
        <v/>
      </c>
      <c r="Z34" s="3" t="str">
        <f>IF(OR(H34="Matin",H34="Nuit",H34="Journée",H34="Après-midi",H34="Maladie",H34="Accident travail"),450,"")</f>
        <v/>
      </c>
      <c r="AA34" s="3" t="str">
        <f>IF(OR(I34="Matin",I34="Nuit",I34="Journée",I34="Après-midi",I34="Maladie",I34="Accident travail"),450,"")</f>
        <v/>
      </c>
      <c r="AB34" s="3" t="str">
        <f>IF(OR(J34="Matin",J34="Nuit",J34="Journée",J34="Après-midi",J34="Maladie",J34="Accident travail"),450,"")</f>
        <v/>
      </c>
      <c r="AC34" s="3"/>
      <c r="AD34" s="3"/>
      <c r="AE34" s="3" t="str">
        <f>IF(OR(K34="Matin",K34="Nuit",K34="Journée",K34="Après-midi",K34="Maladie",K34="Accident travail"),450,"")</f>
        <v/>
      </c>
      <c r="AF34" s="3" t="str">
        <f>IF(OR(L34="Matin",L34="Nuit",L34="Journée",L34="Après-midi",L34="Maladie",L34="Accident travail"),450,"")</f>
        <v/>
      </c>
      <c r="AG34" s="3" t="str">
        <f>IF(OR(M34="Matin",M34="Nuit",M34="Journée",M34="Après-midi",M34="Maladie",M34="Accident travail"),450,"")</f>
        <v/>
      </c>
      <c r="AH34" s="132" t="str">
        <f>IF(OR(N34="Matin",N34="Nuit",N34="Journée",N34="Après-midi",N34="Maladie",N34="Accident travail"),450,"")</f>
        <v/>
      </c>
    </row>
    <row r="35" spans="1:35" s="18" customFormat="1" ht="15.75" customHeight="1">
      <c r="A35" s="221"/>
      <c r="B35" s="221"/>
      <c r="C35" s="222"/>
      <c r="D35" s="222"/>
      <c r="E35" s="222"/>
      <c r="F35" s="222"/>
      <c r="G35" s="73">
        <f>SUM(G3:G33)</f>
        <v>0</v>
      </c>
      <c r="H35" s="150">
        <f>SUM(H3:H33)</f>
        <v>0</v>
      </c>
      <c r="I35" s="73">
        <f>SUM(I3:I33)</f>
        <v>0</v>
      </c>
      <c r="J35" s="77">
        <f>SUM(J3:J33)</f>
        <v>0</v>
      </c>
      <c r="K35" s="151">
        <f>COUNTA(K3:K33)</f>
        <v>0</v>
      </c>
      <c r="L35" s="73">
        <f t="shared" ref="L35:R35" si="21">SUM(L3:L33)</f>
        <v>0</v>
      </c>
      <c r="M35" s="74">
        <f t="shared" si="21"/>
        <v>0</v>
      </c>
      <c r="N35" s="151">
        <f t="shared" si="21"/>
        <v>0</v>
      </c>
      <c r="O35" s="75">
        <f t="shared" si="21"/>
        <v>0</v>
      </c>
      <c r="P35" s="75">
        <f t="shared" si="21"/>
        <v>0</v>
      </c>
      <c r="Q35" s="73">
        <f t="shared" si="21"/>
        <v>0</v>
      </c>
      <c r="R35" s="73">
        <f t="shared" si="21"/>
        <v>0</v>
      </c>
      <c r="S35" s="73">
        <f>SUM(S3:S33)</f>
        <v>0</v>
      </c>
      <c r="T35" s="77">
        <f t="shared" ref="T35:Y35" si="22">SUM(T3:T33)</f>
        <v>0</v>
      </c>
      <c r="U35" s="151">
        <f t="shared" si="22"/>
        <v>0</v>
      </c>
      <c r="V35" s="77">
        <f t="shared" si="22"/>
        <v>0</v>
      </c>
      <c r="W35" s="78">
        <f t="shared" si="22"/>
        <v>0</v>
      </c>
      <c r="X35" s="80">
        <f t="shared" si="22"/>
        <v>0</v>
      </c>
      <c r="Y35" s="76">
        <f t="shared" si="22"/>
        <v>0</v>
      </c>
      <c r="Z35" s="183">
        <f>COUNTA(Z3:Z33)</f>
        <v>0</v>
      </c>
      <c r="AA35" s="80">
        <f>SUM(AA3:AA33)</f>
        <v>0</v>
      </c>
      <c r="AB35" s="183">
        <f>COUNTA(AB3:AB33)</f>
        <v>0</v>
      </c>
      <c r="AC35" s="80">
        <f>SUM(AC3:AC33)</f>
        <v>0</v>
      </c>
      <c r="AD35" s="80">
        <f>SUM(AD3:AD33)</f>
        <v>0</v>
      </c>
      <c r="AE35" s="73">
        <f>SUM(AE3:AE33)</f>
        <v>0</v>
      </c>
      <c r="AF35" s="73">
        <f>SUM(AF3:AF33)</f>
        <v>0</v>
      </c>
      <c r="AG35" s="82">
        <f>SUM(AG3:AG33)</f>
        <v>0</v>
      </c>
    </row>
    <row r="36" spans="1:35" ht="8.25" customHeight="1">
      <c r="A36" s="1"/>
      <c r="B36" s="1"/>
      <c r="C36" s="1"/>
      <c r="D36" s="1"/>
      <c r="E36" s="1"/>
      <c r="F36" s="8"/>
      <c r="G36" s="1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  <c r="AD36" s="2"/>
      <c r="AE36" s="2"/>
      <c r="AF36" s="2"/>
      <c r="AG36" s="2"/>
      <c r="AH36" s="133"/>
    </row>
    <row r="37" spans="1:35">
      <c r="Y37" s="186">
        <f>COUNTA(Y3:Y33)</f>
        <v>0</v>
      </c>
    </row>
    <row r="38" spans="1:35">
      <c r="A38" s="223" t="s">
        <v>96</v>
      </c>
      <c r="B38" s="223"/>
      <c r="C38" s="223"/>
      <c r="D38" s="223"/>
      <c r="E38" s="223"/>
      <c r="F38" s="223"/>
      <c r="G38" s="90">
        <f ca="1">Récapitulatif!D23</f>
        <v>1561.5</v>
      </c>
    </row>
  </sheetData>
  <mergeCells count="3">
    <mergeCell ref="C1:D1"/>
    <mergeCell ref="A35:F35"/>
    <mergeCell ref="A38:F38"/>
  </mergeCells>
  <conditionalFormatting sqref="C3:F33">
    <cfRule type="expression" dxfId="227" priority="20">
      <formula>COUNTIF(JF,$A3)</formula>
    </cfRule>
    <cfRule type="expression" dxfId="226" priority="21">
      <formula>WEEKDAY($C3,2)&gt;5</formula>
    </cfRule>
  </conditionalFormatting>
  <conditionalFormatting sqref="F3:F33">
    <cfRule type="expression" dxfId="225" priority="17">
      <formula>OR($F3="Cp",$F3="Tps Habillage",$F3="Jrs ancien",$F3="Rc Samedi",$F3="Récup",$F3="RC Nuit",$F3="RC Jrs Férié",$F3="Cp Fraction")</formula>
    </cfRule>
    <cfRule type="expression" dxfId="224" priority="18">
      <formula>F3="Formation"</formula>
    </cfRule>
    <cfRule type="expression" dxfId="223" priority="19">
      <formula>OR($F3="Maladie",$F3="Accident Travail",$F3="Abs.auto non payée")</formula>
    </cfRule>
  </conditionalFormatting>
  <conditionalFormatting sqref="J3:J33">
    <cfRule type="expression" dxfId="222" priority="15">
      <formula>AND(J3&lt;&gt;"",K3&lt;&gt;"x")</formula>
    </cfRule>
    <cfRule type="expression" dxfId="221" priority="16">
      <formula>K3="x"</formula>
    </cfRule>
  </conditionalFormatting>
  <conditionalFormatting sqref="AA3:AA33">
    <cfRule type="expression" dxfId="220" priority="12">
      <formula>AB3="x"</formula>
    </cfRule>
    <cfRule type="expression" dxfId="219" priority="13">
      <formula>AND(AA3&lt;&gt;"",AB3&lt;&gt;"x")</formula>
    </cfRule>
  </conditionalFormatting>
  <conditionalFormatting sqref="Y3:Y33">
    <cfRule type="expression" dxfId="218" priority="10">
      <formula>Z3="x"</formula>
    </cfRule>
    <cfRule type="expression" dxfId="217" priority="11">
      <formula>AND(Y3&lt;&gt;"",Z3&lt;&gt;"x")</formula>
    </cfRule>
  </conditionalFormatting>
  <conditionalFormatting sqref="L3:X33 AC3:AG33 G3:I33">
    <cfRule type="expression" dxfId="216" priority="9">
      <formula>G3&lt;&gt;""</formula>
    </cfRule>
  </conditionalFormatting>
  <conditionalFormatting sqref="B3:B33">
    <cfRule type="expression" dxfId="215" priority="8">
      <formula>$B3&lt;&gt;""</formula>
    </cfRule>
  </conditionalFormatting>
  <conditionalFormatting sqref="J35">
    <cfRule type="expression" dxfId="214" priority="6">
      <formula>J35=K35</formula>
    </cfRule>
    <cfRule type="expression" dxfId="213" priority="7">
      <formula>J35&lt;&gt;K35</formula>
    </cfRule>
  </conditionalFormatting>
  <conditionalFormatting sqref="Y35">
    <cfRule type="expression" dxfId="212" priority="3">
      <formula>Y37=Z35</formula>
    </cfRule>
    <cfRule type="expression" dxfId="211" priority="4">
      <formula>Y37&lt;&gt;Z35</formula>
    </cfRule>
  </conditionalFormatting>
  <conditionalFormatting sqref="AA35">
    <cfRule type="expression" dxfId="210" priority="1">
      <formula>AA35=AB35</formula>
    </cfRule>
    <cfRule type="expression" dxfId="209" priority="2">
      <formula>AA35&lt;&gt;AB35</formula>
    </cfRule>
  </conditionalFormatting>
  <dataValidations count="2">
    <dataValidation type="list" allowBlank="1" showInputMessage="1" showErrorMessage="1" sqref="E3:E33">
      <formula1>horairesprevu</formula1>
    </dataValidation>
    <dataValidation type="list" allowBlank="1" showInputMessage="1" showErrorMessage="1" sqref="F3:F33">
      <formula1>horaireseffectue</formula1>
    </dataValidation>
  </dataValidations>
  <printOptions horizontalCentered="1" gridLines="1"/>
  <pageMargins left="0.31496062992125984" right="0.31496062992125984" top="0.74803149606299213" bottom="0.74803149606299213" header="0.31496062992125984" footer="0.31496062992125984"/>
  <pageSetup paperSize="9" scale="60" orientation="landscape" r:id="rId1"/>
  <headerFooter>
    <oddHeader xml:space="preserve">&amp;C&amp;"-,Gras"&amp;14Heures de travail </oddHeader>
    <oddFooter>&amp;LDocument T.W&amp;C&amp;"-,Gras"&amp;14&amp;A&amp;R&amp;D  &amp;T</oddFooter>
  </headerFooter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>
    <tabColor rgb="FF00B0F0"/>
  </sheetPr>
  <dimension ref="A1:AI38"/>
  <sheetViews>
    <sheetView zoomScale="80" zoomScaleNormal="80" workbookViewId="0">
      <pane ySplit="1" topLeftCell="A2" activePane="bottomLeft" state="frozen"/>
      <selection pane="bottomLeft" activeCell="Y20" sqref="Y20"/>
    </sheetView>
  </sheetViews>
  <sheetFormatPr baseColWidth="10" defaultRowHeight="14.4"/>
  <cols>
    <col min="1" max="1" width="12.44140625" customWidth="1"/>
    <col min="2" max="2" width="4.5546875" customWidth="1"/>
    <col min="3" max="3" width="9.33203125" customWidth="1"/>
    <col min="4" max="4" width="3.88671875" customWidth="1"/>
    <col min="5" max="5" width="11" customWidth="1"/>
    <col min="6" max="6" width="16.109375" customWidth="1"/>
    <col min="7" max="7" width="8.33203125" customWidth="1"/>
    <col min="8" max="9" width="6.88671875" customWidth="1"/>
    <col min="10" max="10" width="6" customWidth="1"/>
    <col min="11" max="11" width="3.109375" customWidth="1"/>
    <col min="12" max="12" width="7.44140625" customWidth="1"/>
    <col min="13" max="13" width="7.109375" customWidth="1"/>
    <col min="14" max="14" width="5.88671875" customWidth="1"/>
    <col min="15" max="15" width="9.44140625" customWidth="1"/>
    <col min="16" max="16" width="8.88671875" customWidth="1"/>
    <col min="17" max="18" width="5.5546875" customWidth="1"/>
    <col min="19" max="19" width="6" customWidth="1"/>
    <col min="20" max="20" width="6.33203125" customWidth="1"/>
    <col min="21" max="21" width="6" customWidth="1"/>
    <col min="22" max="22" width="5.5546875" customWidth="1"/>
    <col min="23" max="23" width="9.6640625" customWidth="1"/>
    <col min="24" max="24" width="7.109375" customWidth="1"/>
    <col min="25" max="25" width="6" customWidth="1"/>
    <col min="26" max="26" width="3.109375" customWidth="1"/>
    <col min="27" max="27" width="6.44140625" customWidth="1"/>
    <col min="28" max="28" width="3.33203125" customWidth="1"/>
    <col min="29" max="29" width="6.6640625" customWidth="1"/>
    <col min="30" max="30" width="6" customWidth="1"/>
    <col min="31" max="31" width="8.6640625" customWidth="1"/>
    <col min="32" max="32" width="6.109375" customWidth="1"/>
    <col min="33" max="33" width="8.109375" customWidth="1"/>
  </cols>
  <sheetData>
    <row r="1" spans="1:35" ht="30.75" customHeight="1" thickBot="1">
      <c r="A1" s="53" t="s">
        <v>27</v>
      </c>
      <c r="B1" s="169"/>
      <c r="C1" s="219">
        <f>Avril!$C$1</f>
        <v>2013</v>
      </c>
      <c r="D1" s="220"/>
      <c r="E1" s="59" t="s">
        <v>0</v>
      </c>
      <c r="F1" s="60" t="s">
        <v>1</v>
      </c>
      <c r="G1" s="58" t="s">
        <v>16</v>
      </c>
      <c r="H1" s="58" t="s">
        <v>80</v>
      </c>
      <c r="I1" s="58" t="s">
        <v>81</v>
      </c>
      <c r="J1" s="79" t="s">
        <v>87</v>
      </c>
      <c r="K1" s="60" t="s">
        <v>79</v>
      </c>
      <c r="L1" s="58" t="s">
        <v>22</v>
      </c>
      <c r="M1" s="58" t="s">
        <v>23</v>
      </c>
      <c r="N1" s="58" t="s">
        <v>82</v>
      </c>
      <c r="O1" s="58" t="s">
        <v>83</v>
      </c>
      <c r="P1" s="58" t="s">
        <v>95</v>
      </c>
      <c r="Q1" s="58" t="s">
        <v>89</v>
      </c>
      <c r="R1" s="58" t="s">
        <v>88</v>
      </c>
      <c r="S1" s="58" t="s">
        <v>90</v>
      </c>
      <c r="T1" s="79" t="s">
        <v>91</v>
      </c>
      <c r="U1" s="58" t="s">
        <v>94</v>
      </c>
      <c r="V1" s="58" t="s">
        <v>85</v>
      </c>
      <c r="W1" s="58" t="s">
        <v>86</v>
      </c>
      <c r="X1" s="79" t="s">
        <v>126</v>
      </c>
      <c r="Y1" s="58" t="s">
        <v>92</v>
      </c>
      <c r="Z1" s="60" t="s">
        <v>79</v>
      </c>
      <c r="AA1" s="79" t="s">
        <v>15</v>
      </c>
      <c r="AB1" s="79" t="s">
        <v>79</v>
      </c>
      <c r="AC1" s="79" t="s">
        <v>93</v>
      </c>
      <c r="AD1" s="79" t="s">
        <v>63</v>
      </c>
      <c r="AE1" s="60" t="s">
        <v>127</v>
      </c>
      <c r="AF1" s="60" t="s">
        <v>55</v>
      </c>
      <c r="AG1" s="60" t="s">
        <v>131</v>
      </c>
    </row>
    <row r="2" spans="1:35" ht="9.75" customHeight="1">
      <c r="A2" s="84"/>
      <c r="B2" s="84"/>
      <c r="C2" s="85"/>
      <c r="D2" s="174"/>
      <c r="E2" s="86"/>
      <c r="F2" s="87"/>
      <c r="G2" s="88"/>
      <c r="H2" s="88"/>
      <c r="I2" s="88"/>
      <c r="J2" s="89"/>
      <c r="K2" s="87"/>
      <c r="L2" s="88"/>
      <c r="M2" s="88"/>
      <c r="N2" s="88"/>
      <c r="O2" s="88"/>
      <c r="P2" s="88"/>
      <c r="Q2" s="88"/>
      <c r="R2" s="88"/>
      <c r="S2" s="88"/>
      <c r="T2" s="89"/>
      <c r="U2" s="88"/>
      <c r="V2" s="88"/>
      <c r="W2" s="88"/>
      <c r="X2" s="87"/>
      <c r="Y2" s="88"/>
      <c r="Z2" s="87"/>
      <c r="AA2" s="89"/>
      <c r="AB2" s="89"/>
      <c r="AC2" s="89"/>
      <c r="AD2" s="89"/>
      <c r="AE2" s="87"/>
      <c r="AF2" s="87"/>
      <c r="AG2" s="87"/>
    </row>
    <row r="3" spans="1:35" ht="15.6">
      <c r="A3" s="97" t="str">
        <f>CONCATENATE(D3," ",$A$1," ",$C$1)</f>
        <v>1 Juin 2013</v>
      </c>
      <c r="B3" s="171" t="str">
        <f>IF(C3="","",IF(AND(WEEKDAY(C3,2)=3,C3&lt;&gt;""),WEEKNUM(C3,2),""))</f>
        <v/>
      </c>
      <c r="C3" s="112">
        <f>DATE(C1,MONTH("1 " &amp; A1),1)</f>
        <v>41426</v>
      </c>
      <c r="D3" s="113">
        <v>1</v>
      </c>
      <c r="E3" s="114"/>
      <c r="F3" s="114"/>
      <c r="G3" s="115" t="str">
        <f>IF(AND(C3="Samedi",OR(F3="Matin",F3="après-midi",F3="nuit")),6.5,IF(OR(F3="Matin",F3="Nuit",F3="Journée",F3="Après-midi",F3="Tps Habillage",F3="Accident travail",F3="Formation"),7.5,IF(F3="Maladie",7,"")))</f>
        <v/>
      </c>
      <c r="H3" s="116" t="str">
        <f>IF(OR(F3="Matin",F3="Nuit",F3="Journée",F3="Après-midi"),0.16,"")</f>
        <v/>
      </c>
      <c r="I3" s="116" t="str">
        <f>IF(F3="Tps Habillage",7.5,"")</f>
        <v/>
      </c>
      <c r="J3" s="117" t="str">
        <f>IF(OR(F3="Astreinte sans dep",F3="Astreinte +1 dep",F3="Astreinte +2 dep",F3="Astreinte +3 dep",F3="Astreinte +4 dep"),1,"")</f>
        <v/>
      </c>
      <c r="K3" s="117"/>
      <c r="L3" s="116" t="str">
        <f>IF(OR(F3="Matin",F3="Nuit",F3="Journée",F3="Après-midi"),0.5,"")</f>
        <v/>
      </c>
      <c r="M3" s="116" t="str">
        <f>IF(F3="Récup",7.5,"")</f>
        <v/>
      </c>
      <c r="N3" s="117" t="str">
        <f>IF(F3="Cp",1,"")</f>
        <v/>
      </c>
      <c r="O3" s="117" t="str">
        <f>IF(F3="Jrs ancien",1,"")</f>
        <v/>
      </c>
      <c r="P3" s="117" t="str">
        <f>IF(F3="Cp Fraction",1,"")</f>
        <v/>
      </c>
      <c r="Q3" s="116"/>
      <c r="R3" s="116"/>
      <c r="S3" s="116"/>
      <c r="T3" s="117" t="str">
        <f>IF(F3="Journée",1,"")</f>
        <v/>
      </c>
      <c r="U3" s="117" t="str">
        <f>IF(F3="Maladie",1,"")</f>
        <v/>
      </c>
      <c r="V3" s="117" t="str">
        <f>IF(F3="Accident travail",1,"")</f>
        <v/>
      </c>
      <c r="W3" s="118" t="str">
        <f>IF(F3="Abs.auto non payée",1,"")</f>
        <v/>
      </c>
      <c r="X3" s="118" t="str">
        <f t="shared" ref="X3:X32" si="0">IF(D3="","",IF(AND(WEEKDAY(C3,2)=6,F3&lt;&gt;"",F3&lt;&gt;"Astreinte sans dep",F3&lt;&gt;"Astreinte +1 dep",F3&lt;&gt;"Astreinte +2 dep",F3&lt;&gt;"Astreinte +3 dep",F3&lt;&gt;"Astreinte +4 dep"),1,""))</f>
        <v/>
      </c>
      <c r="Y3" s="115"/>
      <c r="Z3" s="119"/>
      <c r="AA3" s="119" t="str">
        <f>IF(F3="Formation",1,"")</f>
        <v/>
      </c>
      <c r="AB3" s="119"/>
      <c r="AC3" s="119" t="str">
        <f>IF(OR(F3="Matin",F3="Nuit",F3="Journée",F3="Après-midi",F3="Formation"),1,"")</f>
        <v/>
      </c>
      <c r="AD3" s="119" t="str">
        <f>IF(OR(F3="Matin",F3="Nuit",F3="Après-midi"),1,"")</f>
        <v/>
      </c>
      <c r="AE3" s="120" t="str">
        <f>IF(OR(F3="Matin",F3="après-midi",F3="nuit",F3="Journée",F3="Astreinte +1 dep"),Données!$C$14,IF(OR(F3="Astreinte +2 dep"),Données!$C$14*2,IF(OR(F3="Astreinte +3 dep"),Données!$C$14*3,IF(F3="Astreinte +4 dep",Données!$C$14*4,""))))</f>
        <v/>
      </c>
      <c r="AF3" s="121"/>
      <c r="AG3" s="122"/>
      <c r="AH3" s="68"/>
      <c r="AI3" s="68"/>
    </row>
    <row r="4" spans="1:35" ht="15.6">
      <c r="A4" s="97" t="str">
        <f t="shared" ref="A4:A33" si="1">CONCATENATE(D4," ",$A$1," ",$C$1)</f>
        <v>2 Juin 2013</v>
      </c>
      <c r="B4" s="171" t="str">
        <f t="shared" ref="B4:B33" si="2">IF(C4="","",IF(AND(WEEKDAY(C4,2)=3,C4&lt;&gt;""),WEEKNUM(C4,2),""))</f>
        <v/>
      </c>
      <c r="C4" s="70">
        <f>C3+1</f>
        <v>41427</v>
      </c>
      <c r="D4" s="71">
        <f>D3+1</f>
        <v>2</v>
      </c>
      <c r="E4" s="61"/>
      <c r="F4" s="61"/>
      <c r="G4" s="181" t="str">
        <f t="shared" ref="G4:G33" si="3">IF(AND(C4="Samedi",OR(F4="Matin",F4="après-midi",F4="nuit")),6.5,IF(OR(F4="Matin",F4="Nuit",F4="Journée",F4="Après-midi",F4="Tps Habillage",F4="Accident travail",F4="Formation"),7.5,IF(F4="Maladie",7,"")))</f>
        <v/>
      </c>
      <c r="H4" s="63" t="str">
        <f t="shared" ref="H4:H33" si="4">IF(OR(F4="Matin",F4="Nuit",F4="Journée",F4="Après-midi"),0.16,"")</f>
        <v/>
      </c>
      <c r="I4" s="63" t="str">
        <f t="shared" ref="I4:I33" si="5">IF(F4="Tps Habillage",7.5,"")</f>
        <v/>
      </c>
      <c r="J4" s="64" t="str">
        <f t="shared" ref="J4:J33" si="6">IF(OR(F4="Astreinte sans dep",F4="Astreinte +1 dep",F4="Astreinte +2 dep",F4="Astreinte +3 dep",F4="Astreinte +4 dep"),1,"")</f>
        <v/>
      </c>
      <c r="K4" s="64"/>
      <c r="L4" s="63" t="str">
        <f t="shared" ref="L4:L33" si="7">IF(OR(F4="Matin",F4="Nuit",F4="Journée",F4="Après-midi"),0.5,"")</f>
        <v/>
      </c>
      <c r="M4" s="63" t="str">
        <f t="shared" ref="M4:M33" si="8">IF(F4="Récup",7.5,"")</f>
        <v/>
      </c>
      <c r="N4" s="64" t="str">
        <f>IF(F4="Cp",1,"")</f>
        <v/>
      </c>
      <c r="O4" s="64" t="str">
        <f t="shared" ref="O4:O33" si="9">IF(F4="Jrs ancien",1,"")</f>
        <v/>
      </c>
      <c r="P4" s="64" t="str">
        <f t="shared" ref="P4:P33" si="10">IF(F4="Cp Fraction",1,"")</f>
        <v/>
      </c>
      <c r="Q4" s="63"/>
      <c r="R4" s="63"/>
      <c r="S4" s="63"/>
      <c r="T4" s="64" t="str">
        <f t="shared" ref="T4:T33" si="11">IF(F4="Journée",1,"")</f>
        <v/>
      </c>
      <c r="U4" s="64" t="str">
        <f t="shared" ref="U4:U33" si="12">IF(F4="Maladie",1,"")</f>
        <v/>
      </c>
      <c r="V4" s="64" t="str">
        <f t="shared" ref="V4:V33" si="13">IF(F4="Accident travail",1,"")</f>
        <v/>
      </c>
      <c r="W4" s="91" t="str">
        <f t="shared" ref="W4:W33" si="14">IF(F4="Abs.auto non payée",1,"")</f>
        <v/>
      </c>
      <c r="X4" s="91" t="str">
        <f t="shared" si="0"/>
        <v/>
      </c>
      <c r="Y4" s="62"/>
      <c r="Z4" s="65"/>
      <c r="AA4" s="65" t="str">
        <f t="shared" ref="AA4:AA33" si="15">IF(F4="Formation",1,"")</f>
        <v/>
      </c>
      <c r="AB4" s="65"/>
      <c r="AC4" s="65" t="str">
        <f t="shared" ref="AC4:AC33" si="16">IF(OR(F4="Matin",F4="Nuit",F4="Journée",F4="Après-midi",F4="Formation"),1,"")</f>
        <v/>
      </c>
      <c r="AD4" s="65" t="str">
        <f t="shared" ref="AD4:AD33" si="17">IF(OR(F4="Matin",F4="Nuit",F4="Après-midi"),1,"")</f>
        <v/>
      </c>
      <c r="AE4" s="175" t="str">
        <f>IF(OR(F4="Matin",F4="après-midi",F4="nuit",F4="Journée",F4="Astreinte +1 dep"),Données!$C$14,IF(OR(F4="Astreinte +2 dep"),Données!$C$14*2,IF(OR(F4="Astreinte +3 dep"),Données!$C$14*3,IF(F4="Astreinte +4 dep",Données!$C$14*4,""))))</f>
        <v/>
      </c>
      <c r="AF4" s="67"/>
      <c r="AG4" s="93"/>
      <c r="AH4" s="68"/>
      <c r="AI4" s="68"/>
    </row>
    <row r="5" spans="1:35" ht="15.6">
      <c r="A5" s="97" t="str">
        <f t="shared" si="1"/>
        <v>3 Juin 2013</v>
      </c>
      <c r="B5" s="171" t="str">
        <f t="shared" si="2"/>
        <v/>
      </c>
      <c r="C5" s="112">
        <f t="shared" ref="C5:D20" si="18">C4+1</f>
        <v>41428</v>
      </c>
      <c r="D5" s="113">
        <f t="shared" si="18"/>
        <v>3</v>
      </c>
      <c r="E5" s="114"/>
      <c r="F5" s="114"/>
      <c r="G5" s="115" t="str">
        <f t="shared" si="3"/>
        <v/>
      </c>
      <c r="H5" s="116" t="str">
        <f t="shared" si="4"/>
        <v/>
      </c>
      <c r="I5" s="116" t="str">
        <f t="shared" si="5"/>
        <v/>
      </c>
      <c r="J5" s="117" t="str">
        <f t="shared" si="6"/>
        <v/>
      </c>
      <c r="K5" s="117"/>
      <c r="L5" s="116" t="str">
        <f t="shared" si="7"/>
        <v/>
      </c>
      <c r="M5" s="116" t="str">
        <f t="shared" si="8"/>
        <v/>
      </c>
      <c r="N5" s="117" t="str">
        <f>IF(F5="Cp",1,"")</f>
        <v/>
      </c>
      <c r="O5" s="117" t="str">
        <f t="shared" si="9"/>
        <v/>
      </c>
      <c r="P5" s="117" t="str">
        <f t="shared" si="10"/>
        <v/>
      </c>
      <c r="Q5" s="116"/>
      <c r="R5" s="116"/>
      <c r="S5" s="116"/>
      <c r="T5" s="117" t="str">
        <f t="shared" si="11"/>
        <v/>
      </c>
      <c r="U5" s="117" t="str">
        <f t="shared" si="12"/>
        <v/>
      </c>
      <c r="V5" s="117" t="str">
        <f t="shared" si="13"/>
        <v/>
      </c>
      <c r="W5" s="118" t="str">
        <f t="shared" si="14"/>
        <v/>
      </c>
      <c r="X5" s="118" t="str">
        <f t="shared" si="0"/>
        <v/>
      </c>
      <c r="Y5" s="115"/>
      <c r="Z5" s="119"/>
      <c r="AA5" s="119" t="str">
        <f t="shared" si="15"/>
        <v/>
      </c>
      <c r="AB5" s="119"/>
      <c r="AC5" s="119" t="str">
        <f t="shared" si="16"/>
        <v/>
      </c>
      <c r="AD5" s="119" t="str">
        <f t="shared" si="17"/>
        <v/>
      </c>
      <c r="AE5" s="120" t="str">
        <f>IF(OR(F5="Matin",F5="après-midi",F5="nuit",F5="Journée",F5="Astreinte +1 dep"),Données!$C$14,IF(OR(F5="Astreinte +2 dep"),Données!$C$14*2,IF(OR(F5="Astreinte +3 dep"),Données!$C$14*3,IF(F5="Astreinte +4 dep",Données!$C$14*4,""))))</f>
        <v/>
      </c>
      <c r="AF5" s="121"/>
      <c r="AG5" s="122"/>
      <c r="AH5" s="68"/>
      <c r="AI5" s="68"/>
    </row>
    <row r="6" spans="1:35" ht="15.6">
      <c r="A6" s="97" t="str">
        <f t="shared" si="1"/>
        <v>4 Juin 2013</v>
      </c>
      <c r="B6" s="171" t="str">
        <f t="shared" si="2"/>
        <v/>
      </c>
      <c r="C6" s="70">
        <f t="shared" si="18"/>
        <v>41429</v>
      </c>
      <c r="D6" s="71">
        <f t="shared" si="18"/>
        <v>4</v>
      </c>
      <c r="E6" s="61"/>
      <c r="F6" s="61"/>
      <c r="G6" s="181" t="str">
        <f t="shared" si="3"/>
        <v/>
      </c>
      <c r="H6" s="63" t="str">
        <f t="shared" si="4"/>
        <v/>
      </c>
      <c r="I6" s="63" t="str">
        <f t="shared" si="5"/>
        <v/>
      </c>
      <c r="J6" s="64" t="str">
        <f t="shared" si="6"/>
        <v/>
      </c>
      <c r="K6" s="64"/>
      <c r="L6" s="63" t="str">
        <f t="shared" si="7"/>
        <v/>
      </c>
      <c r="M6" s="63" t="str">
        <f t="shared" si="8"/>
        <v/>
      </c>
      <c r="N6" s="64" t="str">
        <f t="shared" ref="N6:N33" si="19">IF(F6="Cp",1,"")</f>
        <v/>
      </c>
      <c r="O6" s="64" t="str">
        <f t="shared" si="9"/>
        <v/>
      </c>
      <c r="P6" s="64" t="str">
        <f t="shared" si="10"/>
        <v/>
      </c>
      <c r="Q6" s="63"/>
      <c r="R6" s="63"/>
      <c r="S6" s="63"/>
      <c r="T6" s="64" t="str">
        <f t="shared" si="11"/>
        <v/>
      </c>
      <c r="U6" s="64" t="str">
        <f t="shared" si="12"/>
        <v/>
      </c>
      <c r="V6" s="64" t="str">
        <f t="shared" si="13"/>
        <v/>
      </c>
      <c r="W6" s="91" t="str">
        <f t="shared" si="14"/>
        <v/>
      </c>
      <c r="X6" s="91" t="str">
        <f t="shared" si="0"/>
        <v/>
      </c>
      <c r="Y6" s="62"/>
      <c r="Z6" s="65"/>
      <c r="AA6" s="65" t="str">
        <f t="shared" si="15"/>
        <v/>
      </c>
      <c r="AB6" s="65"/>
      <c r="AC6" s="65" t="str">
        <f t="shared" si="16"/>
        <v/>
      </c>
      <c r="AD6" s="65" t="str">
        <f t="shared" si="17"/>
        <v/>
      </c>
      <c r="AE6" s="66" t="str">
        <f>IF(OR(F6="Matin",F6="après-midi",F6="nuit",F6="Journée",F6="Astreinte +1 dep"),Données!$C$14,IF(OR(F6="Astreinte +2 dep"),Données!$C$14*2,IF(OR(F6="Astreinte +3 dep"),Données!$C$14*3,IF(F6="Astreinte +4 dep",Données!$C$14*4,""))))</f>
        <v/>
      </c>
      <c r="AF6" s="67"/>
      <c r="AG6" s="93"/>
      <c r="AH6" s="68"/>
      <c r="AI6" s="68"/>
    </row>
    <row r="7" spans="1:35" ht="15.6">
      <c r="A7" s="97" t="str">
        <f t="shared" si="1"/>
        <v>5 Juin 2013</v>
      </c>
      <c r="B7" s="171">
        <f t="shared" si="2"/>
        <v>23</v>
      </c>
      <c r="C7" s="112">
        <f t="shared" si="18"/>
        <v>41430</v>
      </c>
      <c r="D7" s="113">
        <f t="shared" si="18"/>
        <v>5</v>
      </c>
      <c r="E7" s="114"/>
      <c r="F7" s="114"/>
      <c r="G7" s="115" t="str">
        <f t="shared" si="3"/>
        <v/>
      </c>
      <c r="H7" s="116" t="str">
        <f t="shared" si="4"/>
        <v/>
      </c>
      <c r="I7" s="116" t="str">
        <f t="shared" si="5"/>
        <v/>
      </c>
      <c r="J7" s="117" t="str">
        <f t="shared" si="6"/>
        <v/>
      </c>
      <c r="K7" s="117"/>
      <c r="L7" s="116" t="str">
        <f t="shared" si="7"/>
        <v/>
      </c>
      <c r="M7" s="116" t="str">
        <f t="shared" si="8"/>
        <v/>
      </c>
      <c r="N7" s="117" t="str">
        <f t="shared" si="19"/>
        <v/>
      </c>
      <c r="O7" s="117" t="str">
        <f t="shared" si="9"/>
        <v/>
      </c>
      <c r="P7" s="117" t="str">
        <f t="shared" si="10"/>
        <v/>
      </c>
      <c r="Q7" s="116"/>
      <c r="R7" s="116"/>
      <c r="S7" s="116"/>
      <c r="T7" s="117" t="str">
        <f t="shared" si="11"/>
        <v/>
      </c>
      <c r="U7" s="117" t="str">
        <f t="shared" si="12"/>
        <v/>
      </c>
      <c r="V7" s="117" t="str">
        <f t="shared" si="13"/>
        <v/>
      </c>
      <c r="W7" s="118" t="str">
        <f t="shared" si="14"/>
        <v/>
      </c>
      <c r="X7" s="118" t="str">
        <f t="shared" si="0"/>
        <v/>
      </c>
      <c r="Y7" s="115"/>
      <c r="Z7" s="119"/>
      <c r="AA7" s="119" t="str">
        <f t="shared" si="15"/>
        <v/>
      </c>
      <c r="AB7" s="119"/>
      <c r="AC7" s="119" t="str">
        <f t="shared" si="16"/>
        <v/>
      </c>
      <c r="AD7" s="119" t="str">
        <f t="shared" si="17"/>
        <v/>
      </c>
      <c r="AE7" s="120" t="str">
        <f>IF(OR(F7="Matin",F7="après-midi",F7="nuit",F7="Journée",F7="Astreinte +1 dep"),Données!$C$14,IF(OR(F7="Astreinte +2 dep"),Données!$C$14*2,IF(OR(F7="Astreinte +3 dep"),Données!$C$14*3,IF(F7="Astreinte +4 dep",Données!$C$14*4,""))))</f>
        <v/>
      </c>
      <c r="AF7" s="121"/>
      <c r="AG7" s="122"/>
      <c r="AH7" s="68"/>
      <c r="AI7" s="68"/>
    </row>
    <row r="8" spans="1:35" ht="15.6">
      <c r="A8" s="97" t="str">
        <f t="shared" si="1"/>
        <v>6 Juin 2013</v>
      </c>
      <c r="B8" s="171" t="str">
        <f t="shared" si="2"/>
        <v/>
      </c>
      <c r="C8" s="72">
        <f t="shared" si="18"/>
        <v>41431</v>
      </c>
      <c r="D8" s="71">
        <f t="shared" si="18"/>
        <v>6</v>
      </c>
      <c r="E8" s="69"/>
      <c r="F8" s="69"/>
      <c r="G8" s="181" t="str">
        <f t="shared" si="3"/>
        <v/>
      </c>
      <c r="H8" s="63" t="str">
        <f t="shared" si="4"/>
        <v/>
      </c>
      <c r="I8" s="63" t="str">
        <f t="shared" si="5"/>
        <v/>
      </c>
      <c r="J8" s="64" t="str">
        <f t="shared" si="6"/>
        <v/>
      </c>
      <c r="K8" s="64"/>
      <c r="L8" s="63" t="str">
        <f t="shared" si="7"/>
        <v/>
      </c>
      <c r="M8" s="63" t="str">
        <f t="shared" si="8"/>
        <v/>
      </c>
      <c r="N8" s="64" t="str">
        <f t="shared" si="19"/>
        <v/>
      </c>
      <c r="O8" s="64" t="str">
        <f t="shared" si="9"/>
        <v/>
      </c>
      <c r="P8" s="64" t="str">
        <f t="shared" si="10"/>
        <v/>
      </c>
      <c r="Q8" s="63"/>
      <c r="R8" s="63"/>
      <c r="S8" s="63"/>
      <c r="T8" s="64" t="str">
        <f t="shared" si="11"/>
        <v/>
      </c>
      <c r="U8" s="64" t="str">
        <f t="shared" si="12"/>
        <v/>
      </c>
      <c r="V8" s="64" t="str">
        <f t="shared" si="13"/>
        <v/>
      </c>
      <c r="W8" s="91" t="str">
        <f t="shared" si="14"/>
        <v/>
      </c>
      <c r="X8" s="91" t="str">
        <f t="shared" si="0"/>
        <v/>
      </c>
      <c r="Y8" s="62"/>
      <c r="Z8" s="65"/>
      <c r="AA8" s="65" t="str">
        <f t="shared" si="15"/>
        <v/>
      </c>
      <c r="AB8" s="65"/>
      <c r="AC8" s="65" t="str">
        <f t="shared" si="16"/>
        <v/>
      </c>
      <c r="AD8" s="65" t="str">
        <f t="shared" si="17"/>
        <v/>
      </c>
      <c r="AE8" s="66" t="str">
        <f>IF(OR(F8="Matin",F8="après-midi",F8="nuit",F8="Journée",F8="Astreinte +1 dep"),Données!$C$14,IF(OR(F8="Astreinte +2 dep"),Données!$C$14*2,IF(OR(F8="Astreinte +3 dep"),Données!$C$14*3,IF(F8="Astreinte +4 dep",Données!$C$14*4,""))))</f>
        <v/>
      </c>
      <c r="AF8" s="67"/>
      <c r="AG8" s="93"/>
      <c r="AH8" s="68"/>
      <c r="AI8" s="68"/>
    </row>
    <row r="9" spans="1:35" ht="15.6">
      <c r="A9" s="97" t="str">
        <f t="shared" si="1"/>
        <v>7 Juin 2013</v>
      </c>
      <c r="B9" s="171" t="str">
        <f t="shared" si="2"/>
        <v/>
      </c>
      <c r="C9" s="112">
        <f t="shared" si="18"/>
        <v>41432</v>
      </c>
      <c r="D9" s="113">
        <f t="shared" si="18"/>
        <v>7</v>
      </c>
      <c r="E9" s="114"/>
      <c r="F9" s="114"/>
      <c r="G9" s="115" t="str">
        <f t="shared" si="3"/>
        <v/>
      </c>
      <c r="H9" s="116" t="str">
        <f>IF(OR(F9="Matin",F9="Nuit",F9="Journée",F9="Après-midi"),0.16,"")</f>
        <v/>
      </c>
      <c r="I9" s="116" t="str">
        <f t="shared" si="5"/>
        <v/>
      </c>
      <c r="J9" s="117" t="str">
        <f t="shared" si="6"/>
        <v/>
      </c>
      <c r="K9" s="117"/>
      <c r="L9" s="116" t="str">
        <f t="shared" si="7"/>
        <v/>
      </c>
      <c r="M9" s="116" t="str">
        <f t="shared" si="8"/>
        <v/>
      </c>
      <c r="N9" s="117" t="str">
        <f t="shared" si="19"/>
        <v/>
      </c>
      <c r="O9" s="117" t="str">
        <f t="shared" si="9"/>
        <v/>
      </c>
      <c r="P9" s="117" t="str">
        <f t="shared" si="10"/>
        <v/>
      </c>
      <c r="Q9" s="116"/>
      <c r="R9" s="116"/>
      <c r="S9" s="116"/>
      <c r="T9" s="117" t="str">
        <f t="shared" si="11"/>
        <v/>
      </c>
      <c r="U9" s="117" t="str">
        <f t="shared" si="12"/>
        <v/>
      </c>
      <c r="V9" s="117" t="str">
        <f t="shared" si="13"/>
        <v/>
      </c>
      <c r="W9" s="118" t="str">
        <f t="shared" si="14"/>
        <v/>
      </c>
      <c r="X9" s="118" t="str">
        <f t="shared" si="0"/>
        <v/>
      </c>
      <c r="Y9" s="115"/>
      <c r="Z9" s="119"/>
      <c r="AA9" s="119" t="str">
        <f t="shared" si="15"/>
        <v/>
      </c>
      <c r="AB9" s="119"/>
      <c r="AC9" s="119" t="str">
        <f t="shared" si="16"/>
        <v/>
      </c>
      <c r="AD9" s="119" t="str">
        <f t="shared" si="17"/>
        <v/>
      </c>
      <c r="AE9" s="120" t="str">
        <f>IF(OR(F9="Matin",F9="après-midi",F9="nuit",F9="Journée",F9="Astreinte +1 dep"),Données!$C$14,IF(OR(F9="Astreinte +2 dep"),Données!$C$14*2,IF(OR(F9="Astreinte +3 dep"),Données!$C$14*3,IF(F9="Astreinte +4 dep",Données!$C$14*4,""))))</f>
        <v/>
      </c>
      <c r="AF9" s="121"/>
      <c r="AG9" s="122"/>
      <c r="AH9" s="68"/>
      <c r="AI9" s="68"/>
    </row>
    <row r="10" spans="1:35" ht="15.6">
      <c r="A10" s="97" t="str">
        <f t="shared" si="1"/>
        <v>8 Juin 2013</v>
      </c>
      <c r="B10" s="171" t="str">
        <f t="shared" si="2"/>
        <v/>
      </c>
      <c r="C10" s="70">
        <f t="shared" si="18"/>
        <v>41433</v>
      </c>
      <c r="D10" s="71">
        <f t="shared" si="18"/>
        <v>8</v>
      </c>
      <c r="E10" s="61"/>
      <c r="F10" s="61"/>
      <c r="G10" s="181" t="str">
        <f t="shared" si="3"/>
        <v/>
      </c>
      <c r="H10" s="63" t="str">
        <f>IF(OR(F10="Matin",F10="Nuit",F10="Journée",F10="Après-midi"),0.16,"")</f>
        <v/>
      </c>
      <c r="I10" s="63" t="str">
        <f t="shared" si="5"/>
        <v/>
      </c>
      <c r="J10" s="64" t="str">
        <f t="shared" si="6"/>
        <v/>
      </c>
      <c r="K10" s="64"/>
      <c r="L10" s="63" t="str">
        <f t="shared" si="7"/>
        <v/>
      </c>
      <c r="M10" s="63" t="str">
        <f t="shared" si="8"/>
        <v/>
      </c>
      <c r="N10" s="64" t="str">
        <f t="shared" si="19"/>
        <v/>
      </c>
      <c r="O10" s="64" t="str">
        <f t="shared" si="9"/>
        <v/>
      </c>
      <c r="P10" s="64" t="str">
        <f t="shared" si="10"/>
        <v/>
      </c>
      <c r="Q10" s="63"/>
      <c r="R10" s="63"/>
      <c r="S10" s="63"/>
      <c r="T10" s="64" t="str">
        <f t="shared" si="11"/>
        <v/>
      </c>
      <c r="U10" s="64" t="str">
        <f t="shared" si="12"/>
        <v/>
      </c>
      <c r="V10" s="64" t="str">
        <f t="shared" si="13"/>
        <v/>
      </c>
      <c r="W10" s="91" t="str">
        <f t="shared" si="14"/>
        <v/>
      </c>
      <c r="X10" s="91" t="str">
        <f t="shared" si="0"/>
        <v/>
      </c>
      <c r="Y10" s="62"/>
      <c r="Z10" s="65"/>
      <c r="AA10" s="65" t="str">
        <f t="shared" si="15"/>
        <v/>
      </c>
      <c r="AB10" s="65"/>
      <c r="AC10" s="65" t="str">
        <f t="shared" si="16"/>
        <v/>
      </c>
      <c r="AD10" s="65" t="str">
        <f t="shared" si="17"/>
        <v/>
      </c>
      <c r="AE10" s="66" t="str">
        <f>IF(OR(F10="Matin",F10="après-midi",F10="nuit",F10="Journée",F10="Astreinte +1 dep"),Données!$C$14,IF(OR(F10="Astreinte +2 dep"),Données!$C$14*2,IF(OR(F10="Astreinte +3 dep"),Données!$C$14*3,IF(F10="Astreinte +4 dep",Données!$C$14*4,""))))</f>
        <v/>
      </c>
      <c r="AF10" s="67"/>
      <c r="AG10" s="93"/>
      <c r="AH10" s="68"/>
      <c r="AI10" s="68"/>
    </row>
    <row r="11" spans="1:35" ht="15.6">
      <c r="A11" s="97" t="str">
        <f t="shared" si="1"/>
        <v>9 Juin 2013</v>
      </c>
      <c r="B11" s="171" t="str">
        <f t="shared" si="2"/>
        <v/>
      </c>
      <c r="C11" s="112">
        <f t="shared" si="18"/>
        <v>41434</v>
      </c>
      <c r="D11" s="113">
        <f t="shared" si="18"/>
        <v>9</v>
      </c>
      <c r="E11" s="114"/>
      <c r="F11" s="114"/>
      <c r="G11" s="115" t="str">
        <f t="shared" si="3"/>
        <v/>
      </c>
      <c r="H11" s="116" t="str">
        <f>IF(OR(F11="Matin",F11="Nuit",F11="Journée",F11="Après-midi"),0.16,"")</f>
        <v/>
      </c>
      <c r="I11" s="116" t="str">
        <f t="shared" si="5"/>
        <v/>
      </c>
      <c r="J11" s="117" t="str">
        <f t="shared" si="6"/>
        <v/>
      </c>
      <c r="K11" s="117"/>
      <c r="L11" s="116" t="str">
        <f t="shared" si="7"/>
        <v/>
      </c>
      <c r="M11" s="116" t="str">
        <f t="shared" si="8"/>
        <v/>
      </c>
      <c r="N11" s="117" t="str">
        <f t="shared" si="19"/>
        <v/>
      </c>
      <c r="O11" s="117" t="str">
        <f t="shared" si="9"/>
        <v/>
      </c>
      <c r="P11" s="117" t="str">
        <f t="shared" si="10"/>
        <v/>
      </c>
      <c r="Q11" s="116"/>
      <c r="R11" s="116"/>
      <c r="S11" s="116"/>
      <c r="T11" s="117" t="str">
        <f t="shared" si="11"/>
        <v/>
      </c>
      <c r="U11" s="117" t="str">
        <f t="shared" si="12"/>
        <v/>
      </c>
      <c r="V11" s="117" t="str">
        <f t="shared" si="13"/>
        <v/>
      </c>
      <c r="W11" s="118" t="str">
        <f t="shared" si="14"/>
        <v/>
      </c>
      <c r="X11" s="118" t="str">
        <f t="shared" si="0"/>
        <v/>
      </c>
      <c r="Y11" s="115"/>
      <c r="Z11" s="119"/>
      <c r="AA11" s="119" t="str">
        <f t="shared" si="15"/>
        <v/>
      </c>
      <c r="AB11" s="119"/>
      <c r="AC11" s="119" t="str">
        <f t="shared" si="16"/>
        <v/>
      </c>
      <c r="AD11" s="119" t="str">
        <f t="shared" si="17"/>
        <v/>
      </c>
      <c r="AE11" s="120" t="str">
        <f>IF(OR(F11="Matin",F11="après-midi",F11="nuit",F11="Journée",F11="Astreinte +1 dep"),Données!$C$14,IF(OR(F11="Astreinte +2 dep"),Données!$C$14*2,IF(OR(F11="Astreinte +3 dep"),Données!$C$14*3,IF(F11="Astreinte +4 dep",Données!$C$14*4,""))))</f>
        <v/>
      </c>
      <c r="AF11" s="121"/>
      <c r="AG11" s="122"/>
      <c r="AH11" s="68"/>
      <c r="AI11" s="68"/>
    </row>
    <row r="12" spans="1:35" ht="15.6">
      <c r="A12" s="170" t="str">
        <f t="shared" si="1"/>
        <v>10 Juin 2013</v>
      </c>
      <c r="B12" s="171" t="str">
        <f t="shared" si="2"/>
        <v/>
      </c>
      <c r="C12" s="70">
        <f t="shared" si="18"/>
        <v>41435</v>
      </c>
      <c r="D12" s="71">
        <f t="shared" si="18"/>
        <v>10</v>
      </c>
      <c r="E12" s="61"/>
      <c r="F12" s="61"/>
      <c r="G12" s="181" t="str">
        <f t="shared" si="3"/>
        <v/>
      </c>
      <c r="H12" s="63" t="str">
        <f>IF(OR(F12="Matin",F12="Nuit",F12="Journée",F12="Après-midi"),0.16,"")</f>
        <v/>
      </c>
      <c r="I12" s="63" t="str">
        <f t="shared" si="5"/>
        <v/>
      </c>
      <c r="J12" s="64" t="str">
        <f t="shared" si="6"/>
        <v/>
      </c>
      <c r="K12" s="64"/>
      <c r="L12" s="63" t="str">
        <f t="shared" si="7"/>
        <v/>
      </c>
      <c r="M12" s="63" t="str">
        <f t="shared" si="8"/>
        <v/>
      </c>
      <c r="N12" s="64" t="str">
        <f t="shared" si="19"/>
        <v/>
      </c>
      <c r="O12" s="64" t="str">
        <f t="shared" si="9"/>
        <v/>
      </c>
      <c r="P12" s="64" t="str">
        <f t="shared" si="10"/>
        <v/>
      </c>
      <c r="Q12" s="63"/>
      <c r="R12" s="63"/>
      <c r="S12" s="63"/>
      <c r="T12" s="64" t="str">
        <f t="shared" si="11"/>
        <v/>
      </c>
      <c r="U12" s="64" t="str">
        <f t="shared" si="12"/>
        <v/>
      </c>
      <c r="V12" s="64" t="str">
        <f t="shared" si="13"/>
        <v/>
      </c>
      <c r="W12" s="91" t="str">
        <f t="shared" si="14"/>
        <v/>
      </c>
      <c r="X12" s="91" t="str">
        <f t="shared" si="0"/>
        <v/>
      </c>
      <c r="Y12" s="62"/>
      <c r="Z12" s="65"/>
      <c r="AA12" s="65" t="str">
        <f t="shared" si="15"/>
        <v/>
      </c>
      <c r="AB12" s="65"/>
      <c r="AC12" s="65" t="str">
        <f t="shared" si="16"/>
        <v/>
      </c>
      <c r="AD12" s="65" t="str">
        <f t="shared" si="17"/>
        <v/>
      </c>
      <c r="AE12" s="66" t="str">
        <f>IF(OR(F12="Matin",F12="après-midi",F12="nuit",F12="Journée",F12="Astreinte +1 dep"),Données!$C$14,IF(OR(F12="Astreinte +2 dep"),Données!$C$14*2,IF(OR(F12="Astreinte +3 dep"),Données!$C$14*3,IF(F12="Astreinte +4 dep",Données!$C$14*4,""))))</f>
        <v/>
      </c>
      <c r="AF12" s="67"/>
      <c r="AG12" s="93"/>
      <c r="AH12" s="68"/>
      <c r="AI12" s="68"/>
    </row>
    <row r="13" spans="1:35" ht="15.6">
      <c r="A13" s="97" t="str">
        <f t="shared" si="1"/>
        <v>11 Juin 2013</v>
      </c>
      <c r="B13" s="171" t="str">
        <f t="shared" si="2"/>
        <v/>
      </c>
      <c r="C13" s="112">
        <f t="shared" si="18"/>
        <v>41436</v>
      </c>
      <c r="D13" s="113">
        <f t="shared" si="18"/>
        <v>11</v>
      </c>
      <c r="E13" s="114"/>
      <c r="F13" s="114"/>
      <c r="G13" s="115" t="str">
        <f t="shared" si="3"/>
        <v/>
      </c>
      <c r="H13" s="116" t="str">
        <f t="shared" si="4"/>
        <v/>
      </c>
      <c r="I13" s="116" t="str">
        <f t="shared" si="5"/>
        <v/>
      </c>
      <c r="J13" s="117" t="str">
        <f t="shared" si="6"/>
        <v/>
      </c>
      <c r="K13" s="117"/>
      <c r="L13" s="116" t="str">
        <f t="shared" si="7"/>
        <v/>
      </c>
      <c r="M13" s="116" t="str">
        <f t="shared" si="8"/>
        <v/>
      </c>
      <c r="N13" s="117" t="str">
        <f t="shared" si="19"/>
        <v/>
      </c>
      <c r="O13" s="117" t="str">
        <f t="shared" si="9"/>
        <v/>
      </c>
      <c r="P13" s="117" t="str">
        <f t="shared" si="10"/>
        <v/>
      </c>
      <c r="Q13" s="116"/>
      <c r="R13" s="116"/>
      <c r="S13" s="116"/>
      <c r="T13" s="117" t="str">
        <f t="shared" si="11"/>
        <v/>
      </c>
      <c r="U13" s="117" t="str">
        <f t="shared" si="12"/>
        <v/>
      </c>
      <c r="V13" s="117" t="str">
        <f t="shared" si="13"/>
        <v/>
      </c>
      <c r="W13" s="118" t="str">
        <f t="shared" si="14"/>
        <v/>
      </c>
      <c r="X13" s="118" t="str">
        <f t="shared" si="0"/>
        <v/>
      </c>
      <c r="Y13" s="115"/>
      <c r="Z13" s="119"/>
      <c r="AA13" s="119" t="str">
        <f t="shared" si="15"/>
        <v/>
      </c>
      <c r="AB13" s="119"/>
      <c r="AC13" s="119" t="str">
        <f t="shared" si="16"/>
        <v/>
      </c>
      <c r="AD13" s="119" t="str">
        <f t="shared" si="17"/>
        <v/>
      </c>
      <c r="AE13" s="120" t="str">
        <f>IF(OR(F13="Matin",F13="après-midi",F13="nuit",F13="Journée",F13="Astreinte +1 dep"),Données!$C$14,IF(OR(F13="Astreinte +2 dep"),Données!$C$14*2,IF(OR(F13="Astreinte +3 dep"),Données!$C$14*3,IF(F13="Astreinte +4 dep",Données!$C$14*4,""))))</f>
        <v/>
      </c>
      <c r="AF13" s="121"/>
      <c r="AG13" s="122"/>
      <c r="AH13" s="68"/>
      <c r="AI13" s="68"/>
    </row>
    <row r="14" spans="1:35" ht="15.6">
      <c r="A14" s="97" t="str">
        <f t="shared" si="1"/>
        <v>12 Juin 2013</v>
      </c>
      <c r="B14" s="171">
        <f t="shared" si="2"/>
        <v>24</v>
      </c>
      <c r="C14" s="70">
        <f t="shared" si="18"/>
        <v>41437</v>
      </c>
      <c r="D14" s="71">
        <f t="shared" si="18"/>
        <v>12</v>
      </c>
      <c r="E14" s="61"/>
      <c r="F14" s="61"/>
      <c r="G14" s="181" t="str">
        <f t="shared" si="3"/>
        <v/>
      </c>
      <c r="H14" s="63" t="str">
        <f t="shared" si="4"/>
        <v/>
      </c>
      <c r="I14" s="63" t="str">
        <f t="shared" si="5"/>
        <v/>
      </c>
      <c r="J14" s="64" t="str">
        <f t="shared" si="6"/>
        <v/>
      </c>
      <c r="K14" s="64"/>
      <c r="L14" s="63" t="str">
        <f t="shared" si="7"/>
        <v/>
      </c>
      <c r="M14" s="63" t="str">
        <f t="shared" si="8"/>
        <v/>
      </c>
      <c r="N14" s="64" t="str">
        <f t="shared" si="19"/>
        <v/>
      </c>
      <c r="O14" s="64" t="str">
        <f t="shared" si="9"/>
        <v/>
      </c>
      <c r="P14" s="64" t="str">
        <f t="shared" si="10"/>
        <v/>
      </c>
      <c r="Q14" s="63"/>
      <c r="R14" s="63"/>
      <c r="S14" s="63"/>
      <c r="T14" s="64" t="str">
        <f t="shared" si="11"/>
        <v/>
      </c>
      <c r="U14" s="64" t="str">
        <f t="shared" si="12"/>
        <v/>
      </c>
      <c r="V14" s="64" t="str">
        <f t="shared" si="13"/>
        <v/>
      </c>
      <c r="W14" s="91" t="str">
        <f t="shared" si="14"/>
        <v/>
      </c>
      <c r="X14" s="91" t="str">
        <f t="shared" si="0"/>
        <v/>
      </c>
      <c r="Y14" s="62"/>
      <c r="Z14" s="65"/>
      <c r="AA14" s="65" t="str">
        <f t="shared" si="15"/>
        <v/>
      </c>
      <c r="AB14" s="65"/>
      <c r="AC14" s="65" t="str">
        <f t="shared" si="16"/>
        <v/>
      </c>
      <c r="AD14" s="65" t="str">
        <f t="shared" si="17"/>
        <v/>
      </c>
      <c r="AE14" s="66" t="str">
        <f>IF(OR(F14="Matin",F14="après-midi",F14="nuit",F14="Journée",F14="Astreinte +1 dep"),Données!$C$14,IF(OR(F14="Astreinte +2 dep"),Données!$C$14*2,IF(OR(F14="Astreinte +3 dep"),Données!$C$14*3,IF(F14="Astreinte +4 dep",Données!$C$14*4,""))))</f>
        <v/>
      </c>
      <c r="AF14" s="67"/>
      <c r="AG14" s="93"/>
      <c r="AH14" s="68"/>
      <c r="AI14" s="68"/>
    </row>
    <row r="15" spans="1:35" ht="15.6">
      <c r="A15" s="97" t="str">
        <f t="shared" si="1"/>
        <v>13 Juin 2013</v>
      </c>
      <c r="B15" s="171" t="str">
        <f t="shared" si="2"/>
        <v/>
      </c>
      <c r="C15" s="112">
        <f t="shared" si="18"/>
        <v>41438</v>
      </c>
      <c r="D15" s="113">
        <f t="shared" si="18"/>
        <v>13</v>
      </c>
      <c r="E15" s="114"/>
      <c r="F15" s="114"/>
      <c r="G15" s="115" t="str">
        <f t="shared" si="3"/>
        <v/>
      </c>
      <c r="H15" s="116" t="str">
        <f t="shared" si="4"/>
        <v/>
      </c>
      <c r="I15" s="116" t="str">
        <f t="shared" si="5"/>
        <v/>
      </c>
      <c r="J15" s="117" t="str">
        <f t="shared" si="6"/>
        <v/>
      </c>
      <c r="K15" s="117"/>
      <c r="L15" s="116" t="str">
        <f t="shared" si="7"/>
        <v/>
      </c>
      <c r="M15" s="116" t="str">
        <f t="shared" si="8"/>
        <v/>
      </c>
      <c r="N15" s="117" t="str">
        <f t="shared" si="19"/>
        <v/>
      </c>
      <c r="O15" s="117" t="str">
        <f t="shared" si="9"/>
        <v/>
      </c>
      <c r="P15" s="117" t="str">
        <f t="shared" si="10"/>
        <v/>
      </c>
      <c r="Q15" s="116"/>
      <c r="R15" s="116"/>
      <c r="S15" s="116"/>
      <c r="T15" s="117" t="str">
        <f t="shared" si="11"/>
        <v/>
      </c>
      <c r="U15" s="117" t="str">
        <f t="shared" si="12"/>
        <v/>
      </c>
      <c r="V15" s="117" t="str">
        <f t="shared" si="13"/>
        <v/>
      </c>
      <c r="W15" s="118" t="str">
        <f t="shared" si="14"/>
        <v/>
      </c>
      <c r="X15" s="118" t="str">
        <f t="shared" si="0"/>
        <v/>
      </c>
      <c r="Y15" s="115"/>
      <c r="Z15" s="119"/>
      <c r="AA15" s="119" t="str">
        <f t="shared" si="15"/>
        <v/>
      </c>
      <c r="AB15" s="119"/>
      <c r="AC15" s="119" t="str">
        <f t="shared" si="16"/>
        <v/>
      </c>
      <c r="AD15" s="119" t="str">
        <f t="shared" si="17"/>
        <v/>
      </c>
      <c r="AE15" s="120" t="str">
        <f>IF(OR(F15="Matin",F15="après-midi",F15="nuit",F15="Journée",F15="Astreinte +1 dep"),Données!$C$14,IF(OR(F15="Astreinte +2 dep"),Données!$C$14*2,IF(OR(F15="Astreinte +3 dep"),Données!$C$14*3,IF(F15="Astreinte +4 dep",Données!$C$14*4,""))))</f>
        <v/>
      </c>
      <c r="AF15" s="121"/>
      <c r="AG15" s="122"/>
      <c r="AH15" s="68"/>
      <c r="AI15" s="68"/>
    </row>
    <row r="16" spans="1:35" ht="15.6">
      <c r="A16" s="97" t="str">
        <f t="shared" si="1"/>
        <v>14 Juin 2013</v>
      </c>
      <c r="B16" s="171" t="str">
        <f t="shared" si="2"/>
        <v/>
      </c>
      <c r="C16" s="70">
        <f t="shared" si="18"/>
        <v>41439</v>
      </c>
      <c r="D16" s="71">
        <f t="shared" si="18"/>
        <v>14</v>
      </c>
      <c r="E16" s="61"/>
      <c r="F16" s="69"/>
      <c r="G16" s="181" t="str">
        <f t="shared" si="3"/>
        <v/>
      </c>
      <c r="H16" s="63" t="str">
        <f t="shared" si="4"/>
        <v/>
      </c>
      <c r="I16" s="63" t="str">
        <f t="shared" si="5"/>
        <v/>
      </c>
      <c r="J16" s="64" t="str">
        <f t="shared" si="6"/>
        <v/>
      </c>
      <c r="K16" s="64"/>
      <c r="L16" s="63" t="str">
        <f t="shared" si="7"/>
        <v/>
      </c>
      <c r="M16" s="63" t="str">
        <f t="shared" si="8"/>
        <v/>
      </c>
      <c r="N16" s="64" t="str">
        <f t="shared" si="19"/>
        <v/>
      </c>
      <c r="O16" s="64" t="str">
        <f t="shared" si="9"/>
        <v/>
      </c>
      <c r="P16" s="64" t="str">
        <f t="shared" si="10"/>
        <v/>
      </c>
      <c r="Q16" s="63"/>
      <c r="R16" s="63"/>
      <c r="S16" s="63"/>
      <c r="T16" s="64" t="str">
        <f t="shared" si="11"/>
        <v/>
      </c>
      <c r="U16" s="64" t="str">
        <f t="shared" si="12"/>
        <v/>
      </c>
      <c r="V16" s="64" t="str">
        <f t="shared" si="13"/>
        <v/>
      </c>
      <c r="W16" s="91" t="str">
        <f t="shared" si="14"/>
        <v/>
      </c>
      <c r="X16" s="91" t="str">
        <f t="shared" si="0"/>
        <v/>
      </c>
      <c r="Y16" s="62"/>
      <c r="Z16" s="65"/>
      <c r="AA16" s="65" t="str">
        <f t="shared" si="15"/>
        <v/>
      </c>
      <c r="AB16" s="65"/>
      <c r="AC16" s="65" t="str">
        <f t="shared" si="16"/>
        <v/>
      </c>
      <c r="AD16" s="65" t="str">
        <f t="shared" si="17"/>
        <v/>
      </c>
      <c r="AE16" s="66" t="str">
        <f>IF(OR(F16="Matin",F16="après-midi",F16="nuit",F16="Journée",F16="Astreinte +1 dep"),Données!$C$14,IF(OR(F16="Astreinte +2 dep"),Données!$C$14*2,IF(OR(F16="Astreinte +3 dep"),Données!$C$14*3,IF(F16="Astreinte +4 dep",Données!$C$14*4,""))))</f>
        <v/>
      </c>
      <c r="AF16" s="67"/>
      <c r="AG16" s="93"/>
      <c r="AH16" s="68"/>
      <c r="AI16" s="68"/>
    </row>
    <row r="17" spans="1:35" ht="15.6">
      <c r="A17" s="97" t="str">
        <f t="shared" si="1"/>
        <v>15 Juin 2013</v>
      </c>
      <c r="B17" s="171" t="str">
        <f t="shared" si="2"/>
        <v/>
      </c>
      <c r="C17" s="112">
        <f t="shared" si="18"/>
        <v>41440</v>
      </c>
      <c r="D17" s="113">
        <f t="shared" si="18"/>
        <v>15</v>
      </c>
      <c r="E17" s="114"/>
      <c r="F17" s="114"/>
      <c r="G17" s="115" t="str">
        <f t="shared" si="3"/>
        <v/>
      </c>
      <c r="H17" s="116" t="str">
        <f t="shared" si="4"/>
        <v/>
      </c>
      <c r="I17" s="116" t="str">
        <f t="shared" si="5"/>
        <v/>
      </c>
      <c r="J17" s="117" t="str">
        <f t="shared" si="6"/>
        <v/>
      </c>
      <c r="K17" s="117"/>
      <c r="L17" s="116" t="str">
        <f t="shared" si="7"/>
        <v/>
      </c>
      <c r="M17" s="116" t="str">
        <f t="shared" si="8"/>
        <v/>
      </c>
      <c r="N17" s="117" t="str">
        <f t="shared" si="19"/>
        <v/>
      </c>
      <c r="O17" s="117" t="str">
        <f t="shared" si="9"/>
        <v/>
      </c>
      <c r="P17" s="117" t="str">
        <f t="shared" si="10"/>
        <v/>
      </c>
      <c r="Q17" s="116"/>
      <c r="R17" s="116"/>
      <c r="S17" s="116"/>
      <c r="T17" s="117" t="str">
        <f t="shared" si="11"/>
        <v/>
      </c>
      <c r="U17" s="117" t="str">
        <f t="shared" si="12"/>
        <v/>
      </c>
      <c r="V17" s="117" t="str">
        <f t="shared" si="13"/>
        <v/>
      </c>
      <c r="W17" s="118" t="str">
        <f t="shared" si="14"/>
        <v/>
      </c>
      <c r="X17" s="118" t="str">
        <f t="shared" si="0"/>
        <v/>
      </c>
      <c r="Y17" s="115"/>
      <c r="Z17" s="119"/>
      <c r="AA17" s="119" t="str">
        <f t="shared" si="15"/>
        <v/>
      </c>
      <c r="AB17" s="119"/>
      <c r="AC17" s="119" t="str">
        <f t="shared" si="16"/>
        <v/>
      </c>
      <c r="AD17" s="119" t="str">
        <f t="shared" si="17"/>
        <v/>
      </c>
      <c r="AE17" s="120" t="str">
        <f>IF(OR(F17="Matin",F17="après-midi",F17="nuit",F17="Journée",F17="Astreinte +1 dep"),Données!$C$14,IF(OR(F17="Astreinte +2 dep"),Données!$C$14*2,IF(OR(F17="Astreinte +3 dep"),Données!$C$14*3,IF(F17="Astreinte +4 dep",Données!$C$14*4,""))))</f>
        <v/>
      </c>
      <c r="AF17" s="121"/>
      <c r="AG17" s="122"/>
      <c r="AH17" s="68"/>
      <c r="AI17" s="68"/>
    </row>
    <row r="18" spans="1:35" ht="15.6">
      <c r="A18" s="97" t="str">
        <f t="shared" si="1"/>
        <v>16 Juin 2013</v>
      </c>
      <c r="B18" s="171" t="str">
        <f t="shared" si="2"/>
        <v/>
      </c>
      <c r="C18" s="70">
        <f t="shared" si="18"/>
        <v>41441</v>
      </c>
      <c r="D18" s="71">
        <f t="shared" si="18"/>
        <v>16</v>
      </c>
      <c r="E18" s="61"/>
      <c r="F18" s="61"/>
      <c r="G18" s="181" t="str">
        <f t="shared" si="3"/>
        <v/>
      </c>
      <c r="H18" s="63" t="str">
        <f t="shared" si="4"/>
        <v/>
      </c>
      <c r="I18" s="63" t="str">
        <f t="shared" si="5"/>
        <v/>
      </c>
      <c r="J18" s="64" t="str">
        <f t="shared" si="6"/>
        <v/>
      </c>
      <c r="K18" s="64"/>
      <c r="L18" s="63" t="str">
        <f t="shared" si="7"/>
        <v/>
      </c>
      <c r="M18" s="63" t="str">
        <f t="shared" si="8"/>
        <v/>
      </c>
      <c r="N18" s="64" t="str">
        <f t="shared" si="19"/>
        <v/>
      </c>
      <c r="O18" s="64" t="str">
        <f t="shared" si="9"/>
        <v/>
      </c>
      <c r="P18" s="64" t="str">
        <f t="shared" si="10"/>
        <v/>
      </c>
      <c r="Q18" s="63"/>
      <c r="R18" s="63"/>
      <c r="S18" s="63"/>
      <c r="T18" s="64" t="str">
        <f t="shared" si="11"/>
        <v/>
      </c>
      <c r="U18" s="64" t="str">
        <f t="shared" si="12"/>
        <v/>
      </c>
      <c r="V18" s="64" t="str">
        <f t="shared" si="13"/>
        <v/>
      </c>
      <c r="W18" s="91" t="str">
        <f t="shared" si="14"/>
        <v/>
      </c>
      <c r="X18" s="91" t="str">
        <f t="shared" si="0"/>
        <v/>
      </c>
      <c r="Y18" s="62"/>
      <c r="Z18" s="65"/>
      <c r="AA18" s="65" t="str">
        <f t="shared" si="15"/>
        <v/>
      </c>
      <c r="AB18" s="65"/>
      <c r="AC18" s="65" t="str">
        <f t="shared" si="16"/>
        <v/>
      </c>
      <c r="AD18" s="65" t="str">
        <f t="shared" si="17"/>
        <v/>
      </c>
      <c r="AE18" s="66" t="str">
        <f>IF(OR(F18="Matin",F18="après-midi",F18="nuit",F18="Journée",F18="Astreinte +1 dep"),Données!$C$14,IF(OR(F18="Astreinte +2 dep"),Données!$C$14*2,IF(OR(F18="Astreinte +3 dep"),Données!$C$14*3,IF(F18="Astreinte +4 dep",Données!$C$14*4,""))))</f>
        <v/>
      </c>
      <c r="AF18" s="67"/>
      <c r="AG18" s="93"/>
      <c r="AH18" s="68"/>
      <c r="AI18" s="68"/>
    </row>
    <row r="19" spans="1:35" ht="15.6">
      <c r="A19" s="97" t="str">
        <f t="shared" si="1"/>
        <v>17 Juin 2013</v>
      </c>
      <c r="B19" s="171" t="str">
        <f t="shared" si="2"/>
        <v/>
      </c>
      <c r="C19" s="112">
        <f t="shared" si="18"/>
        <v>41442</v>
      </c>
      <c r="D19" s="113">
        <f t="shared" si="18"/>
        <v>17</v>
      </c>
      <c r="E19" s="114"/>
      <c r="F19" s="114"/>
      <c r="G19" s="115" t="str">
        <f t="shared" si="3"/>
        <v/>
      </c>
      <c r="H19" s="116" t="str">
        <f t="shared" si="4"/>
        <v/>
      </c>
      <c r="I19" s="116" t="str">
        <f t="shared" si="5"/>
        <v/>
      </c>
      <c r="J19" s="117" t="str">
        <f t="shared" si="6"/>
        <v/>
      </c>
      <c r="K19" s="117"/>
      <c r="L19" s="116" t="str">
        <f t="shared" si="7"/>
        <v/>
      </c>
      <c r="M19" s="116" t="str">
        <f t="shared" si="8"/>
        <v/>
      </c>
      <c r="N19" s="117" t="str">
        <f t="shared" si="19"/>
        <v/>
      </c>
      <c r="O19" s="117" t="str">
        <f t="shared" si="9"/>
        <v/>
      </c>
      <c r="P19" s="117" t="str">
        <f t="shared" si="10"/>
        <v/>
      </c>
      <c r="Q19" s="116"/>
      <c r="R19" s="116"/>
      <c r="S19" s="116"/>
      <c r="T19" s="117" t="str">
        <f t="shared" si="11"/>
        <v/>
      </c>
      <c r="U19" s="117" t="str">
        <f t="shared" si="12"/>
        <v/>
      </c>
      <c r="V19" s="117" t="str">
        <f t="shared" si="13"/>
        <v/>
      </c>
      <c r="W19" s="118" t="str">
        <f t="shared" si="14"/>
        <v/>
      </c>
      <c r="X19" s="118" t="str">
        <f t="shared" si="0"/>
        <v/>
      </c>
      <c r="Y19" s="115"/>
      <c r="Z19" s="119"/>
      <c r="AA19" s="119" t="str">
        <f t="shared" si="15"/>
        <v/>
      </c>
      <c r="AB19" s="119"/>
      <c r="AC19" s="119" t="str">
        <f t="shared" si="16"/>
        <v/>
      </c>
      <c r="AD19" s="119" t="str">
        <f t="shared" si="17"/>
        <v/>
      </c>
      <c r="AE19" s="120" t="str">
        <f>IF(OR(F19="Matin",F19="après-midi",F19="nuit",F19="Journée",F19="Astreinte +1 dep"),Données!$C$14,IF(OR(F19="Astreinte +2 dep"),Données!$C$14*2,IF(OR(F19="Astreinte +3 dep"),Données!$C$14*3,IF(F19="Astreinte +4 dep",Données!$C$14*4,""))))</f>
        <v/>
      </c>
      <c r="AF19" s="121"/>
      <c r="AG19" s="122"/>
      <c r="AH19" s="68"/>
      <c r="AI19" s="68"/>
    </row>
    <row r="20" spans="1:35" ht="15.6">
      <c r="A20" s="97" t="str">
        <f t="shared" si="1"/>
        <v>18 Juin 2013</v>
      </c>
      <c r="B20" s="171" t="str">
        <f t="shared" si="2"/>
        <v/>
      </c>
      <c r="C20" s="70">
        <f t="shared" si="18"/>
        <v>41443</v>
      </c>
      <c r="D20" s="71">
        <f t="shared" si="18"/>
        <v>18</v>
      </c>
      <c r="E20" s="61"/>
      <c r="F20" s="61"/>
      <c r="G20" s="181" t="str">
        <f t="shared" si="3"/>
        <v/>
      </c>
      <c r="H20" s="63" t="str">
        <f t="shared" si="4"/>
        <v/>
      </c>
      <c r="I20" s="63" t="str">
        <f t="shared" si="5"/>
        <v/>
      </c>
      <c r="J20" s="64" t="str">
        <f t="shared" si="6"/>
        <v/>
      </c>
      <c r="K20" s="64"/>
      <c r="L20" s="63" t="str">
        <f t="shared" si="7"/>
        <v/>
      </c>
      <c r="M20" s="63" t="str">
        <f t="shared" si="8"/>
        <v/>
      </c>
      <c r="N20" s="64" t="str">
        <f t="shared" si="19"/>
        <v/>
      </c>
      <c r="O20" s="64" t="str">
        <f t="shared" si="9"/>
        <v/>
      </c>
      <c r="P20" s="64" t="str">
        <f t="shared" si="10"/>
        <v/>
      </c>
      <c r="Q20" s="63"/>
      <c r="R20" s="63"/>
      <c r="S20" s="63"/>
      <c r="T20" s="64" t="str">
        <f t="shared" si="11"/>
        <v/>
      </c>
      <c r="U20" s="64" t="str">
        <f t="shared" si="12"/>
        <v/>
      </c>
      <c r="V20" s="64" t="str">
        <f t="shared" si="13"/>
        <v/>
      </c>
      <c r="W20" s="91" t="str">
        <f t="shared" si="14"/>
        <v/>
      </c>
      <c r="X20" s="91" t="str">
        <f t="shared" si="0"/>
        <v/>
      </c>
      <c r="Y20" s="62"/>
      <c r="Z20" s="65"/>
      <c r="AA20" s="65" t="str">
        <f t="shared" si="15"/>
        <v/>
      </c>
      <c r="AB20" s="65"/>
      <c r="AC20" s="65" t="str">
        <f t="shared" si="16"/>
        <v/>
      </c>
      <c r="AD20" s="65" t="str">
        <f t="shared" si="17"/>
        <v/>
      </c>
      <c r="AE20" s="66" t="str">
        <f>IF(OR(F20="Matin",F20="après-midi",F20="nuit",F20="Journée",F20="Astreinte +1 dep"),Données!$C$14,IF(OR(F20="Astreinte +2 dep"),Données!$C$14*2,IF(OR(F20="Astreinte +3 dep"),Données!$C$14*3,IF(F20="Astreinte +4 dep",Données!$C$14*4,""))))</f>
        <v/>
      </c>
      <c r="AF20" s="67"/>
      <c r="AG20" s="93"/>
      <c r="AH20" s="68"/>
      <c r="AI20" s="68"/>
    </row>
    <row r="21" spans="1:35" ht="15.6">
      <c r="A21" s="97" t="str">
        <f t="shared" si="1"/>
        <v>19 Juin 2013</v>
      </c>
      <c r="B21" s="171">
        <f t="shared" si="2"/>
        <v>25</v>
      </c>
      <c r="C21" s="112">
        <f t="shared" ref="C21:D30" si="20">C20+1</f>
        <v>41444</v>
      </c>
      <c r="D21" s="113">
        <f t="shared" si="20"/>
        <v>19</v>
      </c>
      <c r="E21" s="114"/>
      <c r="F21" s="114"/>
      <c r="G21" s="115" t="str">
        <f t="shared" si="3"/>
        <v/>
      </c>
      <c r="H21" s="116" t="str">
        <f t="shared" si="4"/>
        <v/>
      </c>
      <c r="I21" s="116" t="str">
        <f t="shared" si="5"/>
        <v/>
      </c>
      <c r="J21" s="117" t="str">
        <f t="shared" si="6"/>
        <v/>
      </c>
      <c r="K21" s="117"/>
      <c r="L21" s="116" t="str">
        <f t="shared" si="7"/>
        <v/>
      </c>
      <c r="M21" s="116" t="str">
        <f t="shared" si="8"/>
        <v/>
      </c>
      <c r="N21" s="117" t="str">
        <f t="shared" si="19"/>
        <v/>
      </c>
      <c r="O21" s="117" t="str">
        <f t="shared" si="9"/>
        <v/>
      </c>
      <c r="P21" s="117" t="str">
        <f t="shared" si="10"/>
        <v/>
      </c>
      <c r="Q21" s="116"/>
      <c r="R21" s="116"/>
      <c r="S21" s="116"/>
      <c r="T21" s="117" t="str">
        <f t="shared" si="11"/>
        <v/>
      </c>
      <c r="U21" s="117" t="str">
        <f t="shared" si="12"/>
        <v/>
      </c>
      <c r="V21" s="117" t="str">
        <f t="shared" si="13"/>
        <v/>
      </c>
      <c r="W21" s="118" t="str">
        <f t="shared" si="14"/>
        <v/>
      </c>
      <c r="X21" s="118" t="str">
        <f t="shared" si="0"/>
        <v/>
      </c>
      <c r="Y21" s="115"/>
      <c r="Z21" s="119"/>
      <c r="AA21" s="119" t="str">
        <f t="shared" si="15"/>
        <v/>
      </c>
      <c r="AB21" s="119"/>
      <c r="AC21" s="119" t="str">
        <f t="shared" si="16"/>
        <v/>
      </c>
      <c r="AD21" s="119" t="str">
        <f t="shared" si="17"/>
        <v/>
      </c>
      <c r="AE21" s="120" t="str">
        <f>IF(OR(F21="Matin",F21="après-midi",F21="nuit",F21="Journée",F21="Astreinte +1 dep"),Données!$C$14,IF(OR(F21="Astreinte +2 dep"),Données!$C$14*2,IF(OR(F21="Astreinte +3 dep"),Données!$C$14*3,IF(F21="Astreinte +4 dep",Données!$C$14*4,""))))</f>
        <v/>
      </c>
      <c r="AF21" s="121"/>
      <c r="AG21" s="122"/>
      <c r="AH21" s="68"/>
      <c r="AI21" s="68"/>
    </row>
    <row r="22" spans="1:35" ht="15.6">
      <c r="A22" s="97" t="str">
        <f t="shared" si="1"/>
        <v>20 Juin 2013</v>
      </c>
      <c r="B22" s="171" t="str">
        <f t="shared" si="2"/>
        <v/>
      </c>
      <c r="C22" s="70">
        <f t="shared" si="20"/>
        <v>41445</v>
      </c>
      <c r="D22" s="71">
        <f t="shared" si="20"/>
        <v>20</v>
      </c>
      <c r="E22" s="61"/>
      <c r="F22" s="61"/>
      <c r="G22" s="181" t="str">
        <f t="shared" si="3"/>
        <v/>
      </c>
      <c r="H22" s="63" t="str">
        <f t="shared" si="4"/>
        <v/>
      </c>
      <c r="I22" s="63" t="str">
        <f t="shared" si="5"/>
        <v/>
      </c>
      <c r="J22" s="64" t="str">
        <f t="shared" si="6"/>
        <v/>
      </c>
      <c r="K22" s="64"/>
      <c r="L22" s="63" t="str">
        <f t="shared" si="7"/>
        <v/>
      </c>
      <c r="M22" s="63" t="str">
        <f t="shared" si="8"/>
        <v/>
      </c>
      <c r="N22" s="64" t="str">
        <f t="shared" si="19"/>
        <v/>
      </c>
      <c r="O22" s="64" t="str">
        <f t="shared" si="9"/>
        <v/>
      </c>
      <c r="P22" s="64" t="str">
        <f t="shared" si="10"/>
        <v/>
      </c>
      <c r="Q22" s="63"/>
      <c r="R22" s="63"/>
      <c r="S22" s="63"/>
      <c r="T22" s="64" t="str">
        <f t="shared" si="11"/>
        <v/>
      </c>
      <c r="U22" s="64" t="str">
        <f t="shared" si="12"/>
        <v/>
      </c>
      <c r="V22" s="64" t="str">
        <f t="shared" si="13"/>
        <v/>
      </c>
      <c r="W22" s="91" t="str">
        <f t="shared" si="14"/>
        <v/>
      </c>
      <c r="X22" s="91" t="str">
        <f t="shared" si="0"/>
        <v/>
      </c>
      <c r="Y22" s="62"/>
      <c r="Z22" s="65"/>
      <c r="AA22" s="65" t="str">
        <f t="shared" si="15"/>
        <v/>
      </c>
      <c r="AB22" s="65"/>
      <c r="AC22" s="65" t="str">
        <f t="shared" si="16"/>
        <v/>
      </c>
      <c r="AD22" s="65" t="str">
        <f t="shared" si="17"/>
        <v/>
      </c>
      <c r="AE22" s="66" t="str">
        <f>IF(OR(F22="Matin",F22="après-midi",F22="nuit",F22="Journée",F22="Astreinte +1 dep"),Données!$C$14,IF(OR(F22="Astreinte +2 dep"),Données!$C$14*2,IF(OR(F22="Astreinte +3 dep"),Données!$C$14*3,IF(F22="Astreinte +4 dep",Données!$C$14*4,""))))</f>
        <v/>
      </c>
      <c r="AF22" s="67"/>
      <c r="AG22" s="93"/>
      <c r="AH22" s="68"/>
      <c r="AI22" s="68"/>
    </row>
    <row r="23" spans="1:35" ht="15.6">
      <c r="A23" s="97" t="str">
        <f t="shared" si="1"/>
        <v>21 Juin 2013</v>
      </c>
      <c r="B23" s="171" t="str">
        <f t="shared" si="2"/>
        <v/>
      </c>
      <c r="C23" s="112">
        <f t="shared" si="20"/>
        <v>41446</v>
      </c>
      <c r="D23" s="113">
        <f t="shared" si="20"/>
        <v>21</v>
      </c>
      <c r="E23" s="114"/>
      <c r="F23" s="114"/>
      <c r="G23" s="115" t="str">
        <f t="shared" si="3"/>
        <v/>
      </c>
      <c r="H23" s="116" t="str">
        <f t="shared" si="4"/>
        <v/>
      </c>
      <c r="I23" s="116" t="str">
        <f t="shared" si="5"/>
        <v/>
      </c>
      <c r="J23" s="117" t="str">
        <f t="shared" si="6"/>
        <v/>
      </c>
      <c r="K23" s="117"/>
      <c r="L23" s="116" t="str">
        <f t="shared" si="7"/>
        <v/>
      </c>
      <c r="M23" s="116" t="str">
        <f t="shared" si="8"/>
        <v/>
      </c>
      <c r="N23" s="117" t="str">
        <f t="shared" si="19"/>
        <v/>
      </c>
      <c r="O23" s="117" t="str">
        <f t="shared" si="9"/>
        <v/>
      </c>
      <c r="P23" s="117" t="str">
        <f t="shared" si="10"/>
        <v/>
      </c>
      <c r="Q23" s="116"/>
      <c r="R23" s="116"/>
      <c r="S23" s="116"/>
      <c r="T23" s="117" t="str">
        <f t="shared" si="11"/>
        <v/>
      </c>
      <c r="U23" s="117" t="str">
        <f t="shared" si="12"/>
        <v/>
      </c>
      <c r="V23" s="117" t="str">
        <f t="shared" si="13"/>
        <v/>
      </c>
      <c r="W23" s="118" t="str">
        <f t="shared" si="14"/>
        <v/>
      </c>
      <c r="X23" s="118" t="str">
        <f t="shared" si="0"/>
        <v/>
      </c>
      <c r="Y23" s="115"/>
      <c r="Z23" s="119"/>
      <c r="AA23" s="119" t="str">
        <f t="shared" si="15"/>
        <v/>
      </c>
      <c r="AB23" s="119"/>
      <c r="AC23" s="119" t="str">
        <f t="shared" si="16"/>
        <v/>
      </c>
      <c r="AD23" s="119" t="str">
        <f t="shared" si="17"/>
        <v/>
      </c>
      <c r="AE23" s="120" t="str">
        <f>IF(OR(F23="Matin",F23="après-midi",F23="nuit",F23="Journée",F23="Astreinte +1 dep"),Données!$C$14,IF(OR(F23="Astreinte +2 dep"),Données!$C$14*2,IF(OR(F23="Astreinte +3 dep"),Données!$C$14*3,IF(F23="Astreinte +4 dep",Données!$C$14*4,""))))</f>
        <v/>
      </c>
      <c r="AF23" s="121"/>
      <c r="AG23" s="122"/>
      <c r="AH23" s="68"/>
      <c r="AI23" s="68"/>
    </row>
    <row r="24" spans="1:35" ht="15.6">
      <c r="A24" s="97" t="str">
        <f t="shared" si="1"/>
        <v>22 Juin 2013</v>
      </c>
      <c r="B24" s="171" t="str">
        <f t="shared" si="2"/>
        <v/>
      </c>
      <c r="C24" s="70">
        <f t="shared" si="20"/>
        <v>41447</v>
      </c>
      <c r="D24" s="71">
        <f t="shared" si="20"/>
        <v>22</v>
      </c>
      <c r="E24" s="61"/>
      <c r="F24" s="61"/>
      <c r="G24" s="181" t="str">
        <f t="shared" si="3"/>
        <v/>
      </c>
      <c r="H24" s="178" t="str">
        <f t="shared" si="4"/>
        <v/>
      </c>
      <c r="I24" s="63" t="str">
        <f t="shared" si="5"/>
        <v/>
      </c>
      <c r="J24" s="64" t="str">
        <f t="shared" si="6"/>
        <v/>
      </c>
      <c r="K24" s="64"/>
      <c r="L24" s="63" t="str">
        <f t="shared" si="7"/>
        <v/>
      </c>
      <c r="M24" s="63" t="str">
        <f t="shared" si="8"/>
        <v/>
      </c>
      <c r="N24" s="64" t="str">
        <f t="shared" si="19"/>
        <v/>
      </c>
      <c r="O24" s="64" t="str">
        <f t="shared" si="9"/>
        <v/>
      </c>
      <c r="P24" s="64" t="str">
        <f t="shared" si="10"/>
        <v/>
      </c>
      <c r="Q24" s="63"/>
      <c r="R24" s="63"/>
      <c r="S24" s="63"/>
      <c r="T24" s="64" t="str">
        <f t="shared" si="11"/>
        <v/>
      </c>
      <c r="U24" s="64" t="str">
        <f t="shared" si="12"/>
        <v/>
      </c>
      <c r="V24" s="64" t="str">
        <f t="shared" si="13"/>
        <v/>
      </c>
      <c r="W24" s="91" t="str">
        <f t="shared" si="14"/>
        <v/>
      </c>
      <c r="X24" s="91" t="str">
        <f t="shared" si="0"/>
        <v/>
      </c>
      <c r="Y24" s="62"/>
      <c r="Z24" s="65"/>
      <c r="AA24" s="65" t="str">
        <f t="shared" si="15"/>
        <v/>
      </c>
      <c r="AB24" s="65"/>
      <c r="AC24" s="65" t="str">
        <f t="shared" si="16"/>
        <v/>
      </c>
      <c r="AD24" s="65" t="str">
        <f t="shared" si="17"/>
        <v/>
      </c>
      <c r="AE24" s="66" t="str">
        <f>IF(OR(F24="Matin",F24="après-midi",F24="nuit",F24="Journée",F24="Astreinte +1 dep"),Données!$C$14,IF(OR(F24="Astreinte +2 dep"),Données!$C$14*2,IF(OR(F24="Astreinte +3 dep"),Données!$C$14*3,IF(F24="Astreinte +4 dep",Données!$C$14*4,""))))</f>
        <v/>
      </c>
      <c r="AF24" s="67"/>
      <c r="AG24" s="93"/>
      <c r="AH24" s="68"/>
      <c r="AI24" s="68"/>
    </row>
    <row r="25" spans="1:35" ht="15.6">
      <c r="A25" s="97" t="str">
        <f t="shared" si="1"/>
        <v>23 Juin 2013</v>
      </c>
      <c r="B25" s="171" t="str">
        <f t="shared" si="2"/>
        <v/>
      </c>
      <c r="C25" s="112">
        <f t="shared" si="20"/>
        <v>41448</v>
      </c>
      <c r="D25" s="113">
        <f t="shared" si="20"/>
        <v>23</v>
      </c>
      <c r="E25" s="114"/>
      <c r="F25" s="114"/>
      <c r="G25" s="115" t="str">
        <f t="shared" si="3"/>
        <v/>
      </c>
      <c r="H25" s="116" t="str">
        <f t="shared" si="4"/>
        <v/>
      </c>
      <c r="I25" s="116" t="str">
        <f t="shared" si="5"/>
        <v/>
      </c>
      <c r="J25" s="117" t="str">
        <f t="shared" si="6"/>
        <v/>
      </c>
      <c r="K25" s="117"/>
      <c r="L25" s="116" t="str">
        <f t="shared" si="7"/>
        <v/>
      </c>
      <c r="M25" s="116" t="str">
        <f t="shared" si="8"/>
        <v/>
      </c>
      <c r="N25" s="117" t="str">
        <f t="shared" si="19"/>
        <v/>
      </c>
      <c r="O25" s="117" t="str">
        <f t="shared" si="9"/>
        <v/>
      </c>
      <c r="P25" s="117" t="str">
        <f t="shared" si="10"/>
        <v/>
      </c>
      <c r="Q25" s="116"/>
      <c r="R25" s="116"/>
      <c r="S25" s="116"/>
      <c r="T25" s="117" t="str">
        <f t="shared" si="11"/>
        <v/>
      </c>
      <c r="U25" s="117" t="str">
        <f t="shared" si="12"/>
        <v/>
      </c>
      <c r="V25" s="117" t="str">
        <f t="shared" si="13"/>
        <v/>
      </c>
      <c r="W25" s="118" t="str">
        <f t="shared" si="14"/>
        <v/>
      </c>
      <c r="X25" s="118" t="str">
        <f t="shared" si="0"/>
        <v/>
      </c>
      <c r="Y25" s="115"/>
      <c r="Z25" s="119"/>
      <c r="AA25" s="119" t="str">
        <f t="shared" si="15"/>
        <v/>
      </c>
      <c r="AB25" s="119"/>
      <c r="AC25" s="119" t="str">
        <f t="shared" si="16"/>
        <v/>
      </c>
      <c r="AD25" s="119" t="str">
        <f t="shared" si="17"/>
        <v/>
      </c>
      <c r="AE25" s="120" t="str">
        <f>IF(OR(F25="Matin",F25="après-midi",F25="nuit",F25="Journée",F25="Astreinte +1 dep"),Données!$C$14,IF(OR(F25="Astreinte +2 dep"),Données!$C$14*2,IF(OR(F25="Astreinte +3 dep"),Données!$C$14*3,IF(F25="Astreinte +4 dep",Données!$C$14*4,""))))</f>
        <v/>
      </c>
      <c r="AF25" s="121"/>
      <c r="AG25" s="122"/>
      <c r="AH25" s="68"/>
      <c r="AI25" s="68"/>
    </row>
    <row r="26" spans="1:35" ht="15.6">
      <c r="A26" s="97" t="str">
        <f t="shared" si="1"/>
        <v>24 Juin 2013</v>
      </c>
      <c r="B26" s="171" t="str">
        <f t="shared" si="2"/>
        <v/>
      </c>
      <c r="C26" s="70">
        <f t="shared" si="20"/>
        <v>41449</v>
      </c>
      <c r="D26" s="71">
        <f t="shared" si="20"/>
        <v>24</v>
      </c>
      <c r="E26" s="61"/>
      <c r="F26" s="69"/>
      <c r="G26" s="181" t="str">
        <f t="shared" si="3"/>
        <v/>
      </c>
      <c r="H26" s="63" t="str">
        <f t="shared" si="4"/>
        <v/>
      </c>
      <c r="I26" s="63" t="str">
        <f t="shared" si="5"/>
        <v/>
      </c>
      <c r="J26" s="64" t="str">
        <f t="shared" si="6"/>
        <v/>
      </c>
      <c r="K26" s="64"/>
      <c r="L26" s="63" t="str">
        <f t="shared" si="7"/>
        <v/>
      </c>
      <c r="M26" s="63" t="str">
        <f t="shared" si="8"/>
        <v/>
      </c>
      <c r="N26" s="64" t="str">
        <f t="shared" si="19"/>
        <v/>
      </c>
      <c r="O26" s="64" t="str">
        <f t="shared" si="9"/>
        <v/>
      </c>
      <c r="P26" s="64" t="str">
        <f t="shared" si="10"/>
        <v/>
      </c>
      <c r="Q26" s="63"/>
      <c r="R26" s="63"/>
      <c r="S26" s="63"/>
      <c r="T26" s="64" t="str">
        <f t="shared" si="11"/>
        <v/>
      </c>
      <c r="U26" s="64" t="str">
        <f t="shared" si="12"/>
        <v/>
      </c>
      <c r="V26" s="64" t="str">
        <f t="shared" si="13"/>
        <v/>
      </c>
      <c r="W26" s="91" t="str">
        <f t="shared" si="14"/>
        <v/>
      </c>
      <c r="X26" s="91" t="str">
        <f t="shared" si="0"/>
        <v/>
      </c>
      <c r="Y26" s="62"/>
      <c r="Z26" s="65"/>
      <c r="AA26" s="65" t="str">
        <f t="shared" si="15"/>
        <v/>
      </c>
      <c r="AB26" s="65"/>
      <c r="AC26" s="65" t="str">
        <f t="shared" si="16"/>
        <v/>
      </c>
      <c r="AD26" s="65" t="str">
        <f t="shared" si="17"/>
        <v/>
      </c>
      <c r="AE26" s="66" t="str">
        <f>IF(OR(F26="Matin",F26="après-midi",F26="nuit",F26="Journée",F26="Astreinte +1 dep"),Données!$C$14,IF(OR(F26="Astreinte +2 dep"),Données!$C$14*2,IF(OR(F26="Astreinte +3 dep"),Données!$C$14*3,IF(F26="Astreinte +4 dep",Données!$C$14*4,""))))</f>
        <v/>
      </c>
      <c r="AF26" s="67"/>
      <c r="AG26" s="93"/>
      <c r="AH26" s="68"/>
      <c r="AI26" s="68"/>
    </row>
    <row r="27" spans="1:35" ht="15.6">
      <c r="A27" s="97" t="str">
        <f t="shared" si="1"/>
        <v>25 Juin 2013</v>
      </c>
      <c r="B27" s="171" t="str">
        <f t="shared" si="2"/>
        <v/>
      </c>
      <c r="C27" s="112">
        <f t="shared" si="20"/>
        <v>41450</v>
      </c>
      <c r="D27" s="113">
        <f t="shared" si="20"/>
        <v>25</v>
      </c>
      <c r="E27" s="114"/>
      <c r="F27" s="114"/>
      <c r="G27" s="115" t="str">
        <f t="shared" si="3"/>
        <v/>
      </c>
      <c r="H27" s="116" t="str">
        <f t="shared" si="4"/>
        <v/>
      </c>
      <c r="I27" s="116" t="str">
        <f t="shared" si="5"/>
        <v/>
      </c>
      <c r="J27" s="117" t="str">
        <f t="shared" si="6"/>
        <v/>
      </c>
      <c r="K27" s="117"/>
      <c r="L27" s="116" t="str">
        <f t="shared" si="7"/>
        <v/>
      </c>
      <c r="M27" s="116" t="str">
        <f t="shared" si="8"/>
        <v/>
      </c>
      <c r="N27" s="117" t="str">
        <f t="shared" si="19"/>
        <v/>
      </c>
      <c r="O27" s="117" t="str">
        <f t="shared" si="9"/>
        <v/>
      </c>
      <c r="P27" s="117" t="str">
        <f t="shared" si="10"/>
        <v/>
      </c>
      <c r="Q27" s="116"/>
      <c r="R27" s="116"/>
      <c r="S27" s="116"/>
      <c r="T27" s="117" t="str">
        <f t="shared" si="11"/>
        <v/>
      </c>
      <c r="U27" s="117" t="str">
        <f t="shared" si="12"/>
        <v/>
      </c>
      <c r="V27" s="117" t="str">
        <f t="shared" si="13"/>
        <v/>
      </c>
      <c r="W27" s="118" t="str">
        <f t="shared" si="14"/>
        <v/>
      </c>
      <c r="X27" s="118" t="str">
        <f t="shared" si="0"/>
        <v/>
      </c>
      <c r="Y27" s="115"/>
      <c r="Z27" s="119"/>
      <c r="AA27" s="119" t="str">
        <f t="shared" si="15"/>
        <v/>
      </c>
      <c r="AB27" s="119"/>
      <c r="AC27" s="119" t="str">
        <f t="shared" si="16"/>
        <v/>
      </c>
      <c r="AD27" s="119" t="str">
        <f t="shared" si="17"/>
        <v/>
      </c>
      <c r="AE27" s="120" t="str">
        <f>IF(OR(F27="Matin",F27="après-midi",F27="nuit",F27="Journée",F27="Astreinte +1 dep"),Données!$C$14,IF(OR(F27="Astreinte +2 dep"),Données!$C$14*2,IF(OR(F27="Astreinte +3 dep"),Données!$C$14*3,IF(F27="Astreinte +4 dep",Données!$C$14*4,""))))</f>
        <v/>
      </c>
      <c r="AF27" s="121"/>
      <c r="AG27" s="122"/>
      <c r="AH27" s="68"/>
      <c r="AI27" s="68"/>
    </row>
    <row r="28" spans="1:35" ht="15.6">
      <c r="A28" s="97" t="str">
        <f t="shared" si="1"/>
        <v>26 Juin 2013</v>
      </c>
      <c r="B28" s="171">
        <f t="shared" si="2"/>
        <v>26</v>
      </c>
      <c r="C28" s="70">
        <f t="shared" si="20"/>
        <v>41451</v>
      </c>
      <c r="D28" s="71">
        <f t="shared" si="20"/>
        <v>26</v>
      </c>
      <c r="E28" s="61"/>
      <c r="F28" s="61"/>
      <c r="G28" s="181" t="str">
        <f t="shared" si="3"/>
        <v/>
      </c>
      <c r="H28" s="63" t="str">
        <f t="shared" si="4"/>
        <v/>
      </c>
      <c r="I28" s="63" t="str">
        <f t="shared" si="5"/>
        <v/>
      </c>
      <c r="J28" s="64" t="str">
        <f t="shared" si="6"/>
        <v/>
      </c>
      <c r="K28" s="64"/>
      <c r="L28" s="63" t="str">
        <f t="shared" si="7"/>
        <v/>
      </c>
      <c r="M28" s="63" t="str">
        <f t="shared" si="8"/>
        <v/>
      </c>
      <c r="N28" s="64" t="str">
        <f t="shared" si="19"/>
        <v/>
      </c>
      <c r="O28" s="64" t="str">
        <f t="shared" si="9"/>
        <v/>
      </c>
      <c r="P28" s="64" t="str">
        <f t="shared" si="10"/>
        <v/>
      </c>
      <c r="Q28" s="63"/>
      <c r="R28" s="63"/>
      <c r="S28" s="63"/>
      <c r="T28" s="64" t="str">
        <f t="shared" si="11"/>
        <v/>
      </c>
      <c r="U28" s="64" t="str">
        <f t="shared" si="12"/>
        <v/>
      </c>
      <c r="V28" s="64" t="str">
        <f t="shared" si="13"/>
        <v/>
      </c>
      <c r="W28" s="91" t="str">
        <f t="shared" si="14"/>
        <v/>
      </c>
      <c r="X28" s="91" t="str">
        <f t="shared" si="0"/>
        <v/>
      </c>
      <c r="Y28" s="62"/>
      <c r="Z28" s="65"/>
      <c r="AA28" s="65" t="str">
        <f t="shared" si="15"/>
        <v/>
      </c>
      <c r="AB28" s="65"/>
      <c r="AC28" s="65" t="str">
        <f t="shared" si="16"/>
        <v/>
      </c>
      <c r="AD28" s="65" t="str">
        <f t="shared" si="17"/>
        <v/>
      </c>
      <c r="AE28" s="66" t="str">
        <f>IF(OR(F28="Matin",F28="après-midi",F28="nuit",F28="Journée",F28="Astreinte +1 dep"),Données!$C$14,IF(OR(F28="Astreinte +2 dep"),Données!$C$14*2,IF(OR(F28="Astreinte +3 dep"),Données!$C$14*3,IF(F28="Astreinte +4 dep",Données!$C$14*4,""))))</f>
        <v/>
      </c>
      <c r="AF28" s="67"/>
      <c r="AG28" s="93"/>
      <c r="AH28" s="68"/>
      <c r="AI28" s="68"/>
    </row>
    <row r="29" spans="1:35" ht="15.6">
      <c r="A29" s="97" t="str">
        <f t="shared" si="1"/>
        <v>27 Juin 2013</v>
      </c>
      <c r="B29" s="171" t="str">
        <f t="shared" si="2"/>
        <v/>
      </c>
      <c r="C29" s="112">
        <f t="shared" si="20"/>
        <v>41452</v>
      </c>
      <c r="D29" s="113">
        <f t="shared" si="20"/>
        <v>27</v>
      </c>
      <c r="E29" s="114"/>
      <c r="F29" s="114"/>
      <c r="G29" s="115" t="str">
        <f t="shared" si="3"/>
        <v/>
      </c>
      <c r="H29" s="116" t="str">
        <f t="shared" si="4"/>
        <v/>
      </c>
      <c r="I29" s="116" t="str">
        <f t="shared" si="5"/>
        <v/>
      </c>
      <c r="J29" s="117" t="str">
        <f t="shared" si="6"/>
        <v/>
      </c>
      <c r="K29" s="117"/>
      <c r="L29" s="116" t="str">
        <f t="shared" si="7"/>
        <v/>
      </c>
      <c r="M29" s="116" t="str">
        <f t="shared" si="8"/>
        <v/>
      </c>
      <c r="N29" s="117" t="str">
        <f t="shared" si="19"/>
        <v/>
      </c>
      <c r="O29" s="117" t="str">
        <f t="shared" si="9"/>
        <v/>
      </c>
      <c r="P29" s="117" t="str">
        <f t="shared" si="10"/>
        <v/>
      </c>
      <c r="Q29" s="116"/>
      <c r="R29" s="116"/>
      <c r="S29" s="116"/>
      <c r="T29" s="117" t="str">
        <f t="shared" si="11"/>
        <v/>
      </c>
      <c r="U29" s="117" t="str">
        <f t="shared" si="12"/>
        <v/>
      </c>
      <c r="V29" s="117" t="str">
        <f t="shared" si="13"/>
        <v/>
      </c>
      <c r="W29" s="118" t="str">
        <f t="shared" si="14"/>
        <v/>
      </c>
      <c r="X29" s="118" t="str">
        <f t="shared" si="0"/>
        <v/>
      </c>
      <c r="Y29" s="115"/>
      <c r="Z29" s="119"/>
      <c r="AA29" s="119" t="str">
        <f t="shared" si="15"/>
        <v/>
      </c>
      <c r="AB29" s="119"/>
      <c r="AC29" s="119" t="str">
        <f t="shared" si="16"/>
        <v/>
      </c>
      <c r="AD29" s="119" t="str">
        <f t="shared" si="17"/>
        <v/>
      </c>
      <c r="AE29" s="120" t="str">
        <f>IF(OR(F29="Matin",F29="après-midi",F29="nuit",F29="Journée",F29="Astreinte +1 dep"),Données!$C$14,IF(OR(F29="Astreinte +2 dep"),Données!$C$14*2,IF(OR(F29="Astreinte +3 dep"),Données!$C$14*3,IF(F29="Astreinte +4 dep",Données!$C$14*4,""))))</f>
        <v/>
      </c>
      <c r="AF29" s="121"/>
      <c r="AG29" s="122"/>
      <c r="AH29" s="68"/>
      <c r="AI29" s="68"/>
    </row>
    <row r="30" spans="1:35" ht="15.6">
      <c r="A30" s="97" t="str">
        <f t="shared" si="1"/>
        <v>28 Juin 2013</v>
      </c>
      <c r="B30" s="171" t="str">
        <f t="shared" si="2"/>
        <v/>
      </c>
      <c r="C30" s="70">
        <f t="shared" si="20"/>
        <v>41453</v>
      </c>
      <c r="D30" s="71">
        <f t="shared" si="20"/>
        <v>28</v>
      </c>
      <c r="E30" s="61"/>
      <c r="F30" s="61"/>
      <c r="G30" s="181" t="str">
        <f t="shared" si="3"/>
        <v/>
      </c>
      <c r="H30" s="63" t="str">
        <f t="shared" si="4"/>
        <v/>
      </c>
      <c r="I30" s="63" t="str">
        <f t="shared" si="5"/>
        <v/>
      </c>
      <c r="J30" s="64" t="str">
        <f t="shared" si="6"/>
        <v/>
      </c>
      <c r="K30" s="64"/>
      <c r="L30" s="63" t="str">
        <f t="shared" si="7"/>
        <v/>
      </c>
      <c r="M30" s="63" t="str">
        <f t="shared" si="8"/>
        <v/>
      </c>
      <c r="N30" s="64" t="str">
        <f t="shared" si="19"/>
        <v/>
      </c>
      <c r="O30" s="64" t="str">
        <f t="shared" si="9"/>
        <v/>
      </c>
      <c r="P30" s="64" t="str">
        <f t="shared" si="10"/>
        <v/>
      </c>
      <c r="Q30" s="63"/>
      <c r="R30" s="63"/>
      <c r="S30" s="63"/>
      <c r="T30" s="64" t="str">
        <f t="shared" si="11"/>
        <v/>
      </c>
      <c r="U30" s="64" t="str">
        <f t="shared" si="12"/>
        <v/>
      </c>
      <c r="V30" s="64" t="str">
        <f t="shared" si="13"/>
        <v/>
      </c>
      <c r="W30" s="91" t="str">
        <f t="shared" si="14"/>
        <v/>
      </c>
      <c r="X30" s="91" t="str">
        <f t="shared" si="0"/>
        <v/>
      </c>
      <c r="Y30" s="62"/>
      <c r="Z30" s="65"/>
      <c r="AA30" s="65" t="str">
        <f t="shared" si="15"/>
        <v/>
      </c>
      <c r="AB30" s="65"/>
      <c r="AC30" s="65" t="str">
        <f t="shared" si="16"/>
        <v/>
      </c>
      <c r="AD30" s="65" t="str">
        <f t="shared" si="17"/>
        <v/>
      </c>
      <c r="AE30" s="66" t="str">
        <f>IF(OR(F30="Matin",F30="après-midi",F30="nuit",F30="Journée",F30="Astreinte +1 dep"),Données!$C$14,IF(OR(F30="Astreinte +2 dep"),Données!$C$14*2,IF(OR(F30="Astreinte +3 dep"),Données!$C$14*3,IF(F30="Astreinte +4 dep",Données!$C$14*4,""))))</f>
        <v/>
      </c>
      <c r="AF30" s="67"/>
      <c r="AG30" s="93"/>
      <c r="AH30" s="68"/>
      <c r="AI30" s="68"/>
    </row>
    <row r="31" spans="1:35" ht="15.6">
      <c r="A31" s="97" t="str">
        <f t="shared" si="1"/>
        <v>29 Juin 2013</v>
      </c>
      <c r="B31" s="171" t="str">
        <f t="shared" si="2"/>
        <v/>
      </c>
      <c r="C31" s="112">
        <f>IF(MONTH($C$30+1)=MONTH($C$3),$C$30+1,"")</f>
        <v>41454</v>
      </c>
      <c r="D31" s="113">
        <f>IF(C31&lt;&gt;"",D30+1,"")</f>
        <v>29</v>
      </c>
      <c r="E31" s="114"/>
      <c r="F31" s="114"/>
      <c r="G31" s="115" t="str">
        <f t="shared" si="3"/>
        <v/>
      </c>
      <c r="H31" s="116" t="str">
        <f t="shared" si="4"/>
        <v/>
      </c>
      <c r="I31" s="116" t="str">
        <f t="shared" si="5"/>
        <v/>
      </c>
      <c r="J31" s="117" t="str">
        <f t="shared" si="6"/>
        <v/>
      </c>
      <c r="K31" s="117"/>
      <c r="L31" s="116" t="str">
        <f t="shared" si="7"/>
        <v/>
      </c>
      <c r="M31" s="116" t="str">
        <f t="shared" si="8"/>
        <v/>
      </c>
      <c r="N31" s="117" t="str">
        <f t="shared" si="19"/>
        <v/>
      </c>
      <c r="O31" s="117" t="str">
        <f t="shared" si="9"/>
        <v/>
      </c>
      <c r="P31" s="117" t="str">
        <f t="shared" si="10"/>
        <v/>
      </c>
      <c r="Q31" s="116"/>
      <c r="R31" s="116"/>
      <c r="S31" s="116"/>
      <c r="T31" s="117" t="str">
        <f t="shared" si="11"/>
        <v/>
      </c>
      <c r="U31" s="117" t="str">
        <f t="shared" si="12"/>
        <v/>
      </c>
      <c r="V31" s="117" t="str">
        <f t="shared" si="13"/>
        <v/>
      </c>
      <c r="W31" s="118" t="str">
        <f t="shared" si="14"/>
        <v/>
      </c>
      <c r="X31" s="118" t="str">
        <f t="shared" si="0"/>
        <v/>
      </c>
      <c r="Y31" s="115"/>
      <c r="Z31" s="119"/>
      <c r="AA31" s="119" t="str">
        <f t="shared" si="15"/>
        <v/>
      </c>
      <c r="AB31" s="119"/>
      <c r="AC31" s="119" t="str">
        <f t="shared" si="16"/>
        <v/>
      </c>
      <c r="AD31" s="119" t="str">
        <f t="shared" si="17"/>
        <v/>
      </c>
      <c r="AE31" s="120" t="str">
        <f>IF(OR(F31="Matin",F31="après-midi",F31="nuit",F31="Journée",F31="Astreinte +1 dep"),Données!$C$14,IF(OR(F31="Astreinte +2 dep"),Données!$C$14*2,IF(OR(F31="Astreinte +3 dep"),Données!$C$14*3,IF(F31="Astreinte +4 dep",Données!$C$14*4,""))))</f>
        <v/>
      </c>
      <c r="AF31" s="121"/>
      <c r="AG31" s="122"/>
      <c r="AH31" s="68"/>
      <c r="AI31" s="68"/>
    </row>
    <row r="32" spans="1:35" ht="15.6">
      <c r="A32" s="97" t="str">
        <f t="shared" si="1"/>
        <v>30 Juin 2013</v>
      </c>
      <c r="B32" s="171" t="str">
        <f t="shared" si="2"/>
        <v/>
      </c>
      <c r="C32" s="70">
        <f>IF(MONTH($C$30+2)=MONTH($C$3),$C$30+2,"")</f>
        <v>41455</v>
      </c>
      <c r="D32" s="71">
        <f>IF(C32&lt;&gt;"",D31+1,"")</f>
        <v>30</v>
      </c>
      <c r="E32" s="61"/>
      <c r="F32" s="61"/>
      <c r="G32" s="181" t="str">
        <f t="shared" si="3"/>
        <v/>
      </c>
      <c r="H32" s="63" t="str">
        <f t="shared" si="4"/>
        <v/>
      </c>
      <c r="I32" s="63" t="str">
        <f t="shared" si="5"/>
        <v/>
      </c>
      <c r="J32" s="64" t="str">
        <f t="shared" si="6"/>
        <v/>
      </c>
      <c r="K32" s="64"/>
      <c r="L32" s="63" t="str">
        <f t="shared" si="7"/>
        <v/>
      </c>
      <c r="M32" s="63" t="str">
        <f t="shared" si="8"/>
        <v/>
      </c>
      <c r="N32" s="64" t="str">
        <f t="shared" si="19"/>
        <v/>
      </c>
      <c r="O32" s="64" t="str">
        <f t="shared" si="9"/>
        <v/>
      </c>
      <c r="P32" s="64" t="str">
        <f t="shared" si="10"/>
        <v/>
      </c>
      <c r="Q32" s="63"/>
      <c r="R32" s="63"/>
      <c r="S32" s="63"/>
      <c r="T32" s="64" t="str">
        <f t="shared" si="11"/>
        <v/>
      </c>
      <c r="U32" s="64" t="str">
        <f t="shared" si="12"/>
        <v/>
      </c>
      <c r="V32" s="64" t="str">
        <f t="shared" si="13"/>
        <v/>
      </c>
      <c r="W32" s="91" t="str">
        <f t="shared" si="14"/>
        <v/>
      </c>
      <c r="X32" s="91" t="str">
        <f t="shared" si="0"/>
        <v/>
      </c>
      <c r="Y32" s="62"/>
      <c r="Z32" s="65"/>
      <c r="AA32" s="65" t="str">
        <f t="shared" si="15"/>
        <v/>
      </c>
      <c r="AB32" s="65"/>
      <c r="AC32" s="65" t="str">
        <f t="shared" si="16"/>
        <v/>
      </c>
      <c r="AD32" s="65" t="str">
        <f t="shared" si="17"/>
        <v/>
      </c>
      <c r="AE32" s="66" t="str">
        <f>IF(OR(F32="Matin",F32="après-midi",F32="nuit",F32="Journée",F32="Astreinte +1 dep"),Données!$C$14,IF(OR(F32="Astreinte +2 dep"),Données!$C$14*2,IF(OR(F32="Astreinte +3 dep"),Données!$C$14*3,IF(F32="Astreinte +4 dep",Données!$C$14*4,""))))</f>
        <v/>
      </c>
      <c r="AF32" s="67"/>
      <c r="AG32" s="93"/>
      <c r="AH32" s="68"/>
      <c r="AI32" s="68"/>
    </row>
    <row r="33" spans="1:35" ht="15.6">
      <c r="A33" s="170" t="str">
        <f t="shared" si="1"/>
        <v xml:space="preserve"> Juin 2013</v>
      </c>
      <c r="B33" s="171" t="str">
        <f t="shared" si="2"/>
        <v/>
      </c>
      <c r="C33" s="124" t="str">
        <f>IF(MONTH($C$30+3)=MONTH($C$3),$C$30+3,"")</f>
        <v/>
      </c>
      <c r="D33" s="113" t="str">
        <f>IF(C33&lt;&gt;"",D32+1,"")</f>
        <v/>
      </c>
      <c r="E33" s="114"/>
      <c r="F33" s="114"/>
      <c r="G33" s="115" t="str">
        <f t="shared" si="3"/>
        <v/>
      </c>
      <c r="H33" s="116" t="str">
        <f t="shared" si="4"/>
        <v/>
      </c>
      <c r="I33" s="116" t="str">
        <f t="shared" si="5"/>
        <v/>
      </c>
      <c r="J33" s="117" t="str">
        <f t="shared" si="6"/>
        <v/>
      </c>
      <c r="K33" s="117"/>
      <c r="L33" s="116" t="str">
        <f t="shared" si="7"/>
        <v/>
      </c>
      <c r="M33" s="116" t="str">
        <f t="shared" si="8"/>
        <v/>
      </c>
      <c r="N33" s="117" t="str">
        <f t="shared" si="19"/>
        <v/>
      </c>
      <c r="O33" s="117" t="str">
        <f t="shared" si="9"/>
        <v/>
      </c>
      <c r="P33" s="117" t="str">
        <f t="shared" si="10"/>
        <v/>
      </c>
      <c r="Q33" s="116"/>
      <c r="R33" s="116"/>
      <c r="S33" s="116"/>
      <c r="T33" s="117" t="str">
        <f t="shared" si="11"/>
        <v/>
      </c>
      <c r="U33" s="117" t="str">
        <f t="shared" si="12"/>
        <v/>
      </c>
      <c r="V33" s="117" t="str">
        <f t="shared" si="13"/>
        <v/>
      </c>
      <c r="W33" s="118" t="str">
        <f t="shared" si="14"/>
        <v/>
      </c>
      <c r="X33" s="118" t="str">
        <f>IF(D33="","",IF(AND(WEEKDAY(C33,2)=6,F33&lt;&gt;"",F33&lt;&gt;"Astreinte sans dep",F33&lt;&gt;"Astreinte +1 dep",F33&lt;&gt;"Astreinte +2 dep",F33&lt;&gt;"Astreinte +3 dep",F33&lt;&gt;"Astreinte +4 dep"),1,""))</f>
        <v/>
      </c>
      <c r="Y33" s="115"/>
      <c r="Z33" s="119"/>
      <c r="AA33" s="119" t="str">
        <f t="shared" si="15"/>
        <v/>
      </c>
      <c r="AB33" s="119"/>
      <c r="AC33" s="119" t="str">
        <f t="shared" si="16"/>
        <v/>
      </c>
      <c r="AD33" s="119" t="str">
        <f t="shared" si="17"/>
        <v/>
      </c>
      <c r="AE33" s="120" t="str">
        <f>IF(OR(F33="Matin",F33="après-midi",F33="nuit",F33="Journée",F33="Astreinte +1 dep"),Données!$C$14,IF(OR(F33="Astreinte +2 dep"),Données!$C$14*2,IF(OR(F33="Astreinte +3 dep"),Données!$C$14*3,IF(F33="Astreinte +4 dep",Données!$C$14*4,""))))</f>
        <v/>
      </c>
      <c r="AF33" s="121"/>
      <c r="AG33" s="122"/>
      <c r="AH33" s="68"/>
      <c r="AI33" s="68"/>
    </row>
    <row r="34" spans="1:35" ht="8.25" customHeight="1">
      <c r="A34" s="1"/>
      <c r="B34" s="1"/>
      <c r="C34" s="1"/>
      <c r="D34" s="1"/>
      <c r="E34" s="1"/>
      <c r="F34" s="8"/>
      <c r="G34" s="1"/>
      <c r="H34" s="1"/>
      <c r="I34" s="1"/>
      <c r="J34" s="1"/>
      <c r="K34" s="1"/>
      <c r="L34" s="4"/>
      <c r="M34" s="4"/>
      <c r="N34" s="1"/>
      <c r="O34" s="1"/>
      <c r="P34" s="1"/>
      <c r="Q34" s="1"/>
      <c r="R34" s="1"/>
      <c r="S34" s="1"/>
      <c r="T34" s="1"/>
      <c r="U34" s="1"/>
      <c r="V34" s="1"/>
      <c r="W34" s="1"/>
      <c r="X34" s="3" t="str">
        <f>IF(OR(F34="Matin",F34="Nuit",F34="Journée",F34="Après-midi",F34="Maladie",F34="Accident travail"),450,"")</f>
        <v/>
      </c>
      <c r="Y34" s="3" t="str">
        <f>IF(OR(G34="Matin",G34="Nuit",G34="Journée",G34="Après-midi",G34="Maladie",G34="Accident travail"),450,"")</f>
        <v/>
      </c>
      <c r="Z34" s="3" t="str">
        <f>IF(OR(H34="Matin",H34="Nuit",H34="Journée",H34="Après-midi",H34="Maladie",H34="Accident travail"),450,"")</f>
        <v/>
      </c>
      <c r="AA34" s="3" t="str">
        <f>IF(OR(I34="Matin",I34="Nuit",I34="Journée",I34="Après-midi",I34="Maladie",I34="Accident travail"),450,"")</f>
        <v/>
      </c>
      <c r="AB34" s="3" t="str">
        <f>IF(OR(J34="Matin",J34="Nuit",J34="Journée",J34="Après-midi",J34="Maladie",J34="Accident travail"),450,"")</f>
        <v/>
      </c>
      <c r="AC34" s="3"/>
      <c r="AD34" s="3"/>
      <c r="AE34" s="3" t="str">
        <f>IF(OR(K34="Matin",K34="Nuit",K34="Journée",K34="Après-midi",K34="Maladie",K34="Accident travail"),450,"")</f>
        <v/>
      </c>
      <c r="AF34" s="3" t="str">
        <f>IF(OR(L34="Matin",L34="Nuit",L34="Journée",L34="Après-midi",L34="Maladie",L34="Accident travail"),450,"")</f>
        <v/>
      </c>
      <c r="AG34" s="3" t="str">
        <f>IF(OR(M34="Matin",M34="Nuit",M34="Journée",M34="Après-midi",M34="Maladie",M34="Accident travail"),450,"")</f>
        <v/>
      </c>
      <c r="AH34" s="132" t="str">
        <f>IF(OR(N34="Matin",N34="Nuit",N34="Journée",N34="Après-midi",N34="Maladie",N34="Accident travail"),450,"")</f>
        <v/>
      </c>
    </row>
    <row r="35" spans="1:35" s="18" customFormat="1" ht="15.75" customHeight="1">
      <c r="A35" s="221"/>
      <c r="B35" s="221"/>
      <c r="C35" s="222"/>
      <c r="D35" s="222"/>
      <c r="E35" s="222"/>
      <c r="F35" s="222"/>
      <c r="G35" s="73">
        <f>SUM(G3:G33)</f>
        <v>0</v>
      </c>
      <c r="H35" s="150">
        <f>SUM(H3:H33)</f>
        <v>0</v>
      </c>
      <c r="I35" s="73">
        <f>SUM(I3:I33)</f>
        <v>0</v>
      </c>
      <c r="J35" s="77">
        <f>SUM(J3:J33)</f>
        <v>0</v>
      </c>
      <c r="K35" s="151">
        <f>COUNTA(K3:K33)</f>
        <v>0</v>
      </c>
      <c r="L35" s="73">
        <f t="shared" ref="L35:R35" si="21">SUM(L3:L33)</f>
        <v>0</v>
      </c>
      <c r="M35" s="74">
        <f t="shared" si="21"/>
        <v>0</v>
      </c>
      <c r="N35" s="151">
        <f t="shared" si="21"/>
        <v>0</v>
      </c>
      <c r="O35" s="75">
        <f t="shared" si="21"/>
        <v>0</v>
      </c>
      <c r="P35" s="75">
        <f t="shared" si="21"/>
        <v>0</v>
      </c>
      <c r="Q35" s="73">
        <f t="shared" si="21"/>
        <v>0</v>
      </c>
      <c r="R35" s="73">
        <f t="shared" si="21"/>
        <v>0</v>
      </c>
      <c r="S35" s="73">
        <f>SUM(S3:S33)</f>
        <v>0</v>
      </c>
      <c r="T35" s="151">
        <f t="shared" ref="T35:Y35" si="22">SUM(T3:T33)</f>
        <v>0</v>
      </c>
      <c r="U35" s="151">
        <f t="shared" si="22"/>
        <v>0</v>
      </c>
      <c r="V35" s="77">
        <f t="shared" si="22"/>
        <v>0</v>
      </c>
      <c r="W35" s="78">
        <f t="shared" si="22"/>
        <v>0</v>
      </c>
      <c r="X35" s="80">
        <f t="shared" si="22"/>
        <v>0</v>
      </c>
      <c r="Y35" s="76">
        <f t="shared" si="22"/>
        <v>0</v>
      </c>
      <c r="Z35" s="183">
        <f>COUNTA(Z3:Z33)</f>
        <v>0</v>
      </c>
      <c r="AA35" s="80">
        <f>SUM(AA3:AA33)</f>
        <v>0</v>
      </c>
      <c r="AB35" s="183">
        <f>COUNTA(AB3:AB33)</f>
        <v>0</v>
      </c>
      <c r="AC35" s="80">
        <f>SUM(AC3:AC33)</f>
        <v>0</v>
      </c>
      <c r="AD35" s="80">
        <f>SUM(AD3:AD33)</f>
        <v>0</v>
      </c>
      <c r="AE35" s="73">
        <f>SUM(AE3:AE33)</f>
        <v>0</v>
      </c>
      <c r="AF35" s="73">
        <f>SUM(AF3:AF33)</f>
        <v>0</v>
      </c>
      <c r="AG35" s="82">
        <f>SUM(AG3:AG33)</f>
        <v>0</v>
      </c>
    </row>
    <row r="36" spans="1:35" ht="8.25" customHeight="1">
      <c r="A36" s="1"/>
      <c r="B36" s="1"/>
      <c r="C36" s="1"/>
      <c r="D36" s="1"/>
      <c r="E36" s="1"/>
      <c r="F36" s="8"/>
      <c r="G36" s="1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  <c r="AD36" s="2"/>
      <c r="AE36" s="2"/>
      <c r="AF36" s="2"/>
      <c r="AG36" s="2"/>
      <c r="AH36" s="133"/>
    </row>
    <row r="37" spans="1:35">
      <c r="Y37" s="186">
        <f>COUNTA(Y3:Y33)</f>
        <v>0</v>
      </c>
    </row>
    <row r="38" spans="1:35">
      <c r="A38" s="223" t="s">
        <v>96</v>
      </c>
      <c r="B38" s="223"/>
      <c r="C38" s="223"/>
      <c r="D38" s="223"/>
      <c r="E38" s="223"/>
      <c r="F38" s="223"/>
      <c r="G38" s="90">
        <f ca="1">Récapitulatif!D23</f>
        <v>1561.5</v>
      </c>
    </row>
  </sheetData>
  <mergeCells count="3">
    <mergeCell ref="C1:D1"/>
    <mergeCell ref="A35:F35"/>
    <mergeCell ref="A38:F38"/>
  </mergeCells>
  <conditionalFormatting sqref="C3:F33">
    <cfRule type="expression" dxfId="208" priority="18">
      <formula>COUNTIF(JF,$A3)</formula>
    </cfRule>
    <cfRule type="expression" dxfId="207" priority="19">
      <formula>WEEKDAY($C3,2)&gt;5</formula>
    </cfRule>
  </conditionalFormatting>
  <conditionalFormatting sqref="F3:F33">
    <cfRule type="expression" dxfId="206" priority="15">
      <formula>OR($F3="Cp",$F3="Tps Habillage",$F3="Jrs ancien",$F3="Rc Samedi",$F3="Récup",$F3="RC Nuit",$F3="RC Jrs Férié",$F3="Cp Fraction")</formula>
    </cfRule>
    <cfRule type="expression" dxfId="205" priority="16">
      <formula>F3="Formation"</formula>
    </cfRule>
    <cfRule type="expression" dxfId="204" priority="17">
      <formula>OR($F3="Maladie",$F3="Accident Travail",$F3="Abs.auto non payée")</formula>
    </cfRule>
  </conditionalFormatting>
  <conditionalFormatting sqref="J3:J33">
    <cfRule type="expression" dxfId="203" priority="13">
      <formula>AND(J3&lt;&gt;"",K3&lt;&gt;"x")</formula>
    </cfRule>
    <cfRule type="expression" dxfId="202" priority="14">
      <formula>K3="x"</formula>
    </cfRule>
  </conditionalFormatting>
  <conditionalFormatting sqref="AA3:AA33">
    <cfRule type="expression" dxfId="201" priority="11">
      <formula>AB3="x"</formula>
    </cfRule>
    <cfRule type="expression" dxfId="200" priority="12">
      <formula>AND(AA3&lt;&gt;"",AB3&lt;&gt;"x")</formula>
    </cfRule>
  </conditionalFormatting>
  <conditionalFormatting sqref="Y3:Y33">
    <cfRule type="expression" dxfId="199" priority="9">
      <formula>Z3="x"</formula>
    </cfRule>
    <cfRule type="expression" dxfId="198" priority="10">
      <formula>AND(Y3&lt;&gt;"",Z3&lt;&gt;"x")</formula>
    </cfRule>
  </conditionalFormatting>
  <conditionalFormatting sqref="L3:X33 AC3:AG33 G3:I33">
    <cfRule type="expression" dxfId="197" priority="8">
      <formula>G3&lt;&gt;""</formula>
    </cfRule>
  </conditionalFormatting>
  <conditionalFormatting sqref="B3:B33">
    <cfRule type="expression" dxfId="196" priority="7">
      <formula>$B3&lt;&gt;""</formula>
    </cfRule>
  </conditionalFormatting>
  <conditionalFormatting sqref="J35">
    <cfRule type="expression" dxfId="195" priority="6">
      <formula>J35&lt;&gt;K35</formula>
    </cfRule>
    <cfRule type="expression" dxfId="194" priority="5">
      <formula>J35=K35</formula>
    </cfRule>
  </conditionalFormatting>
  <conditionalFormatting sqref="Y35">
    <cfRule type="expression" dxfId="193" priority="4">
      <formula>Y37&lt;&gt;Z35</formula>
    </cfRule>
    <cfRule type="expression" dxfId="192" priority="3">
      <formula>Y37=Z35</formula>
    </cfRule>
  </conditionalFormatting>
  <conditionalFormatting sqref="AA35">
    <cfRule type="expression" dxfId="191" priority="2">
      <formula>AA35&lt;&gt;AB35</formula>
    </cfRule>
    <cfRule type="expression" dxfId="190" priority="1">
      <formula>AA35=AB35</formula>
    </cfRule>
  </conditionalFormatting>
  <dataValidations count="2">
    <dataValidation type="list" allowBlank="1" showInputMessage="1" showErrorMessage="1" sqref="F3:F33">
      <formula1>horaireseffectue</formula1>
    </dataValidation>
    <dataValidation type="list" allowBlank="1" showInputMessage="1" showErrorMessage="1" sqref="E3:E33">
      <formula1>horairesprevu</formula1>
    </dataValidation>
  </dataValidations>
  <printOptions horizontalCentered="1" gridLines="1"/>
  <pageMargins left="0.31496062992125984" right="0.31496062992125984" top="0.74803149606299213" bottom="0.74803149606299213" header="0.31496062992125984" footer="0.31496062992125984"/>
  <pageSetup paperSize="9" scale="60" orientation="landscape" r:id="rId1"/>
  <headerFooter>
    <oddHeader xml:space="preserve">&amp;C&amp;"-,Gras"&amp;14Heures de travail </oddHeader>
    <oddFooter>&amp;LDocument T.W&amp;C&amp;"-,Gras"&amp;14&amp;A&amp;R&amp;D  &amp;T</oddFooter>
  </headerFooter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>
    <tabColor rgb="FFFFFF00"/>
  </sheetPr>
  <dimension ref="A1:AI38"/>
  <sheetViews>
    <sheetView zoomScale="80" zoomScaleNormal="80" workbookViewId="0">
      <pane ySplit="1" topLeftCell="A2" activePane="bottomLeft" state="frozen"/>
      <selection pane="bottomLeft" activeCell="F18" sqref="F18"/>
    </sheetView>
  </sheetViews>
  <sheetFormatPr baseColWidth="10" defaultRowHeight="14.4"/>
  <cols>
    <col min="1" max="1" width="12.44140625" customWidth="1"/>
    <col min="2" max="2" width="4.5546875" customWidth="1"/>
    <col min="3" max="3" width="9.33203125" customWidth="1"/>
    <col min="4" max="4" width="3.88671875" customWidth="1"/>
    <col min="5" max="5" width="11" customWidth="1"/>
    <col min="6" max="6" width="16.109375" customWidth="1"/>
    <col min="7" max="7" width="8.33203125" customWidth="1"/>
    <col min="8" max="9" width="6.88671875" customWidth="1"/>
    <col min="10" max="10" width="6" customWidth="1"/>
    <col min="11" max="11" width="3.109375" customWidth="1"/>
    <col min="12" max="12" width="7.44140625" customWidth="1"/>
    <col min="13" max="13" width="7.109375" customWidth="1"/>
    <col min="14" max="14" width="5.88671875" customWidth="1"/>
    <col min="15" max="15" width="9.44140625" customWidth="1"/>
    <col min="16" max="16" width="8.88671875" customWidth="1"/>
    <col min="17" max="18" width="5.5546875" customWidth="1"/>
    <col min="19" max="19" width="6" customWidth="1"/>
    <col min="20" max="20" width="6.33203125" customWidth="1"/>
    <col min="21" max="21" width="6" customWidth="1"/>
    <col min="22" max="22" width="5.5546875" customWidth="1"/>
    <col min="23" max="23" width="9.6640625" customWidth="1"/>
    <col min="24" max="24" width="7.109375" customWidth="1"/>
    <col min="25" max="25" width="6" customWidth="1"/>
    <col min="26" max="26" width="3.109375" customWidth="1"/>
    <col min="27" max="27" width="6.44140625" customWidth="1"/>
    <col min="28" max="28" width="3.33203125" customWidth="1"/>
    <col min="29" max="29" width="6.6640625" customWidth="1"/>
    <col min="30" max="30" width="6" customWidth="1"/>
    <col min="31" max="31" width="8.6640625" customWidth="1"/>
    <col min="32" max="32" width="6.109375" customWidth="1"/>
    <col min="33" max="33" width="8.109375" customWidth="1"/>
  </cols>
  <sheetData>
    <row r="1" spans="1:35" ht="30.75" customHeight="1" thickBot="1">
      <c r="A1" s="53" t="s">
        <v>28</v>
      </c>
      <c r="B1" s="169"/>
      <c r="C1" s="219">
        <f>Avril!$C$1</f>
        <v>2013</v>
      </c>
      <c r="D1" s="220"/>
      <c r="E1" s="59" t="s">
        <v>0</v>
      </c>
      <c r="F1" s="60" t="s">
        <v>1</v>
      </c>
      <c r="G1" s="58" t="s">
        <v>16</v>
      </c>
      <c r="H1" s="58" t="s">
        <v>80</v>
      </c>
      <c r="I1" s="58" t="s">
        <v>81</v>
      </c>
      <c r="J1" s="79" t="s">
        <v>87</v>
      </c>
      <c r="K1" s="60" t="s">
        <v>79</v>
      </c>
      <c r="L1" s="58" t="s">
        <v>22</v>
      </c>
      <c r="M1" s="58" t="s">
        <v>23</v>
      </c>
      <c r="N1" s="58" t="s">
        <v>82</v>
      </c>
      <c r="O1" s="58" t="s">
        <v>83</v>
      </c>
      <c r="P1" s="58" t="s">
        <v>95</v>
      </c>
      <c r="Q1" s="58" t="s">
        <v>89</v>
      </c>
      <c r="R1" s="58" t="s">
        <v>88</v>
      </c>
      <c r="S1" s="58" t="s">
        <v>90</v>
      </c>
      <c r="T1" s="79" t="s">
        <v>91</v>
      </c>
      <c r="U1" s="58" t="s">
        <v>94</v>
      </c>
      <c r="V1" s="58" t="s">
        <v>85</v>
      </c>
      <c r="W1" s="58" t="s">
        <v>86</v>
      </c>
      <c r="X1" s="79" t="s">
        <v>126</v>
      </c>
      <c r="Y1" s="58" t="s">
        <v>92</v>
      </c>
      <c r="Z1" s="60" t="s">
        <v>79</v>
      </c>
      <c r="AA1" s="79" t="s">
        <v>15</v>
      </c>
      <c r="AB1" s="79" t="s">
        <v>79</v>
      </c>
      <c r="AC1" s="79" t="s">
        <v>93</v>
      </c>
      <c r="AD1" s="79" t="s">
        <v>63</v>
      </c>
      <c r="AE1" s="60" t="s">
        <v>127</v>
      </c>
      <c r="AF1" s="60" t="s">
        <v>55</v>
      </c>
      <c r="AG1" s="60" t="s">
        <v>131</v>
      </c>
    </row>
    <row r="2" spans="1:35" ht="9.75" customHeight="1">
      <c r="A2" s="84"/>
      <c r="B2" s="84"/>
      <c r="C2" s="85"/>
      <c r="D2" s="174"/>
      <c r="E2" s="86"/>
      <c r="F2" s="87"/>
      <c r="G2" s="88"/>
      <c r="H2" s="88"/>
      <c r="I2" s="88"/>
      <c r="J2" s="89"/>
      <c r="K2" s="87"/>
      <c r="L2" s="88"/>
      <c r="M2" s="88"/>
      <c r="N2" s="88"/>
      <c r="O2" s="88"/>
      <c r="P2" s="88"/>
      <c r="Q2" s="88"/>
      <c r="R2" s="88"/>
      <c r="S2" s="88"/>
      <c r="T2" s="89"/>
      <c r="U2" s="88"/>
      <c r="V2" s="88"/>
      <c r="W2" s="88"/>
      <c r="X2" s="87"/>
      <c r="Y2" s="88"/>
      <c r="Z2" s="87"/>
      <c r="AA2" s="89"/>
      <c r="AB2" s="89"/>
      <c r="AC2" s="89"/>
      <c r="AD2" s="89"/>
      <c r="AE2" s="87"/>
      <c r="AF2" s="87"/>
      <c r="AG2" s="87"/>
    </row>
    <row r="3" spans="1:35" ht="15.6">
      <c r="A3" s="97" t="str">
        <f>CONCATENATE(D3," ",$A$1," ",$C$1)</f>
        <v>1 Juillet 2013</v>
      </c>
      <c r="B3" s="171" t="str">
        <f>IF(C3="","",IF(AND(WEEKDAY(C3,2)=3,C3&lt;&gt;""),WEEKNUM(C3,2),""))</f>
        <v/>
      </c>
      <c r="C3" s="112">
        <f>DATE(C1,MONTH("1 " &amp; A1),1)</f>
        <v>41456</v>
      </c>
      <c r="D3" s="113">
        <v>1</v>
      </c>
      <c r="E3" s="114"/>
      <c r="F3" s="114"/>
      <c r="G3" s="115" t="str">
        <f>IF(AND(C3="Samedi",OR(F3="Matin",F3="après-midi",F3="nuit")),6.5,IF(OR(F3="Matin",F3="Nuit",F3="Journée",F3="Après-midi",F3="Tps Habillage",F3="Accident travail",F3="Formation"),7.5,IF(F3="Maladie",7,"")))</f>
        <v/>
      </c>
      <c r="H3" s="116" t="str">
        <f>IF(OR(F3="Matin",F3="Nuit",F3="Journée",F3="Après-midi"),0.16,"")</f>
        <v/>
      </c>
      <c r="I3" s="116" t="str">
        <f>IF(F3="Tps Habillage",7.5,"")</f>
        <v/>
      </c>
      <c r="J3" s="117" t="str">
        <f>IF(OR(F3="Astreinte sans dep",F3="Astreinte +1 dep",F3="Astreinte +2 dep",F3="Astreinte +3 dep",F3="Astreinte +4 dep"),1,"")</f>
        <v/>
      </c>
      <c r="K3" s="117"/>
      <c r="L3" s="116" t="str">
        <f>IF(OR(F3="Matin",F3="Nuit",F3="Journée",F3="Après-midi"),0.5,"")</f>
        <v/>
      </c>
      <c r="M3" s="116" t="str">
        <f>IF(F3="Récup",7.5,"")</f>
        <v/>
      </c>
      <c r="N3" s="117" t="str">
        <f>IF(F3="Cp",1,"")</f>
        <v/>
      </c>
      <c r="O3" s="117" t="str">
        <f>IF(F3="Jrs ancien",1,"")</f>
        <v/>
      </c>
      <c r="P3" s="117" t="str">
        <f>IF(F3="Cp Fraction",1,"")</f>
        <v/>
      </c>
      <c r="Q3" s="116"/>
      <c r="R3" s="116"/>
      <c r="S3" s="116"/>
      <c r="T3" s="117" t="str">
        <f>IF(F3="Journée",1,"")</f>
        <v/>
      </c>
      <c r="U3" s="117" t="str">
        <f>IF(F3="Maladie",1,"")</f>
        <v/>
      </c>
      <c r="V3" s="117" t="str">
        <f>IF(F3="Accident travail",1,"")</f>
        <v/>
      </c>
      <c r="W3" s="118" t="str">
        <f>IF(F3="Abs.auto non payée",1,"")</f>
        <v/>
      </c>
      <c r="X3" s="118" t="str">
        <f t="shared" ref="X3:X32" si="0">IF(D3="","",IF(AND(WEEKDAY(C3,2)=6,F3&lt;&gt;"",F3&lt;&gt;"Astreinte sans dep",F3&lt;&gt;"Astreinte +1 dep",F3&lt;&gt;"Astreinte +2 dep",F3&lt;&gt;"Astreinte +3 dep",F3&lt;&gt;"Astreinte +4 dep"),1,""))</f>
        <v/>
      </c>
      <c r="Y3" s="115"/>
      <c r="Z3" s="119"/>
      <c r="AA3" s="119" t="str">
        <f>IF(F3="Formation",1,"")</f>
        <v/>
      </c>
      <c r="AB3" s="119"/>
      <c r="AC3" s="119" t="str">
        <f>IF(OR(F3="Matin",F3="Nuit",F3="Journée",F3="Après-midi",F3="Formation"),1,"")</f>
        <v/>
      </c>
      <c r="AD3" s="119" t="str">
        <f>IF(OR(F3="Matin",F3="Nuit",F3="Après-midi"),1,"")</f>
        <v/>
      </c>
      <c r="AE3" s="120" t="str">
        <f>IF(OR(F3="Matin",F3="après-midi",F3="nuit",F3="Journée",F3="Astreinte +1 dep"),Données!$C$14,IF(OR(F3="Astreinte +2 dep"),Données!$C$14*2,IF(OR(F3="Astreinte +3 dep"),Données!$C$14*3,IF(F3="Astreinte +4 dep",Données!$C$14*4,""))))</f>
        <v/>
      </c>
      <c r="AF3" s="121"/>
      <c r="AG3" s="122"/>
      <c r="AH3" s="68"/>
      <c r="AI3" s="68"/>
    </row>
    <row r="4" spans="1:35" ht="15.6">
      <c r="A4" s="97" t="str">
        <f t="shared" ref="A4:A33" si="1">CONCATENATE(D4," ",$A$1," ",$C$1)</f>
        <v>2 Juillet 2013</v>
      </c>
      <c r="B4" s="171" t="str">
        <f t="shared" ref="B4:B33" si="2">IF(C4="","",IF(AND(WEEKDAY(C4,2)=3,C4&lt;&gt;""),WEEKNUM(C4,2),""))</f>
        <v/>
      </c>
      <c r="C4" s="70">
        <f>C3+1</f>
        <v>41457</v>
      </c>
      <c r="D4" s="71">
        <f>D3+1</f>
        <v>2</v>
      </c>
      <c r="E4" s="61"/>
      <c r="F4" s="61"/>
      <c r="G4" s="181" t="str">
        <f t="shared" ref="G4:G33" si="3">IF(AND(C4="Samedi",OR(F4="Matin",F4="après-midi",F4="nuit")),6.5,IF(OR(F4="Matin",F4="Nuit",F4="Journée",F4="Après-midi",F4="Tps Habillage",F4="Accident travail",F4="Formation"),7.5,IF(F4="Maladie",7,"")))</f>
        <v/>
      </c>
      <c r="H4" s="63" t="str">
        <f t="shared" ref="H4:H33" si="4">IF(OR(F4="Matin",F4="Nuit",F4="Journée",F4="Après-midi"),0.16,"")</f>
        <v/>
      </c>
      <c r="I4" s="63" t="str">
        <f t="shared" ref="I4:I33" si="5">IF(F4="Tps Habillage",7.5,"")</f>
        <v/>
      </c>
      <c r="J4" s="64" t="str">
        <f t="shared" ref="J4:J33" si="6">IF(OR(F4="Astreinte sans dep",F4="Astreinte +1 dep",F4="Astreinte +2 dep",F4="Astreinte +3 dep",F4="Astreinte +4 dep"),1,"")</f>
        <v/>
      </c>
      <c r="K4" s="64"/>
      <c r="L4" s="63" t="str">
        <f t="shared" ref="L4:L33" si="7">IF(OR(F4="Matin",F4="Nuit",F4="Journée",F4="Après-midi"),0.5,"")</f>
        <v/>
      </c>
      <c r="M4" s="63" t="str">
        <f t="shared" ref="M4:M33" si="8">IF(F4="Récup",7.5,"")</f>
        <v/>
      </c>
      <c r="N4" s="64" t="str">
        <f>IF(F4="Cp",1,"")</f>
        <v/>
      </c>
      <c r="O4" s="64" t="str">
        <f t="shared" ref="O4:O33" si="9">IF(F4="Jrs ancien",1,"")</f>
        <v/>
      </c>
      <c r="P4" s="64" t="str">
        <f t="shared" ref="P4:P33" si="10">IF(F4="Cp Fraction",1,"")</f>
        <v/>
      </c>
      <c r="Q4" s="63"/>
      <c r="R4" s="63"/>
      <c r="S4" s="63"/>
      <c r="T4" s="64" t="str">
        <f t="shared" ref="T4:T33" si="11">IF(F4="Journée",1,"")</f>
        <v/>
      </c>
      <c r="U4" s="64" t="str">
        <f t="shared" ref="U4:U33" si="12">IF(F4="Maladie",1,"")</f>
        <v/>
      </c>
      <c r="V4" s="64" t="str">
        <f t="shared" ref="V4:V33" si="13">IF(F4="Accident travail",1,"")</f>
        <v/>
      </c>
      <c r="W4" s="91" t="str">
        <f t="shared" ref="W4:W33" si="14">IF(F4="Abs.auto non payée",1,"")</f>
        <v/>
      </c>
      <c r="X4" s="91" t="str">
        <f t="shared" si="0"/>
        <v/>
      </c>
      <c r="Y4" s="62"/>
      <c r="Z4" s="65"/>
      <c r="AA4" s="65" t="str">
        <f t="shared" ref="AA4:AA33" si="15">IF(F4="Formation",1,"")</f>
        <v/>
      </c>
      <c r="AB4" s="65"/>
      <c r="AC4" s="65" t="str">
        <f t="shared" ref="AC4:AC33" si="16">IF(OR(F4="Matin",F4="Nuit",F4="Journée",F4="Après-midi",F4="Formation"),1,"")</f>
        <v/>
      </c>
      <c r="AD4" s="65" t="str">
        <f t="shared" ref="AD4:AD33" si="17">IF(OR(F4="Matin",F4="Nuit",F4="Après-midi"),1,"")</f>
        <v/>
      </c>
      <c r="AE4" s="175" t="str">
        <f>IF(OR(F4="Matin",F4="après-midi",F4="nuit",F4="Journée",F4="Astreinte +1 dep"),Données!$C$14,IF(OR(F4="Astreinte +2 dep"),Données!$C$14*2,IF(OR(F4="Astreinte +3 dep"),Données!$C$14*3,IF(F4="Astreinte +4 dep",Données!$C$14*4,""))))</f>
        <v/>
      </c>
      <c r="AF4" s="67"/>
      <c r="AG4" s="93"/>
      <c r="AH4" s="68"/>
      <c r="AI4" s="68"/>
    </row>
    <row r="5" spans="1:35" ht="15.6">
      <c r="A5" s="97" t="str">
        <f t="shared" si="1"/>
        <v>3 Juillet 2013</v>
      </c>
      <c r="B5" s="171">
        <f t="shared" si="2"/>
        <v>27</v>
      </c>
      <c r="C5" s="112">
        <f t="shared" ref="C5:D20" si="18">C4+1</f>
        <v>41458</v>
      </c>
      <c r="D5" s="113">
        <f t="shared" si="18"/>
        <v>3</v>
      </c>
      <c r="E5" s="114"/>
      <c r="F5" s="114"/>
      <c r="G5" s="115" t="str">
        <f t="shared" si="3"/>
        <v/>
      </c>
      <c r="H5" s="116" t="str">
        <f t="shared" si="4"/>
        <v/>
      </c>
      <c r="I5" s="116" t="str">
        <f t="shared" si="5"/>
        <v/>
      </c>
      <c r="J5" s="117" t="str">
        <f t="shared" si="6"/>
        <v/>
      </c>
      <c r="K5" s="117"/>
      <c r="L5" s="116" t="str">
        <f t="shared" si="7"/>
        <v/>
      </c>
      <c r="M5" s="116" t="str">
        <f t="shared" si="8"/>
        <v/>
      </c>
      <c r="N5" s="117" t="str">
        <f>IF(F5="Cp",1,"")</f>
        <v/>
      </c>
      <c r="O5" s="117" t="str">
        <f t="shared" si="9"/>
        <v/>
      </c>
      <c r="P5" s="117" t="str">
        <f t="shared" si="10"/>
        <v/>
      </c>
      <c r="Q5" s="116"/>
      <c r="R5" s="116"/>
      <c r="S5" s="116"/>
      <c r="T5" s="117" t="str">
        <f t="shared" si="11"/>
        <v/>
      </c>
      <c r="U5" s="117" t="str">
        <f t="shared" si="12"/>
        <v/>
      </c>
      <c r="V5" s="117" t="str">
        <f t="shared" si="13"/>
        <v/>
      </c>
      <c r="W5" s="118" t="str">
        <f t="shared" si="14"/>
        <v/>
      </c>
      <c r="X5" s="118" t="str">
        <f t="shared" si="0"/>
        <v/>
      </c>
      <c r="Y5" s="115"/>
      <c r="Z5" s="119"/>
      <c r="AA5" s="119" t="str">
        <f t="shared" si="15"/>
        <v/>
      </c>
      <c r="AB5" s="119"/>
      <c r="AC5" s="119" t="str">
        <f t="shared" si="16"/>
        <v/>
      </c>
      <c r="AD5" s="119" t="str">
        <f t="shared" si="17"/>
        <v/>
      </c>
      <c r="AE5" s="120" t="str">
        <f>IF(OR(F5="Matin",F5="après-midi",F5="nuit",F5="Journée",F5="Astreinte +1 dep"),Données!$C$14,IF(OR(F5="Astreinte +2 dep"),Données!$C$14*2,IF(OR(F5="Astreinte +3 dep"),Données!$C$14*3,IF(F5="Astreinte +4 dep",Données!$C$14*4,""))))</f>
        <v/>
      </c>
      <c r="AF5" s="121"/>
      <c r="AG5" s="122"/>
      <c r="AH5" s="68"/>
      <c r="AI5" s="68"/>
    </row>
    <row r="6" spans="1:35" ht="15.6">
      <c r="A6" s="97" t="str">
        <f t="shared" si="1"/>
        <v>4 Juillet 2013</v>
      </c>
      <c r="B6" s="171" t="str">
        <f t="shared" si="2"/>
        <v/>
      </c>
      <c r="C6" s="70">
        <f t="shared" si="18"/>
        <v>41459</v>
      </c>
      <c r="D6" s="71">
        <f t="shared" si="18"/>
        <v>4</v>
      </c>
      <c r="E6" s="61"/>
      <c r="F6" s="61"/>
      <c r="G6" s="181" t="str">
        <f t="shared" si="3"/>
        <v/>
      </c>
      <c r="H6" s="63" t="str">
        <f t="shared" si="4"/>
        <v/>
      </c>
      <c r="I6" s="63" t="str">
        <f t="shared" si="5"/>
        <v/>
      </c>
      <c r="J6" s="64" t="str">
        <f t="shared" si="6"/>
        <v/>
      </c>
      <c r="K6" s="64"/>
      <c r="L6" s="63" t="str">
        <f t="shared" si="7"/>
        <v/>
      </c>
      <c r="M6" s="63" t="str">
        <f t="shared" si="8"/>
        <v/>
      </c>
      <c r="N6" s="64" t="str">
        <f t="shared" ref="N6:N33" si="19">IF(F6="Cp",1,"")</f>
        <v/>
      </c>
      <c r="O6" s="64" t="str">
        <f t="shared" si="9"/>
        <v/>
      </c>
      <c r="P6" s="64" t="str">
        <f t="shared" si="10"/>
        <v/>
      </c>
      <c r="Q6" s="63"/>
      <c r="R6" s="63"/>
      <c r="S6" s="63"/>
      <c r="T6" s="64" t="str">
        <f t="shared" si="11"/>
        <v/>
      </c>
      <c r="U6" s="64" t="str">
        <f t="shared" si="12"/>
        <v/>
      </c>
      <c r="V6" s="64" t="str">
        <f t="shared" si="13"/>
        <v/>
      </c>
      <c r="W6" s="91" t="str">
        <f t="shared" si="14"/>
        <v/>
      </c>
      <c r="X6" s="91" t="str">
        <f t="shared" si="0"/>
        <v/>
      </c>
      <c r="Y6" s="62"/>
      <c r="Z6" s="65"/>
      <c r="AA6" s="65" t="str">
        <f t="shared" si="15"/>
        <v/>
      </c>
      <c r="AB6" s="65"/>
      <c r="AC6" s="65" t="str">
        <f t="shared" si="16"/>
        <v/>
      </c>
      <c r="AD6" s="65" t="str">
        <f t="shared" si="17"/>
        <v/>
      </c>
      <c r="AE6" s="66" t="str">
        <f>IF(OR(F6="Matin",F6="après-midi",F6="nuit",F6="Journée",F6="Astreinte +1 dep"),Données!$C$14,IF(OR(F6="Astreinte +2 dep"),Données!$C$14*2,IF(OR(F6="Astreinte +3 dep"),Données!$C$14*3,IF(F6="Astreinte +4 dep",Données!$C$14*4,""))))</f>
        <v/>
      </c>
      <c r="AF6" s="67"/>
      <c r="AG6" s="93"/>
      <c r="AH6" s="68"/>
      <c r="AI6" s="68"/>
    </row>
    <row r="7" spans="1:35" ht="15.6">
      <c r="A7" s="97" t="str">
        <f t="shared" si="1"/>
        <v>5 Juillet 2013</v>
      </c>
      <c r="B7" s="171" t="str">
        <f t="shared" si="2"/>
        <v/>
      </c>
      <c r="C7" s="112">
        <f t="shared" si="18"/>
        <v>41460</v>
      </c>
      <c r="D7" s="113">
        <f t="shared" si="18"/>
        <v>5</v>
      </c>
      <c r="E7" s="114"/>
      <c r="F7" s="114"/>
      <c r="G7" s="115" t="str">
        <f t="shared" si="3"/>
        <v/>
      </c>
      <c r="H7" s="116" t="str">
        <f t="shared" si="4"/>
        <v/>
      </c>
      <c r="I7" s="116" t="str">
        <f t="shared" si="5"/>
        <v/>
      </c>
      <c r="J7" s="117" t="str">
        <f t="shared" si="6"/>
        <v/>
      </c>
      <c r="K7" s="117"/>
      <c r="L7" s="116" t="str">
        <f t="shared" si="7"/>
        <v/>
      </c>
      <c r="M7" s="116" t="str">
        <f t="shared" si="8"/>
        <v/>
      </c>
      <c r="N7" s="117" t="str">
        <f t="shared" si="19"/>
        <v/>
      </c>
      <c r="O7" s="117" t="str">
        <f t="shared" si="9"/>
        <v/>
      </c>
      <c r="P7" s="117" t="str">
        <f t="shared" si="10"/>
        <v/>
      </c>
      <c r="Q7" s="116"/>
      <c r="R7" s="116"/>
      <c r="S7" s="116"/>
      <c r="T7" s="117" t="str">
        <f t="shared" si="11"/>
        <v/>
      </c>
      <c r="U7" s="117" t="str">
        <f t="shared" si="12"/>
        <v/>
      </c>
      <c r="V7" s="117" t="str">
        <f t="shared" si="13"/>
        <v/>
      </c>
      <c r="W7" s="118" t="str">
        <f t="shared" si="14"/>
        <v/>
      </c>
      <c r="X7" s="118" t="str">
        <f t="shared" si="0"/>
        <v/>
      </c>
      <c r="Y7" s="115"/>
      <c r="Z7" s="119"/>
      <c r="AA7" s="119" t="str">
        <f t="shared" si="15"/>
        <v/>
      </c>
      <c r="AB7" s="119"/>
      <c r="AC7" s="119" t="str">
        <f t="shared" si="16"/>
        <v/>
      </c>
      <c r="AD7" s="119" t="str">
        <f t="shared" si="17"/>
        <v/>
      </c>
      <c r="AE7" s="120" t="str">
        <f>IF(OR(F7="Matin",F7="après-midi",F7="nuit",F7="Journée",F7="Astreinte +1 dep"),Données!$C$14,IF(OR(F7="Astreinte +2 dep"),Données!$C$14*2,IF(OR(F7="Astreinte +3 dep"),Données!$C$14*3,IF(F7="Astreinte +4 dep",Données!$C$14*4,""))))</f>
        <v/>
      </c>
      <c r="AF7" s="121"/>
      <c r="AG7" s="122"/>
      <c r="AH7" s="68"/>
      <c r="AI7" s="68"/>
    </row>
    <row r="8" spans="1:35" ht="15.6">
      <c r="A8" s="97" t="str">
        <f t="shared" si="1"/>
        <v>6 Juillet 2013</v>
      </c>
      <c r="B8" s="171" t="str">
        <f t="shared" si="2"/>
        <v/>
      </c>
      <c r="C8" s="72">
        <f t="shared" si="18"/>
        <v>41461</v>
      </c>
      <c r="D8" s="71">
        <f t="shared" si="18"/>
        <v>6</v>
      </c>
      <c r="E8" s="69"/>
      <c r="F8" s="69"/>
      <c r="G8" s="181" t="str">
        <f t="shared" si="3"/>
        <v/>
      </c>
      <c r="H8" s="63" t="str">
        <f t="shared" si="4"/>
        <v/>
      </c>
      <c r="I8" s="63" t="str">
        <f t="shared" si="5"/>
        <v/>
      </c>
      <c r="J8" s="64" t="str">
        <f t="shared" si="6"/>
        <v/>
      </c>
      <c r="K8" s="64"/>
      <c r="L8" s="63" t="str">
        <f t="shared" si="7"/>
        <v/>
      </c>
      <c r="M8" s="63" t="str">
        <f t="shared" si="8"/>
        <v/>
      </c>
      <c r="N8" s="64" t="str">
        <f t="shared" si="19"/>
        <v/>
      </c>
      <c r="O8" s="64" t="str">
        <f t="shared" si="9"/>
        <v/>
      </c>
      <c r="P8" s="64" t="str">
        <f t="shared" si="10"/>
        <v/>
      </c>
      <c r="Q8" s="63"/>
      <c r="R8" s="63"/>
      <c r="S8" s="63"/>
      <c r="T8" s="64" t="str">
        <f t="shared" si="11"/>
        <v/>
      </c>
      <c r="U8" s="64" t="str">
        <f t="shared" si="12"/>
        <v/>
      </c>
      <c r="V8" s="64" t="str">
        <f t="shared" si="13"/>
        <v/>
      </c>
      <c r="W8" s="91" t="str">
        <f t="shared" si="14"/>
        <v/>
      </c>
      <c r="X8" s="91" t="str">
        <f t="shared" si="0"/>
        <v/>
      </c>
      <c r="Y8" s="62"/>
      <c r="Z8" s="65"/>
      <c r="AA8" s="65" t="str">
        <f t="shared" si="15"/>
        <v/>
      </c>
      <c r="AB8" s="65"/>
      <c r="AC8" s="65" t="str">
        <f t="shared" si="16"/>
        <v/>
      </c>
      <c r="AD8" s="65" t="str">
        <f t="shared" si="17"/>
        <v/>
      </c>
      <c r="AE8" s="66" t="str">
        <f>IF(OR(F8="Matin",F8="après-midi",F8="nuit",F8="Journée",F8="Astreinte +1 dep"),Données!$C$14,IF(OR(F8="Astreinte +2 dep"),Données!$C$14*2,IF(OR(F8="Astreinte +3 dep"),Données!$C$14*3,IF(F8="Astreinte +4 dep",Données!$C$14*4,""))))</f>
        <v/>
      </c>
      <c r="AF8" s="67"/>
      <c r="AG8" s="93"/>
      <c r="AH8" s="68"/>
      <c r="AI8" s="68"/>
    </row>
    <row r="9" spans="1:35" ht="15.6">
      <c r="A9" s="97" t="str">
        <f t="shared" si="1"/>
        <v>7 Juillet 2013</v>
      </c>
      <c r="B9" s="171" t="str">
        <f t="shared" si="2"/>
        <v/>
      </c>
      <c r="C9" s="112">
        <f t="shared" si="18"/>
        <v>41462</v>
      </c>
      <c r="D9" s="113">
        <f t="shared" si="18"/>
        <v>7</v>
      </c>
      <c r="E9" s="114"/>
      <c r="F9" s="114"/>
      <c r="G9" s="115" t="str">
        <f t="shared" si="3"/>
        <v/>
      </c>
      <c r="H9" s="116" t="str">
        <f>IF(OR(F9="Matin",F9="Nuit",F9="Journée",F9="Après-midi"),0.16,"")</f>
        <v/>
      </c>
      <c r="I9" s="116" t="str">
        <f t="shared" si="5"/>
        <v/>
      </c>
      <c r="J9" s="117" t="str">
        <f t="shared" si="6"/>
        <v/>
      </c>
      <c r="K9" s="117"/>
      <c r="L9" s="116" t="str">
        <f t="shared" si="7"/>
        <v/>
      </c>
      <c r="M9" s="116" t="str">
        <f t="shared" si="8"/>
        <v/>
      </c>
      <c r="N9" s="117" t="str">
        <f t="shared" si="19"/>
        <v/>
      </c>
      <c r="O9" s="117" t="str">
        <f t="shared" si="9"/>
        <v/>
      </c>
      <c r="P9" s="117" t="str">
        <f t="shared" si="10"/>
        <v/>
      </c>
      <c r="Q9" s="116"/>
      <c r="R9" s="116"/>
      <c r="S9" s="116"/>
      <c r="T9" s="117" t="str">
        <f t="shared" si="11"/>
        <v/>
      </c>
      <c r="U9" s="117" t="str">
        <f t="shared" si="12"/>
        <v/>
      </c>
      <c r="V9" s="117" t="str">
        <f t="shared" si="13"/>
        <v/>
      </c>
      <c r="W9" s="118" t="str">
        <f t="shared" si="14"/>
        <v/>
      </c>
      <c r="X9" s="118" t="str">
        <f t="shared" si="0"/>
        <v/>
      </c>
      <c r="Y9" s="115"/>
      <c r="Z9" s="119"/>
      <c r="AA9" s="119" t="str">
        <f t="shared" si="15"/>
        <v/>
      </c>
      <c r="AB9" s="119"/>
      <c r="AC9" s="119" t="str">
        <f t="shared" si="16"/>
        <v/>
      </c>
      <c r="AD9" s="119" t="str">
        <f t="shared" si="17"/>
        <v/>
      </c>
      <c r="AE9" s="120" t="str">
        <f>IF(OR(F9="Matin",F9="après-midi",F9="nuit",F9="Journée",F9="Astreinte +1 dep"),Données!$C$14,IF(OR(F9="Astreinte +2 dep"),Données!$C$14*2,IF(OR(F9="Astreinte +3 dep"),Données!$C$14*3,IF(F9="Astreinte +4 dep",Données!$C$14*4,""))))</f>
        <v/>
      </c>
      <c r="AF9" s="121"/>
      <c r="AG9" s="122"/>
      <c r="AH9" s="68"/>
      <c r="AI9" s="68"/>
    </row>
    <row r="10" spans="1:35" ht="15.6">
      <c r="A10" s="97" t="str">
        <f t="shared" si="1"/>
        <v>8 Juillet 2013</v>
      </c>
      <c r="B10" s="171" t="str">
        <f t="shared" si="2"/>
        <v/>
      </c>
      <c r="C10" s="70">
        <f t="shared" si="18"/>
        <v>41463</v>
      </c>
      <c r="D10" s="71">
        <f t="shared" si="18"/>
        <v>8</v>
      </c>
      <c r="E10" s="61"/>
      <c r="F10" s="61"/>
      <c r="G10" s="181" t="str">
        <f t="shared" si="3"/>
        <v/>
      </c>
      <c r="H10" s="63" t="str">
        <f>IF(OR(F10="Matin",F10="Nuit",F10="Journée",F10="Après-midi"),0.16,"")</f>
        <v/>
      </c>
      <c r="I10" s="63" t="str">
        <f t="shared" si="5"/>
        <v/>
      </c>
      <c r="J10" s="64" t="str">
        <f t="shared" si="6"/>
        <v/>
      </c>
      <c r="K10" s="64"/>
      <c r="L10" s="63" t="str">
        <f t="shared" si="7"/>
        <v/>
      </c>
      <c r="M10" s="63" t="str">
        <f t="shared" si="8"/>
        <v/>
      </c>
      <c r="N10" s="64" t="str">
        <f t="shared" si="19"/>
        <v/>
      </c>
      <c r="O10" s="64" t="str">
        <f t="shared" si="9"/>
        <v/>
      </c>
      <c r="P10" s="64" t="str">
        <f t="shared" si="10"/>
        <v/>
      </c>
      <c r="Q10" s="63"/>
      <c r="R10" s="63"/>
      <c r="S10" s="63"/>
      <c r="T10" s="64" t="str">
        <f t="shared" si="11"/>
        <v/>
      </c>
      <c r="U10" s="64" t="str">
        <f t="shared" si="12"/>
        <v/>
      </c>
      <c r="V10" s="64" t="str">
        <f t="shared" si="13"/>
        <v/>
      </c>
      <c r="W10" s="91" t="str">
        <f t="shared" si="14"/>
        <v/>
      </c>
      <c r="X10" s="91" t="str">
        <f t="shared" si="0"/>
        <v/>
      </c>
      <c r="Y10" s="62"/>
      <c r="Z10" s="65"/>
      <c r="AA10" s="65" t="str">
        <f t="shared" si="15"/>
        <v/>
      </c>
      <c r="AB10" s="65"/>
      <c r="AC10" s="65" t="str">
        <f t="shared" si="16"/>
        <v/>
      </c>
      <c r="AD10" s="65" t="str">
        <f t="shared" si="17"/>
        <v/>
      </c>
      <c r="AE10" s="66" t="str">
        <f>IF(OR(F10="Matin",F10="après-midi",F10="nuit",F10="Journée",F10="Astreinte +1 dep"),Données!$C$14,IF(OR(F10="Astreinte +2 dep"),Données!$C$14*2,IF(OR(F10="Astreinte +3 dep"),Données!$C$14*3,IF(F10="Astreinte +4 dep",Données!$C$14*4,""))))</f>
        <v/>
      </c>
      <c r="AF10" s="67"/>
      <c r="AG10" s="93"/>
      <c r="AH10" s="68"/>
      <c r="AI10" s="68"/>
    </row>
    <row r="11" spans="1:35" ht="15.6">
      <c r="A11" s="97" t="str">
        <f t="shared" si="1"/>
        <v>9 Juillet 2013</v>
      </c>
      <c r="B11" s="171" t="str">
        <f t="shared" si="2"/>
        <v/>
      </c>
      <c r="C11" s="112">
        <f t="shared" si="18"/>
        <v>41464</v>
      </c>
      <c r="D11" s="113">
        <f t="shared" si="18"/>
        <v>9</v>
      </c>
      <c r="E11" s="114"/>
      <c r="F11" s="114"/>
      <c r="G11" s="115" t="str">
        <f t="shared" si="3"/>
        <v/>
      </c>
      <c r="H11" s="116" t="str">
        <f>IF(OR(F11="Matin",F11="Nuit",F11="Journée",F11="Après-midi"),0.16,"")</f>
        <v/>
      </c>
      <c r="I11" s="116" t="str">
        <f t="shared" si="5"/>
        <v/>
      </c>
      <c r="J11" s="117" t="str">
        <f t="shared" si="6"/>
        <v/>
      </c>
      <c r="K11" s="117"/>
      <c r="L11" s="116" t="str">
        <f t="shared" si="7"/>
        <v/>
      </c>
      <c r="M11" s="116" t="str">
        <f t="shared" si="8"/>
        <v/>
      </c>
      <c r="N11" s="117" t="str">
        <f t="shared" si="19"/>
        <v/>
      </c>
      <c r="O11" s="117" t="str">
        <f t="shared" si="9"/>
        <v/>
      </c>
      <c r="P11" s="117" t="str">
        <f t="shared" si="10"/>
        <v/>
      </c>
      <c r="Q11" s="116"/>
      <c r="R11" s="116"/>
      <c r="S11" s="116"/>
      <c r="T11" s="117" t="str">
        <f t="shared" si="11"/>
        <v/>
      </c>
      <c r="U11" s="117" t="str">
        <f t="shared" si="12"/>
        <v/>
      </c>
      <c r="V11" s="117" t="str">
        <f t="shared" si="13"/>
        <v/>
      </c>
      <c r="W11" s="118" t="str">
        <f t="shared" si="14"/>
        <v/>
      </c>
      <c r="X11" s="118" t="str">
        <f t="shared" si="0"/>
        <v/>
      </c>
      <c r="Y11" s="115"/>
      <c r="Z11" s="119"/>
      <c r="AA11" s="119" t="str">
        <f t="shared" si="15"/>
        <v/>
      </c>
      <c r="AB11" s="119"/>
      <c r="AC11" s="119" t="str">
        <f t="shared" si="16"/>
        <v/>
      </c>
      <c r="AD11" s="119" t="str">
        <f t="shared" si="17"/>
        <v/>
      </c>
      <c r="AE11" s="120" t="str">
        <f>IF(OR(F11="Matin",F11="après-midi",F11="nuit",F11="Journée",F11="Astreinte +1 dep"),Données!$C$14,IF(OR(F11="Astreinte +2 dep"),Données!$C$14*2,IF(OR(F11="Astreinte +3 dep"),Données!$C$14*3,IF(F11="Astreinte +4 dep",Données!$C$14*4,""))))</f>
        <v/>
      </c>
      <c r="AF11" s="121"/>
      <c r="AG11" s="122"/>
      <c r="AH11" s="68"/>
      <c r="AI11" s="68"/>
    </row>
    <row r="12" spans="1:35" ht="15.6">
      <c r="A12" s="170" t="str">
        <f t="shared" si="1"/>
        <v>10 Juillet 2013</v>
      </c>
      <c r="B12" s="171">
        <f t="shared" si="2"/>
        <v>28</v>
      </c>
      <c r="C12" s="70">
        <f t="shared" si="18"/>
        <v>41465</v>
      </c>
      <c r="D12" s="71">
        <f t="shared" si="18"/>
        <v>10</v>
      </c>
      <c r="E12" s="61"/>
      <c r="F12" s="61"/>
      <c r="G12" s="181" t="str">
        <f t="shared" si="3"/>
        <v/>
      </c>
      <c r="H12" s="63" t="str">
        <f>IF(OR(F12="Matin",F12="Nuit",F12="Journée",F12="Après-midi"),0.16,"")</f>
        <v/>
      </c>
      <c r="I12" s="63" t="str">
        <f t="shared" si="5"/>
        <v/>
      </c>
      <c r="J12" s="64" t="str">
        <f t="shared" si="6"/>
        <v/>
      </c>
      <c r="K12" s="64"/>
      <c r="L12" s="63" t="str">
        <f t="shared" si="7"/>
        <v/>
      </c>
      <c r="M12" s="63" t="str">
        <f t="shared" si="8"/>
        <v/>
      </c>
      <c r="N12" s="64" t="str">
        <f t="shared" si="19"/>
        <v/>
      </c>
      <c r="O12" s="64" t="str">
        <f t="shared" si="9"/>
        <v/>
      </c>
      <c r="P12" s="64" t="str">
        <f t="shared" si="10"/>
        <v/>
      </c>
      <c r="Q12" s="63"/>
      <c r="R12" s="63"/>
      <c r="S12" s="63"/>
      <c r="T12" s="64" t="str">
        <f t="shared" si="11"/>
        <v/>
      </c>
      <c r="U12" s="64" t="str">
        <f t="shared" si="12"/>
        <v/>
      </c>
      <c r="V12" s="64" t="str">
        <f t="shared" si="13"/>
        <v/>
      </c>
      <c r="W12" s="91" t="str">
        <f t="shared" si="14"/>
        <v/>
      </c>
      <c r="X12" s="91" t="str">
        <f t="shared" si="0"/>
        <v/>
      </c>
      <c r="Y12" s="62"/>
      <c r="Z12" s="65"/>
      <c r="AA12" s="65" t="str">
        <f t="shared" si="15"/>
        <v/>
      </c>
      <c r="AB12" s="65"/>
      <c r="AC12" s="65" t="str">
        <f t="shared" si="16"/>
        <v/>
      </c>
      <c r="AD12" s="65" t="str">
        <f t="shared" si="17"/>
        <v/>
      </c>
      <c r="AE12" s="66" t="str">
        <f>IF(OR(F12="Matin",F12="après-midi",F12="nuit",F12="Journée",F12="Astreinte +1 dep"),Données!$C$14,IF(OR(F12="Astreinte +2 dep"),Données!$C$14*2,IF(OR(F12="Astreinte +3 dep"),Données!$C$14*3,IF(F12="Astreinte +4 dep",Données!$C$14*4,""))))</f>
        <v/>
      </c>
      <c r="AF12" s="67"/>
      <c r="AG12" s="93"/>
      <c r="AH12" s="68"/>
      <c r="AI12" s="68"/>
    </row>
    <row r="13" spans="1:35" ht="15.6">
      <c r="A13" s="97" t="str">
        <f t="shared" si="1"/>
        <v>11 Juillet 2013</v>
      </c>
      <c r="B13" s="171" t="str">
        <f t="shared" si="2"/>
        <v/>
      </c>
      <c r="C13" s="112">
        <f t="shared" si="18"/>
        <v>41466</v>
      </c>
      <c r="D13" s="113">
        <f t="shared" si="18"/>
        <v>11</v>
      </c>
      <c r="E13" s="114"/>
      <c r="F13" s="114"/>
      <c r="G13" s="115" t="str">
        <f t="shared" si="3"/>
        <v/>
      </c>
      <c r="H13" s="116" t="str">
        <f t="shared" si="4"/>
        <v/>
      </c>
      <c r="I13" s="116" t="str">
        <f t="shared" si="5"/>
        <v/>
      </c>
      <c r="J13" s="117" t="str">
        <f t="shared" si="6"/>
        <v/>
      </c>
      <c r="K13" s="117"/>
      <c r="L13" s="116" t="str">
        <f t="shared" si="7"/>
        <v/>
      </c>
      <c r="M13" s="116" t="str">
        <f t="shared" si="8"/>
        <v/>
      </c>
      <c r="N13" s="117" t="str">
        <f t="shared" si="19"/>
        <v/>
      </c>
      <c r="O13" s="117" t="str">
        <f t="shared" si="9"/>
        <v/>
      </c>
      <c r="P13" s="117" t="str">
        <f t="shared" si="10"/>
        <v/>
      </c>
      <c r="Q13" s="116"/>
      <c r="R13" s="116"/>
      <c r="S13" s="116"/>
      <c r="T13" s="117" t="str">
        <f t="shared" si="11"/>
        <v/>
      </c>
      <c r="U13" s="117" t="str">
        <f t="shared" si="12"/>
        <v/>
      </c>
      <c r="V13" s="117" t="str">
        <f t="shared" si="13"/>
        <v/>
      </c>
      <c r="W13" s="118" t="str">
        <f t="shared" si="14"/>
        <v/>
      </c>
      <c r="X13" s="118" t="str">
        <f t="shared" si="0"/>
        <v/>
      </c>
      <c r="Y13" s="115"/>
      <c r="Z13" s="119"/>
      <c r="AA13" s="119" t="str">
        <f t="shared" si="15"/>
        <v/>
      </c>
      <c r="AB13" s="119"/>
      <c r="AC13" s="119" t="str">
        <f t="shared" si="16"/>
        <v/>
      </c>
      <c r="AD13" s="119" t="str">
        <f t="shared" si="17"/>
        <v/>
      </c>
      <c r="AE13" s="120" t="str">
        <f>IF(OR(F13="Matin",F13="après-midi",F13="nuit",F13="Journée",F13="Astreinte +1 dep"),Données!$C$14,IF(OR(F13="Astreinte +2 dep"),Données!$C$14*2,IF(OR(F13="Astreinte +3 dep"),Données!$C$14*3,IF(F13="Astreinte +4 dep",Données!$C$14*4,""))))</f>
        <v/>
      </c>
      <c r="AF13" s="121"/>
      <c r="AG13" s="122"/>
      <c r="AH13" s="68"/>
      <c r="AI13" s="68"/>
    </row>
    <row r="14" spans="1:35" ht="15.6">
      <c r="A14" s="97" t="str">
        <f t="shared" si="1"/>
        <v>12 Juillet 2013</v>
      </c>
      <c r="B14" s="171" t="str">
        <f t="shared" si="2"/>
        <v/>
      </c>
      <c r="C14" s="70">
        <f t="shared" si="18"/>
        <v>41467</v>
      </c>
      <c r="D14" s="71">
        <f t="shared" si="18"/>
        <v>12</v>
      </c>
      <c r="E14" s="61"/>
      <c r="F14" s="61"/>
      <c r="G14" s="181" t="str">
        <f t="shared" si="3"/>
        <v/>
      </c>
      <c r="H14" s="63" t="str">
        <f t="shared" si="4"/>
        <v/>
      </c>
      <c r="I14" s="63" t="str">
        <f t="shared" si="5"/>
        <v/>
      </c>
      <c r="J14" s="64" t="str">
        <f t="shared" si="6"/>
        <v/>
      </c>
      <c r="K14" s="64"/>
      <c r="L14" s="63" t="str">
        <f t="shared" si="7"/>
        <v/>
      </c>
      <c r="M14" s="63" t="str">
        <f t="shared" si="8"/>
        <v/>
      </c>
      <c r="N14" s="64" t="str">
        <f t="shared" si="19"/>
        <v/>
      </c>
      <c r="O14" s="64" t="str">
        <f t="shared" si="9"/>
        <v/>
      </c>
      <c r="P14" s="64" t="str">
        <f t="shared" si="10"/>
        <v/>
      </c>
      <c r="Q14" s="63"/>
      <c r="R14" s="63"/>
      <c r="S14" s="63"/>
      <c r="T14" s="64" t="str">
        <f t="shared" si="11"/>
        <v/>
      </c>
      <c r="U14" s="64" t="str">
        <f t="shared" si="12"/>
        <v/>
      </c>
      <c r="V14" s="64" t="str">
        <f t="shared" si="13"/>
        <v/>
      </c>
      <c r="W14" s="91" t="str">
        <f t="shared" si="14"/>
        <v/>
      </c>
      <c r="X14" s="91" t="str">
        <f t="shared" si="0"/>
        <v/>
      </c>
      <c r="Y14" s="62"/>
      <c r="Z14" s="65"/>
      <c r="AA14" s="65" t="str">
        <f t="shared" si="15"/>
        <v/>
      </c>
      <c r="AB14" s="65"/>
      <c r="AC14" s="65" t="str">
        <f t="shared" si="16"/>
        <v/>
      </c>
      <c r="AD14" s="65" t="str">
        <f t="shared" si="17"/>
        <v/>
      </c>
      <c r="AE14" s="66" t="str">
        <f>IF(OR(F14="Matin",F14="après-midi",F14="nuit",F14="Journée",F14="Astreinte +1 dep"),Données!$C$14,IF(OR(F14="Astreinte +2 dep"),Données!$C$14*2,IF(OR(F14="Astreinte +3 dep"),Données!$C$14*3,IF(F14="Astreinte +4 dep",Données!$C$14*4,""))))</f>
        <v/>
      </c>
      <c r="AF14" s="67"/>
      <c r="AG14" s="93"/>
      <c r="AH14" s="68"/>
      <c r="AI14" s="68"/>
    </row>
    <row r="15" spans="1:35" ht="15.6">
      <c r="A15" s="97" t="str">
        <f t="shared" si="1"/>
        <v>13 Juillet 2013</v>
      </c>
      <c r="B15" s="171" t="str">
        <f t="shared" si="2"/>
        <v/>
      </c>
      <c r="C15" s="112">
        <f t="shared" si="18"/>
        <v>41468</v>
      </c>
      <c r="D15" s="113">
        <f t="shared" si="18"/>
        <v>13</v>
      </c>
      <c r="E15" s="114"/>
      <c r="F15" s="114"/>
      <c r="G15" s="115" t="str">
        <f t="shared" si="3"/>
        <v/>
      </c>
      <c r="H15" s="116" t="str">
        <f t="shared" si="4"/>
        <v/>
      </c>
      <c r="I15" s="116" t="str">
        <f t="shared" si="5"/>
        <v/>
      </c>
      <c r="J15" s="117" t="str">
        <f t="shared" si="6"/>
        <v/>
      </c>
      <c r="K15" s="117"/>
      <c r="L15" s="116" t="str">
        <f t="shared" si="7"/>
        <v/>
      </c>
      <c r="M15" s="116" t="str">
        <f t="shared" si="8"/>
        <v/>
      </c>
      <c r="N15" s="117" t="str">
        <f t="shared" si="19"/>
        <v/>
      </c>
      <c r="O15" s="117" t="str">
        <f t="shared" si="9"/>
        <v/>
      </c>
      <c r="P15" s="117" t="str">
        <f t="shared" si="10"/>
        <v/>
      </c>
      <c r="Q15" s="116"/>
      <c r="R15" s="116"/>
      <c r="S15" s="116"/>
      <c r="T15" s="117" t="str">
        <f t="shared" si="11"/>
        <v/>
      </c>
      <c r="U15" s="117" t="str">
        <f t="shared" si="12"/>
        <v/>
      </c>
      <c r="V15" s="117" t="str">
        <f t="shared" si="13"/>
        <v/>
      </c>
      <c r="W15" s="118" t="str">
        <f t="shared" si="14"/>
        <v/>
      </c>
      <c r="X15" s="118" t="str">
        <f t="shared" si="0"/>
        <v/>
      </c>
      <c r="Y15" s="115"/>
      <c r="Z15" s="119"/>
      <c r="AA15" s="119" t="str">
        <f t="shared" si="15"/>
        <v/>
      </c>
      <c r="AB15" s="119"/>
      <c r="AC15" s="119" t="str">
        <f t="shared" si="16"/>
        <v/>
      </c>
      <c r="AD15" s="119" t="str">
        <f t="shared" si="17"/>
        <v/>
      </c>
      <c r="AE15" s="120" t="str">
        <f>IF(OR(F15="Matin",F15="après-midi",F15="nuit",F15="Journée",F15="Astreinte +1 dep"),Données!$C$14,IF(OR(F15="Astreinte +2 dep"),Données!$C$14*2,IF(OR(F15="Astreinte +3 dep"),Données!$C$14*3,IF(F15="Astreinte +4 dep",Données!$C$14*4,""))))</f>
        <v/>
      </c>
      <c r="AF15" s="121"/>
      <c r="AG15" s="122"/>
      <c r="AH15" s="68"/>
      <c r="AI15" s="68"/>
    </row>
    <row r="16" spans="1:35" ht="15.6">
      <c r="A16" s="97" t="str">
        <f t="shared" si="1"/>
        <v>14 Juillet 2013</v>
      </c>
      <c r="B16" s="171" t="str">
        <f t="shared" si="2"/>
        <v/>
      </c>
      <c r="C16" s="70">
        <f t="shared" si="18"/>
        <v>41469</v>
      </c>
      <c r="D16" s="71">
        <f t="shared" si="18"/>
        <v>14</v>
      </c>
      <c r="E16" s="61"/>
      <c r="F16" s="114"/>
      <c r="G16" s="181" t="str">
        <f t="shared" si="3"/>
        <v/>
      </c>
      <c r="H16" s="63" t="str">
        <f t="shared" si="4"/>
        <v/>
      </c>
      <c r="I16" s="63" t="str">
        <f t="shared" si="5"/>
        <v/>
      </c>
      <c r="J16" s="64" t="str">
        <f t="shared" si="6"/>
        <v/>
      </c>
      <c r="K16" s="64"/>
      <c r="L16" s="63" t="str">
        <f t="shared" si="7"/>
        <v/>
      </c>
      <c r="M16" s="63" t="str">
        <f t="shared" si="8"/>
        <v/>
      </c>
      <c r="N16" s="64" t="str">
        <f t="shared" si="19"/>
        <v/>
      </c>
      <c r="O16" s="64" t="str">
        <f t="shared" si="9"/>
        <v/>
      </c>
      <c r="P16" s="64" t="str">
        <f t="shared" si="10"/>
        <v/>
      </c>
      <c r="Q16" s="63"/>
      <c r="R16" s="63"/>
      <c r="S16" s="63"/>
      <c r="T16" s="64" t="str">
        <f t="shared" si="11"/>
        <v/>
      </c>
      <c r="U16" s="64" t="str">
        <f t="shared" si="12"/>
        <v/>
      </c>
      <c r="V16" s="64" t="str">
        <f t="shared" si="13"/>
        <v/>
      </c>
      <c r="W16" s="91" t="str">
        <f t="shared" si="14"/>
        <v/>
      </c>
      <c r="X16" s="91" t="str">
        <f t="shared" si="0"/>
        <v/>
      </c>
      <c r="Y16" s="62"/>
      <c r="Z16" s="65"/>
      <c r="AA16" s="65" t="str">
        <f t="shared" si="15"/>
        <v/>
      </c>
      <c r="AB16" s="65"/>
      <c r="AC16" s="65" t="str">
        <f t="shared" si="16"/>
        <v/>
      </c>
      <c r="AD16" s="65" t="str">
        <f t="shared" si="17"/>
        <v/>
      </c>
      <c r="AE16" s="66" t="str">
        <f>IF(OR(F16="Matin",F16="après-midi",F16="nuit",F16="Journée",F16="Astreinte +1 dep"),Données!$C$14,IF(OR(F16="Astreinte +2 dep"),Données!$C$14*2,IF(OR(F16="Astreinte +3 dep"),Données!$C$14*3,IF(F16="Astreinte +4 dep",Données!$C$14*4,""))))</f>
        <v/>
      </c>
      <c r="AF16" s="67"/>
      <c r="AG16" s="93"/>
      <c r="AH16" s="68"/>
      <c r="AI16" s="68"/>
    </row>
    <row r="17" spans="1:35" ht="15.6">
      <c r="A17" s="97" t="str">
        <f t="shared" si="1"/>
        <v>15 Juillet 2013</v>
      </c>
      <c r="B17" s="171" t="str">
        <f t="shared" si="2"/>
        <v/>
      </c>
      <c r="C17" s="112">
        <f t="shared" si="18"/>
        <v>41470</v>
      </c>
      <c r="D17" s="113">
        <f t="shared" si="18"/>
        <v>15</v>
      </c>
      <c r="E17" s="114"/>
      <c r="F17" s="114"/>
      <c r="G17" s="115" t="str">
        <f t="shared" si="3"/>
        <v/>
      </c>
      <c r="H17" s="116" t="str">
        <f t="shared" si="4"/>
        <v/>
      </c>
      <c r="I17" s="116" t="str">
        <f t="shared" si="5"/>
        <v/>
      </c>
      <c r="J17" s="117" t="str">
        <f t="shared" si="6"/>
        <v/>
      </c>
      <c r="K17" s="117"/>
      <c r="L17" s="116" t="str">
        <f t="shared" si="7"/>
        <v/>
      </c>
      <c r="M17" s="116" t="str">
        <f t="shared" si="8"/>
        <v/>
      </c>
      <c r="N17" s="117" t="str">
        <f t="shared" si="19"/>
        <v/>
      </c>
      <c r="O17" s="117" t="str">
        <f t="shared" si="9"/>
        <v/>
      </c>
      <c r="P17" s="117" t="str">
        <f t="shared" si="10"/>
        <v/>
      </c>
      <c r="Q17" s="116"/>
      <c r="R17" s="116"/>
      <c r="S17" s="116"/>
      <c r="T17" s="117" t="str">
        <f t="shared" si="11"/>
        <v/>
      </c>
      <c r="U17" s="117" t="str">
        <f t="shared" si="12"/>
        <v/>
      </c>
      <c r="V17" s="117" t="str">
        <f t="shared" si="13"/>
        <v/>
      </c>
      <c r="W17" s="118" t="str">
        <f t="shared" si="14"/>
        <v/>
      </c>
      <c r="X17" s="118" t="str">
        <f t="shared" si="0"/>
        <v/>
      </c>
      <c r="Y17" s="115"/>
      <c r="Z17" s="119"/>
      <c r="AA17" s="119" t="str">
        <f t="shared" si="15"/>
        <v/>
      </c>
      <c r="AB17" s="119"/>
      <c r="AC17" s="119" t="str">
        <f t="shared" si="16"/>
        <v/>
      </c>
      <c r="AD17" s="119" t="str">
        <f t="shared" si="17"/>
        <v/>
      </c>
      <c r="AE17" s="120" t="str">
        <f>IF(OR(F17="Matin",F17="après-midi",F17="nuit",F17="Journée",F17="Astreinte +1 dep"),Données!$C$14,IF(OR(F17="Astreinte +2 dep"),Données!$C$14*2,IF(OR(F17="Astreinte +3 dep"),Données!$C$14*3,IF(F17="Astreinte +4 dep",Données!$C$14*4,""))))</f>
        <v/>
      </c>
      <c r="AF17" s="121"/>
      <c r="AG17" s="122"/>
      <c r="AH17" s="68"/>
      <c r="AI17" s="68"/>
    </row>
    <row r="18" spans="1:35" ht="15.6">
      <c r="A18" s="97" t="str">
        <f t="shared" si="1"/>
        <v>16 Juillet 2013</v>
      </c>
      <c r="B18" s="171" t="str">
        <f t="shared" si="2"/>
        <v/>
      </c>
      <c r="C18" s="70">
        <f t="shared" si="18"/>
        <v>41471</v>
      </c>
      <c r="D18" s="71">
        <f t="shared" si="18"/>
        <v>16</v>
      </c>
      <c r="E18" s="61"/>
      <c r="F18" s="61"/>
      <c r="G18" s="181" t="str">
        <f t="shared" si="3"/>
        <v/>
      </c>
      <c r="H18" s="63" t="str">
        <f t="shared" si="4"/>
        <v/>
      </c>
      <c r="I18" s="63" t="str">
        <f t="shared" si="5"/>
        <v/>
      </c>
      <c r="J18" s="64" t="str">
        <f t="shared" si="6"/>
        <v/>
      </c>
      <c r="K18" s="64"/>
      <c r="L18" s="63" t="str">
        <f t="shared" si="7"/>
        <v/>
      </c>
      <c r="M18" s="63" t="str">
        <f t="shared" si="8"/>
        <v/>
      </c>
      <c r="N18" s="64" t="str">
        <f t="shared" si="19"/>
        <v/>
      </c>
      <c r="O18" s="64" t="str">
        <f t="shared" si="9"/>
        <v/>
      </c>
      <c r="P18" s="64" t="str">
        <f t="shared" si="10"/>
        <v/>
      </c>
      <c r="Q18" s="63"/>
      <c r="R18" s="63"/>
      <c r="S18" s="63"/>
      <c r="T18" s="64" t="str">
        <f t="shared" si="11"/>
        <v/>
      </c>
      <c r="U18" s="64" t="str">
        <f t="shared" si="12"/>
        <v/>
      </c>
      <c r="V18" s="64" t="str">
        <f t="shared" si="13"/>
        <v/>
      </c>
      <c r="W18" s="91" t="str">
        <f t="shared" si="14"/>
        <v/>
      </c>
      <c r="X18" s="91" t="str">
        <f t="shared" si="0"/>
        <v/>
      </c>
      <c r="Y18" s="62"/>
      <c r="Z18" s="65"/>
      <c r="AA18" s="65" t="str">
        <f t="shared" si="15"/>
        <v/>
      </c>
      <c r="AB18" s="65"/>
      <c r="AC18" s="65" t="str">
        <f t="shared" si="16"/>
        <v/>
      </c>
      <c r="AD18" s="65" t="str">
        <f t="shared" si="17"/>
        <v/>
      </c>
      <c r="AE18" s="66" t="str">
        <f>IF(OR(F18="Matin",F18="après-midi",F18="nuit",F18="Journée",F18="Astreinte +1 dep"),Données!$C$14,IF(OR(F18="Astreinte +2 dep"),Données!$C$14*2,IF(OR(F18="Astreinte +3 dep"),Données!$C$14*3,IF(F18="Astreinte +4 dep",Données!$C$14*4,""))))</f>
        <v/>
      </c>
      <c r="AF18" s="67"/>
      <c r="AG18" s="93"/>
      <c r="AH18" s="68"/>
      <c r="AI18" s="68"/>
    </row>
    <row r="19" spans="1:35" ht="15.6">
      <c r="A19" s="97" t="str">
        <f t="shared" si="1"/>
        <v>17 Juillet 2013</v>
      </c>
      <c r="B19" s="171">
        <f t="shared" si="2"/>
        <v>29</v>
      </c>
      <c r="C19" s="112">
        <f t="shared" si="18"/>
        <v>41472</v>
      </c>
      <c r="D19" s="113">
        <f t="shared" si="18"/>
        <v>17</v>
      </c>
      <c r="E19" s="114"/>
      <c r="F19" s="114"/>
      <c r="G19" s="115" t="str">
        <f t="shared" si="3"/>
        <v/>
      </c>
      <c r="H19" s="116" t="str">
        <f t="shared" si="4"/>
        <v/>
      </c>
      <c r="I19" s="116" t="str">
        <f t="shared" si="5"/>
        <v/>
      </c>
      <c r="J19" s="117" t="str">
        <f t="shared" si="6"/>
        <v/>
      </c>
      <c r="K19" s="117"/>
      <c r="L19" s="116" t="str">
        <f t="shared" si="7"/>
        <v/>
      </c>
      <c r="M19" s="116" t="str">
        <f t="shared" si="8"/>
        <v/>
      </c>
      <c r="N19" s="117" t="str">
        <f t="shared" si="19"/>
        <v/>
      </c>
      <c r="O19" s="117" t="str">
        <f t="shared" si="9"/>
        <v/>
      </c>
      <c r="P19" s="117" t="str">
        <f t="shared" si="10"/>
        <v/>
      </c>
      <c r="Q19" s="116"/>
      <c r="R19" s="116"/>
      <c r="S19" s="116"/>
      <c r="T19" s="117" t="str">
        <f t="shared" si="11"/>
        <v/>
      </c>
      <c r="U19" s="117" t="str">
        <f t="shared" si="12"/>
        <v/>
      </c>
      <c r="V19" s="117" t="str">
        <f t="shared" si="13"/>
        <v/>
      </c>
      <c r="W19" s="118" t="str">
        <f t="shared" si="14"/>
        <v/>
      </c>
      <c r="X19" s="118" t="str">
        <f t="shared" si="0"/>
        <v/>
      </c>
      <c r="Y19" s="115"/>
      <c r="Z19" s="119"/>
      <c r="AA19" s="119" t="str">
        <f t="shared" si="15"/>
        <v/>
      </c>
      <c r="AB19" s="119"/>
      <c r="AC19" s="119" t="str">
        <f t="shared" si="16"/>
        <v/>
      </c>
      <c r="AD19" s="119" t="str">
        <f t="shared" si="17"/>
        <v/>
      </c>
      <c r="AE19" s="120" t="str">
        <f>IF(OR(F19="Matin",F19="après-midi",F19="nuit",F19="Journée",F19="Astreinte +1 dep"),Données!$C$14,IF(OR(F19="Astreinte +2 dep"),Données!$C$14*2,IF(OR(F19="Astreinte +3 dep"),Données!$C$14*3,IF(F19="Astreinte +4 dep",Données!$C$14*4,""))))</f>
        <v/>
      </c>
      <c r="AF19" s="121"/>
      <c r="AG19" s="122"/>
      <c r="AH19" s="68"/>
      <c r="AI19" s="68"/>
    </row>
    <row r="20" spans="1:35" ht="15.6">
      <c r="A20" s="97" t="str">
        <f t="shared" si="1"/>
        <v>18 Juillet 2013</v>
      </c>
      <c r="B20" s="171" t="str">
        <f t="shared" si="2"/>
        <v/>
      </c>
      <c r="C20" s="70">
        <f t="shared" si="18"/>
        <v>41473</v>
      </c>
      <c r="D20" s="71">
        <f t="shared" si="18"/>
        <v>18</v>
      </c>
      <c r="E20" s="61"/>
      <c r="F20" s="61"/>
      <c r="G20" s="181" t="str">
        <f t="shared" si="3"/>
        <v/>
      </c>
      <c r="H20" s="63" t="str">
        <f t="shared" si="4"/>
        <v/>
      </c>
      <c r="I20" s="63" t="str">
        <f t="shared" si="5"/>
        <v/>
      </c>
      <c r="J20" s="64" t="str">
        <f t="shared" si="6"/>
        <v/>
      </c>
      <c r="K20" s="64"/>
      <c r="L20" s="63" t="str">
        <f t="shared" si="7"/>
        <v/>
      </c>
      <c r="M20" s="63" t="str">
        <f t="shared" si="8"/>
        <v/>
      </c>
      <c r="N20" s="64" t="str">
        <f t="shared" si="19"/>
        <v/>
      </c>
      <c r="O20" s="64" t="str">
        <f t="shared" si="9"/>
        <v/>
      </c>
      <c r="P20" s="64" t="str">
        <f t="shared" si="10"/>
        <v/>
      </c>
      <c r="Q20" s="63"/>
      <c r="R20" s="63"/>
      <c r="S20" s="63"/>
      <c r="T20" s="64" t="str">
        <f t="shared" si="11"/>
        <v/>
      </c>
      <c r="U20" s="64" t="str">
        <f t="shared" si="12"/>
        <v/>
      </c>
      <c r="V20" s="64" t="str">
        <f t="shared" si="13"/>
        <v/>
      </c>
      <c r="W20" s="91" t="str">
        <f t="shared" si="14"/>
        <v/>
      </c>
      <c r="X20" s="91" t="str">
        <f t="shared" si="0"/>
        <v/>
      </c>
      <c r="Y20" s="62"/>
      <c r="Z20" s="65"/>
      <c r="AA20" s="65" t="str">
        <f t="shared" si="15"/>
        <v/>
      </c>
      <c r="AB20" s="65"/>
      <c r="AC20" s="65" t="str">
        <f t="shared" si="16"/>
        <v/>
      </c>
      <c r="AD20" s="65" t="str">
        <f t="shared" si="17"/>
        <v/>
      </c>
      <c r="AE20" s="66" t="str">
        <f>IF(OR(F20="Matin",F20="après-midi",F20="nuit",F20="Journée",F20="Astreinte +1 dep"),Données!$C$14,IF(OR(F20="Astreinte +2 dep"),Données!$C$14*2,IF(OR(F20="Astreinte +3 dep"),Données!$C$14*3,IF(F20="Astreinte +4 dep",Données!$C$14*4,""))))</f>
        <v/>
      </c>
      <c r="AF20" s="67"/>
      <c r="AG20" s="93"/>
      <c r="AH20" s="68"/>
      <c r="AI20" s="68"/>
    </row>
    <row r="21" spans="1:35" ht="15.6">
      <c r="A21" s="97" t="str">
        <f t="shared" si="1"/>
        <v>19 Juillet 2013</v>
      </c>
      <c r="B21" s="171" t="str">
        <f t="shared" si="2"/>
        <v/>
      </c>
      <c r="C21" s="112">
        <f t="shared" ref="C21:D30" si="20">C20+1</f>
        <v>41474</v>
      </c>
      <c r="D21" s="113">
        <f t="shared" si="20"/>
        <v>19</v>
      </c>
      <c r="E21" s="114"/>
      <c r="F21" s="114"/>
      <c r="G21" s="115" t="str">
        <f t="shared" si="3"/>
        <v/>
      </c>
      <c r="H21" s="116" t="str">
        <f t="shared" si="4"/>
        <v/>
      </c>
      <c r="I21" s="116" t="str">
        <f t="shared" si="5"/>
        <v/>
      </c>
      <c r="J21" s="117" t="str">
        <f t="shared" si="6"/>
        <v/>
      </c>
      <c r="K21" s="117"/>
      <c r="L21" s="116" t="str">
        <f t="shared" si="7"/>
        <v/>
      </c>
      <c r="M21" s="116" t="str">
        <f t="shared" si="8"/>
        <v/>
      </c>
      <c r="N21" s="117" t="str">
        <f t="shared" si="19"/>
        <v/>
      </c>
      <c r="O21" s="117" t="str">
        <f t="shared" si="9"/>
        <v/>
      </c>
      <c r="P21" s="117" t="str">
        <f t="shared" si="10"/>
        <v/>
      </c>
      <c r="Q21" s="116"/>
      <c r="R21" s="116"/>
      <c r="S21" s="116"/>
      <c r="T21" s="117" t="str">
        <f t="shared" si="11"/>
        <v/>
      </c>
      <c r="U21" s="117" t="str">
        <f t="shared" si="12"/>
        <v/>
      </c>
      <c r="V21" s="117" t="str">
        <f t="shared" si="13"/>
        <v/>
      </c>
      <c r="W21" s="118" t="str">
        <f t="shared" si="14"/>
        <v/>
      </c>
      <c r="X21" s="118" t="str">
        <f t="shared" si="0"/>
        <v/>
      </c>
      <c r="Y21" s="115"/>
      <c r="Z21" s="119"/>
      <c r="AA21" s="119" t="str">
        <f t="shared" si="15"/>
        <v/>
      </c>
      <c r="AB21" s="119"/>
      <c r="AC21" s="119" t="str">
        <f t="shared" si="16"/>
        <v/>
      </c>
      <c r="AD21" s="119" t="str">
        <f t="shared" si="17"/>
        <v/>
      </c>
      <c r="AE21" s="120" t="str">
        <f>IF(OR(F21="Matin",F21="après-midi",F21="nuit",F21="Journée",F21="Astreinte +1 dep"),Données!$C$14,IF(OR(F21="Astreinte +2 dep"),Données!$C$14*2,IF(OR(F21="Astreinte +3 dep"),Données!$C$14*3,IF(F21="Astreinte +4 dep",Données!$C$14*4,""))))</f>
        <v/>
      </c>
      <c r="AF21" s="121"/>
      <c r="AG21" s="122"/>
      <c r="AH21" s="68"/>
      <c r="AI21" s="68"/>
    </row>
    <row r="22" spans="1:35" ht="15.6">
      <c r="A22" s="97" t="str">
        <f t="shared" si="1"/>
        <v>20 Juillet 2013</v>
      </c>
      <c r="B22" s="171" t="str">
        <f t="shared" si="2"/>
        <v/>
      </c>
      <c r="C22" s="70">
        <f t="shared" si="20"/>
        <v>41475</v>
      </c>
      <c r="D22" s="71">
        <f t="shared" si="20"/>
        <v>20</v>
      </c>
      <c r="E22" s="61"/>
      <c r="F22" s="61"/>
      <c r="G22" s="181" t="str">
        <f t="shared" si="3"/>
        <v/>
      </c>
      <c r="H22" s="63" t="str">
        <f t="shared" si="4"/>
        <v/>
      </c>
      <c r="I22" s="63" t="str">
        <f t="shared" si="5"/>
        <v/>
      </c>
      <c r="J22" s="64" t="str">
        <f t="shared" si="6"/>
        <v/>
      </c>
      <c r="K22" s="64"/>
      <c r="L22" s="63" t="str">
        <f t="shared" si="7"/>
        <v/>
      </c>
      <c r="M22" s="63" t="str">
        <f t="shared" si="8"/>
        <v/>
      </c>
      <c r="N22" s="64" t="str">
        <f t="shared" si="19"/>
        <v/>
      </c>
      <c r="O22" s="64" t="str">
        <f t="shared" si="9"/>
        <v/>
      </c>
      <c r="P22" s="64" t="str">
        <f t="shared" si="10"/>
        <v/>
      </c>
      <c r="Q22" s="63"/>
      <c r="R22" s="63"/>
      <c r="S22" s="63"/>
      <c r="T22" s="64" t="str">
        <f t="shared" si="11"/>
        <v/>
      </c>
      <c r="U22" s="64" t="str">
        <f t="shared" si="12"/>
        <v/>
      </c>
      <c r="V22" s="64" t="str">
        <f t="shared" si="13"/>
        <v/>
      </c>
      <c r="W22" s="91" t="str">
        <f t="shared" si="14"/>
        <v/>
      </c>
      <c r="X22" s="91" t="str">
        <f t="shared" si="0"/>
        <v/>
      </c>
      <c r="Y22" s="62"/>
      <c r="Z22" s="65"/>
      <c r="AA22" s="65" t="str">
        <f t="shared" si="15"/>
        <v/>
      </c>
      <c r="AB22" s="65"/>
      <c r="AC22" s="65" t="str">
        <f t="shared" si="16"/>
        <v/>
      </c>
      <c r="AD22" s="65" t="str">
        <f t="shared" si="17"/>
        <v/>
      </c>
      <c r="AE22" s="66" t="str">
        <f>IF(OR(F22="Matin",F22="après-midi",F22="nuit",F22="Journée",F22="Astreinte +1 dep"),Données!$C$14,IF(OR(F22="Astreinte +2 dep"),Données!$C$14*2,IF(OR(F22="Astreinte +3 dep"),Données!$C$14*3,IF(F22="Astreinte +4 dep",Données!$C$14*4,""))))</f>
        <v/>
      </c>
      <c r="AF22" s="67"/>
      <c r="AG22" s="93"/>
      <c r="AH22" s="68"/>
      <c r="AI22" s="68"/>
    </row>
    <row r="23" spans="1:35" ht="15.6">
      <c r="A23" s="97" t="str">
        <f t="shared" si="1"/>
        <v>21 Juillet 2013</v>
      </c>
      <c r="B23" s="171" t="str">
        <f t="shared" si="2"/>
        <v/>
      </c>
      <c r="C23" s="112">
        <f t="shared" si="20"/>
        <v>41476</v>
      </c>
      <c r="D23" s="113">
        <f t="shared" si="20"/>
        <v>21</v>
      </c>
      <c r="E23" s="114"/>
      <c r="F23" s="114"/>
      <c r="G23" s="115" t="str">
        <f t="shared" si="3"/>
        <v/>
      </c>
      <c r="H23" s="116" t="str">
        <f t="shared" si="4"/>
        <v/>
      </c>
      <c r="I23" s="116" t="str">
        <f t="shared" si="5"/>
        <v/>
      </c>
      <c r="J23" s="117" t="str">
        <f t="shared" si="6"/>
        <v/>
      </c>
      <c r="K23" s="117"/>
      <c r="L23" s="116" t="str">
        <f t="shared" si="7"/>
        <v/>
      </c>
      <c r="M23" s="116" t="str">
        <f t="shared" si="8"/>
        <v/>
      </c>
      <c r="N23" s="117" t="str">
        <f t="shared" si="19"/>
        <v/>
      </c>
      <c r="O23" s="117" t="str">
        <f t="shared" si="9"/>
        <v/>
      </c>
      <c r="P23" s="117" t="str">
        <f t="shared" si="10"/>
        <v/>
      </c>
      <c r="Q23" s="116"/>
      <c r="R23" s="116"/>
      <c r="S23" s="116"/>
      <c r="T23" s="117" t="str">
        <f t="shared" si="11"/>
        <v/>
      </c>
      <c r="U23" s="117" t="str">
        <f t="shared" si="12"/>
        <v/>
      </c>
      <c r="V23" s="117" t="str">
        <f t="shared" si="13"/>
        <v/>
      </c>
      <c r="W23" s="118" t="str">
        <f t="shared" si="14"/>
        <v/>
      </c>
      <c r="X23" s="118" t="str">
        <f t="shared" si="0"/>
        <v/>
      </c>
      <c r="Y23" s="115"/>
      <c r="Z23" s="119"/>
      <c r="AA23" s="119" t="str">
        <f t="shared" si="15"/>
        <v/>
      </c>
      <c r="AB23" s="119"/>
      <c r="AC23" s="119" t="str">
        <f t="shared" si="16"/>
        <v/>
      </c>
      <c r="AD23" s="119" t="str">
        <f t="shared" si="17"/>
        <v/>
      </c>
      <c r="AE23" s="120" t="str">
        <f>IF(OR(F23="Matin",F23="après-midi",F23="nuit",F23="Journée",F23="Astreinte +1 dep"),Données!$C$14,IF(OR(F23="Astreinte +2 dep"),Données!$C$14*2,IF(OR(F23="Astreinte +3 dep"),Données!$C$14*3,IF(F23="Astreinte +4 dep",Données!$C$14*4,""))))</f>
        <v/>
      </c>
      <c r="AF23" s="121"/>
      <c r="AG23" s="122"/>
      <c r="AH23" s="68"/>
      <c r="AI23" s="68"/>
    </row>
    <row r="24" spans="1:35" ht="15.6">
      <c r="A24" s="97" t="str">
        <f t="shared" si="1"/>
        <v>22 Juillet 2013</v>
      </c>
      <c r="B24" s="171" t="str">
        <f t="shared" si="2"/>
        <v/>
      </c>
      <c r="C24" s="70">
        <f t="shared" si="20"/>
        <v>41477</v>
      </c>
      <c r="D24" s="71">
        <f t="shared" si="20"/>
        <v>22</v>
      </c>
      <c r="E24" s="61"/>
      <c r="F24" s="61"/>
      <c r="G24" s="181" t="str">
        <f t="shared" si="3"/>
        <v/>
      </c>
      <c r="H24" s="63" t="str">
        <f t="shared" si="4"/>
        <v/>
      </c>
      <c r="I24" s="63" t="str">
        <f t="shared" si="5"/>
        <v/>
      </c>
      <c r="J24" s="64" t="str">
        <f t="shared" si="6"/>
        <v/>
      </c>
      <c r="K24" s="64"/>
      <c r="L24" s="63" t="str">
        <f t="shared" si="7"/>
        <v/>
      </c>
      <c r="M24" s="63" t="str">
        <f t="shared" si="8"/>
        <v/>
      </c>
      <c r="N24" s="64" t="str">
        <f t="shared" si="19"/>
        <v/>
      </c>
      <c r="O24" s="64" t="str">
        <f t="shared" si="9"/>
        <v/>
      </c>
      <c r="P24" s="64" t="str">
        <f t="shared" si="10"/>
        <v/>
      </c>
      <c r="Q24" s="63"/>
      <c r="R24" s="63"/>
      <c r="S24" s="63"/>
      <c r="T24" s="64" t="str">
        <f t="shared" si="11"/>
        <v/>
      </c>
      <c r="U24" s="64" t="str">
        <f t="shared" si="12"/>
        <v/>
      </c>
      <c r="V24" s="64" t="str">
        <f t="shared" si="13"/>
        <v/>
      </c>
      <c r="W24" s="91" t="str">
        <f t="shared" si="14"/>
        <v/>
      </c>
      <c r="X24" s="91" t="str">
        <f t="shared" si="0"/>
        <v/>
      </c>
      <c r="Y24" s="62"/>
      <c r="Z24" s="65"/>
      <c r="AA24" s="65" t="str">
        <f t="shared" si="15"/>
        <v/>
      </c>
      <c r="AB24" s="65"/>
      <c r="AC24" s="65" t="str">
        <f t="shared" si="16"/>
        <v/>
      </c>
      <c r="AD24" s="65" t="str">
        <f t="shared" si="17"/>
        <v/>
      </c>
      <c r="AE24" s="66" t="str">
        <f>IF(OR(F24="Matin",F24="après-midi",F24="nuit",F24="Journée",F24="Astreinte +1 dep"),Données!$C$14,IF(OR(F24="Astreinte +2 dep"),Données!$C$14*2,IF(OR(F24="Astreinte +3 dep"),Données!$C$14*3,IF(F24="Astreinte +4 dep",Données!$C$14*4,""))))</f>
        <v/>
      </c>
      <c r="AF24" s="67"/>
      <c r="AG24" s="93"/>
      <c r="AH24" s="68"/>
      <c r="AI24" s="68"/>
    </row>
    <row r="25" spans="1:35" ht="15.6">
      <c r="A25" s="97" t="str">
        <f t="shared" si="1"/>
        <v>23 Juillet 2013</v>
      </c>
      <c r="B25" s="171" t="str">
        <f t="shared" si="2"/>
        <v/>
      </c>
      <c r="C25" s="112">
        <f t="shared" si="20"/>
        <v>41478</v>
      </c>
      <c r="D25" s="113">
        <f t="shared" si="20"/>
        <v>23</v>
      </c>
      <c r="E25" s="114"/>
      <c r="F25" s="114"/>
      <c r="G25" s="115" t="str">
        <f t="shared" si="3"/>
        <v/>
      </c>
      <c r="H25" s="116" t="str">
        <f t="shared" si="4"/>
        <v/>
      </c>
      <c r="I25" s="116" t="str">
        <f t="shared" si="5"/>
        <v/>
      </c>
      <c r="J25" s="117" t="str">
        <f t="shared" si="6"/>
        <v/>
      </c>
      <c r="K25" s="117"/>
      <c r="L25" s="116" t="str">
        <f t="shared" si="7"/>
        <v/>
      </c>
      <c r="M25" s="116" t="str">
        <f t="shared" si="8"/>
        <v/>
      </c>
      <c r="N25" s="117" t="str">
        <f t="shared" si="19"/>
        <v/>
      </c>
      <c r="O25" s="117" t="str">
        <f t="shared" si="9"/>
        <v/>
      </c>
      <c r="P25" s="117" t="str">
        <f t="shared" si="10"/>
        <v/>
      </c>
      <c r="Q25" s="116"/>
      <c r="R25" s="116"/>
      <c r="S25" s="116"/>
      <c r="T25" s="117" t="str">
        <f t="shared" si="11"/>
        <v/>
      </c>
      <c r="U25" s="117" t="str">
        <f t="shared" si="12"/>
        <v/>
      </c>
      <c r="V25" s="117" t="str">
        <f t="shared" si="13"/>
        <v/>
      </c>
      <c r="W25" s="118" t="str">
        <f t="shared" si="14"/>
        <v/>
      </c>
      <c r="X25" s="118" t="str">
        <f t="shared" si="0"/>
        <v/>
      </c>
      <c r="Y25" s="115"/>
      <c r="Z25" s="119"/>
      <c r="AA25" s="119" t="str">
        <f t="shared" si="15"/>
        <v/>
      </c>
      <c r="AB25" s="119"/>
      <c r="AC25" s="119" t="str">
        <f t="shared" si="16"/>
        <v/>
      </c>
      <c r="AD25" s="119" t="str">
        <f t="shared" si="17"/>
        <v/>
      </c>
      <c r="AE25" s="120" t="str">
        <f>IF(OR(F25="Matin",F25="après-midi",F25="nuit",F25="Journée",F25="Astreinte +1 dep"),Données!$C$14,IF(OR(F25="Astreinte +2 dep"),Données!$C$14*2,IF(OR(F25="Astreinte +3 dep"),Données!$C$14*3,IF(F25="Astreinte +4 dep",Données!$C$14*4,""))))</f>
        <v/>
      </c>
      <c r="AF25" s="121"/>
      <c r="AG25" s="122"/>
      <c r="AH25" s="68"/>
      <c r="AI25" s="68"/>
    </row>
    <row r="26" spans="1:35" ht="15.6">
      <c r="A26" s="97" t="str">
        <f t="shared" si="1"/>
        <v>24 Juillet 2013</v>
      </c>
      <c r="B26" s="171">
        <f t="shared" si="2"/>
        <v>30</v>
      </c>
      <c r="C26" s="70">
        <f t="shared" si="20"/>
        <v>41479</v>
      </c>
      <c r="D26" s="71">
        <f t="shared" si="20"/>
        <v>24</v>
      </c>
      <c r="E26" s="61"/>
      <c r="F26" s="69"/>
      <c r="G26" s="181" t="str">
        <f t="shared" si="3"/>
        <v/>
      </c>
      <c r="H26" s="63" t="str">
        <f t="shared" si="4"/>
        <v/>
      </c>
      <c r="I26" s="63" t="str">
        <f t="shared" si="5"/>
        <v/>
      </c>
      <c r="J26" s="64" t="str">
        <f t="shared" si="6"/>
        <v/>
      </c>
      <c r="K26" s="64"/>
      <c r="L26" s="63" t="str">
        <f t="shared" si="7"/>
        <v/>
      </c>
      <c r="M26" s="63" t="str">
        <f t="shared" si="8"/>
        <v/>
      </c>
      <c r="N26" s="64" t="str">
        <f t="shared" si="19"/>
        <v/>
      </c>
      <c r="O26" s="64" t="str">
        <f t="shared" si="9"/>
        <v/>
      </c>
      <c r="P26" s="64" t="str">
        <f t="shared" si="10"/>
        <v/>
      </c>
      <c r="Q26" s="63"/>
      <c r="R26" s="63"/>
      <c r="S26" s="63"/>
      <c r="T26" s="64" t="str">
        <f t="shared" si="11"/>
        <v/>
      </c>
      <c r="U26" s="64" t="str">
        <f t="shared" si="12"/>
        <v/>
      </c>
      <c r="V26" s="64" t="str">
        <f t="shared" si="13"/>
        <v/>
      </c>
      <c r="W26" s="91" t="str">
        <f t="shared" si="14"/>
        <v/>
      </c>
      <c r="X26" s="91" t="str">
        <f t="shared" si="0"/>
        <v/>
      </c>
      <c r="Y26" s="62"/>
      <c r="Z26" s="65"/>
      <c r="AA26" s="65" t="str">
        <f t="shared" si="15"/>
        <v/>
      </c>
      <c r="AB26" s="65"/>
      <c r="AC26" s="65" t="str">
        <f t="shared" si="16"/>
        <v/>
      </c>
      <c r="AD26" s="65" t="str">
        <f t="shared" si="17"/>
        <v/>
      </c>
      <c r="AE26" s="66" t="str">
        <f>IF(OR(F26="Matin",F26="après-midi",F26="nuit",F26="Journée",F26="Astreinte +1 dep"),Données!$C$14,IF(OR(F26="Astreinte +2 dep"),Données!$C$14*2,IF(OR(F26="Astreinte +3 dep"),Données!$C$14*3,IF(F26="Astreinte +4 dep",Données!$C$14*4,""))))</f>
        <v/>
      </c>
      <c r="AF26" s="67"/>
      <c r="AG26" s="93"/>
      <c r="AH26" s="68"/>
      <c r="AI26" s="68"/>
    </row>
    <row r="27" spans="1:35" ht="15.6">
      <c r="A27" s="97" t="str">
        <f t="shared" si="1"/>
        <v>25 Juillet 2013</v>
      </c>
      <c r="B27" s="171" t="str">
        <f t="shared" si="2"/>
        <v/>
      </c>
      <c r="C27" s="112">
        <f t="shared" si="20"/>
        <v>41480</v>
      </c>
      <c r="D27" s="113">
        <f t="shared" si="20"/>
        <v>25</v>
      </c>
      <c r="E27" s="114"/>
      <c r="F27" s="114"/>
      <c r="G27" s="115" t="str">
        <f t="shared" si="3"/>
        <v/>
      </c>
      <c r="H27" s="116" t="str">
        <f t="shared" si="4"/>
        <v/>
      </c>
      <c r="I27" s="116" t="str">
        <f t="shared" si="5"/>
        <v/>
      </c>
      <c r="J27" s="117" t="str">
        <f t="shared" si="6"/>
        <v/>
      </c>
      <c r="K27" s="117"/>
      <c r="L27" s="116" t="str">
        <f t="shared" si="7"/>
        <v/>
      </c>
      <c r="M27" s="116" t="str">
        <f t="shared" si="8"/>
        <v/>
      </c>
      <c r="N27" s="117" t="str">
        <f t="shared" si="19"/>
        <v/>
      </c>
      <c r="O27" s="117" t="str">
        <f t="shared" si="9"/>
        <v/>
      </c>
      <c r="P27" s="117" t="str">
        <f t="shared" si="10"/>
        <v/>
      </c>
      <c r="Q27" s="116"/>
      <c r="R27" s="116"/>
      <c r="S27" s="116"/>
      <c r="T27" s="117" t="str">
        <f t="shared" si="11"/>
        <v/>
      </c>
      <c r="U27" s="117" t="str">
        <f t="shared" si="12"/>
        <v/>
      </c>
      <c r="V27" s="117" t="str">
        <f t="shared" si="13"/>
        <v/>
      </c>
      <c r="W27" s="118" t="str">
        <f t="shared" si="14"/>
        <v/>
      </c>
      <c r="X27" s="118" t="str">
        <f t="shared" si="0"/>
        <v/>
      </c>
      <c r="Y27" s="115"/>
      <c r="Z27" s="119"/>
      <c r="AA27" s="119" t="str">
        <f t="shared" si="15"/>
        <v/>
      </c>
      <c r="AB27" s="119"/>
      <c r="AC27" s="119" t="str">
        <f t="shared" si="16"/>
        <v/>
      </c>
      <c r="AD27" s="119" t="str">
        <f t="shared" si="17"/>
        <v/>
      </c>
      <c r="AE27" s="120" t="str">
        <f>IF(OR(F27="Matin",F27="après-midi",F27="nuit",F27="Journée",F27="Astreinte +1 dep"),Données!$C$14,IF(OR(F27="Astreinte +2 dep"),Données!$C$14*2,IF(OR(F27="Astreinte +3 dep"),Données!$C$14*3,IF(F27="Astreinte +4 dep",Données!$C$14*4,""))))</f>
        <v/>
      </c>
      <c r="AF27" s="121"/>
      <c r="AG27" s="122"/>
      <c r="AH27" s="68"/>
      <c r="AI27" s="68"/>
    </row>
    <row r="28" spans="1:35" ht="15.6">
      <c r="A28" s="97" t="str">
        <f t="shared" si="1"/>
        <v>26 Juillet 2013</v>
      </c>
      <c r="B28" s="171" t="str">
        <f t="shared" si="2"/>
        <v/>
      </c>
      <c r="C28" s="70">
        <f t="shared" si="20"/>
        <v>41481</v>
      </c>
      <c r="D28" s="71">
        <f t="shared" si="20"/>
        <v>26</v>
      </c>
      <c r="E28" s="61"/>
      <c r="F28" s="61"/>
      <c r="G28" s="181" t="str">
        <f t="shared" si="3"/>
        <v/>
      </c>
      <c r="H28" s="63" t="str">
        <f t="shared" si="4"/>
        <v/>
      </c>
      <c r="I28" s="63" t="str">
        <f t="shared" si="5"/>
        <v/>
      </c>
      <c r="J28" s="64" t="str">
        <f t="shared" si="6"/>
        <v/>
      </c>
      <c r="K28" s="64"/>
      <c r="L28" s="63" t="str">
        <f t="shared" si="7"/>
        <v/>
      </c>
      <c r="M28" s="63" t="str">
        <f t="shared" si="8"/>
        <v/>
      </c>
      <c r="N28" s="64" t="str">
        <f t="shared" si="19"/>
        <v/>
      </c>
      <c r="O28" s="64" t="str">
        <f t="shared" si="9"/>
        <v/>
      </c>
      <c r="P28" s="64" t="str">
        <f t="shared" si="10"/>
        <v/>
      </c>
      <c r="Q28" s="63"/>
      <c r="R28" s="63"/>
      <c r="S28" s="63"/>
      <c r="T28" s="64" t="str">
        <f t="shared" si="11"/>
        <v/>
      </c>
      <c r="U28" s="64" t="str">
        <f t="shared" si="12"/>
        <v/>
      </c>
      <c r="V28" s="64" t="str">
        <f t="shared" si="13"/>
        <v/>
      </c>
      <c r="W28" s="91" t="str">
        <f t="shared" si="14"/>
        <v/>
      </c>
      <c r="X28" s="91" t="str">
        <f t="shared" si="0"/>
        <v/>
      </c>
      <c r="Y28" s="62"/>
      <c r="Z28" s="65"/>
      <c r="AA28" s="65" t="str">
        <f t="shared" si="15"/>
        <v/>
      </c>
      <c r="AB28" s="65"/>
      <c r="AC28" s="65" t="str">
        <f t="shared" si="16"/>
        <v/>
      </c>
      <c r="AD28" s="65" t="str">
        <f t="shared" si="17"/>
        <v/>
      </c>
      <c r="AE28" s="66" t="str">
        <f>IF(OR(F28="Matin",F28="après-midi",F28="nuit",F28="Journée",F28="Astreinte +1 dep"),Données!$C$14,IF(OR(F28="Astreinte +2 dep"),Données!$C$14*2,IF(OR(F28="Astreinte +3 dep"),Données!$C$14*3,IF(F28="Astreinte +4 dep",Données!$C$14*4,""))))</f>
        <v/>
      </c>
      <c r="AF28" s="67"/>
      <c r="AG28" s="93"/>
      <c r="AH28" s="68"/>
      <c r="AI28" s="68"/>
    </row>
    <row r="29" spans="1:35" ht="15.6">
      <c r="A29" s="97" t="str">
        <f t="shared" si="1"/>
        <v>27 Juillet 2013</v>
      </c>
      <c r="B29" s="171" t="str">
        <f t="shared" si="2"/>
        <v/>
      </c>
      <c r="C29" s="112">
        <f t="shared" si="20"/>
        <v>41482</v>
      </c>
      <c r="D29" s="113">
        <f t="shared" si="20"/>
        <v>27</v>
      </c>
      <c r="E29" s="114"/>
      <c r="F29" s="114"/>
      <c r="G29" s="115" t="str">
        <f t="shared" si="3"/>
        <v/>
      </c>
      <c r="H29" s="116" t="str">
        <f t="shared" si="4"/>
        <v/>
      </c>
      <c r="I29" s="116" t="str">
        <f t="shared" si="5"/>
        <v/>
      </c>
      <c r="J29" s="117" t="str">
        <f t="shared" si="6"/>
        <v/>
      </c>
      <c r="K29" s="117"/>
      <c r="L29" s="116" t="str">
        <f t="shared" si="7"/>
        <v/>
      </c>
      <c r="M29" s="116" t="str">
        <f t="shared" si="8"/>
        <v/>
      </c>
      <c r="N29" s="117" t="str">
        <f t="shared" si="19"/>
        <v/>
      </c>
      <c r="O29" s="117" t="str">
        <f t="shared" si="9"/>
        <v/>
      </c>
      <c r="P29" s="117" t="str">
        <f t="shared" si="10"/>
        <v/>
      </c>
      <c r="Q29" s="116"/>
      <c r="R29" s="116"/>
      <c r="S29" s="116"/>
      <c r="T29" s="117" t="str">
        <f t="shared" si="11"/>
        <v/>
      </c>
      <c r="U29" s="117" t="str">
        <f t="shared" si="12"/>
        <v/>
      </c>
      <c r="V29" s="117" t="str">
        <f t="shared" si="13"/>
        <v/>
      </c>
      <c r="W29" s="118" t="str">
        <f t="shared" si="14"/>
        <v/>
      </c>
      <c r="X29" s="118" t="str">
        <f t="shared" si="0"/>
        <v/>
      </c>
      <c r="Y29" s="115"/>
      <c r="Z29" s="119"/>
      <c r="AA29" s="119" t="str">
        <f t="shared" si="15"/>
        <v/>
      </c>
      <c r="AB29" s="119"/>
      <c r="AC29" s="119" t="str">
        <f t="shared" si="16"/>
        <v/>
      </c>
      <c r="AD29" s="119" t="str">
        <f t="shared" si="17"/>
        <v/>
      </c>
      <c r="AE29" s="120" t="str">
        <f>IF(OR(F29="Matin",F29="après-midi",F29="nuit",F29="Journée",F29="Astreinte +1 dep"),Données!$C$14,IF(OR(F29="Astreinte +2 dep"),Données!$C$14*2,IF(OR(F29="Astreinte +3 dep"),Données!$C$14*3,IF(F29="Astreinte +4 dep",Données!$C$14*4,""))))</f>
        <v/>
      </c>
      <c r="AF29" s="121"/>
      <c r="AG29" s="122"/>
      <c r="AH29" s="68"/>
      <c r="AI29" s="68"/>
    </row>
    <row r="30" spans="1:35" ht="15.6">
      <c r="A30" s="97" t="str">
        <f t="shared" si="1"/>
        <v>28 Juillet 2013</v>
      </c>
      <c r="B30" s="171" t="str">
        <f t="shared" si="2"/>
        <v/>
      </c>
      <c r="C30" s="70">
        <f t="shared" si="20"/>
        <v>41483</v>
      </c>
      <c r="D30" s="71">
        <f t="shared" si="20"/>
        <v>28</v>
      </c>
      <c r="E30" s="61"/>
      <c r="F30" s="61"/>
      <c r="G30" s="181" t="str">
        <f t="shared" si="3"/>
        <v/>
      </c>
      <c r="H30" s="63" t="str">
        <f t="shared" si="4"/>
        <v/>
      </c>
      <c r="I30" s="63" t="str">
        <f t="shared" si="5"/>
        <v/>
      </c>
      <c r="J30" s="64" t="str">
        <f t="shared" si="6"/>
        <v/>
      </c>
      <c r="K30" s="64"/>
      <c r="L30" s="63" t="str">
        <f t="shared" si="7"/>
        <v/>
      </c>
      <c r="M30" s="63" t="str">
        <f t="shared" si="8"/>
        <v/>
      </c>
      <c r="N30" s="64" t="str">
        <f t="shared" si="19"/>
        <v/>
      </c>
      <c r="O30" s="64" t="str">
        <f t="shared" si="9"/>
        <v/>
      </c>
      <c r="P30" s="64" t="str">
        <f t="shared" si="10"/>
        <v/>
      </c>
      <c r="Q30" s="63"/>
      <c r="R30" s="63"/>
      <c r="S30" s="63"/>
      <c r="T30" s="64" t="str">
        <f t="shared" si="11"/>
        <v/>
      </c>
      <c r="U30" s="64" t="str">
        <f t="shared" si="12"/>
        <v/>
      </c>
      <c r="V30" s="64" t="str">
        <f t="shared" si="13"/>
        <v/>
      </c>
      <c r="W30" s="91" t="str">
        <f t="shared" si="14"/>
        <v/>
      </c>
      <c r="X30" s="91" t="str">
        <f t="shared" si="0"/>
        <v/>
      </c>
      <c r="Y30" s="62"/>
      <c r="Z30" s="65"/>
      <c r="AA30" s="65" t="str">
        <f t="shared" si="15"/>
        <v/>
      </c>
      <c r="AB30" s="65"/>
      <c r="AC30" s="65" t="str">
        <f t="shared" si="16"/>
        <v/>
      </c>
      <c r="AD30" s="65" t="str">
        <f t="shared" si="17"/>
        <v/>
      </c>
      <c r="AE30" s="66" t="str">
        <f>IF(OR(F30="Matin",F30="après-midi",F30="nuit",F30="Journée",F30="Astreinte +1 dep"),Données!$C$14,IF(OR(F30="Astreinte +2 dep"),Données!$C$14*2,IF(OR(F30="Astreinte +3 dep"),Données!$C$14*3,IF(F30="Astreinte +4 dep",Données!$C$14*4,""))))</f>
        <v/>
      </c>
      <c r="AF30" s="67"/>
      <c r="AG30" s="93"/>
      <c r="AH30" s="68"/>
      <c r="AI30" s="68"/>
    </row>
    <row r="31" spans="1:35" ht="15.6">
      <c r="A31" s="97" t="str">
        <f t="shared" si="1"/>
        <v>29 Juillet 2013</v>
      </c>
      <c r="B31" s="171" t="str">
        <f t="shared" si="2"/>
        <v/>
      </c>
      <c r="C31" s="112">
        <f>IF(MONTH($C$30+1)=MONTH($C$3),$C$30+1,"")</f>
        <v>41484</v>
      </c>
      <c r="D31" s="113">
        <f>IF(C31&lt;&gt;"",D30+1,"")</f>
        <v>29</v>
      </c>
      <c r="E31" s="114"/>
      <c r="F31" s="114"/>
      <c r="G31" s="115" t="str">
        <f t="shared" si="3"/>
        <v/>
      </c>
      <c r="H31" s="116" t="str">
        <f t="shared" si="4"/>
        <v/>
      </c>
      <c r="I31" s="116" t="str">
        <f t="shared" si="5"/>
        <v/>
      </c>
      <c r="J31" s="117" t="str">
        <f t="shared" si="6"/>
        <v/>
      </c>
      <c r="K31" s="117"/>
      <c r="L31" s="116" t="str">
        <f t="shared" si="7"/>
        <v/>
      </c>
      <c r="M31" s="116" t="str">
        <f t="shared" si="8"/>
        <v/>
      </c>
      <c r="N31" s="117" t="str">
        <f t="shared" si="19"/>
        <v/>
      </c>
      <c r="O31" s="117" t="str">
        <f t="shared" si="9"/>
        <v/>
      </c>
      <c r="P31" s="117" t="str">
        <f t="shared" si="10"/>
        <v/>
      </c>
      <c r="Q31" s="116"/>
      <c r="R31" s="116"/>
      <c r="S31" s="116"/>
      <c r="T31" s="117" t="str">
        <f t="shared" si="11"/>
        <v/>
      </c>
      <c r="U31" s="117" t="str">
        <f t="shared" si="12"/>
        <v/>
      </c>
      <c r="V31" s="117" t="str">
        <f t="shared" si="13"/>
        <v/>
      </c>
      <c r="W31" s="118" t="str">
        <f t="shared" si="14"/>
        <v/>
      </c>
      <c r="X31" s="118" t="str">
        <f t="shared" si="0"/>
        <v/>
      </c>
      <c r="Y31" s="115"/>
      <c r="Z31" s="119"/>
      <c r="AA31" s="119" t="str">
        <f t="shared" si="15"/>
        <v/>
      </c>
      <c r="AB31" s="119"/>
      <c r="AC31" s="119" t="str">
        <f t="shared" si="16"/>
        <v/>
      </c>
      <c r="AD31" s="119" t="str">
        <f t="shared" si="17"/>
        <v/>
      </c>
      <c r="AE31" s="120" t="str">
        <f>IF(OR(F31="Matin",F31="après-midi",F31="nuit",F31="Journée",F31="Astreinte +1 dep"),Données!$C$14,IF(OR(F31="Astreinte +2 dep"),Données!$C$14*2,IF(OR(F31="Astreinte +3 dep"),Données!$C$14*3,IF(F31="Astreinte +4 dep",Données!$C$14*4,""))))</f>
        <v/>
      </c>
      <c r="AF31" s="121"/>
      <c r="AG31" s="122"/>
      <c r="AH31" s="68"/>
      <c r="AI31" s="68"/>
    </row>
    <row r="32" spans="1:35" ht="15.6">
      <c r="A32" s="97" t="str">
        <f t="shared" si="1"/>
        <v>30 Juillet 2013</v>
      </c>
      <c r="B32" s="171" t="str">
        <f t="shared" si="2"/>
        <v/>
      </c>
      <c r="C32" s="70">
        <f>IF(MONTH($C$30+2)=MONTH($C$3),$C$30+2,"")</f>
        <v>41485</v>
      </c>
      <c r="D32" s="71">
        <f>IF(C32&lt;&gt;"",D31+1,"")</f>
        <v>30</v>
      </c>
      <c r="E32" s="61"/>
      <c r="F32" s="61"/>
      <c r="G32" s="181" t="str">
        <f t="shared" si="3"/>
        <v/>
      </c>
      <c r="H32" s="63" t="str">
        <f t="shared" si="4"/>
        <v/>
      </c>
      <c r="I32" s="63" t="str">
        <f t="shared" si="5"/>
        <v/>
      </c>
      <c r="J32" s="64" t="str">
        <f t="shared" si="6"/>
        <v/>
      </c>
      <c r="K32" s="64"/>
      <c r="L32" s="63" t="str">
        <f t="shared" si="7"/>
        <v/>
      </c>
      <c r="M32" s="63" t="str">
        <f t="shared" si="8"/>
        <v/>
      </c>
      <c r="N32" s="64" t="str">
        <f t="shared" si="19"/>
        <v/>
      </c>
      <c r="O32" s="64" t="str">
        <f t="shared" si="9"/>
        <v/>
      </c>
      <c r="P32" s="64" t="str">
        <f t="shared" si="10"/>
        <v/>
      </c>
      <c r="Q32" s="63"/>
      <c r="R32" s="63"/>
      <c r="S32" s="63"/>
      <c r="T32" s="64" t="str">
        <f t="shared" si="11"/>
        <v/>
      </c>
      <c r="U32" s="64" t="str">
        <f t="shared" si="12"/>
        <v/>
      </c>
      <c r="V32" s="64" t="str">
        <f t="shared" si="13"/>
        <v/>
      </c>
      <c r="W32" s="91" t="str">
        <f t="shared" si="14"/>
        <v/>
      </c>
      <c r="X32" s="91" t="str">
        <f t="shared" si="0"/>
        <v/>
      </c>
      <c r="Y32" s="62"/>
      <c r="Z32" s="65"/>
      <c r="AA32" s="65" t="str">
        <f t="shared" si="15"/>
        <v/>
      </c>
      <c r="AB32" s="65"/>
      <c r="AC32" s="65" t="str">
        <f t="shared" si="16"/>
        <v/>
      </c>
      <c r="AD32" s="65" t="str">
        <f t="shared" si="17"/>
        <v/>
      </c>
      <c r="AE32" s="66" t="str">
        <f>IF(OR(F32="Matin",F32="après-midi",F32="nuit",F32="Journée",F32="Astreinte +1 dep"),Données!$C$14,IF(OR(F32="Astreinte +2 dep"),Données!$C$14*2,IF(OR(F32="Astreinte +3 dep"),Données!$C$14*3,IF(F32="Astreinte +4 dep",Données!$C$14*4,""))))</f>
        <v/>
      </c>
      <c r="AF32" s="67"/>
      <c r="AG32" s="93"/>
      <c r="AH32" s="68"/>
      <c r="AI32" s="68"/>
    </row>
    <row r="33" spans="1:35" ht="15.6">
      <c r="A33" s="170" t="str">
        <f t="shared" si="1"/>
        <v>31 Juillet 2013</v>
      </c>
      <c r="B33" s="171">
        <f t="shared" si="2"/>
        <v>31</v>
      </c>
      <c r="C33" s="124">
        <f>IF(MONTH($C$30+3)=MONTH($C$3),$C$30+3,"")</f>
        <v>41486</v>
      </c>
      <c r="D33" s="113">
        <f>IF(C33&lt;&gt;"",D32+1,"")</f>
        <v>31</v>
      </c>
      <c r="E33" s="114"/>
      <c r="F33" s="114"/>
      <c r="G33" s="115" t="str">
        <f t="shared" si="3"/>
        <v/>
      </c>
      <c r="H33" s="116" t="str">
        <f t="shared" si="4"/>
        <v/>
      </c>
      <c r="I33" s="116" t="str">
        <f t="shared" si="5"/>
        <v/>
      </c>
      <c r="J33" s="117" t="str">
        <f t="shared" si="6"/>
        <v/>
      </c>
      <c r="K33" s="117"/>
      <c r="L33" s="116" t="str">
        <f t="shared" si="7"/>
        <v/>
      </c>
      <c r="M33" s="116" t="str">
        <f t="shared" si="8"/>
        <v/>
      </c>
      <c r="N33" s="117" t="str">
        <f t="shared" si="19"/>
        <v/>
      </c>
      <c r="O33" s="117" t="str">
        <f t="shared" si="9"/>
        <v/>
      </c>
      <c r="P33" s="117" t="str">
        <f t="shared" si="10"/>
        <v/>
      </c>
      <c r="Q33" s="116"/>
      <c r="R33" s="116"/>
      <c r="S33" s="116"/>
      <c r="T33" s="117" t="str">
        <f t="shared" si="11"/>
        <v/>
      </c>
      <c r="U33" s="117" t="str">
        <f t="shared" si="12"/>
        <v/>
      </c>
      <c r="V33" s="117" t="str">
        <f t="shared" si="13"/>
        <v/>
      </c>
      <c r="W33" s="118" t="str">
        <f t="shared" si="14"/>
        <v/>
      </c>
      <c r="X33" s="118" t="str">
        <f>IF(D33="","",IF(AND(WEEKDAY(C33,2)=6,F33&lt;&gt;"",F33&lt;&gt;"Astreinte sans dep",F33&lt;&gt;"Astreinte +1 dep",F33&lt;&gt;"Astreinte +2 dep",F33&lt;&gt;"Astreinte +3 dep",F33&lt;&gt;"Astreinte +4 dep"),1,""))</f>
        <v/>
      </c>
      <c r="Y33" s="115"/>
      <c r="Z33" s="119"/>
      <c r="AA33" s="119" t="str">
        <f t="shared" si="15"/>
        <v/>
      </c>
      <c r="AB33" s="119"/>
      <c r="AC33" s="119" t="str">
        <f t="shared" si="16"/>
        <v/>
      </c>
      <c r="AD33" s="119" t="str">
        <f t="shared" si="17"/>
        <v/>
      </c>
      <c r="AE33" s="120" t="str">
        <f>IF(OR(F33="Matin",F33="après-midi",F33="nuit",F33="Journée",F33="Astreinte +1 dep"),Données!$C$14,IF(OR(F33="Astreinte +2 dep"),Données!$C$14*2,IF(OR(F33="Astreinte +3 dep"),Données!$C$14*3,IF(F33="Astreinte +4 dep",Données!$C$14*4,""))))</f>
        <v/>
      </c>
      <c r="AF33" s="121"/>
      <c r="AG33" s="122"/>
      <c r="AH33" s="68"/>
      <c r="AI33" s="68"/>
    </row>
    <row r="34" spans="1:35" ht="8.25" customHeight="1">
      <c r="A34" s="1"/>
      <c r="B34" s="1"/>
      <c r="C34" s="1"/>
      <c r="D34" s="1"/>
      <c r="E34" s="1"/>
      <c r="F34" s="8"/>
      <c r="G34" s="1"/>
      <c r="H34" s="1"/>
      <c r="I34" s="1"/>
      <c r="J34" s="1"/>
      <c r="K34" s="1"/>
      <c r="L34" s="4"/>
      <c r="M34" s="4"/>
      <c r="N34" s="1"/>
      <c r="O34" s="1"/>
      <c r="P34" s="1"/>
      <c r="Q34" s="1"/>
      <c r="R34" s="1"/>
      <c r="S34" s="1"/>
      <c r="T34" s="1"/>
      <c r="U34" s="1"/>
      <c r="V34" s="1"/>
      <c r="W34" s="1"/>
      <c r="X34" s="3" t="str">
        <f>IF(OR(F34="Matin",F34="Nuit",F34="Journée",F34="Après-midi",F34="Maladie",F34="Accident travail"),450,"")</f>
        <v/>
      </c>
      <c r="Y34" s="3" t="str">
        <f>IF(OR(G34="Matin",G34="Nuit",G34="Journée",G34="Après-midi",G34="Maladie",G34="Accident travail"),450,"")</f>
        <v/>
      </c>
      <c r="Z34" s="3" t="str">
        <f>IF(OR(H34="Matin",H34="Nuit",H34="Journée",H34="Après-midi",H34="Maladie",H34="Accident travail"),450,"")</f>
        <v/>
      </c>
      <c r="AA34" s="3" t="str">
        <f>IF(OR(I34="Matin",I34="Nuit",I34="Journée",I34="Après-midi",I34="Maladie",I34="Accident travail"),450,"")</f>
        <v/>
      </c>
      <c r="AB34" s="3" t="str">
        <f>IF(OR(J34="Matin",J34="Nuit",J34="Journée",J34="Après-midi",J34="Maladie",J34="Accident travail"),450,"")</f>
        <v/>
      </c>
      <c r="AC34" s="3"/>
      <c r="AD34" s="3"/>
      <c r="AE34" s="3" t="str">
        <f>IF(OR(K34="Matin",K34="Nuit",K34="Journée",K34="Après-midi",K34="Maladie",K34="Accident travail"),450,"")</f>
        <v/>
      </c>
      <c r="AF34" s="3" t="str">
        <f>IF(OR(L34="Matin",L34="Nuit",L34="Journée",L34="Après-midi",L34="Maladie",L34="Accident travail"),450,"")</f>
        <v/>
      </c>
      <c r="AG34" s="3" t="str">
        <f>IF(OR(M34="Matin",M34="Nuit",M34="Journée",M34="Après-midi",M34="Maladie",M34="Accident travail"),450,"")</f>
        <v/>
      </c>
      <c r="AH34" s="132" t="str">
        <f>IF(OR(N34="Matin",N34="Nuit",N34="Journée",N34="Après-midi",N34="Maladie",N34="Accident travail"),450,"")</f>
        <v/>
      </c>
    </row>
    <row r="35" spans="1:35" s="18" customFormat="1" ht="15.75" customHeight="1">
      <c r="A35" s="221"/>
      <c r="B35" s="221"/>
      <c r="C35" s="222"/>
      <c r="D35" s="222"/>
      <c r="E35" s="222"/>
      <c r="F35" s="222"/>
      <c r="G35" s="73">
        <f>SUM(G3:G33)</f>
        <v>0</v>
      </c>
      <c r="H35" s="150">
        <f>SUM(H3:H33)</f>
        <v>0</v>
      </c>
      <c r="I35" s="73">
        <f>SUM(I3:I33)</f>
        <v>0</v>
      </c>
      <c r="J35" s="77">
        <f>SUM(J3:J33)</f>
        <v>0</v>
      </c>
      <c r="K35" s="151">
        <f>COUNTA(K3:K33)</f>
        <v>0</v>
      </c>
      <c r="L35" s="73">
        <f t="shared" ref="L35:R35" si="21">SUM(L3:L33)</f>
        <v>0</v>
      </c>
      <c r="M35" s="74">
        <f t="shared" si="21"/>
        <v>0</v>
      </c>
      <c r="N35" s="151">
        <f t="shared" si="21"/>
        <v>0</v>
      </c>
      <c r="O35" s="75">
        <f t="shared" si="21"/>
        <v>0</v>
      </c>
      <c r="P35" s="75">
        <f t="shared" si="21"/>
        <v>0</v>
      </c>
      <c r="Q35" s="73">
        <f t="shared" si="21"/>
        <v>0</v>
      </c>
      <c r="R35" s="73">
        <f t="shared" si="21"/>
        <v>0</v>
      </c>
      <c r="S35" s="73">
        <f>SUM(S3:S33)</f>
        <v>0</v>
      </c>
      <c r="T35" s="77">
        <f t="shared" ref="T35:Y35" si="22">SUM(T3:T33)</f>
        <v>0</v>
      </c>
      <c r="U35" s="151">
        <f t="shared" si="22"/>
        <v>0</v>
      </c>
      <c r="V35" s="77">
        <f t="shared" si="22"/>
        <v>0</v>
      </c>
      <c r="W35" s="78">
        <f t="shared" si="22"/>
        <v>0</v>
      </c>
      <c r="X35" s="80">
        <f t="shared" si="22"/>
        <v>0</v>
      </c>
      <c r="Y35" s="76">
        <f t="shared" si="22"/>
        <v>0</v>
      </c>
      <c r="Z35" s="183">
        <f>COUNTA(Z3:Z33)</f>
        <v>0</v>
      </c>
      <c r="AA35" s="80">
        <f>SUM(AA3:AA33)</f>
        <v>0</v>
      </c>
      <c r="AB35" s="183">
        <f>COUNTA(AB3:AB33)</f>
        <v>0</v>
      </c>
      <c r="AC35" s="80">
        <f>SUM(AC3:AC33)</f>
        <v>0</v>
      </c>
      <c r="AD35" s="80">
        <f>SUM(AD3:AD33)</f>
        <v>0</v>
      </c>
      <c r="AE35" s="73">
        <f>SUM(AE3:AE33)</f>
        <v>0</v>
      </c>
      <c r="AF35" s="73">
        <f>SUM(AF3:AF33)</f>
        <v>0</v>
      </c>
      <c r="AG35" s="82">
        <f>SUM(AG3:AG33)</f>
        <v>0</v>
      </c>
    </row>
    <row r="36" spans="1:35" ht="8.25" customHeight="1">
      <c r="A36" s="1"/>
      <c r="B36" s="1"/>
      <c r="C36" s="1"/>
      <c r="D36" s="1"/>
      <c r="E36" s="1"/>
      <c r="F36" s="8"/>
      <c r="G36" s="1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  <c r="AD36" s="2"/>
      <c r="AE36" s="2"/>
      <c r="AF36" s="2"/>
      <c r="AG36" s="2"/>
      <c r="AH36" s="133"/>
    </row>
    <row r="37" spans="1:35">
      <c r="Y37" s="186">
        <f>COUNTA(Y3:Y33)</f>
        <v>0</v>
      </c>
    </row>
    <row r="38" spans="1:35">
      <c r="A38" s="223" t="s">
        <v>96</v>
      </c>
      <c r="B38" s="223"/>
      <c r="C38" s="223"/>
      <c r="D38" s="223"/>
      <c r="E38" s="223"/>
      <c r="F38" s="223"/>
      <c r="G38" s="90">
        <f ca="1">Récapitulatif!D23</f>
        <v>1561.5</v>
      </c>
    </row>
  </sheetData>
  <mergeCells count="3">
    <mergeCell ref="C1:D1"/>
    <mergeCell ref="A35:F35"/>
    <mergeCell ref="A38:F38"/>
  </mergeCells>
  <conditionalFormatting sqref="C3:F33">
    <cfRule type="expression" dxfId="189" priority="18">
      <formula>COUNTIF(JF,$A3)</formula>
    </cfRule>
    <cfRule type="expression" dxfId="188" priority="19">
      <formula>WEEKDAY($C3,2)&gt;5</formula>
    </cfRule>
  </conditionalFormatting>
  <conditionalFormatting sqref="F3:F33">
    <cfRule type="expression" dxfId="187" priority="15">
      <formula>OR($F3="Cp",$F3="Tps Habillage",$F3="Jrs ancien",$F3="Rc Samedi",$F3="Récup",$F3="RC Nuit",$F3="RC Jrs Férié",$F3="Cp Fraction")</formula>
    </cfRule>
    <cfRule type="expression" dxfId="186" priority="16">
      <formula>F3="Formation"</formula>
    </cfRule>
    <cfRule type="expression" dxfId="185" priority="17">
      <formula>OR($F3="Maladie",$F3="Accident Travail",$F3="Abs.auto non payée")</formula>
    </cfRule>
  </conditionalFormatting>
  <conditionalFormatting sqref="J3:J33">
    <cfRule type="expression" dxfId="184" priority="13">
      <formula>AND(J3&lt;&gt;"",K3&lt;&gt;"x")</formula>
    </cfRule>
    <cfRule type="expression" dxfId="183" priority="14">
      <formula>K3="x"</formula>
    </cfRule>
  </conditionalFormatting>
  <conditionalFormatting sqref="AA3:AA33">
    <cfRule type="expression" dxfId="182" priority="11">
      <formula>AB3="x"</formula>
    </cfRule>
    <cfRule type="expression" dxfId="181" priority="12">
      <formula>AND(AA3&lt;&gt;"",AB3&lt;&gt;"x")</formula>
    </cfRule>
  </conditionalFormatting>
  <conditionalFormatting sqref="Y3:Y33">
    <cfRule type="expression" dxfId="180" priority="9">
      <formula>Z3="x"</formula>
    </cfRule>
    <cfRule type="expression" dxfId="179" priority="10">
      <formula>AND(Y3&lt;&gt;"",Z3&lt;&gt;"x")</formula>
    </cfRule>
  </conditionalFormatting>
  <conditionalFormatting sqref="L3:X33 AC3:AG33 G3:I33">
    <cfRule type="expression" dxfId="178" priority="8">
      <formula>G3&lt;&gt;""</formula>
    </cfRule>
  </conditionalFormatting>
  <conditionalFormatting sqref="B3:B33">
    <cfRule type="expression" dxfId="177" priority="7">
      <formula>$B3&lt;&gt;""</formula>
    </cfRule>
  </conditionalFormatting>
  <conditionalFormatting sqref="J35">
    <cfRule type="expression" dxfId="176" priority="6">
      <formula>J35&lt;&gt;K35</formula>
    </cfRule>
    <cfRule type="expression" dxfId="175" priority="5">
      <formula>J35=K35</formula>
    </cfRule>
  </conditionalFormatting>
  <conditionalFormatting sqref="Y35">
    <cfRule type="expression" dxfId="174" priority="4">
      <formula>Y37&lt;&gt;Z35</formula>
    </cfRule>
    <cfRule type="expression" dxfId="173" priority="3">
      <formula>Y37=Z35</formula>
    </cfRule>
  </conditionalFormatting>
  <conditionalFormatting sqref="AA35">
    <cfRule type="expression" dxfId="172" priority="2">
      <formula>AA35&lt;&gt;AB35</formula>
    </cfRule>
    <cfRule type="expression" dxfId="171" priority="1">
      <formula>AA35=AB35</formula>
    </cfRule>
  </conditionalFormatting>
  <dataValidations count="2">
    <dataValidation type="list" allowBlank="1" showInputMessage="1" showErrorMessage="1" sqref="F3:F33">
      <formula1>horaireseffectue</formula1>
    </dataValidation>
    <dataValidation type="list" allowBlank="1" showInputMessage="1" showErrorMessage="1" sqref="E3:E33">
      <formula1>horairesprevu</formula1>
    </dataValidation>
  </dataValidations>
  <printOptions horizontalCentered="1" gridLines="1"/>
  <pageMargins left="0.31496062992125984" right="0.31496062992125984" top="0.74803149606299213" bottom="0.74803149606299213" header="0.31496062992125984" footer="0.31496062992125984"/>
  <pageSetup paperSize="9" scale="60" orientation="landscape" r:id="rId1"/>
  <headerFooter>
    <oddHeader xml:space="preserve">&amp;C&amp;"-,Gras"&amp;14Heures de travail </oddHeader>
    <oddFooter>&amp;LDocument T.W&amp;C&amp;"-,Gras"&amp;14&amp;A&amp;R&amp;D  &amp;T</oddFooter>
  </headerFooter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5">
    <tabColor rgb="FFFF0000"/>
  </sheetPr>
  <dimension ref="A1:AI38"/>
  <sheetViews>
    <sheetView zoomScale="80" zoomScaleNormal="80" workbookViewId="0">
      <pane ySplit="1" topLeftCell="A2" activePane="bottomLeft" state="frozen"/>
      <selection pane="bottomLeft" activeCell="Y14" sqref="Y14"/>
    </sheetView>
  </sheetViews>
  <sheetFormatPr baseColWidth="10" defaultRowHeight="14.4"/>
  <cols>
    <col min="1" max="1" width="12.44140625" customWidth="1"/>
    <col min="2" max="2" width="4.5546875" customWidth="1"/>
    <col min="3" max="3" width="9.33203125" customWidth="1"/>
    <col min="4" max="4" width="3.88671875" customWidth="1"/>
    <col min="5" max="5" width="11" customWidth="1"/>
    <col min="6" max="6" width="16.109375" customWidth="1"/>
    <col min="7" max="7" width="8.33203125" customWidth="1"/>
    <col min="8" max="9" width="6.88671875" customWidth="1"/>
    <col min="10" max="10" width="6" customWidth="1"/>
    <col min="11" max="11" width="3.109375" customWidth="1"/>
    <col min="12" max="12" width="7.44140625" customWidth="1"/>
    <col min="13" max="13" width="7.109375" customWidth="1"/>
    <col min="14" max="14" width="5.88671875" customWidth="1"/>
    <col min="15" max="15" width="9.44140625" customWidth="1"/>
    <col min="16" max="16" width="8.88671875" customWidth="1"/>
    <col min="17" max="18" width="5.5546875" customWidth="1"/>
    <col min="19" max="19" width="6" customWidth="1"/>
    <col min="20" max="20" width="6.33203125" customWidth="1"/>
    <col min="21" max="21" width="6" customWidth="1"/>
    <col min="22" max="22" width="5.5546875" customWidth="1"/>
    <col min="23" max="23" width="9.6640625" customWidth="1"/>
    <col min="24" max="24" width="7.109375" customWidth="1"/>
    <col min="25" max="25" width="6" customWidth="1"/>
    <col min="26" max="26" width="3.109375" customWidth="1"/>
    <col min="27" max="27" width="6.44140625" customWidth="1"/>
    <col min="28" max="28" width="3.33203125" customWidth="1"/>
    <col min="29" max="29" width="6.6640625" customWidth="1"/>
    <col min="30" max="30" width="6" customWidth="1"/>
    <col min="31" max="31" width="8.6640625" customWidth="1"/>
    <col min="32" max="32" width="6.109375" customWidth="1"/>
    <col min="33" max="33" width="8.109375" customWidth="1"/>
  </cols>
  <sheetData>
    <row r="1" spans="1:35" ht="30.75" customHeight="1" thickBot="1">
      <c r="A1" s="53" t="s">
        <v>29</v>
      </c>
      <c r="B1" s="169"/>
      <c r="C1" s="219">
        <f>Avril!$C$1</f>
        <v>2013</v>
      </c>
      <c r="D1" s="220"/>
      <c r="E1" s="59" t="s">
        <v>0</v>
      </c>
      <c r="F1" s="60" t="s">
        <v>1</v>
      </c>
      <c r="G1" s="58" t="s">
        <v>16</v>
      </c>
      <c r="H1" s="58" t="s">
        <v>80</v>
      </c>
      <c r="I1" s="58" t="s">
        <v>81</v>
      </c>
      <c r="J1" s="79" t="s">
        <v>87</v>
      </c>
      <c r="K1" s="60" t="s">
        <v>79</v>
      </c>
      <c r="L1" s="58" t="s">
        <v>22</v>
      </c>
      <c r="M1" s="58" t="s">
        <v>23</v>
      </c>
      <c r="N1" s="58" t="s">
        <v>82</v>
      </c>
      <c r="O1" s="58" t="s">
        <v>83</v>
      </c>
      <c r="P1" s="58" t="s">
        <v>95</v>
      </c>
      <c r="Q1" s="58" t="s">
        <v>89</v>
      </c>
      <c r="R1" s="58" t="s">
        <v>88</v>
      </c>
      <c r="S1" s="58" t="s">
        <v>90</v>
      </c>
      <c r="T1" s="79" t="s">
        <v>91</v>
      </c>
      <c r="U1" s="58" t="s">
        <v>94</v>
      </c>
      <c r="V1" s="58" t="s">
        <v>85</v>
      </c>
      <c r="W1" s="58" t="s">
        <v>86</v>
      </c>
      <c r="X1" s="79" t="s">
        <v>126</v>
      </c>
      <c r="Y1" s="58" t="s">
        <v>92</v>
      </c>
      <c r="Z1" s="60" t="s">
        <v>79</v>
      </c>
      <c r="AA1" s="79" t="s">
        <v>15</v>
      </c>
      <c r="AB1" s="79" t="s">
        <v>79</v>
      </c>
      <c r="AC1" s="79" t="s">
        <v>93</v>
      </c>
      <c r="AD1" s="79" t="s">
        <v>63</v>
      </c>
      <c r="AE1" s="60" t="s">
        <v>127</v>
      </c>
      <c r="AF1" s="60" t="s">
        <v>55</v>
      </c>
      <c r="AG1" s="60" t="s">
        <v>131</v>
      </c>
    </row>
    <row r="2" spans="1:35" ht="9.75" customHeight="1">
      <c r="A2" s="84"/>
      <c r="B2" s="84"/>
      <c r="C2" s="85"/>
      <c r="D2" s="174"/>
      <c r="E2" s="86"/>
      <c r="F2" s="87"/>
      <c r="G2" s="88"/>
      <c r="H2" s="88"/>
      <c r="I2" s="88"/>
      <c r="J2" s="89"/>
      <c r="K2" s="87"/>
      <c r="L2" s="88"/>
      <c r="M2" s="88"/>
      <c r="N2" s="88"/>
      <c r="O2" s="88"/>
      <c r="P2" s="88"/>
      <c r="Q2" s="88"/>
      <c r="R2" s="88"/>
      <c r="S2" s="88"/>
      <c r="T2" s="89"/>
      <c r="U2" s="88"/>
      <c r="V2" s="88"/>
      <c r="W2" s="88"/>
      <c r="X2" s="87"/>
      <c r="Y2" s="88"/>
      <c r="Z2" s="87"/>
      <c r="AA2" s="89"/>
      <c r="AB2" s="89"/>
      <c r="AC2" s="89"/>
      <c r="AD2" s="89"/>
      <c r="AE2" s="87"/>
      <c r="AF2" s="87"/>
      <c r="AG2" s="87"/>
    </row>
    <row r="3" spans="1:35" ht="15.6">
      <c r="A3" s="97" t="str">
        <f>CONCATENATE(D3," ",$A$1," ",$C$1)</f>
        <v>1 Août 2013</v>
      </c>
      <c r="B3" s="171" t="str">
        <f>IF(C3="","",IF(AND(WEEKDAY(C3,2)=3,C3&lt;&gt;""),WEEKNUM(C3,2),""))</f>
        <v/>
      </c>
      <c r="C3" s="112">
        <f>DATE(C1,MONTH("1 " &amp; A1),1)</f>
        <v>41487</v>
      </c>
      <c r="D3" s="113">
        <v>1</v>
      </c>
      <c r="E3" s="114"/>
      <c r="F3" s="114"/>
      <c r="G3" s="115" t="str">
        <f>IF(AND(C3="Samedi",OR(F3="Matin",F3="après-midi",F3="nuit")),6.5,IF(OR(F3="Matin",F3="Nuit",F3="Journée",F3="Après-midi",F3="Tps Habillage",F3="Accident travail",F3="Formation"),7.5,IF(F3="Maladie",7,"")))</f>
        <v/>
      </c>
      <c r="H3" s="116" t="str">
        <f>IF(OR(F3="Matin",F3="Nuit",F3="Journée",F3="Après-midi"),0.16,"")</f>
        <v/>
      </c>
      <c r="I3" s="116" t="str">
        <f>IF(F3="Tps Habillage",7.5,"")</f>
        <v/>
      </c>
      <c r="J3" s="117" t="str">
        <f>IF(OR(F3="Astreinte sans dep",F3="Astreinte +1 dep",F3="Astreinte +2 dep",F3="Astreinte +3 dep",F3="Astreinte +4 dep"),1,"")</f>
        <v/>
      </c>
      <c r="K3" s="117"/>
      <c r="L3" s="116" t="str">
        <f>IF(OR(F3="Matin",F3="Nuit",F3="Journée",F3="Après-midi"),0.5,"")</f>
        <v/>
      </c>
      <c r="M3" s="116" t="str">
        <f>IF(F3="Récup",7.5,"")</f>
        <v/>
      </c>
      <c r="N3" s="117" t="str">
        <f>IF(F3="Cp",1,"")</f>
        <v/>
      </c>
      <c r="O3" s="117" t="str">
        <f>IF(F3="Jrs ancien",1,"")</f>
        <v/>
      </c>
      <c r="P3" s="117" t="str">
        <f>IF(F3="Cp Fraction",1,"")</f>
        <v/>
      </c>
      <c r="Q3" s="116"/>
      <c r="R3" s="116"/>
      <c r="S3" s="116"/>
      <c r="T3" s="117" t="str">
        <f>IF(F3="Journée",1,"")</f>
        <v/>
      </c>
      <c r="U3" s="117" t="str">
        <f>IF(F3="Maladie",1,"")</f>
        <v/>
      </c>
      <c r="V3" s="117" t="str">
        <f>IF(F3="Accident travail",1,"")</f>
        <v/>
      </c>
      <c r="W3" s="118" t="str">
        <f>IF(F3="Abs.auto non payée",1,"")</f>
        <v/>
      </c>
      <c r="X3" s="118" t="str">
        <f t="shared" ref="X3:X32" si="0">IF(D3="","",IF(AND(WEEKDAY(C3,2)=6,F3&lt;&gt;"",F3&lt;&gt;"Astreinte sans dep",F3&lt;&gt;"Astreinte +1 dep",F3&lt;&gt;"Astreinte +2 dep",F3&lt;&gt;"Astreinte +3 dep",F3&lt;&gt;"Astreinte +4 dep"),1,""))</f>
        <v/>
      </c>
      <c r="Y3" s="115"/>
      <c r="Z3" s="119"/>
      <c r="AA3" s="119" t="str">
        <f>IF(F3="Formation",1,"")</f>
        <v/>
      </c>
      <c r="AB3" s="119"/>
      <c r="AC3" s="119" t="str">
        <f>IF(OR(F3="Matin",F3="Nuit",F3="Journée",F3="Après-midi",F3="Formation"),1,"")</f>
        <v/>
      </c>
      <c r="AD3" s="119" t="str">
        <f>IF(OR(F3="Matin",F3="Nuit",F3="Après-midi"),1,"")</f>
        <v/>
      </c>
      <c r="AE3" s="120" t="str">
        <f>IF(OR(F3="Matin",F3="après-midi",F3="nuit",F3="Journée",F3="Astreinte +1 dep"),Données!$C$14,IF(OR(F3="Astreinte +2 dep"),Données!$C$14*2,IF(OR(F3="Astreinte +3 dep"),Données!$C$14*3,IF(F3="Astreinte +4 dep",Données!$C$14*4,""))))</f>
        <v/>
      </c>
      <c r="AF3" s="121"/>
      <c r="AG3" s="122"/>
      <c r="AH3" s="68"/>
      <c r="AI3" s="68"/>
    </row>
    <row r="4" spans="1:35" ht="15.6">
      <c r="A4" s="97" t="str">
        <f t="shared" ref="A4:A33" si="1">CONCATENATE(D4," ",$A$1," ",$C$1)</f>
        <v>2 Août 2013</v>
      </c>
      <c r="B4" s="171" t="str">
        <f t="shared" ref="B4:B33" si="2">IF(C4="","",IF(AND(WEEKDAY(C4,2)=3,C4&lt;&gt;""),WEEKNUM(C4,2),""))</f>
        <v/>
      </c>
      <c r="C4" s="70">
        <f>C3+1</f>
        <v>41488</v>
      </c>
      <c r="D4" s="71">
        <f>D3+1</f>
        <v>2</v>
      </c>
      <c r="E4" s="61"/>
      <c r="F4" s="61"/>
      <c r="G4" s="181" t="str">
        <f t="shared" ref="G4:G33" si="3">IF(AND(C4="Samedi",OR(F4="Matin",F4="après-midi",F4="nuit")),6.5,IF(OR(F4="Matin",F4="Nuit",F4="Journée",F4="Après-midi",F4="Tps Habillage",F4="Accident travail",F4="Formation"),7.5,IF(F4="Maladie",7,"")))</f>
        <v/>
      </c>
      <c r="H4" s="63" t="str">
        <f t="shared" ref="H4:H33" si="4">IF(OR(F4="Matin",F4="Nuit",F4="Journée",F4="Après-midi"),0.16,"")</f>
        <v/>
      </c>
      <c r="I4" s="63" t="str">
        <f t="shared" ref="I4:I33" si="5">IF(F4="Tps Habillage",7.5,"")</f>
        <v/>
      </c>
      <c r="J4" s="64" t="str">
        <f t="shared" ref="J4:J33" si="6">IF(OR(F4="Astreinte sans dep",F4="Astreinte +1 dep",F4="Astreinte +2 dep",F4="Astreinte +3 dep",F4="Astreinte +4 dep"),1,"")</f>
        <v/>
      </c>
      <c r="K4" s="64"/>
      <c r="L4" s="63" t="str">
        <f t="shared" ref="L4:L33" si="7">IF(OR(F4="Matin",F4="Nuit",F4="Journée",F4="Après-midi"),0.5,"")</f>
        <v/>
      </c>
      <c r="M4" s="63" t="str">
        <f t="shared" ref="M4:M33" si="8">IF(F4="Récup",7.5,"")</f>
        <v/>
      </c>
      <c r="N4" s="64" t="str">
        <f>IF(F4="Cp",1,"")</f>
        <v/>
      </c>
      <c r="O4" s="64" t="str">
        <f t="shared" ref="O4:O33" si="9">IF(F4="Jrs ancien",1,"")</f>
        <v/>
      </c>
      <c r="P4" s="64" t="str">
        <f t="shared" ref="P4:P33" si="10">IF(F4="Cp Fraction",1,"")</f>
        <v/>
      </c>
      <c r="Q4" s="63"/>
      <c r="R4" s="63"/>
      <c r="S4" s="63"/>
      <c r="T4" s="64" t="str">
        <f t="shared" ref="T4:T33" si="11">IF(F4="Journée",1,"")</f>
        <v/>
      </c>
      <c r="U4" s="64" t="str">
        <f t="shared" ref="U4:U33" si="12">IF(F4="Maladie",1,"")</f>
        <v/>
      </c>
      <c r="V4" s="64" t="str">
        <f t="shared" ref="V4:V33" si="13">IF(F4="Accident travail",1,"")</f>
        <v/>
      </c>
      <c r="W4" s="91" t="str">
        <f t="shared" ref="W4:W33" si="14">IF(F4="Abs.auto non payée",1,"")</f>
        <v/>
      </c>
      <c r="X4" s="91" t="str">
        <f t="shared" si="0"/>
        <v/>
      </c>
      <c r="Y4" s="62"/>
      <c r="Z4" s="65"/>
      <c r="AA4" s="65" t="str">
        <f t="shared" ref="AA4:AA33" si="15">IF(F4="Formation",1,"")</f>
        <v/>
      </c>
      <c r="AB4" s="65"/>
      <c r="AC4" s="65" t="str">
        <f t="shared" ref="AC4:AC33" si="16">IF(OR(F4="Matin",F4="Nuit",F4="Journée",F4="Après-midi",F4="Formation"),1,"")</f>
        <v/>
      </c>
      <c r="AD4" s="65" t="str">
        <f t="shared" ref="AD4:AD33" si="17">IF(OR(F4="Matin",F4="Nuit",F4="Après-midi"),1,"")</f>
        <v/>
      </c>
      <c r="AE4" s="175" t="str">
        <f>IF(OR(F4="Matin",F4="après-midi",F4="nuit",F4="Journée",F4="Astreinte +1 dep"),Données!$C$14,IF(OR(F4="Astreinte +2 dep"),Données!$C$14*2,IF(OR(F4="Astreinte +3 dep"),Données!$C$14*3,IF(F4="Astreinte +4 dep",Données!$C$14*4,""))))</f>
        <v/>
      </c>
      <c r="AF4" s="67"/>
      <c r="AG4" s="93"/>
      <c r="AH4" s="68"/>
      <c r="AI4" s="68"/>
    </row>
    <row r="5" spans="1:35" ht="15.6">
      <c r="A5" s="97" t="str">
        <f t="shared" si="1"/>
        <v>3 Août 2013</v>
      </c>
      <c r="B5" s="171" t="str">
        <f t="shared" si="2"/>
        <v/>
      </c>
      <c r="C5" s="112">
        <f t="shared" ref="C5:D20" si="18">C4+1</f>
        <v>41489</v>
      </c>
      <c r="D5" s="113">
        <f t="shared" si="18"/>
        <v>3</v>
      </c>
      <c r="E5" s="114"/>
      <c r="F5" s="114"/>
      <c r="G5" s="115" t="str">
        <f t="shared" si="3"/>
        <v/>
      </c>
      <c r="H5" s="116" t="str">
        <f t="shared" si="4"/>
        <v/>
      </c>
      <c r="I5" s="116" t="str">
        <f t="shared" si="5"/>
        <v/>
      </c>
      <c r="J5" s="117" t="str">
        <f t="shared" si="6"/>
        <v/>
      </c>
      <c r="K5" s="117"/>
      <c r="L5" s="116" t="str">
        <f t="shared" si="7"/>
        <v/>
      </c>
      <c r="M5" s="116" t="str">
        <f t="shared" si="8"/>
        <v/>
      </c>
      <c r="N5" s="117" t="str">
        <f>IF(F5="Cp",1,"")</f>
        <v/>
      </c>
      <c r="O5" s="117" t="str">
        <f t="shared" si="9"/>
        <v/>
      </c>
      <c r="P5" s="117" t="str">
        <f t="shared" si="10"/>
        <v/>
      </c>
      <c r="Q5" s="116"/>
      <c r="R5" s="116"/>
      <c r="S5" s="116"/>
      <c r="T5" s="117" t="str">
        <f t="shared" si="11"/>
        <v/>
      </c>
      <c r="U5" s="117" t="str">
        <f t="shared" si="12"/>
        <v/>
      </c>
      <c r="V5" s="117" t="str">
        <f t="shared" si="13"/>
        <v/>
      </c>
      <c r="W5" s="118" t="str">
        <f t="shared" si="14"/>
        <v/>
      </c>
      <c r="X5" s="118" t="str">
        <f t="shared" si="0"/>
        <v/>
      </c>
      <c r="Y5" s="115"/>
      <c r="Z5" s="119"/>
      <c r="AA5" s="119" t="str">
        <f t="shared" si="15"/>
        <v/>
      </c>
      <c r="AB5" s="119"/>
      <c r="AC5" s="119" t="str">
        <f t="shared" si="16"/>
        <v/>
      </c>
      <c r="AD5" s="119" t="str">
        <f t="shared" si="17"/>
        <v/>
      </c>
      <c r="AE5" s="120" t="str">
        <f>IF(OR(F5="Matin",F5="après-midi",F5="nuit",F5="Journée",F5="Astreinte +1 dep"),Données!$C$14,IF(OR(F5="Astreinte +2 dep"),Données!$C$14*2,IF(OR(F5="Astreinte +3 dep"),Données!$C$14*3,IF(F5="Astreinte +4 dep",Données!$C$14*4,""))))</f>
        <v/>
      </c>
      <c r="AF5" s="121"/>
      <c r="AG5" s="122"/>
      <c r="AH5" s="68"/>
      <c r="AI5" s="68"/>
    </row>
    <row r="6" spans="1:35" ht="15.6">
      <c r="A6" s="97" t="str">
        <f t="shared" si="1"/>
        <v>4 Août 2013</v>
      </c>
      <c r="B6" s="171" t="str">
        <f t="shared" si="2"/>
        <v/>
      </c>
      <c r="C6" s="70">
        <f t="shared" si="18"/>
        <v>41490</v>
      </c>
      <c r="D6" s="71">
        <f t="shared" si="18"/>
        <v>4</v>
      </c>
      <c r="E6" s="61"/>
      <c r="F6" s="61"/>
      <c r="G6" s="181" t="str">
        <f t="shared" si="3"/>
        <v/>
      </c>
      <c r="H6" s="63" t="str">
        <f t="shared" si="4"/>
        <v/>
      </c>
      <c r="I6" s="63" t="str">
        <f t="shared" si="5"/>
        <v/>
      </c>
      <c r="J6" s="64" t="str">
        <f t="shared" si="6"/>
        <v/>
      </c>
      <c r="K6" s="64"/>
      <c r="L6" s="63" t="str">
        <f t="shared" si="7"/>
        <v/>
      </c>
      <c r="M6" s="63" t="str">
        <f t="shared" si="8"/>
        <v/>
      </c>
      <c r="N6" s="64" t="str">
        <f t="shared" ref="N6:N33" si="19">IF(F6="Cp",1,"")</f>
        <v/>
      </c>
      <c r="O6" s="64" t="str">
        <f t="shared" si="9"/>
        <v/>
      </c>
      <c r="P6" s="64" t="str">
        <f t="shared" si="10"/>
        <v/>
      </c>
      <c r="Q6" s="63"/>
      <c r="R6" s="63"/>
      <c r="S6" s="63"/>
      <c r="T6" s="64" t="str">
        <f t="shared" si="11"/>
        <v/>
      </c>
      <c r="U6" s="64" t="str">
        <f t="shared" si="12"/>
        <v/>
      </c>
      <c r="V6" s="64" t="str">
        <f t="shared" si="13"/>
        <v/>
      </c>
      <c r="W6" s="91" t="str">
        <f t="shared" si="14"/>
        <v/>
      </c>
      <c r="X6" s="91" t="str">
        <f t="shared" si="0"/>
        <v/>
      </c>
      <c r="Y6" s="62"/>
      <c r="Z6" s="65"/>
      <c r="AA6" s="65" t="str">
        <f t="shared" si="15"/>
        <v/>
      </c>
      <c r="AB6" s="65"/>
      <c r="AC6" s="65" t="str">
        <f t="shared" si="16"/>
        <v/>
      </c>
      <c r="AD6" s="65" t="str">
        <f t="shared" si="17"/>
        <v/>
      </c>
      <c r="AE6" s="66" t="str">
        <f>IF(OR(F6="Matin",F6="après-midi",F6="nuit",F6="Journée",F6="Astreinte +1 dep"),Données!$C$14,IF(OR(F6="Astreinte +2 dep"),Données!$C$14*2,IF(OR(F6="Astreinte +3 dep"),Données!$C$14*3,IF(F6="Astreinte +4 dep",Données!$C$14*4,""))))</f>
        <v/>
      </c>
      <c r="AF6" s="67"/>
      <c r="AG6" s="93"/>
      <c r="AH6" s="68"/>
      <c r="AI6" s="68"/>
    </row>
    <row r="7" spans="1:35" ht="15.6">
      <c r="A7" s="97" t="str">
        <f t="shared" si="1"/>
        <v>5 Août 2013</v>
      </c>
      <c r="B7" s="171" t="str">
        <f t="shared" si="2"/>
        <v/>
      </c>
      <c r="C7" s="112">
        <f t="shared" si="18"/>
        <v>41491</v>
      </c>
      <c r="D7" s="113">
        <f t="shared" si="18"/>
        <v>5</v>
      </c>
      <c r="E7" s="114"/>
      <c r="F7" s="114"/>
      <c r="G7" s="115" t="str">
        <f t="shared" si="3"/>
        <v/>
      </c>
      <c r="H7" s="116" t="str">
        <f t="shared" si="4"/>
        <v/>
      </c>
      <c r="I7" s="116" t="str">
        <f t="shared" si="5"/>
        <v/>
      </c>
      <c r="J7" s="117" t="str">
        <f t="shared" si="6"/>
        <v/>
      </c>
      <c r="K7" s="117"/>
      <c r="L7" s="116" t="str">
        <f t="shared" si="7"/>
        <v/>
      </c>
      <c r="M7" s="116" t="str">
        <f t="shared" si="8"/>
        <v/>
      </c>
      <c r="N7" s="117" t="str">
        <f t="shared" si="19"/>
        <v/>
      </c>
      <c r="O7" s="117" t="str">
        <f t="shared" si="9"/>
        <v/>
      </c>
      <c r="P7" s="117" t="str">
        <f t="shared" si="10"/>
        <v/>
      </c>
      <c r="Q7" s="116"/>
      <c r="R7" s="116"/>
      <c r="S7" s="116"/>
      <c r="T7" s="117" t="str">
        <f t="shared" si="11"/>
        <v/>
      </c>
      <c r="U7" s="117" t="str">
        <f t="shared" si="12"/>
        <v/>
      </c>
      <c r="V7" s="117" t="str">
        <f t="shared" si="13"/>
        <v/>
      </c>
      <c r="W7" s="118" t="str">
        <f t="shared" si="14"/>
        <v/>
      </c>
      <c r="X7" s="118" t="str">
        <f t="shared" si="0"/>
        <v/>
      </c>
      <c r="Y7" s="115"/>
      <c r="Z7" s="119"/>
      <c r="AA7" s="119" t="str">
        <f t="shared" si="15"/>
        <v/>
      </c>
      <c r="AB7" s="119"/>
      <c r="AC7" s="119" t="str">
        <f t="shared" si="16"/>
        <v/>
      </c>
      <c r="AD7" s="119" t="str">
        <f t="shared" si="17"/>
        <v/>
      </c>
      <c r="AE7" s="120" t="str">
        <f>IF(OR(F7="Matin",F7="après-midi",F7="nuit",F7="Journée",F7="Astreinte +1 dep"),Données!$C$14,IF(OR(F7="Astreinte +2 dep"),Données!$C$14*2,IF(OR(F7="Astreinte +3 dep"),Données!$C$14*3,IF(F7="Astreinte +4 dep",Données!$C$14*4,""))))</f>
        <v/>
      </c>
      <c r="AF7" s="121"/>
      <c r="AG7" s="122"/>
      <c r="AH7" s="68"/>
      <c r="AI7" s="68"/>
    </row>
    <row r="8" spans="1:35" ht="15.6">
      <c r="A8" s="97" t="str">
        <f t="shared" si="1"/>
        <v>6 Août 2013</v>
      </c>
      <c r="B8" s="171" t="str">
        <f t="shared" si="2"/>
        <v/>
      </c>
      <c r="C8" s="72">
        <f t="shared" si="18"/>
        <v>41492</v>
      </c>
      <c r="D8" s="71">
        <f t="shared" si="18"/>
        <v>6</v>
      </c>
      <c r="E8" s="69"/>
      <c r="F8" s="69"/>
      <c r="G8" s="181" t="str">
        <f t="shared" si="3"/>
        <v/>
      </c>
      <c r="H8" s="63" t="str">
        <f t="shared" si="4"/>
        <v/>
      </c>
      <c r="I8" s="63" t="str">
        <f t="shared" si="5"/>
        <v/>
      </c>
      <c r="J8" s="64" t="str">
        <f t="shared" si="6"/>
        <v/>
      </c>
      <c r="K8" s="64"/>
      <c r="L8" s="63" t="str">
        <f t="shared" si="7"/>
        <v/>
      </c>
      <c r="M8" s="63" t="str">
        <f t="shared" si="8"/>
        <v/>
      </c>
      <c r="N8" s="64" t="str">
        <f t="shared" si="19"/>
        <v/>
      </c>
      <c r="O8" s="64" t="str">
        <f t="shared" si="9"/>
        <v/>
      </c>
      <c r="P8" s="64" t="str">
        <f t="shared" si="10"/>
        <v/>
      </c>
      <c r="Q8" s="63"/>
      <c r="R8" s="63"/>
      <c r="S8" s="63"/>
      <c r="T8" s="64" t="str">
        <f t="shared" si="11"/>
        <v/>
      </c>
      <c r="U8" s="64" t="str">
        <f t="shared" si="12"/>
        <v/>
      </c>
      <c r="V8" s="64" t="str">
        <f t="shared" si="13"/>
        <v/>
      </c>
      <c r="W8" s="91" t="str">
        <f t="shared" si="14"/>
        <v/>
      </c>
      <c r="X8" s="91" t="str">
        <f t="shared" si="0"/>
        <v/>
      </c>
      <c r="Y8" s="62"/>
      <c r="Z8" s="65"/>
      <c r="AA8" s="65" t="str">
        <f t="shared" si="15"/>
        <v/>
      </c>
      <c r="AB8" s="65"/>
      <c r="AC8" s="65" t="str">
        <f t="shared" si="16"/>
        <v/>
      </c>
      <c r="AD8" s="65" t="str">
        <f t="shared" si="17"/>
        <v/>
      </c>
      <c r="AE8" s="66" t="str">
        <f>IF(OR(F8="Matin",F8="après-midi",F8="nuit",F8="Journée",F8="Astreinte +1 dep"),Données!$C$14,IF(OR(F8="Astreinte +2 dep"),Données!$C$14*2,IF(OR(F8="Astreinte +3 dep"),Données!$C$14*3,IF(F8="Astreinte +4 dep",Données!$C$14*4,""))))</f>
        <v/>
      </c>
      <c r="AF8" s="67"/>
      <c r="AG8" s="93"/>
      <c r="AH8" s="68"/>
      <c r="AI8" s="68"/>
    </row>
    <row r="9" spans="1:35" ht="15.6">
      <c r="A9" s="97" t="str">
        <f t="shared" si="1"/>
        <v>7 Août 2013</v>
      </c>
      <c r="B9" s="171">
        <f t="shared" si="2"/>
        <v>32</v>
      </c>
      <c r="C9" s="112">
        <f t="shared" si="18"/>
        <v>41493</v>
      </c>
      <c r="D9" s="113">
        <f t="shared" si="18"/>
        <v>7</v>
      </c>
      <c r="E9" s="114"/>
      <c r="F9" s="114"/>
      <c r="G9" s="115" t="str">
        <f t="shared" si="3"/>
        <v/>
      </c>
      <c r="H9" s="116" t="str">
        <f>IF(OR(F9="Matin",F9="Nuit",F9="Journée",F9="Après-midi"),0.16,"")</f>
        <v/>
      </c>
      <c r="I9" s="116" t="str">
        <f t="shared" si="5"/>
        <v/>
      </c>
      <c r="J9" s="117" t="str">
        <f t="shared" si="6"/>
        <v/>
      </c>
      <c r="K9" s="117"/>
      <c r="L9" s="116" t="str">
        <f t="shared" si="7"/>
        <v/>
      </c>
      <c r="M9" s="116" t="str">
        <f t="shared" si="8"/>
        <v/>
      </c>
      <c r="N9" s="117" t="str">
        <f t="shared" si="19"/>
        <v/>
      </c>
      <c r="O9" s="117" t="str">
        <f t="shared" si="9"/>
        <v/>
      </c>
      <c r="P9" s="117" t="str">
        <f t="shared" si="10"/>
        <v/>
      </c>
      <c r="Q9" s="116"/>
      <c r="R9" s="116"/>
      <c r="S9" s="116"/>
      <c r="T9" s="117" t="str">
        <f t="shared" si="11"/>
        <v/>
      </c>
      <c r="U9" s="117" t="str">
        <f t="shared" si="12"/>
        <v/>
      </c>
      <c r="V9" s="117" t="str">
        <f t="shared" si="13"/>
        <v/>
      </c>
      <c r="W9" s="118" t="str">
        <f t="shared" si="14"/>
        <v/>
      </c>
      <c r="X9" s="118" t="str">
        <f t="shared" si="0"/>
        <v/>
      </c>
      <c r="Y9" s="115"/>
      <c r="Z9" s="119"/>
      <c r="AA9" s="119" t="str">
        <f t="shared" si="15"/>
        <v/>
      </c>
      <c r="AB9" s="119"/>
      <c r="AC9" s="119" t="str">
        <f t="shared" si="16"/>
        <v/>
      </c>
      <c r="AD9" s="119" t="str">
        <f t="shared" si="17"/>
        <v/>
      </c>
      <c r="AE9" s="120" t="str">
        <f>IF(OR(F9="Matin",F9="après-midi",F9="nuit",F9="Journée",F9="Astreinte +1 dep"),Données!$C$14,IF(OR(F9="Astreinte +2 dep"),Données!$C$14*2,IF(OR(F9="Astreinte +3 dep"),Données!$C$14*3,IF(F9="Astreinte +4 dep",Données!$C$14*4,""))))</f>
        <v/>
      </c>
      <c r="AF9" s="121"/>
      <c r="AG9" s="122"/>
      <c r="AH9" s="68"/>
      <c r="AI9" s="68"/>
    </row>
    <row r="10" spans="1:35" ht="15.6">
      <c r="A10" s="97" t="str">
        <f t="shared" si="1"/>
        <v>8 Août 2013</v>
      </c>
      <c r="B10" s="171" t="str">
        <f t="shared" si="2"/>
        <v/>
      </c>
      <c r="C10" s="70">
        <f t="shared" si="18"/>
        <v>41494</v>
      </c>
      <c r="D10" s="71">
        <f t="shared" si="18"/>
        <v>8</v>
      </c>
      <c r="E10" s="61"/>
      <c r="F10" s="61"/>
      <c r="G10" s="181" t="str">
        <f t="shared" si="3"/>
        <v/>
      </c>
      <c r="H10" s="63" t="str">
        <f>IF(OR(F10="Matin",F10="Nuit",F10="Journée",F10="Après-midi"),0.16,"")</f>
        <v/>
      </c>
      <c r="I10" s="63" t="str">
        <f t="shared" si="5"/>
        <v/>
      </c>
      <c r="J10" s="64" t="str">
        <f t="shared" si="6"/>
        <v/>
      </c>
      <c r="K10" s="64"/>
      <c r="L10" s="63" t="str">
        <f t="shared" si="7"/>
        <v/>
      </c>
      <c r="M10" s="63" t="str">
        <f t="shared" si="8"/>
        <v/>
      </c>
      <c r="N10" s="64" t="str">
        <f t="shared" si="19"/>
        <v/>
      </c>
      <c r="O10" s="64" t="str">
        <f t="shared" si="9"/>
        <v/>
      </c>
      <c r="P10" s="64" t="str">
        <f t="shared" si="10"/>
        <v/>
      </c>
      <c r="Q10" s="63"/>
      <c r="R10" s="63"/>
      <c r="S10" s="63"/>
      <c r="T10" s="64" t="str">
        <f t="shared" si="11"/>
        <v/>
      </c>
      <c r="U10" s="64" t="str">
        <f t="shared" si="12"/>
        <v/>
      </c>
      <c r="V10" s="64" t="str">
        <f t="shared" si="13"/>
        <v/>
      </c>
      <c r="W10" s="91" t="str">
        <f t="shared" si="14"/>
        <v/>
      </c>
      <c r="X10" s="91" t="str">
        <f t="shared" si="0"/>
        <v/>
      </c>
      <c r="Y10" s="62"/>
      <c r="Z10" s="65"/>
      <c r="AA10" s="65" t="str">
        <f t="shared" si="15"/>
        <v/>
      </c>
      <c r="AB10" s="65"/>
      <c r="AC10" s="65" t="str">
        <f t="shared" si="16"/>
        <v/>
      </c>
      <c r="AD10" s="65" t="str">
        <f t="shared" si="17"/>
        <v/>
      </c>
      <c r="AE10" s="66" t="str">
        <f>IF(OR(F10="Matin",F10="après-midi",F10="nuit",F10="Journée",F10="Astreinte +1 dep"),Données!$C$14,IF(OR(F10="Astreinte +2 dep"),Données!$C$14*2,IF(OR(F10="Astreinte +3 dep"),Données!$C$14*3,IF(F10="Astreinte +4 dep",Données!$C$14*4,""))))</f>
        <v/>
      </c>
      <c r="AF10" s="67"/>
      <c r="AG10" s="93"/>
      <c r="AH10" s="68"/>
      <c r="AI10" s="68"/>
    </row>
    <row r="11" spans="1:35" ht="15.6">
      <c r="A11" s="97" t="str">
        <f t="shared" si="1"/>
        <v>9 Août 2013</v>
      </c>
      <c r="B11" s="171" t="str">
        <f t="shared" si="2"/>
        <v/>
      </c>
      <c r="C11" s="112">
        <f t="shared" si="18"/>
        <v>41495</v>
      </c>
      <c r="D11" s="113">
        <f t="shared" si="18"/>
        <v>9</v>
      </c>
      <c r="E11" s="114"/>
      <c r="F11" s="114"/>
      <c r="G11" s="115" t="str">
        <f t="shared" si="3"/>
        <v/>
      </c>
      <c r="H11" s="116" t="str">
        <f>IF(OR(F11="Matin",F11="Nuit",F11="Journée",F11="Après-midi"),0.16,"")</f>
        <v/>
      </c>
      <c r="I11" s="116" t="str">
        <f t="shared" si="5"/>
        <v/>
      </c>
      <c r="J11" s="117" t="str">
        <f t="shared" si="6"/>
        <v/>
      </c>
      <c r="K11" s="117"/>
      <c r="L11" s="116" t="str">
        <f t="shared" si="7"/>
        <v/>
      </c>
      <c r="M11" s="116" t="str">
        <f t="shared" si="8"/>
        <v/>
      </c>
      <c r="N11" s="117" t="str">
        <f t="shared" si="19"/>
        <v/>
      </c>
      <c r="O11" s="117" t="str">
        <f t="shared" si="9"/>
        <v/>
      </c>
      <c r="P11" s="117" t="str">
        <f t="shared" si="10"/>
        <v/>
      </c>
      <c r="Q11" s="116"/>
      <c r="R11" s="116"/>
      <c r="S11" s="116"/>
      <c r="T11" s="117" t="str">
        <f t="shared" si="11"/>
        <v/>
      </c>
      <c r="U11" s="117" t="str">
        <f t="shared" si="12"/>
        <v/>
      </c>
      <c r="V11" s="117" t="str">
        <f t="shared" si="13"/>
        <v/>
      </c>
      <c r="W11" s="118" t="str">
        <f t="shared" si="14"/>
        <v/>
      </c>
      <c r="X11" s="118" t="str">
        <f t="shared" si="0"/>
        <v/>
      </c>
      <c r="Y11" s="115"/>
      <c r="Z11" s="119"/>
      <c r="AA11" s="119" t="str">
        <f t="shared" si="15"/>
        <v/>
      </c>
      <c r="AB11" s="119"/>
      <c r="AC11" s="119" t="str">
        <f t="shared" si="16"/>
        <v/>
      </c>
      <c r="AD11" s="119" t="str">
        <f t="shared" si="17"/>
        <v/>
      </c>
      <c r="AE11" s="120" t="str">
        <f>IF(OR(F11="Matin",F11="après-midi",F11="nuit",F11="Journée",F11="Astreinte +1 dep"),Données!$C$14,IF(OR(F11="Astreinte +2 dep"),Données!$C$14*2,IF(OR(F11="Astreinte +3 dep"),Données!$C$14*3,IF(F11="Astreinte +4 dep",Données!$C$14*4,""))))</f>
        <v/>
      </c>
      <c r="AF11" s="121"/>
      <c r="AG11" s="122"/>
      <c r="AH11" s="68"/>
      <c r="AI11" s="68"/>
    </row>
    <row r="12" spans="1:35" ht="15.6">
      <c r="A12" s="170" t="str">
        <f t="shared" si="1"/>
        <v>10 Août 2013</v>
      </c>
      <c r="B12" s="171" t="str">
        <f t="shared" si="2"/>
        <v/>
      </c>
      <c r="C12" s="70">
        <f t="shared" si="18"/>
        <v>41496</v>
      </c>
      <c r="D12" s="71">
        <f t="shared" si="18"/>
        <v>10</v>
      </c>
      <c r="E12" s="61"/>
      <c r="F12" s="61"/>
      <c r="G12" s="181" t="str">
        <f t="shared" si="3"/>
        <v/>
      </c>
      <c r="H12" s="63" t="str">
        <f>IF(OR(F12="Matin",F12="Nuit",F12="Journée",F12="Après-midi"),0.16,"")</f>
        <v/>
      </c>
      <c r="I12" s="63" t="str">
        <f t="shared" si="5"/>
        <v/>
      </c>
      <c r="J12" s="64" t="str">
        <f t="shared" si="6"/>
        <v/>
      </c>
      <c r="K12" s="64"/>
      <c r="L12" s="63" t="str">
        <f t="shared" si="7"/>
        <v/>
      </c>
      <c r="M12" s="63" t="str">
        <f t="shared" si="8"/>
        <v/>
      </c>
      <c r="N12" s="64" t="str">
        <f t="shared" si="19"/>
        <v/>
      </c>
      <c r="O12" s="64" t="str">
        <f t="shared" si="9"/>
        <v/>
      </c>
      <c r="P12" s="64" t="str">
        <f t="shared" si="10"/>
        <v/>
      </c>
      <c r="Q12" s="63"/>
      <c r="R12" s="63"/>
      <c r="S12" s="63"/>
      <c r="T12" s="64" t="str">
        <f t="shared" si="11"/>
        <v/>
      </c>
      <c r="U12" s="64" t="str">
        <f t="shared" si="12"/>
        <v/>
      </c>
      <c r="V12" s="64" t="str">
        <f t="shared" si="13"/>
        <v/>
      </c>
      <c r="W12" s="91" t="str">
        <f t="shared" si="14"/>
        <v/>
      </c>
      <c r="X12" s="91" t="str">
        <f t="shared" si="0"/>
        <v/>
      </c>
      <c r="Y12" s="62"/>
      <c r="Z12" s="65"/>
      <c r="AA12" s="65" t="str">
        <f t="shared" si="15"/>
        <v/>
      </c>
      <c r="AB12" s="65"/>
      <c r="AC12" s="65" t="str">
        <f t="shared" si="16"/>
        <v/>
      </c>
      <c r="AD12" s="65" t="str">
        <f t="shared" si="17"/>
        <v/>
      </c>
      <c r="AE12" s="66" t="str">
        <f>IF(OR(F12="Matin",F12="après-midi",F12="nuit",F12="Journée",F12="Astreinte +1 dep"),Données!$C$14,IF(OR(F12="Astreinte +2 dep"),Données!$C$14*2,IF(OR(F12="Astreinte +3 dep"),Données!$C$14*3,IF(F12="Astreinte +4 dep",Données!$C$14*4,""))))</f>
        <v/>
      </c>
      <c r="AF12" s="67"/>
      <c r="AG12" s="93"/>
      <c r="AH12" s="68"/>
      <c r="AI12" s="68"/>
    </row>
    <row r="13" spans="1:35" ht="15.6">
      <c r="A13" s="97" t="str">
        <f t="shared" si="1"/>
        <v>11 Août 2013</v>
      </c>
      <c r="B13" s="171" t="str">
        <f t="shared" si="2"/>
        <v/>
      </c>
      <c r="C13" s="112">
        <f t="shared" si="18"/>
        <v>41497</v>
      </c>
      <c r="D13" s="113">
        <f t="shared" si="18"/>
        <v>11</v>
      </c>
      <c r="E13" s="114"/>
      <c r="F13" s="114"/>
      <c r="G13" s="115" t="str">
        <f t="shared" si="3"/>
        <v/>
      </c>
      <c r="H13" s="116" t="str">
        <f t="shared" si="4"/>
        <v/>
      </c>
      <c r="I13" s="116" t="str">
        <f t="shared" si="5"/>
        <v/>
      </c>
      <c r="J13" s="117" t="str">
        <f t="shared" si="6"/>
        <v/>
      </c>
      <c r="K13" s="117"/>
      <c r="L13" s="116" t="str">
        <f t="shared" si="7"/>
        <v/>
      </c>
      <c r="M13" s="116" t="str">
        <f t="shared" si="8"/>
        <v/>
      </c>
      <c r="N13" s="117" t="str">
        <f t="shared" si="19"/>
        <v/>
      </c>
      <c r="O13" s="117" t="str">
        <f t="shared" si="9"/>
        <v/>
      </c>
      <c r="P13" s="117" t="str">
        <f t="shared" si="10"/>
        <v/>
      </c>
      <c r="Q13" s="116"/>
      <c r="R13" s="116"/>
      <c r="S13" s="116"/>
      <c r="T13" s="117" t="str">
        <f t="shared" si="11"/>
        <v/>
      </c>
      <c r="U13" s="117" t="str">
        <f t="shared" si="12"/>
        <v/>
      </c>
      <c r="V13" s="117" t="str">
        <f t="shared" si="13"/>
        <v/>
      </c>
      <c r="W13" s="118" t="str">
        <f t="shared" si="14"/>
        <v/>
      </c>
      <c r="X13" s="118" t="str">
        <f t="shared" si="0"/>
        <v/>
      </c>
      <c r="Y13" s="115"/>
      <c r="Z13" s="119"/>
      <c r="AA13" s="119" t="str">
        <f t="shared" si="15"/>
        <v/>
      </c>
      <c r="AB13" s="119"/>
      <c r="AC13" s="119" t="str">
        <f t="shared" si="16"/>
        <v/>
      </c>
      <c r="AD13" s="119" t="str">
        <f t="shared" si="17"/>
        <v/>
      </c>
      <c r="AE13" s="120" t="str">
        <f>IF(OR(F13="Matin",F13="après-midi",F13="nuit",F13="Journée",F13="Astreinte +1 dep"),Données!$C$14,IF(OR(F13="Astreinte +2 dep"),Données!$C$14*2,IF(OR(F13="Astreinte +3 dep"),Données!$C$14*3,IF(F13="Astreinte +4 dep",Données!$C$14*4,""))))</f>
        <v/>
      </c>
      <c r="AF13" s="121"/>
      <c r="AG13" s="122"/>
      <c r="AH13" s="68"/>
      <c r="AI13" s="68"/>
    </row>
    <row r="14" spans="1:35" ht="15.6">
      <c r="A14" s="97" t="str">
        <f t="shared" si="1"/>
        <v>12 Août 2013</v>
      </c>
      <c r="B14" s="171" t="str">
        <f t="shared" si="2"/>
        <v/>
      </c>
      <c r="C14" s="70">
        <f t="shared" si="18"/>
        <v>41498</v>
      </c>
      <c r="D14" s="71">
        <f t="shared" si="18"/>
        <v>12</v>
      </c>
      <c r="E14" s="61"/>
      <c r="F14" s="61"/>
      <c r="G14" s="181" t="str">
        <f t="shared" si="3"/>
        <v/>
      </c>
      <c r="H14" s="63" t="str">
        <f t="shared" si="4"/>
        <v/>
      </c>
      <c r="I14" s="63" t="str">
        <f t="shared" si="5"/>
        <v/>
      </c>
      <c r="J14" s="64" t="str">
        <f t="shared" si="6"/>
        <v/>
      </c>
      <c r="K14" s="64"/>
      <c r="L14" s="63" t="str">
        <f t="shared" si="7"/>
        <v/>
      </c>
      <c r="M14" s="63" t="str">
        <f t="shared" si="8"/>
        <v/>
      </c>
      <c r="N14" s="64" t="str">
        <f t="shared" si="19"/>
        <v/>
      </c>
      <c r="O14" s="64" t="str">
        <f t="shared" si="9"/>
        <v/>
      </c>
      <c r="P14" s="64" t="str">
        <f t="shared" si="10"/>
        <v/>
      </c>
      <c r="Q14" s="63"/>
      <c r="R14" s="63"/>
      <c r="S14" s="63"/>
      <c r="T14" s="64" t="str">
        <f t="shared" si="11"/>
        <v/>
      </c>
      <c r="U14" s="64" t="str">
        <f t="shared" si="12"/>
        <v/>
      </c>
      <c r="V14" s="64" t="str">
        <f t="shared" si="13"/>
        <v/>
      </c>
      <c r="W14" s="91" t="str">
        <f t="shared" si="14"/>
        <v/>
      </c>
      <c r="X14" s="91" t="str">
        <f t="shared" si="0"/>
        <v/>
      </c>
      <c r="Y14" s="62"/>
      <c r="Z14" s="65"/>
      <c r="AA14" s="65" t="str">
        <f t="shared" si="15"/>
        <v/>
      </c>
      <c r="AB14" s="65"/>
      <c r="AC14" s="65" t="str">
        <f t="shared" si="16"/>
        <v/>
      </c>
      <c r="AD14" s="65" t="str">
        <f t="shared" si="17"/>
        <v/>
      </c>
      <c r="AE14" s="66" t="str">
        <f>IF(OR(F14="Matin",F14="après-midi",F14="nuit",F14="Journée",F14="Astreinte +1 dep"),Données!$C$14,IF(OR(F14="Astreinte +2 dep"),Données!$C$14*2,IF(OR(F14="Astreinte +3 dep"),Données!$C$14*3,IF(F14="Astreinte +4 dep",Données!$C$14*4,""))))</f>
        <v/>
      </c>
      <c r="AF14" s="67"/>
      <c r="AG14" s="93"/>
      <c r="AH14" s="68"/>
      <c r="AI14" s="68"/>
    </row>
    <row r="15" spans="1:35" ht="15.6">
      <c r="A15" s="97" t="str">
        <f t="shared" si="1"/>
        <v>13 Août 2013</v>
      </c>
      <c r="B15" s="171" t="str">
        <f t="shared" si="2"/>
        <v/>
      </c>
      <c r="C15" s="112">
        <f t="shared" si="18"/>
        <v>41499</v>
      </c>
      <c r="D15" s="113">
        <f t="shared" si="18"/>
        <v>13</v>
      </c>
      <c r="E15" s="114"/>
      <c r="F15" s="114"/>
      <c r="G15" s="115" t="str">
        <f t="shared" si="3"/>
        <v/>
      </c>
      <c r="H15" s="116" t="str">
        <f t="shared" si="4"/>
        <v/>
      </c>
      <c r="I15" s="116" t="str">
        <f t="shared" si="5"/>
        <v/>
      </c>
      <c r="J15" s="117" t="str">
        <f t="shared" si="6"/>
        <v/>
      </c>
      <c r="K15" s="117"/>
      <c r="L15" s="116" t="str">
        <f t="shared" si="7"/>
        <v/>
      </c>
      <c r="M15" s="116" t="str">
        <f t="shared" si="8"/>
        <v/>
      </c>
      <c r="N15" s="117" t="str">
        <f t="shared" si="19"/>
        <v/>
      </c>
      <c r="O15" s="117" t="str">
        <f t="shared" si="9"/>
        <v/>
      </c>
      <c r="P15" s="117" t="str">
        <f t="shared" si="10"/>
        <v/>
      </c>
      <c r="Q15" s="116"/>
      <c r="R15" s="116"/>
      <c r="S15" s="116"/>
      <c r="T15" s="117" t="str">
        <f t="shared" si="11"/>
        <v/>
      </c>
      <c r="U15" s="117" t="str">
        <f t="shared" si="12"/>
        <v/>
      </c>
      <c r="V15" s="117" t="str">
        <f t="shared" si="13"/>
        <v/>
      </c>
      <c r="W15" s="118" t="str">
        <f t="shared" si="14"/>
        <v/>
      </c>
      <c r="X15" s="118" t="str">
        <f t="shared" si="0"/>
        <v/>
      </c>
      <c r="Y15" s="115"/>
      <c r="Z15" s="119"/>
      <c r="AA15" s="119" t="str">
        <f t="shared" si="15"/>
        <v/>
      </c>
      <c r="AB15" s="119"/>
      <c r="AC15" s="119" t="str">
        <f t="shared" si="16"/>
        <v/>
      </c>
      <c r="AD15" s="119" t="str">
        <f t="shared" si="17"/>
        <v/>
      </c>
      <c r="AE15" s="120" t="str">
        <f>IF(OR(F15="Matin",F15="après-midi",F15="nuit",F15="Journée",F15="Astreinte +1 dep"),Données!$C$14,IF(OR(F15="Astreinte +2 dep"),Données!$C$14*2,IF(OR(F15="Astreinte +3 dep"),Données!$C$14*3,IF(F15="Astreinte +4 dep",Données!$C$14*4,""))))</f>
        <v/>
      </c>
      <c r="AF15" s="121"/>
      <c r="AG15" s="122"/>
      <c r="AH15" s="68"/>
      <c r="AI15" s="68"/>
    </row>
    <row r="16" spans="1:35" ht="15.6">
      <c r="A16" s="97" t="str">
        <f t="shared" si="1"/>
        <v>14 Août 2013</v>
      </c>
      <c r="B16" s="171">
        <f t="shared" si="2"/>
        <v>33</v>
      </c>
      <c r="C16" s="70">
        <f t="shared" si="18"/>
        <v>41500</v>
      </c>
      <c r="D16" s="71">
        <f t="shared" si="18"/>
        <v>14</v>
      </c>
      <c r="E16" s="61"/>
      <c r="F16" s="69"/>
      <c r="G16" s="181" t="str">
        <f t="shared" si="3"/>
        <v/>
      </c>
      <c r="H16" s="63" t="str">
        <f t="shared" si="4"/>
        <v/>
      </c>
      <c r="I16" s="63" t="str">
        <f t="shared" si="5"/>
        <v/>
      </c>
      <c r="J16" s="64" t="str">
        <f t="shared" si="6"/>
        <v/>
      </c>
      <c r="K16" s="64"/>
      <c r="L16" s="63" t="str">
        <f t="shared" si="7"/>
        <v/>
      </c>
      <c r="M16" s="63" t="str">
        <f t="shared" si="8"/>
        <v/>
      </c>
      <c r="N16" s="64" t="str">
        <f t="shared" si="19"/>
        <v/>
      </c>
      <c r="O16" s="64" t="str">
        <f t="shared" si="9"/>
        <v/>
      </c>
      <c r="P16" s="64" t="str">
        <f t="shared" si="10"/>
        <v/>
      </c>
      <c r="Q16" s="63"/>
      <c r="R16" s="63"/>
      <c r="S16" s="63"/>
      <c r="T16" s="64" t="str">
        <f t="shared" si="11"/>
        <v/>
      </c>
      <c r="U16" s="64" t="str">
        <f t="shared" si="12"/>
        <v/>
      </c>
      <c r="V16" s="64" t="str">
        <f t="shared" si="13"/>
        <v/>
      </c>
      <c r="W16" s="91" t="str">
        <f t="shared" si="14"/>
        <v/>
      </c>
      <c r="X16" s="91" t="str">
        <f t="shared" si="0"/>
        <v/>
      </c>
      <c r="Y16" s="62"/>
      <c r="Z16" s="65"/>
      <c r="AA16" s="65" t="str">
        <f t="shared" si="15"/>
        <v/>
      </c>
      <c r="AB16" s="65"/>
      <c r="AC16" s="65" t="str">
        <f t="shared" si="16"/>
        <v/>
      </c>
      <c r="AD16" s="65" t="str">
        <f t="shared" si="17"/>
        <v/>
      </c>
      <c r="AE16" s="66" t="str">
        <f>IF(OR(F16="Matin",F16="après-midi",F16="nuit",F16="Journée",F16="Astreinte +1 dep"),Données!$C$14,IF(OR(F16="Astreinte +2 dep"),Données!$C$14*2,IF(OR(F16="Astreinte +3 dep"),Données!$C$14*3,IF(F16="Astreinte +4 dep",Données!$C$14*4,""))))</f>
        <v/>
      </c>
      <c r="AF16" s="67"/>
      <c r="AG16" s="93"/>
      <c r="AH16" s="68"/>
      <c r="AI16" s="68"/>
    </row>
    <row r="17" spans="1:35" ht="15.6">
      <c r="A17" s="97" t="str">
        <f t="shared" si="1"/>
        <v>15 Août 2013</v>
      </c>
      <c r="B17" s="171" t="str">
        <f t="shared" si="2"/>
        <v/>
      </c>
      <c r="C17" s="112">
        <f t="shared" si="18"/>
        <v>41501</v>
      </c>
      <c r="D17" s="113">
        <f t="shared" si="18"/>
        <v>15</v>
      </c>
      <c r="E17" s="114"/>
      <c r="F17" s="114"/>
      <c r="G17" s="115" t="str">
        <f t="shared" si="3"/>
        <v/>
      </c>
      <c r="H17" s="116" t="str">
        <f t="shared" si="4"/>
        <v/>
      </c>
      <c r="I17" s="116" t="str">
        <f t="shared" si="5"/>
        <v/>
      </c>
      <c r="J17" s="117" t="str">
        <f t="shared" si="6"/>
        <v/>
      </c>
      <c r="K17" s="117"/>
      <c r="L17" s="116" t="str">
        <f t="shared" si="7"/>
        <v/>
      </c>
      <c r="M17" s="116" t="str">
        <f t="shared" si="8"/>
        <v/>
      </c>
      <c r="N17" s="117" t="str">
        <f t="shared" si="19"/>
        <v/>
      </c>
      <c r="O17" s="117" t="str">
        <f t="shared" si="9"/>
        <v/>
      </c>
      <c r="P17" s="117" t="str">
        <f t="shared" si="10"/>
        <v/>
      </c>
      <c r="Q17" s="116"/>
      <c r="R17" s="116"/>
      <c r="S17" s="116"/>
      <c r="T17" s="117" t="str">
        <f t="shared" si="11"/>
        <v/>
      </c>
      <c r="U17" s="117" t="str">
        <f t="shared" si="12"/>
        <v/>
      </c>
      <c r="V17" s="117" t="str">
        <f t="shared" si="13"/>
        <v/>
      </c>
      <c r="W17" s="118" t="str">
        <f t="shared" si="14"/>
        <v/>
      </c>
      <c r="X17" s="118" t="str">
        <f t="shared" si="0"/>
        <v/>
      </c>
      <c r="Y17" s="115"/>
      <c r="Z17" s="119"/>
      <c r="AA17" s="119" t="str">
        <f t="shared" si="15"/>
        <v/>
      </c>
      <c r="AB17" s="119"/>
      <c r="AC17" s="119" t="str">
        <f t="shared" si="16"/>
        <v/>
      </c>
      <c r="AD17" s="119" t="str">
        <f t="shared" si="17"/>
        <v/>
      </c>
      <c r="AE17" s="120" t="str">
        <f>IF(OR(F17="Matin",F17="après-midi",F17="nuit",F17="Journée",F17="Astreinte +1 dep"),Données!$C$14,IF(OR(F17="Astreinte +2 dep"),Données!$C$14*2,IF(OR(F17="Astreinte +3 dep"),Données!$C$14*3,IF(F17="Astreinte +4 dep",Données!$C$14*4,""))))</f>
        <v/>
      </c>
      <c r="AF17" s="121"/>
      <c r="AG17" s="122"/>
      <c r="AH17" s="68"/>
      <c r="AI17" s="68"/>
    </row>
    <row r="18" spans="1:35" ht="15.6">
      <c r="A18" s="97" t="str">
        <f t="shared" si="1"/>
        <v>16 Août 2013</v>
      </c>
      <c r="B18" s="171" t="str">
        <f t="shared" si="2"/>
        <v/>
      </c>
      <c r="C18" s="70">
        <f t="shared" si="18"/>
        <v>41502</v>
      </c>
      <c r="D18" s="71">
        <f t="shared" si="18"/>
        <v>16</v>
      </c>
      <c r="E18" s="61"/>
      <c r="F18" s="61"/>
      <c r="G18" s="181" t="str">
        <f t="shared" si="3"/>
        <v/>
      </c>
      <c r="H18" s="63" t="str">
        <f t="shared" si="4"/>
        <v/>
      </c>
      <c r="I18" s="63" t="str">
        <f t="shared" si="5"/>
        <v/>
      </c>
      <c r="J18" s="64" t="str">
        <f t="shared" si="6"/>
        <v/>
      </c>
      <c r="K18" s="64"/>
      <c r="L18" s="63" t="str">
        <f t="shared" si="7"/>
        <v/>
      </c>
      <c r="M18" s="63" t="str">
        <f t="shared" si="8"/>
        <v/>
      </c>
      <c r="N18" s="64" t="str">
        <f t="shared" si="19"/>
        <v/>
      </c>
      <c r="O18" s="64" t="str">
        <f t="shared" si="9"/>
        <v/>
      </c>
      <c r="P18" s="64" t="str">
        <f t="shared" si="10"/>
        <v/>
      </c>
      <c r="Q18" s="63"/>
      <c r="R18" s="63"/>
      <c r="S18" s="63"/>
      <c r="T18" s="64" t="str">
        <f t="shared" si="11"/>
        <v/>
      </c>
      <c r="U18" s="64" t="str">
        <f t="shared" si="12"/>
        <v/>
      </c>
      <c r="V18" s="64" t="str">
        <f t="shared" si="13"/>
        <v/>
      </c>
      <c r="W18" s="91" t="str">
        <f t="shared" si="14"/>
        <v/>
      </c>
      <c r="X18" s="91" t="str">
        <f t="shared" si="0"/>
        <v/>
      </c>
      <c r="Y18" s="62"/>
      <c r="Z18" s="65"/>
      <c r="AA18" s="65" t="str">
        <f t="shared" si="15"/>
        <v/>
      </c>
      <c r="AB18" s="65"/>
      <c r="AC18" s="65" t="str">
        <f t="shared" si="16"/>
        <v/>
      </c>
      <c r="AD18" s="65" t="str">
        <f t="shared" si="17"/>
        <v/>
      </c>
      <c r="AE18" s="66" t="str">
        <f>IF(OR(F18="Matin",F18="après-midi",F18="nuit",F18="Journée",F18="Astreinte +1 dep"),Données!$C$14,IF(OR(F18="Astreinte +2 dep"),Données!$C$14*2,IF(OR(F18="Astreinte +3 dep"),Données!$C$14*3,IF(F18="Astreinte +4 dep",Données!$C$14*4,""))))</f>
        <v/>
      </c>
      <c r="AF18" s="67"/>
      <c r="AG18" s="93"/>
      <c r="AH18" s="68"/>
      <c r="AI18" s="68"/>
    </row>
    <row r="19" spans="1:35" ht="15.6">
      <c r="A19" s="97" t="str">
        <f t="shared" si="1"/>
        <v>17 Août 2013</v>
      </c>
      <c r="B19" s="171" t="str">
        <f t="shared" si="2"/>
        <v/>
      </c>
      <c r="C19" s="112">
        <f t="shared" si="18"/>
        <v>41503</v>
      </c>
      <c r="D19" s="113">
        <f t="shared" si="18"/>
        <v>17</v>
      </c>
      <c r="E19" s="114"/>
      <c r="F19" s="114"/>
      <c r="G19" s="115" t="str">
        <f t="shared" si="3"/>
        <v/>
      </c>
      <c r="H19" s="116" t="str">
        <f t="shared" si="4"/>
        <v/>
      </c>
      <c r="I19" s="116" t="str">
        <f t="shared" si="5"/>
        <v/>
      </c>
      <c r="J19" s="117" t="str">
        <f t="shared" si="6"/>
        <v/>
      </c>
      <c r="K19" s="117"/>
      <c r="L19" s="116" t="str">
        <f t="shared" si="7"/>
        <v/>
      </c>
      <c r="M19" s="116" t="str">
        <f t="shared" si="8"/>
        <v/>
      </c>
      <c r="N19" s="117" t="str">
        <f t="shared" si="19"/>
        <v/>
      </c>
      <c r="O19" s="117" t="str">
        <f t="shared" si="9"/>
        <v/>
      </c>
      <c r="P19" s="117" t="str">
        <f t="shared" si="10"/>
        <v/>
      </c>
      <c r="Q19" s="116"/>
      <c r="R19" s="116"/>
      <c r="S19" s="116"/>
      <c r="T19" s="117" t="str">
        <f t="shared" si="11"/>
        <v/>
      </c>
      <c r="U19" s="117" t="str">
        <f t="shared" si="12"/>
        <v/>
      </c>
      <c r="V19" s="117" t="str">
        <f t="shared" si="13"/>
        <v/>
      </c>
      <c r="W19" s="118" t="str">
        <f t="shared" si="14"/>
        <v/>
      </c>
      <c r="X19" s="118" t="str">
        <f t="shared" si="0"/>
        <v/>
      </c>
      <c r="Y19" s="115"/>
      <c r="Z19" s="119"/>
      <c r="AA19" s="119" t="str">
        <f t="shared" si="15"/>
        <v/>
      </c>
      <c r="AB19" s="119"/>
      <c r="AC19" s="119" t="str">
        <f t="shared" si="16"/>
        <v/>
      </c>
      <c r="AD19" s="119" t="str">
        <f t="shared" si="17"/>
        <v/>
      </c>
      <c r="AE19" s="120" t="str">
        <f>IF(OR(F19="Matin",F19="après-midi",F19="nuit",F19="Journée",F19="Astreinte +1 dep"),Données!$C$14,IF(OR(F19="Astreinte +2 dep"),Données!$C$14*2,IF(OR(F19="Astreinte +3 dep"),Données!$C$14*3,IF(F19="Astreinte +4 dep",Données!$C$14*4,""))))</f>
        <v/>
      </c>
      <c r="AF19" s="121"/>
      <c r="AG19" s="122"/>
      <c r="AH19" s="68"/>
      <c r="AI19" s="68"/>
    </row>
    <row r="20" spans="1:35" ht="15.6">
      <c r="A20" s="97" t="str">
        <f t="shared" si="1"/>
        <v>18 Août 2013</v>
      </c>
      <c r="B20" s="171" t="str">
        <f t="shared" si="2"/>
        <v/>
      </c>
      <c r="C20" s="70">
        <f t="shared" si="18"/>
        <v>41504</v>
      </c>
      <c r="D20" s="71">
        <f t="shared" si="18"/>
        <v>18</v>
      </c>
      <c r="E20" s="61"/>
      <c r="F20" s="61"/>
      <c r="G20" s="181" t="str">
        <f t="shared" si="3"/>
        <v/>
      </c>
      <c r="H20" s="63" t="str">
        <f t="shared" si="4"/>
        <v/>
      </c>
      <c r="I20" s="63" t="str">
        <f t="shared" si="5"/>
        <v/>
      </c>
      <c r="J20" s="64" t="str">
        <f t="shared" si="6"/>
        <v/>
      </c>
      <c r="K20" s="64"/>
      <c r="L20" s="63" t="str">
        <f t="shared" si="7"/>
        <v/>
      </c>
      <c r="M20" s="63" t="str">
        <f t="shared" si="8"/>
        <v/>
      </c>
      <c r="N20" s="64" t="str">
        <f t="shared" si="19"/>
        <v/>
      </c>
      <c r="O20" s="64" t="str">
        <f t="shared" si="9"/>
        <v/>
      </c>
      <c r="P20" s="64" t="str">
        <f t="shared" si="10"/>
        <v/>
      </c>
      <c r="Q20" s="63"/>
      <c r="R20" s="63"/>
      <c r="S20" s="63"/>
      <c r="T20" s="64" t="str">
        <f t="shared" si="11"/>
        <v/>
      </c>
      <c r="U20" s="64" t="str">
        <f t="shared" si="12"/>
        <v/>
      </c>
      <c r="V20" s="64" t="str">
        <f t="shared" si="13"/>
        <v/>
      </c>
      <c r="W20" s="91" t="str">
        <f t="shared" si="14"/>
        <v/>
      </c>
      <c r="X20" s="91" t="str">
        <f t="shared" si="0"/>
        <v/>
      </c>
      <c r="Y20" s="62"/>
      <c r="Z20" s="65"/>
      <c r="AA20" s="65" t="str">
        <f t="shared" si="15"/>
        <v/>
      </c>
      <c r="AB20" s="65"/>
      <c r="AC20" s="65" t="str">
        <f t="shared" si="16"/>
        <v/>
      </c>
      <c r="AD20" s="65" t="str">
        <f t="shared" si="17"/>
        <v/>
      </c>
      <c r="AE20" s="66" t="str">
        <f>IF(OR(F20="Matin",F20="après-midi",F20="nuit",F20="Journée",F20="Astreinte +1 dep"),Données!$C$14,IF(OR(F20="Astreinte +2 dep"),Données!$C$14*2,IF(OR(F20="Astreinte +3 dep"),Données!$C$14*3,IF(F20="Astreinte +4 dep",Données!$C$14*4,""))))</f>
        <v/>
      </c>
      <c r="AF20" s="67"/>
      <c r="AG20" s="93"/>
      <c r="AH20" s="68"/>
      <c r="AI20" s="68"/>
    </row>
    <row r="21" spans="1:35" ht="15.6">
      <c r="A21" s="97" t="str">
        <f t="shared" si="1"/>
        <v>19 Août 2013</v>
      </c>
      <c r="B21" s="171" t="str">
        <f t="shared" si="2"/>
        <v/>
      </c>
      <c r="C21" s="112">
        <f t="shared" ref="C21:D30" si="20">C20+1</f>
        <v>41505</v>
      </c>
      <c r="D21" s="113">
        <f t="shared" si="20"/>
        <v>19</v>
      </c>
      <c r="E21" s="114"/>
      <c r="F21" s="114"/>
      <c r="G21" s="115" t="str">
        <f t="shared" si="3"/>
        <v/>
      </c>
      <c r="H21" s="116" t="str">
        <f t="shared" si="4"/>
        <v/>
      </c>
      <c r="I21" s="116" t="str">
        <f t="shared" si="5"/>
        <v/>
      </c>
      <c r="J21" s="117" t="str">
        <f t="shared" si="6"/>
        <v/>
      </c>
      <c r="K21" s="117"/>
      <c r="L21" s="116" t="str">
        <f t="shared" si="7"/>
        <v/>
      </c>
      <c r="M21" s="116" t="str">
        <f t="shared" si="8"/>
        <v/>
      </c>
      <c r="N21" s="117" t="str">
        <f t="shared" si="19"/>
        <v/>
      </c>
      <c r="O21" s="117" t="str">
        <f t="shared" si="9"/>
        <v/>
      </c>
      <c r="P21" s="117" t="str">
        <f t="shared" si="10"/>
        <v/>
      </c>
      <c r="Q21" s="116"/>
      <c r="R21" s="116"/>
      <c r="S21" s="116"/>
      <c r="T21" s="117" t="str">
        <f t="shared" si="11"/>
        <v/>
      </c>
      <c r="U21" s="117" t="str">
        <f t="shared" si="12"/>
        <v/>
      </c>
      <c r="V21" s="117" t="str">
        <f t="shared" si="13"/>
        <v/>
      </c>
      <c r="W21" s="118" t="str">
        <f t="shared" si="14"/>
        <v/>
      </c>
      <c r="X21" s="118" t="str">
        <f t="shared" si="0"/>
        <v/>
      </c>
      <c r="Y21" s="115"/>
      <c r="Z21" s="119"/>
      <c r="AA21" s="119" t="str">
        <f t="shared" si="15"/>
        <v/>
      </c>
      <c r="AB21" s="119"/>
      <c r="AC21" s="119" t="str">
        <f t="shared" si="16"/>
        <v/>
      </c>
      <c r="AD21" s="119" t="str">
        <f t="shared" si="17"/>
        <v/>
      </c>
      <c r="AE21" s="120" t="str">
        <f>IF(OR(F21="Matin",F21="après-midi",F21="nuit",F21="Journée",F21="Astreinte +1 dep"),Données!$C$14,IF(OR(F21="Astreinte +2 dep"),Données!$C$14*2,IF(OR(F21="Astreinte +3 dep"),Données!$C$14*3,IF(F21="Astreinte +4 dep",Données!$C$14*4,""))))</f>
        <v/>
      </c>
      <c r="AF21" s="121"/>
      <c r="AG21" s="122"/>
      <c r="AH21" s="68"/>
      <c r="AI21" s="68"/>
    </row>
    <row r="22" spans="1:35" ht="15.6">
      <c r="A22" s="97" t="str">
        <f t="shared" si="1"/>
        <v>20 Août 2013</v>
      </c>
      <c r="B22" s="171" t="str">
        <f t="shared" si="2"/>
        <v/>
      </c>
      <c r="C22" s="70">
        <f t="shared" si="20"/>
        <v>41506</v>
      </c>
      <c r="D22" s="71">
        <f t="shared" si="20"/>
        <v>20</v>
      </c>
      <c r="E22" s="61"/>
      <c r="F22" s="61"/>
      <c r="G22" s="181" t="str">
        <f t="shared" si="3"/>
        <v/>
      </c>
      <c r="H22" s="63" t="str">
        <f t="shared" si="4"/>
        <v/>
      </c>
      <c r="I22" s="63" t="str">
        <f t="shared" si="5"/>
        <v/>
      </c>
      <c r="J22" s="64" t="str">
        <f t="shared" si="6"/>
        <v/>
      </c>
      <c r="K22" s="64"/>
      <c r="L22" s="63" t="str">
        <f t="shared" si="7"/>
        <v/>
      </c>
      <c r="M22" s="63" t="str">
        <f t="shared" si="8"/>
        <v/>
      </c>
      <c r="N22" s="64" t="str">
        <f t="shared" si="19"/>
        <v/>
      </c>
      <c r="O22" s="64" t="str">
        <f t="shared" si="9"/>
        <v/>
      </c>
      <c r="P22" s="64" t="str">
        <f t="shared" si="10"/>
        <v/>
      </c>
      <c r="Q22" s="63"/>
      <c r="R22" s="63"/>
      <c r="S22" s="63"/>
      <c r="T22" s="64" t="str">
        <f t="shared" si="11"/>
        <v/>
      </c>
      <c r="U22" s="64" t="str">
        <f t="shared" si="12"/>
        <v/>
      </c>
      <c r="V22" s="64" t="str">
        <f t="shared" si="13"/>
        <v/>
      </c>
      <c r="W22" s="91" t="str">
        <f t="shared" si="14"/>
        <v/>
      </c>
      <c r="X22" s="91" t="str">
        <f t="shared" si="0"/>
        <v/>
      </c>
      <c r="Y22" s="62"/>
      <c r="Z22" s="65"/>
      <c r="AA22" s="65" t="str">
        <f t="shared" si="15"/>
        <v/>
      </c>
      <c r="AB22" s="65"/>
      <c r="AC22" s="65" t="str">
        <f t="shared" si="16"/>
        <v/>
      </c>
      <c r="AD22" s="65" t="str">
        <f t="shared" si="17"/>
        <v/>
      </c>
      <c r="AE22" s="66" t="str">
        <f>IF(OR(F22="Matin",F22="après-midi",F22="nuit",F22="Journée",F22="Astreinte +1 dep"),Données!$C$14,IF(OR(F22="Astreinte +2 dep"),Données!$C$14*2,IF(OR(F22="Astreinte +3 dep"),Données!$C$14*3,IF(F22="Astreinte +4 dep",Données!$C$14*4,""))))</f>
        <v/>
      </c>
      <c r="AF22" s="67"/>
      <c r="AG22" s="93"/>
      <c r="AH22" s="68"/>
      <c r="AI22" s="68"/>
    </row>
    <row r="23" spans="1:35" ht="15.6">
      <c r="A23" s="97" t="str">
        <f t="shared" si="1"/>
        <v>21 Août 2013</v>
      </c>
      <c r="B23" s="171">
        <f t="shared" si="2"/>
        <v>34</v>
      </c>
      <c r="C23" s="112">
        <f t="shared" si="20"/>
        <v>41507</v>
      </c>
      <c r="D23" s="113">
        <f t="shared" si="20"/>
        <v>21</v>
      </c>
      <c r="E23" s="114"/>
      <c r="F23" s="114"/>
      <c r="G23" s="115" t="str">
        <f t="shared" si="3"/>
        <v/>
      </c>
      <c r="H23" s="116" t="str">
        <f t="shared" si="4"/>
        <v/>
      </c>
      <c r="I23" s="116" t="str">
        <f t="shared" si="5"/>
        <v/>
      </c>
      <c r="J23" s="117" t="str">
        <f t="shared" si="6"/>
        <v/>
      </c>
      <c r="K23" s="117"/>
      <c r="L23" s="116" t="str">
        <f t="shared" si="7"/>
        <v/>
      </c>
      <c r="M23" s="116" t="str">
        <f t="shared" si="8"/>
        <v/>
      </c>
      <c r="N23" s="117" t="str">
        <f t="shared" si="19"/>
        <v/>
      </c>
      <c r="O23" s="117" t="str">
        <f t="shared" si="9"/>
        <v/>
      </c>
      <c r="P23" s="117" t="str">
        <f t="shared" si="10"/>
        <v/>
      </c>
      <c r="Q23" s="116"/>
      <c r="R23" s="116"/>
      <c r="S23" s="116"/>
      <c r="T23" s="117" t="str">
        <f t="shared" si="11"/>
        <v/>
      </c>
      <c r="U23" s="117" t="str">
        <f t="shared" si="12"/>
        <v/>
      </c>
      <c r="V23" s="117" t="str">
        <f t="shared" si="13"/>
        <v/>
      </c>
      <c r="W23" s="118" t="str">
        <f t="shared" si="14"/>
        <v/>
      </c>
      <c r="X23" s="118" t="str">
        <f t="shared" si="0"/>
        <v/>
      </c>
      <c r="Y23" s="115"/>
      <c r="Z23" s="119"/>
      <c r="AA23" s="119" t="str">
        <f t="shared" si="15"/>
        <v/>
      </c>
      <c r="AB23" s="119"/>
      <c r="AC23" s="119" t="str">
        <f t="shared" si="16"/>
        <v/>
      </c>
      <c r="AD23" s="119" t="str">
        <f t="shared" si="17"/>
        <v/>
      </c>
      <c r="AE23" s="120" t="str">
        <f>IF(OR(F23="Matin",F23="après-midi",F23="nuit",F23="Journée",F23="Astreinte +1 dep"),Données!$C$14,IF(OR(F23="Astreinte +2 dep"),Données!$C$14*2,IF(OR(F23="Astreinte +3 dep"),Données!$C$14*3,IF(F23="Astreinte +4 dep",Données!$C$14*4,""))))</f>
        <v/>
      </c>
      <c r="AF23" s="121"/>
      <c r="AG23" s="122"/>
      <c r="AH23" s="68"/>
      <c r="AI23" s="68"/>
    </row>
    <row r="24" spans="1:35" ht="15.6">
      <c r="A24" s="97" t="str">
        <f t="shared" si="1"/>
        <v>22 Août 2013</v>
      </c>
      <c r="B24" s="171" t="str">
        <f t="shared" si="2"/>
        <v/>
      </c>
      <c r="C24" s="70">
        <f t="shared" si="20"/>
        <v>41508</v>
      </c>
      <c r="D24" s="71">
        <f t="shared" si="20"/>
        <v>22</v>
      </c>
      <c r="E24" s="61"/>
      <c r="F24" s="61"/>
      <c r="G24" s="181" t="str">
        <f t="shared" si="3"/>
        <v/>
      </c>
      <c r="H24" s="63" t="str">
        <f t="shared" si="4"/>
        <v/>
      </c>
      <c r="I24" s="63" t="str">
        <f t="shared" si="5"/>
        <v/>
      </c>
      <c r="J24" s="64" t="str">
        <f t="shared" si="6"/>
        <v/>
      </c>
      <c r="K24" s="64"/>
      <c r="L24" s="63" t="str">
        <f t="shared" si="7"/>
        <v/>
      </c>
      <c r="M24" s="63" t="str">
        <f t="shared" si="8"/>
        <v/>
      </c>
      <c r="N24" s="64" t="str">
        <f t="shared" si="19"/>
        <v/>
      </c>
      <c r="O24" s="64" t="str">
        <f t="shared" si="9"/>
        <v/>
      </c>
      <c r="P24" s="64" t="str">
        <f t="shared" si="10"/>
        <v/>
      </c>
      <c r="Q24" s="63"/>
      <c r="R24" s="63"/>
      <c r="S24" s="63"/>
      <c r="T24" s="64" t="str">
        <f t="shared" si="11"/>
        <v/>
      </c>
      <c r="U24" s="64" t="str">
        <f t="shared" si="12"/>
        <v/>
      </c>
      <c r="V24" s="64" t="str">
        <f t="shared" si="13"/>
        <v/>
      </c>
      <c r="W24" s="91" t="str">
        <f t="shared" si="14"/>
        <v/>
      </c>
      <c r="X24" s="91" t="str">
        <f t="shared" si="0"/>
        <v/>
      </c>
      <c r="Y24" s="62"/>
      <c r="Z24" s="65"/>
      <c r="AA24" s="65" t="str">
        <f t="shared" si="15"/>
        <v/>
      </c>
      <c r="AB24" s="65"/>
      <c r="AC24" s="65" t="str">
        <f t="shared" si="16"/>
        <v/>
      </c>
      <c r="AD24" s="65" t="str">
        <f t="shared" si="17"/>
        <v/>
      </c>
      <c r="AE24" s="66" t="str">
        <f>IF(OR(F24="Matin",F24="après-midi",F24="nuit",F24="Journée",F24="Astreinte +1 dep"),Données!$C$14,IF(OR(F24="Astreinte +2 dep"),Données!$C$14*2,IF(OR(F24="Astreinte +3 dep"),Données!$C$14*3,IF(F24="Astreinte +4 dep",Données!$C$14*4,""))))</f>
        <v/>
      </c>
      <c r="AF24" s="67"/>
      <c r="AG24" s="93"/>
      <c r="AH24" s="68"/>
      <c r="AI24" s="68"/>
    </row>
    <row r="25" spans="1:35" ht="15.6">
      <c r="A25" s="97" t="str">
        <f t="shared" si="1"/>
        <v>23 Août 2013</v>
      </c>
      <c r="B25" s="171" t="str">
        <f t="shared" si="2"/>
        <v/>
      </c>
      <c r="C25" s="112">
        <f t="shared" si="20"/>
        <v>41509</v>
      </c>
      <c r="D25" s="113">
        <f t="shared" si="20"/>
        <v>23</v>
      </c>
      <c r="E25" s="114"/>
      <c r="F25" s="114"/>
      <c r="G25" s="115" t="str">
        <f t="shared" si="3"/>
        <v/>
      </c>
      <c r="H25" s="116" t="str">
        <f t="shared" si="4"/>
        <v/>
      </c>
      <c r="I25" s="116" t="str">
        <f t="shared" si="5"/>
        <v/>
      </c>
      <c r="J25" s="117" t="str">
        <f t="shared" si="6"/>
        <v/>
      </c>
      <c r="K25" s="117"/>
      <c r="L25" s="116" t="str">
        <f t="shared" si="7"/>
        <v/>
      </c>
      <c r="M25" s="116" t="str">
        <f t="shared" si="8"/>
        <v/>
      </c>
      <c r="N25" s="117" t="str">
        <f t="shared" si="19"/>
        <v/>
      </c>
      <c r="O25" s="117" t="str">
        <f t="shared" si="9"/>
        <v/>
      </c>
      <c r="P25" s="117" t="str">
        <f t="shared" si="10"/>
        <v/>
      </c>
      <c r="Q25" s="116"/>
      <c r="R25" s="116"/>
      <c r="S25" s="116"/>
      <c r="T25" s="117" t="str">
        <f t="shared" si="11"/>
        <v/>
      </c>
      <c r="U25" s="117" t="str">
        <f t="shared" si="12"/>
        <v/>
      </c>
      <c r="V25" s="117" t="str">
        <f t="shared" si="13"/>
        <v/>
      </c>
      <c r="W25" s="118" t="str">
        <f t="shared" si="14"/>
        <v/>
      </c>
      <c r="X25" s="118" t="str">
        <f t="shared" si="0"/>
        <v/>
      </c>
      <c r="Y25" s="115"/>
      <c r="Z25" s="119"/>
      <c r="AA25" s="119" t="str">
        <f t="shared" si="15"/>
        <v/>
      </c>
      <c r="AB25" s="119"/>
      <c r="AC25" s="119" t="str">
        <f t="shared" si="16"/>
        <v/>
      </c>
      <c r="AD25" s="119" t="str">
        <f t="shared" si="17"/>
        <v/>
      </c>
      <c r="AE25" s="120" t="str">
        <f>IF(OR(F25="Matin",F25="après-midi",F25="nuit",F25="Journée",F25="Astreinte +1 dep"),Données!$C$14,IF(OR(F25="Astreinte +2 dep"),Données!$C$14*2,IF(OR(F25="Astreinte +3 dep"),Données!$C$14*3,IF(F25="Astreinte +4 dep",Données!$C$14*4,""))))</f>
        <v/>
      </c>
      <c r="AF25" s="121"/>
      <c r="AG25" s="122"/>
      <c r="AH25" s="68"/>
      <c r="AI25" s="68"/>
    </row>
    <row r="26" spans="1:35" ht="15.6">
      <c r="A26" s="97" t="str">
        <f t="shared" si="1"/>
        <v>24 Août 2013</v>
      </c>
      <c r="B26" s="171" t="str">
        <f t="shared" si="2"/>
        <v/>
      </c>
      <c r="C26" s="70">
        <f t="shared" si="20"/>
        <v>41510</v>
      </c>
      <c r="D26" s="71">
        <f t="shared" si="20"/>
        <v>24</v>
      </c>
      <c r="E26" s="61"/>
      <c r="F26" s="114"/>
      <c r="G26" s="181" t="str">
        <f t="shared" si="3"/>
        <v/>
      </c>
      <c r="H26" s="63" t="str">
        <f t="shared" si="4"/>
        <v/>
      </c>
      <c r="I26" s="63" t="str">
        <f t="shared" si="5"/>
        <v/>
      </c>
      <c r="J26" s="64" t="str">
        <f t="shared" si="6"/>
        <v/>
      </c>
      <c r="K26" s="64"/>
      <c r="L26" s="63" t="str">
        <f t="shared" si="7"/>
        <v/>
      </c>
      <c r="M26" s="63" t="str">
        <f t="shared" si="8"/>
        <v/>
      </c>
      <c r="N26" s="64" t="str">
        <f t="shared" si="19"/>
        <v/>
      </c>
      <c r="O26" s="64" t="str">
        <f t="shared" si="9"/>
        <v/>
      </c>
      <c r="P26" s="64" t="str">
        <f t="shared" si="10"/>
        <v/>
      </c>
      <c r="Q26" s="63"/>
      <c r="R26" s="63"/>
      <c r="S26" s="63"/>
      <c r="T26" s="64" t="str">
        <f t="shared" si="11"/>
        <v/>
      </c>
      <c r="U26" s="64" t="str">
        <f t="shared" si="12"/>
        <v/>
      </c>
      <c r="V26" s="64" t="str">
        <f t="shared" si="13"/>
        <v/>
      </c>
      <c r="W26" s="91" t="str">
        <f t="shared" si="14"/>
        <v/>
      </c>
      <c r="X26" s="91" t="str">
        <f t="shared" si="0"/>
        <v/>
      </c>
      <c r="Y26" s="62"/>
      <c r="Z26" s="65"/>
      <c r="AA26" s="65" t="str">
        <f t="shared" si="15"/>
        <v/>
      </c>
      <c r="AB26" s="65"/>
      <c r="AC26" s="65" t="str">
        <f t="shared" si="16"/>
        <v/>
      </c>
      <c r="AD26" s="65" t="str">
        <f t="shared" si="17"/>
        <v/>
      </c>
      <c r="AE26" s="66" t="str">
        <f>IF(OR(F26="Matin",F26="après-midi",F26="nuit",F26="Journée",F26="Astreinte +1 dep"),Données!$C$14,IF(OR(F26="Astreinte +2 dep"),Données!$C$14*2,IF(OR(F26="Astreinte +3 dep"),Données!$C$14*3,IF(F26="Astreinte +4 dep",Données!$C$14*4,""))))</f>
        <v/>
      </c>
      <c r="AF26" s="67"/>
      <c r="AG26" s="93"/>
      <c r="AH26" s="68"/>
      <c r="AI26" s="68"/>
    </row>
    <row r="27" spans="1:35" ht="15.6">
      <c r="A27" s="97" t="str">
        <f t="shared" si="1"/>
        <v>25 Août 2013</v>
      </c>
      <c r="B27" s="171" t="str">
        <f t="shared" si="2"/>
        <v/>
      </c>
      <c r="C27" s="112">
        <f t="shared" si="20"/>
        <v>41511</v>
      </c>
      <c r="D27" s="113">
        <f t="shared" si="20"/>
        <v>25</v>
      </c>
      <c r="E27" s="114"/>
      <c r="F27" s="114"/>
      <c r="G27" s="115" t="str">
        <f t="shared" si="3"/>
        <v/>
      </c>
      <c r="H27" s="116" t="str">
        <f t="shared" si="4"/>
        <v/>
      </c>
      <c r="I27" s="116" t="str">
        <f t="shared" si="5"/>
        <v/>
      </c>
      <c r="J27" s="117" t="str">
        <f t="shared" si="6"/>
        <v/>
      </c>
      <c r="K27" s="117"/>
      <c r="L27" s="116" t="str">
        <f t="shared" si="7"/>
        <v/>
      </c>
      <c r="M27" s="116" t="str">
        <f t="shared" si="8"/>
        <v/>
      </c>
      <c r="N27" s="117" t="str">
        <f t="shared" si="19"/>
        <v/>
      </c>
      <c r="O27" s="117" t="str">
        <f t="shared" si="9"/>
        <v/>
      </c>
      <c r="P27" s="117" t="str">
        <f t="shared" si="10"/>
        <v/>
      </c>
      <c r="Q27" s="116"/>
      <c r="R27" s="116"/>
      <c r="S27" s="116"/>
      <c r="T27" s="117" t="str">
        <f t="shared" si="11"/>
        <v/>
      </c>
      <c r="U27" s="117" t="str">
        <f t="shared" si="12"/>
        <v/>
      </c>
      <c r="V27" s="117" t="str">
        <f t="shared" si="13"/>
        <v/>
      </c>
      <c r="W27" s="118" t="str">
        <f t="shared" si="14"/>
        <v/>
      </c>
      <c r="X27" s="118" t="str">
        <f t="shared" si="0"/>
        <v/>
      </c>
      <c r="Y27" s="115"/>
      <c r="Z27" s="119"/>
      <c r="AA27" s="119" t="str">
        <f t="shared" si="15"/>
        <v/>
      </c>
      <c r="AB27" s="119"/>
      <c r="AC27" s="119" t="str">
        <f t="shared" si="16"/>
        <v/>
      </c>
      <c r="AD27" s="119" t="str">
        <f t="shared" si="17"/>
        <v/>
      </c>
      <c r="AE27" s="120" t="str">
        <f>IF(OR(F27="Matin",F27="après-midi",F27="nuit",F27="Journée",F27="Astreinte +1 dep"),Données!$C$14,IF(OR(F27="Astreinte +2 dep"),Données!$C$14*2,IF(OR(F27="Astreinte +3 dep"),Données!$C$14*3,IF(F27="Astreinte +4 dep",Données!$C$14*4,""))))</f>
        <v/>
      </c>
      <c r="AF27" s="121"/>
      <c r="AG27" s="122"/>
      <c r="AH27" s="68"/>
      <c r="AI27" s="68"/>
    </row>
    <row r="28" spans="1:35" ht="15.6">
      <c r="A28" s="97" t="str">
        <f t="shared" si="1"/>
        <v>26 Août 2013</v>
      </c>
      <c r="B28" s="171" t="str">
        <f t="shared" si="2"/>
        <v/>
      </c>
      <c r="C28" s="70">
        <f t="shared" si="20"/>
        <v>41512</v>
      </c>
      <c r="D28" s="71">
        <f t="shared" si="20"/>
        <v>26</v>
      </c>
      <c r="E28" s="61"/>
      <c r="F28" s="61"/>
      <c r="G28" s="181" t="str">
        <f t="shared" si="3"/>
        <v/>
      </c>
      <c r="H28" s="63" t="str">
        <f t="shared" si="4"/>
        <v/>
      </c>
      <c r="I28" s="63" t="str">
        <f t="shared" si="5"/>
        <v/>
      </c>
      <c r="J28" s="64" t="str">
        <f t="shared" si="6"/>
        <v/>
      </c>
      <c r="K28" s="64"/>
      <c r="L28" s="63" t="str">
        <f t="shared" si="7"/>
        <v/>
      </c>
      <c r="M28" s="63" t="str">
        <f t="shared" si="8"/>
        <v/>
      </c>
      <c r="N28" s="64" t="str">
        <f t="shared" si="19"/>
        <v/>
      </c>
      <c r="O28" s="64" t="str">
        <f t="shared" si="9"/>
        <v/>
      </c>
      <c r="P28" s="64" t="str">
        <f t="shared" si="10"/>
        <v/>
      </c>
      <c r="Q28" s="63"/>
      <c r="R28" s="63"/>
      <c r="S28" s="63"/>
      <c r="T28" s="64" t="str">
        <f t="shared" si="11"/>
        <v/>
      </c>
      <c r="U28" s="64" t="str">
        <f t="shared" si="12"/>
        <v/>
      </c>
      <c r="V28" s="64" t="str">
        <f t="shared" si="13"/>
        <v/>
      </c>
      <c r="W28" s="91" t="str">
        <f t="shared" si="14"/>
        <v/>
      </c>
      <c r="X28" s="91" t="str">
        <f t="shared" si="0"/>
        <v/>
      </c>
      <c r="Y28" s="62"/>
      <c r="Z28" s="65"/>
      <c r="AA28" s="65" t="str">
        <f t="shared" si="15"/>
        <v/>
      </c>
      <c r="AB28" s="65"/>
      <c r="AC28" s="65" t="str">
        <f t="shared" si="16"/>
        <v/>
      </c>
      <c r="AD28" s="65" t="str">
        <f t="shared" si="17"/>
        <v/>
      </c>
      <c r="AE28" s="66" t="str">
        <f>IF(OR(F28="Matin",F28="après-midi",F28="nuit",F28="Journée",F28="Astreinte +1 dep"),Données!$C$14,IF(OR(F28="Astreinte +2 dep"),Données!$C$14*2,IF(OR(F28="Astreinte +3 dep"),Données!$C$14*3,IF(F28="Astreinte +4 dep",Données!$C$14*4,""))))</f>
        <v/>
      </c>
      <c r="AF28" s="67"/>
      <c r="AG28" s="93"/>
      <c r="AH28" s="68"/>
      <c r="AI28" s="68"/>
    </row>
    <row r="29" spans="1:35" ht="15.6">
      <c r="A29" s="97" t="str">
        <f t="shared" si="1"/>
        <v>27 Août 2013</v>
      </c>
      <c r="B29" s="171" t="str">
        <f t="shared" si="2"/>
        <v/>
      </c>
      <c r="C29" s="112">
        <f t="shared" si="20"/>
        <v>41513</v>
      </c>
      <c r="D29" s="113">
        <f t="shared" si="20"/>
        <v>27</v>
      </c>
      <c r="E29" s="114"/>
      <c r="F29" s="114"/>
      <c r="G29" s="115" t="str">
        <f t="shared" si="3"/>
        <v/>
      </c>
      <c r="H29" s="116" t="str">
        <f t="shared" si="4"/>
        <v/>
      </c>
      <c r="I29" s="116" t="str">
        <f t="shared" si="5"/>
        <v/>
      </c>
      <c r="J29" s="117" t="str">
        <f t="shared" si="6"/>
        <v/>
      </c>
      <c r="K29" s="117"/>
      <c r="L29" s="116" t="str">
        <f t="shared" si="7"/>
        <v/>
      </c>
      <c r="M29" s="116" t="str">
        <f t="shared" si="8"/>
        <v/>
      </c>
      <c r="N29" s="117" t="str">
        <f t="shared" si="19"/>
        <v/>
      </c>
      <c r="O29" s="117" t="str">
        <f t="shared" si="9"/>
        <v/>
      </c>
      <c r="P29" s="117" t="str">
        <f t="shared" si="10"/>
        <v/>
      </c>
      <c r="Q29" s="116"/>
      <c r="R29" s="116"/>
      <c r="S29" s="116"/>
      <c r="T29" s="117" t="str">
        <f t="shared" si="11"/>
        <v/>
      </c>
      <c r="U29" s="117" t="str">
        <f t="shared" si="12"/>
        <v/>
      </c>
      <c r="V29" s="117" t="str">
        <f t="shared" si="13"/>
        <v/>
      </c>
      <c r="W29" s="118" t="str">
        <f t="shared" si="14"/>
        <v/>
      </c>
      <c r="X29" s="118" t="str">
        <f t="shared" si="0"/>
        <v/>
      </c>
      <c r="Y29" s="115"/>
      <c r="Z29" s="119"/>
      <c r="AA29" s="119" t="str">
        <f t="shared" si="15"/>
        <v/>
      </c>
      <c r="AB29" s="119"/>
      <c r="AC29" s="119" t="str">
        <f t="shared" si="16"/>
        <v/>
      </c>
      <c r="AD29" s="119" t="str">
        <f t="shared" si="17"/>
        <v/>
      </c>
      <c r="AE29" s="120" t="str">
        <f>IF(OR(F29="Matin",F29="après-midi",F29="nuit",F29="Journée",F29="Astreinte +1 dep"),Données!$C$14,IF(OR(F29="Astreinte +2 dep"),Données!$C$14*2,IF(OR(F29="Astreinte +3 dep"),Données!$C$14*3,IF(F29="Astreinte +4 dep",Données!$C$14*4,""))))</f>
        <v/>
      </c>
      <c r="AF29" s="121"/>
      <c r="AG29" s="122"/>
      <c r="AH29" s="68"/>
      <c r="AI29" s="68"/>
    </row>
    <row r="30" spans="1:35" ht="15.6">
      <c r="A30" s="97" t="str">
        <f t="shared" si="1"/>
        <v>28 Août 2013</v>
      </c>
      <c r="B30" s="171">
        <f t="shared" si="2"/>
        <v>35</v>
      </c>
      <c r="C30" s="70">
        <f t="shared" si="20"/>
        <v>41514</v>
      </c>
      <c r="D30" s="71">
        <f t="shared" si="20"/>
        <v>28</v>
      </c>
      <c r="E30" s="61"/>
      <c r="F30" s="61"/>
      <c r="G30" s="181" t="str">
        <f t="shared" si="3"/>
        <v/>
      </c>
      <c r="H30" s="63" t="str">
        <f t="shared" si="4"/>
        <v/>
      </c>
      <c r="I30" s="63" t="str">
        <f t="shared" si="5"/>
        <v/>
      </c>
      <c r="J30" s="64" t="str">
        <f t="shared" si="6"/>
        <v/>
      </c>
      <c r="K30" s="64"/>
      <c r="L30" s="63" t="str">
        <f t="shared" si="7"/>
        <v/>
      </c>
      <c r="M30" s="63" t="str">
        <f t="shared" si="8"/>
        <v/>
      </c>
      <c r="N30" s="64" t="str">
        <f t="shared" si="19"/>
        <v/>
      </c>
      <c r="O30" s="64" t="str">
        <f t="shared" si="9"/>
        <v/>
      </c>
      <c r="P30" s="64" t="str">
        <f t="shared" si="10"/>
        <v/>
      </c>
      <c r="Q30" s="63"/>
      <c r="R30" s="63"/>
      <c r="S30" s="63"/>
      <c r="T30" s="64" t="str">
        <f t="shared" si="11"/>
        <v/>
      </c>
      <c r="U30" s="64" t="str">
        <f t="shared" si="12"/>
        <v/>
      </c>
      <c r="V30" s="64" t="str">
        <f t="shared" si="13"/>
        <v/>
      </c>
      <c r="W30" s="91" t="str">
        <f t="shared" si="14"/>
        <v/>
      </c>
      <c r="X30" s="91" t="str">
        <f t="shared" si="0"/>
        <v/>
      </c>
      <c r="Y30" s="62"/>
      <c r="Z30" s="65"/>
      <c r="AA30" s="65" t="str">
        <f t="shared" si="15"/>
        <v/>
      </c>
      <c r="AB30" s="65"/>
      <c r="AC30" s="65" t="str">
        <f t="shared" si="16"/>
        <v/>
      </c>
      <c r="AD30" s="65" t="str">
        <f t="shared" si="17"/>
        <v/>
      </c>
      <c r="AE30" s="66" t="str">
        <f>IF(OR(F30="Matin",F30="après-midi",F30="nuit",F30="Journée",F30="Astreinte +1 dep"),Données!$C$14,IF(OR(F30="Astreinte +2 dep"),Données!$C$14*2,IF(OR(F30="Astreinte +3 dep"),Données!$C$14*3,IF(F30="Astreinte +4 dep",Données!$C$14*4,""))))</f>
        <v/>
      </c>
      <c r="AF30" s="67"/>
      <c r="AG30" s="93"/>
      <c r="AH30" s="68"/>
      <c r="AI30" s="68"/>
    </row>
    <row r="31" spans="1:35" ht="15.6">
      <c r="A31" s="97" t="str">
        <f t="shared" si="1"/>
        <v>29 Août 2013</v>
      </c>
      <c r="B31" s="171" t="str">
        <f t="shared" si="2"/>
        <v/>
      </c>
      <c r="C31" s="112">
        <f>IF(MONTH($C$30+1)=MONTH($C$3),$C$30+1,"")</f>
        <v>41515</v>
      </c>
      <c r="D31" s="113">
        <f>IF(C31&lt;&gt;"",D30+1,"")</f>
        <v>29</v>
      </c>
      <c r="E31" s="114"/>
      <c r="F31" s="114"/>
      <c r="G31" s="115" t="str">
        <f t="shared" si="3"/>
        <v/>
      </c>
      <c r="H31" s="116" t="str">
        <f t="shared" si="4"/>
        <v/>
      </c>
      <c r="I31" s="116" t="str">
        <f t="shared" si="5"/>
        <v/>
      </c>
      <c r="J31" s="117" t="str">
        <f t="shared" si="6"/>
        <v/>
      </c>
      <c r="K31" s="117"/>
      <c r="L31" s="116" t="str">
        <f t="shared" si="7"/>
        <v/>
      </c>
      <c r="M31" s="116" t="str">
        <f t="shared" si="8"/>
        <v/>
      </c>
      <c r="N31" s="117" t="str">
        <f t="shared" si="19"/>
        <v/>
      </c>
      <c r="O31" s="117" t="str">
        <f t="shared" si="9"/>
        <v/>
      </c>
      <c r="P31" s="117" t="str">
        <f t="shared" si="10"/>
        <v/>
      </c>
      <c r="Q31" s="116"/>
      <c r="R31" s="116"/>
      <c r="S31" s="116"/>
      <c r="T31" s="117" t="str">
        <f t="shared" si="11"/>
        <v/>
      </c>
      <c r="U31" s="117" t="str">
        <f t="shared" si="12"/>
        <v/>
      </c>
      <c r="V31" s="117" t="str">
        <f t="shared" si="13"/>
        <v/>
      </c>
      <c r="W31" s="118" t="str">
        <f t="shared" si="14"/>
        <v/>
      </c>
      <c r="X31" s="118" t="str">
        <f t="shared" si="0"/>
        <v/>
      </c>
      <c r="Y31" s="115"/>
      <c r="Z31" s="119"/>
      <c r="AA31" s="119" t="str">
        <f t="shared" si="15"/>
        <v/>
      </c>
      <c r="AB31" s="119"/>
      <c r="AC31" s="119" t="str">
        <f t="shared" si="16"/>
        <v/>
      </c>
      <c r="AD31" s="119" t="str">
        <f t="shared" si="17"/>
        <v/>
      </c>
      <c r="AE31" s="120" t="str">
        <f>IF(OR(F31="Matin",F31="après-midi",F31="nuit",F31="Journée",F31="Astreinte +1 dep"),Données!$C$14,IF(OR(F31="Astreinte +2 dep"),Données!$C$14*2,IF(OR(F31="Astreinte +3 dep"),Données!$C$14*3,IF(F31="Astreinte +4 dep",Données!$C$14*4,""))))</f>
        <v/>
      </c>
      <c r="AF31" s="121"/>
      <c r="AG31" s="122"/>
      <c r="AH31" s="68"/>
      <c r="AI31" s="68"/>
    </row>
    <row r="32" spans="1:35" ht="15.6">
      <c r="A32" s="97" t="str">
        <f t="shared" si="1"/>
        <v>30 Août 2013</v>
      </c>
      <c r="B32" s="171" t="str">
        <f t="shared" si="2"/>
        <v/>
      </c>
      <c r="C32" s="70">
        <f>IF(MONTH($C$30+2)=MONTH($C$3),$C$30+2,"")</f>
        <v>41516</v>
      </c>
      <c r="D32" s="71">
        <f>IF(C32&lt;&gt;"",D31+1,"")</f>
        <v>30</v>
      </c>
      <c r="E32" s="61"/>
      <c r="F32" s="61"/>
      <c r="G32" s="181" t="str">
        <f t="shared" si="3"/>
        <v/>
      </c>
      <c r="H32" s="63" t="str">
        <f t="shared" si="4"/>
        <v/>
      </c>
      <c r="I32" s="63" t="str">
        <f t="shared" si="5"/>
        <v/>
      </c>
      <c r="J32" s="64" t="str">
        <f t="shared" si="6"/>
        <v/>
      </c>
      <c r="K32" s="64"/>
      <c r="L32" s="63" t="str">
        <f t="shared" si="7"/>
        <v/>
      </c>
      <c r="M32" s="63" t="str">
        <f t="shared" si="8"/>
        <v/>
      </c>
      <c r="N32" s="64" t="str">
        <f t="shared" si="19"/>
        <v/>
      </c>
      <c r="O32" s="64" t="str">
        <f t="shared" si="9"/>
        <v/>
      </c>
      <c r="P32" s="64" t="str">
        <f t="shared" si="10"/>
        <v/>
      </c>
      <c r="Q32" s="63"/>
      <c r="R32" s="63"/>
      <c r="S32" s="63"/>
      <c r="T32" s="64" t="str">
        <f t="shared" si="11"/>
        <v/>
      </c>
      <c r="U32" s="64" t="str">
        <f t="shared" si="12"/>
        <v/>
      </c>
      <c r="V32" s="64" t="str">
        <f t="shared" si="13"/>
        <v/>
      </c>
      <c r="W32" s="91" t="str">
        <f t="shared" si="14"/>
        <v/>
      </c>
      <c r="X32" s="91" t="str">
        <f t="shared" si="0"/>
        <v/>
      </c>
      <c r="Y32" s="62"/>
      <c r="Z32" s="65"/>
      <c r="AA32" s="65" t="str">
        <f t="shared" si="15"/>
        <v/>
      </c>
      <c r="AB32" s="65"/>
      <c r="AC32" s="65" t="str">
        <f t="shared" si="16"/>
        <v/>
      </c>
      <c r="AD32" s="65" t="str">
        <f t="shared" si="17"/>
        <v/>
      </c>
      <c r="AE32" s="66" t="str">
        <f>IF(OR(F32="Matin",F32="après-midi",F32="nuit",F32="Journée",F32="Astreinte +1 dep"),Données!$C$14,IF(OR(F32="Astreinte +2 dep"),Données!$C$14*2,IF(OR(F32="Astreinte +3 dep"),Données!$C$14*3,IF(F32="Astreinte +4 dep",Données!$C$14*4,""))))</f>
        <v/>
      </c>
      <c r="AF32" s="67"/>
      <c r="AG32" s="93"/>
      <c r="AH32" s="68"/>
      <c r="AI32" s="68"/>
    </row>
    <row r="33" spans="1:35" ht="15.6">
      <c r="A33" s="170" t="str">
        <f t="shared" si="1"/>
        <v>31 Août 2013</v>
      </c>
      <c r="B33" s="171" t="str">
        <f t="shared" si="2"/>
        <v/>
      </c>
      <c r="C33" s="124">
        <f>IF(MONTH($C$30+3)=MONTH($C$3),$C$30+3,"")</f>
        <v>41517</v>
      </c>
      <c r="D33" s="113">
        <f>IF(C33&lt;&gt;"",D32+1,"")</f>
        <v>31</v>
      </c>
      <c r="E33" s="114"/>
      <c r="F33" s="114"/>
      <c r="G33" s="115" t="str">
        <f t="shared" si="3"/>
        <v/>
      </c>
      <c r="H33" s="116" t="str">
        <f t="shared" si="4"/>
        <v/>
      </c>
      <c r="I33" s="116" t="str">
        <f t="shared" si="5"/>
        <v/>
      </c>
      <c r="J33" s="117" t="str">
        <f t="shared" si="6"/>
        <v/>
      </c>
      <c r="K33" s="117"/>
      <c r="L33" s="116" t="str">
        <f t="shared" si="7"/>
        <v/>
      </c>
      <c r="M33" s="116" t="str">
        <f t="shared" si="8"/>
        <v/>
      </c>
      <c r="N33" s="117" t="str">
        <f t="shared" si="19"/>
        <v/>
      </c>
      <c r="O33" s="117" t="str">
        <f t="shared" si="9"/>
        <v/>
      </c>
      <c r="P33" s="117" t="str">
        <f t="shared" si="10"/>
        <v/>
      </c>
      <c r="Q33" s="116"/>
      <c r="R33" s="116"/>
      <c r="S33" s="116"/>
      <c r="T33" s="117" t="str">
        <f t="shared" si="11"/>
        <v/>
      </c>
      <c r="U33" s="117" t="str">
        <f t="shared" si="12"/>
        <v/>
      </c>
      <c r="V33" s="117" t="str">
        <f t="shared" si="13"/>
        <v/>
      </c>
      <c r="W33" s="118" t="str">
        <f t="shared" si="14"/>
        <v/>
      </c>
      <c r="X33" s="118" t="str">
        <f>IF(D33="","",IF(AND(WEEKDAY(C33,2)=6,F33&lt;&gt;"",F33&lt;&gt;"Astreinte sans dep",F33&lt;&gt;"Astreinte +1 dep",F33&lt;&gt;"Astreinte +2 dep",F33&lt;&gt;"Astreinte +3 dep",F33&lt;&gt;"Astreinte +4 dep"),1,""))</f>
        <v/>
      </c>
      <c r="Y33" s="115"/>
      <c r="Z33" s="119"/>
      <c r="AA33" s="119" t="str">
        <f t="shared" si="15"/>
        <v/>
      </c>
      <c r="AB33" s="119"/>
      <c r="AC33" s="119" t="str">
        <f t="shared" si="16"/>
        <v/>
      </c>
      <c r="AD33" s="119" t="str">
        <f t="shared" si="17"/>
        <v/>
      </c>
      <c r="AE33" s="120" t="str">
        <f>IF(OR(F33="Matin",F33="après-midi",F33="nuit",F33="Journée",F33="Astreinte +1 dep"),Données!$C$14,IF(OR(F33="Astreinte +2 dep"),Données!$C$14*2,IF(OR(F33="Astreinte +3 dep"),Données!$C$14*3,IF(F33="Astreinte +4 dep",Données!$C$14*4,""))))</f>
        <v/>
      </c>
      <c r="AF33" s="121"/>
      <c r="AG33" s="122"/>
      <c r="AH33" s="68"/>
      <c r="AI33" s="68"/>
    </row>
    <row r="34" spans="1:35" ht="8.25" customHeight="1">
      <c r="A34" s="1"/>
      <c r="B34" s="1"/>
      <c r="C34" s="1"/>
      <c r="D34" s="1"/>
      <c r="E34" s="1"/>
      <c r="F34" s="8"/>
      <c r="G34" s="1"/>
      <c r="H34" s="1"/>
      <c r="I34" s="1"/>
      <c r="J34" s="1"/>
      <c r="K34" s="1"/>
      <c r="L34" s="4"/>
      <c r="M34" s="4"/>
      <c r="N34" s="1"/>
      <c r="O34" s="1"/>
      <c r="P34" s="1"/>
      <c r="Q34" s="1"/>
      <c r="R34" s="1"/>
      <c r="S34" s="1"/>
      <c r="T34" s="1"/>
      <c r="U34" s="1"/>
      <c r="V34" s="1"/>
      <c r="W34" s="1"/>
      <c r="X34" s="3" t="str">
        <f>IF(OR(F34="Matin",F34="Nuit",F34="Journée",F34="Après-midi",F34="Maladie",F34="Accident travail"),450,"")</f>
        <v/>
      </c>
      <c r="Y34" s="3" t="str">
        <f>IF(OR(G34="Matin",G34="Nuit",G34="Journée",G34="Après-midi",G34="Maladie",G34="Accident travail"),450,"")</f>
        <v/>
      </c>
      <c r="Z34" s="3" t="str">
        <f>IF(OR(H34="Matin",H34="Nuit",H34="Journée",H34="Après-midi",H34="Maladie",H34="Accident travail"),450,"")</f>
        <v/>
      </c>
      <c r="AA34" s="3" t="str">
        <f>IF(OR(I34="Matin",I34="Nuit",I34="Journée",I34="Après-midi",I34="Maladie",I34="Accident travail"),450,"")</f>
        <v/>
      </c>
      <c r="AB34" s="3" t="str">
        <f>IF(OR(J34="Matin",J34="Nuit",J34="Journée",J34="Après-midi",J34="Maladie",J34="Accident travail"),450,"")</f>
        <v/>
      </c>
      <c r="AC34" s="3"/>
      <c r="AD34" s="3"/>
      <c r="AE34" s="3" t="str">
        <f>IF(OR(K34="Matin",K34="Nuit",K34="Journée",K34="Après-midi",K34="Maladie",K34="Accident travail"),450,"")</f>
        <v/>
      </c>
      <c r="AF34" s="3" t="str">
        <f>IF(OR(L34="Matin",L34="Nuit",L34="Journée",L34="Après-midi",L34="Maladie",L34="Accident travail"),450,"")</f>
        <v/>
      </c>
      <c r="AG34" s="3" t="str">
        <f>IF(OR(M34="Matin",M34="Nuit",M34="Journée",M34="Après-midi",M34="Maladie",M34="Accident travail"),450,"")</f>
        <v/>
      </c>
      <c r="AH34" s="132" t="str">
        <f>IF(OR(N34="Matin",N34="Nuit",N34="Journée",N34="Après-midi",N34="Maladie",N34="Accident travail"),450,"")</f>
        <v/>
      </c>
    </row>
    <row r="35" spans="1:35" s="18" customFormat="1" ht="15.75" customHeight="1">
      <c r="A35" s="221"/>
      <c r="B35" s="221"/>
      <c r="C35" s="222"/>
      <c r="D35" s="222"/>
      <c r="E35" s="222"/>
      <c r="F35" s="222"/>
      <c r="G35" s="73">
        <f>SUM(G3:G33)</f>
        <v>0</v>
      </c>
      <c r="H35" s="150">
        <f>SUM(H3:H33)</f>
        <v>0</v>
      </c>
      <c r="I35" s="73">
        <f>SUM(I3:I33)</f>
        <v>0</v>
      </c>
      <c r="J35" s="77">
        <f>SUM(J3:J33)</f>
        <v>0</v>
      </c>
      <c r="K35" s="151">
        <f>COUNTA(K3:K33)</f>
        <v>0</v>
      </c>
      <c r="L35" s="73">
        <f t="shared" ref="L35:R35" si="21">SUM(L3:L33)</f>
        <v>0</v>
      </c>
      <c r="M35" s="74">
        <f t="shared" si="21"/>
        <v>0</v>
      </c>
      <c r="N35" s="151">
        <f t="shared" si="21"/>
        <v>0</v>
      </c>
      <c r="O35" s="75">
        <f t="shared" si="21"/>
        <v>0</v>
      </c>
      <c r="P35" s="75">
        <f t="shared" si="21"/>
        <v>0</v>
      </c>
      <c r="Q35" s="73">
        <f t="shared" si="21"/>
        <v>0</v>
      </c>
      <c r="R35" s="73">
        <f t="shared" si="21"/>
        <v>0</v>
      </c>
      <c r="S35" s="73">
        <f>SUM(S3:S33)</f>
        <v>0</v>
      </c>
      <c r="T35" s="77">
        <f t="shared" ref="T35:Y35" si="22">SUM(T3:T33)</f>
        <v>0</v>
      </c>
      <c r="U35" s="151">
        <f t="shared" si="22"/>
        <v>0</v>
      </c>
      <c r="V35" s="77">
        <f t="shared" si="22"/>
        <v>0</v>
      </c>
      <c r="W35" s="78">
        <f t="shared" si="22"/>
        <v>0</v>
      </c>
      <c r="X35" s="80">
        <f t="shared" si="22"/>
        <v>0</v>
      </c>
      <c r="Y35" s="76">
        <f t="shared" si="22"/>
        <v>0</v>
      </c>
      <c r="Z35" s="183">
        <f>COUNTA(Z3:Z33)</f>
        <v>0</v>
      </c>
      <c r="AA35" s="80">
        <f>SUM(AA3:AA33)</f>
        <v>0</v>
      </c>
      <c r="AB35" s="184">
        <f>COUNTA(AB3:AB33)</f>
        <v>0</v>
      </c>
      <c r="AC35" s="80">
        <f>SUM(AC3:AC33)</f>
        <v>0</v>
      </c>
      <c r="AD35" s="80">
        <f>SUM(AD3:AD33)</f>
        <v>0</v>
      </c>
      <c r="AE35" s="73">
        <f>SUM(AE3:AE33)</f>
        <v>0</v>
      </c>
      <c r="AF35" s="73">
        <f>SUM(AF3:AF33)</f>
        <v>0</v>
      </c>
      <c r="AG35" s="82">
        <f>SUM(AG3:AG33)</f>
        <v>0</v>
      </c>
    </row>
    <row r="36" spans="1:35" ht="8.25" customHeight="1">
      <c r="A36" s="1"/>
      <c r="B36" s="1"/>
      <c r="C36" s="1"/>
      <c r="D36" s="1"/>
      <c r="E36" s="1"/>
      <c r="F36" s="8"/>
      <c r="G36" s="1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  <c r="AD36" s="2"/>
      <c r="AE36" s="2"/>
      <c r="AF36" s="2"/>
      <c r="AG36" s="2"/>
      <c r="AH36" s="133"/>
    </row>
    <row r="37" spans="1:35">
      <c r="Y37" s="186">
        <f>COUNTA(Y3:Y33)</f>
        <v>0</v>
      </c>
    </row>
    <row r="38" spans="1:35">
      <c r="A38" s="223" t="s">
        <v>96</v>
      </c>
      <c r="B38" s="223"/>
      <c r="C38" s="223"/>
      <c r="D38" s="223"/>
      <c r="E38" s="223"/>
      <c r="F38" s="223"/>
      <c r="G38" s="90">
        <f ca="1">Récapitulatif!D23</f>
        <v>1561.5</v>
      </c>
    </row>
  </sheetData>
  <mergeCells count="3">
    <mergeCell ref="C1:D1"/>
    <mergeCell ref="A35:F35"/>
    <mergeCell ref="A38:F38"/>
  </mergeCells>
  <conditionalFormatting sqref="C3:F33">
    <cfRule type="expression" dxfId="170" priority="18">
      <formula>COUNTIF(JF,$A3)</formula>
    </cfRule>
    <cfRule type="expression" dxfId="169" priority="19">
      <formula>WEEKDAY($C3,2)&gt;5</formula>
    </cfRule>
  </conditionalFormatting>
  <conditionalFormatting sqref="F3:F33">
    <cfRule type="expression" dxfId="168" priority="15">
      <formula>OR($F3="Cp",$F3="Tps Habillage",$F3="Jrs ancien",$F3="Rc Samedi",$F3="Récup",$F3="RC Nuit",$F3="RC Jrs Férié",$F3="Cp Fraction")</formula>
    </cfRule>
    <cfRule type="expression" dxfId="167" priority="16">
      <formula>F3="Formation"</formula>
    </cfRule>
    <cfRule type="expression" dxfId="166" priority="17">
      <formula>OR($F3="Maladie",$F3="Accident Travail",$F3="Abs.auto non payée")</formula>
    </cfRule>
  </conditionalFormatting>
  <conditionalFormatting sqref="J3:J33">
    <cfRule type="expression" dxfId="165" priority="13">
      <formula>AND(J3&lt;&gt;"",K3&lt;&gt;"x")</formula>
    </cfRule>
    <cfRule type="expression" dxfId="164" priority="14">
      <formula>K3="x"</formula>
    </cfRule>
  </conditionalFormatting>
  <conditionalFormatting sqref="AA3:AA33">
    <cfRule type="expression" dxfId="163" priority="11">
      <formula>AB3="x"</formula>
    </cfRule>
    <cfRule type="expression" dxfId="162" priority="12">
      <formula>AND(AA3&lt;&gt;"",AB3&lt;&gt;"x")</formula>
    </cfRule>
  </conditionalFormatting>
  <conditionalFormatting sqref="Y3:Y33">
    <cfRule type="expression" dxfId="161" priority="9">
      <formula>Z3="x"</formula>
    </cfRule>
    <cfRule type="expression" dxfId="160" priority="10">
      <formula>AND(Y3&lt;&gt;"",Z3&lt;&gt;"x")</formula>
    </cfRule>
  </conditionalFormatting>
  <conditionalFormatting sqref="L3:X33 AC3:AG33 G3:I33">
    <cfRule type="expression" dxfId="159" priority="8">
      <formula>G3&lt;&gt;""</formula>
    </cfRule>
  </conditionalFormatting>
  <conditionalFormatting sqref="B3:B33">
    <cfRule type="expression" dxfId="158" priority="7">
      <formula>$B3&lt;&gt;""</formula>
    </cfRule>
  </conditionalFormatting>
  <conditionalFormatting sqref="J35">
    <cfRule type="expression" dxfId="157" priority="6">
      <formula>J35&lt;&gt;K35</formula>
    </cfRule>
    <cfRule type="expression" dxfId="156" priority="5">
      <formula>J35=K35</formula>
    </cfRule>
  </conditionalFormatting>
  <conditionalFormatting sqref="Y35">
    <cfRule type="expression" dxfId="155" priority="4">
      <formula>Y37&lt;&gt;Z35</formula>
    </cfRule>
    <cfRule type="expression" dxfId="154" priority="3">
      <formula>Y37=Z35</formula>
    </cfRule>
  </conditionalFormatting>
  <conditionalFormatting sqref="AA35">
    <cfRule type="expression" dxfId="153" priority="2">
      <formula>AA35&lt;&gt;AB35</formula>
    </cfRule>
    <cfRule type="expression" dxfId="152" priority="1">
      <formula>AA35=AB35</formula>
    </cfRule>
  </conditionalFormatting>
  <dataValidations count="2">
    <dataValidation type="list" allowBlank="1" showInputMessage="1" showErrorMessage="1" sqref="F3:F33">
      <formula1>horaireseffectue</formula1>
    </dataValidation>
    <dataValidation type="list" allowBlank="1" showInputMessage="1" showErrorMessage="1" sqref="E3:E33">
      <formula1>horairesprevu</formula1>
    </dataValidation>
  </dataValidations>
  <printOptions horizontalCentered="1" gridLines="1"/>
  <pageMargins left="0.31496062992125984" right="0.31496062992125984" top="0.74803149606299213" bottom="0.74803149606299213" header="0.31496062992125984" footer="0.31496062992125984"/>
  <pageSetup paperSize="9" scale="60" orientation="landscape" r:id="rId1"/>
  <headerFooter>
    <oddHeader xml:space="preserve">&amp;C&amp;"-,Gras"&amp;14Heures de travail </oddHeader>
    <oddFooter>&amp;LDocument T.W&amp;C&amp;"-,Gras"&amp;14&amp;A&amp;R&amp;D  &amp;T</oddFooter>
  </headerFooter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6">
    <tabColor rgb="FF00B050"/>
  </sheetPr>
  <dimension ref="A1:AI38"/>
  <sheetViews>
    <sheetView zoomScale="80" zoomScaleNormal="80" workbookViewId="0">
      <pane ySplit="1" topLeftCell="A2" activePane="bottomLeft" state="frozen"/>
      <selection pane="bottomLeft" activeCell="Y17" sqref="Y17"/>
    </sheetView>
  </sheetViews>
  <sheetFormatPr baseColWidth="10" defaultRowHeight="14.4"/>
  <cols>
    <col min="1" max="1" width="12.44140625" customWidth="1"/>
    <col min="2" max="2" width="4.5546875" customWidth="1"/>
    <col min="3" max="3" width="9.33203125" customWidth="1"/>
    <col min="4" max="4" width="3.88671875" customWidth="1"/>
    <col min="5" max="5" width="11" customWidth="1"/>
    <col min="6" max="6" width="16.109375" customWidth="1"/>
    <col min="7" max="7" width="8.33203125" customWidth="1"/>
    <col min="8" max="9" width="6.88671875" customWidth="1"/>
    <col min="10" max="10" width="6" customWidth="1"/>
    <col min="11" max="11" width="3.109375" customWidth="1"/>
    <col min="12" max="12" width="7.44140625" customWidth="1"/>
    <col min="13" max="13" width="7.109375" customWidth="1"/>
    <col min="14" max="14" width="5.88671875" customWidth="1"/>
    <col min="15" max="15" width="9.44140625" customWidth="1"/>
    <col min="16" max="16" width="8.88671875" customWidth="1"/>
    <col min="17" max="18" width="5.5546875" customWidth="1"/>
    <col min="19" max="19" width="6" customWidth="1"/>
    <col min="20" max="20" width="6.33203125" customWidth="1"/>
    <col min="21" max="21" width="6" customWidth="1"/>
    <col min="22" max="22" width="5.5546875" customWidth="1"/>
    <col min="23" max="23" width="9.6640625" customWidth="1"/>
    <col min="24" max="24" width="7.109375" customWidth="1"/>
    <col min="25" max="25" width="6" customWidth="1"/>
    <col min="26" max="26" width="3.109375" customWidth="1"/>
    <col min="27" max="27" width="6.44140625" customWidth="1"/>
    <col min="28" max="28" width="3.33203125" customWidth="1"/>
    <col min="29" max="29" width="6.6640625" customWidth="1"/>
    <col min="30" max="30" width="6" customWidth="1"/>
    <col min="31" max="31" width="8.6640625" customWidth="1"/>
    <col min="32" max="32" width="6.109375" customWidth="1"/>
    <col min="33" max="33" width="8.109375" customWidth="1"/>
  </cols>
  <sheetData>
    <row r="1" spans="1:35" ht="30.75" customHeight="1" thickBot="1">
      <c r="A1" s="53" t="s">
        <v>30</v>
      </c>
      <c r="B1" s="169"/>
      <c r="C1" s="219">
        <f>Avril!$C$1</f>
        <v>2013</v>
      </c>
      <c r="D1" s="220"/>
      <c r="E1" s="59" t="s">
        <v>0</v>
      </c>
      <c r="F1" s="60" t="s">
        <v>1</v>
      </c>
      <c r="G1" s="58" t="s">
        <v>16</v>
      </c>
      <c r="H1" s="58" t="s">
        <v>80</v>
      </c>
      <c r="I1" s="58" t="s">
        <v>81</v>
      </c>
      <c r="J1" s="79" t="s">
        <v>87</v>
      </c>
      <c r="K1" s="60" t="s">
        <v>79</v>
      </c>
      <c r="L1" s="58" t="s">
        <v>22</v>
      </c>
      <c r="M1" s="58" t="s">
        <v>23</v>
      </c>
      <c r="N1" s="58" t="s">
        <v>82</v>
      </c>
      <c r="O1" s="58" t="s">
        <v>83</v>
      </c>
      <c r="P1" s="58" t="s">
        <v>95</v>
      </c>
      <c r="Q1" s="58" t="s">
        <v>89</v>
      </c>
      <c r="R1" s="58" t="s">
        <v>88</v>
      </c>
      <c r="S1" s="58" t="s">
        <v>90</v>
      </c>
      <c r="T1" s="79" t="s">
        <v>91</v>
      </c>
      <c r="U1" s="58" t="s">
        <v>94</v>
      </c>
      <c r="V1" s="58" t="s">
        <v>85</v>
      </c>
      <c r="W1" s="58" t="s">
        <v>86</v>
      </c>
      <c r="X1" s="79" t="s">
        <v>126</v>
      </c>
      <c r="Y1" s="58" t="s">
        <v>92</v>
      </c>
      <c r="Z1" s="60" t="s">
        <v>79</v>
      </c>
      <c r="AA1" s="79" t="s">
        <v>15</v>
      </c>
      <c r="AB1" s="79" t="s">
        <v>79</v>
      </c>
      <c r="AC1" s="79" t="s">
        <v>93</v>
      </c>
      <c r="AD1" s="79" t="s">
        <v>63</v>
      </c>
      <c r="AE1" s="60" t="s">
        <v>127</v>
      </c>
      <c r="AF1" s="60" t="s">
        <v>55</v>
      </c>
      <c r="AG1" s="60" t="s">
        <v>131</v>
      </c>
    </row>
    <row r="2" spans="1:35" ht="9.75" customHeight="1">
      <c r="A2" s="84"/>
      <c r="B2" s="84"/>
      <c r="C2" s="85"/>
      <c r="D2" s="174"/>
      <c r="E2" s="86"/>
      <c r="F2" s="87"/>
      <c r="G2" s="88"/>
      <c r="H2" s="88"/>
      <c r="I2" s="88"/>
      <c r="J2" s="89"/>
      <c r="K2" s="87"/>
      <c r="L2" s="88"/>
      <c r="M2" s="88"/>
      <c r="N2" s="88"/>
      <c r="O2" s="88"/>
      <c r="P2" s="88"/>
      <c r="Q2" s="88"/>
      <c r="R2" s="88"/>
      <c r="S2" s="88"/>
      <c r="T2" s="89"/>
      <c r="U2" s="88"/>
      <c r="V2" s="88"/>
      <c r="W2" s="88"/>
      <c r="X2" s="87"/>
      <c r="Y2" s="88"/>
      <c r="Z2" s="87"/>
      <c r="AA2" s="89"/>
      <c r="AB2" s="89"/>
      <c r="AC2" s="89"/>
      <c r="AD2" s="89"/>
      <c r="AE2" s="87"/>
      <c r="AF2" s="87"/>
      <c r="AG2" s="87"/>
    </row>
    <row r="3" spans="1:35" ht="15.6">
      <c r="A3" s="97" t="str">
        <f>CONCATENATE(D3," ",$A$1," ",$C$1)</f>
        <v>1 Septembre 2013</v>
      </c>
      <c r="B3" s="171" t="str">
        <f>IF(C3="","",IF(AND(WEEKDAY(C3,2)=3,C3&lt;&gt;""),WEEKNUM(C3,2),""))</f>
        <v/>
      </c>
      <c r="C3" s="112">
        <f>DATE(C1,MONTH("1 " &amp; A1),1)</f>
        <v>41518</v>
      </c>
      <c r="D3" s="113">
        <v>1</v>
      </c>
      <c r="E3" s="114"/>
      <c r="F3" s="114"/>
      <c r="G3" s="115" t="str">
        <f>IF(AND(C3="Samedi",OR(F3="Matin",F3="après-midi",F3="nuit")),6.5,IF(OR(F3="Matin",F3="Nuit",F3="Journée",F3="Après-midi",F3="Tps Habillage",F3="Accident travail",F3="Formation"),7.5,IF(F3="Maladie",7,"")))</f>
        <v/>
      </c>
      <c r="H3" s="116" t="str">
        <f>IF(OR(F3="Matin",F3="Nuit",F3="Journée",F3="Après-midi"),0.16,"")</f>
        <v/>
      </c>
      <c r="I3" s="116" t="str">
        <f>IF(F3="Tps Habillage",7.5,"")</f>
        <v/>
      </c>
      <c r="J3" s="117" t="str">
        <f>IF(OR(F3="Astreinte sans dep",F3="Astreinte +1 dep",F3="Astreinte +2 dep",F3="Astreinte +3 dep",F3="Astreinte +4 dep"),1,"")</f>
        <v/>
      </c>
      <c r="K3" s="117"/>
      <c r="L3" s="116" t="str">
        <f>IF(OR(F3="Matin",F3="Nuit",F3="Journée",F3="Après-midi"),0.5,"")</f>
        <v/>
      </c>
      <c r="M3" s="116" t="str">
        <f>IF(F3="Récup",7.5,"")</f>
        <v/>
      </c>
      <c r="N3" s="117" t="str">
        <f>IF(F3="Cp",1,"")</f>
        <v/>
      </c>
      <c r="O3" s="117" t="str">
        <f>IF(F3="Jrs ancien",1,"")</f>
        <v/>
      </c>
      <c r="P3" s="117" t="str">
        <f>IF(F3="Cp Fraction",1,"")</f>
        <v/>
      </c>
      <c r="Q3" s="116"/>
      <c r="R3" s="116"/>
      <c r="S3" s="116"/>
      <c r="T3" s="117" t="str">
        <f>IF(F3="Journée",1,"")</f>
        <v/>
      </c>
      <c r="U3" s="117" t="str">
        <f>IF(F3="Maladie",1,"")</f>
        <v/>
      </c>
      <c r="V3" s="117" t="str">
        <f>IF(F3="Accident travail",1,"")</f>
        <v/>
      </c>
      <c r="W3" s="118" t="str">
        <f>IF(F3="Abs.auto non payée",1,"")</f>
        <v/>
      </c>
      <c r="X3" s="118" t="str">
        <f t="shared" ref="X3:X32" si="0">IF(D3="","",IF(AND(WEEKDAY(C3,2)=6,F3&lt;&gt;"",F3&lt;&gt;"Astreinte sans dep",F3&lt;&gt;"Astreinte +1 dep",F3&lt;&gt;"Astreinte +2 dep",F3&lt;&gt;"Astreinte +3 dep",F3&lt;&gt;"Astreinte +4 dep"),1,""))</f>
        <v/>
      </c>
      <c r="Y3" s="115"/>
      <c r="Z3" s="119"/>
      <c r="AA3" s="119" t="str">
        <f>IF(F3="Formation",1,"")</f>
        <v/>
      </c>
      <c r="AB3" s="119"/>
      <c r="AC3" s="119" t="str">
        <f>IF(OR(F3="Matin",F3="Nuit",F3="Journée",F3="Après-midi",F3="Formation"),1,"")</f>
        <v/>
      </c>
      <c r="AD3" s="119" t="str">
        <f>IF(OR(F3="Matin",F3="Nuit",F3="Après-midi"),1,"")</f>
        <v/>
      </c>
      <c r="AE3" s="120" t="str">
        <f>IF(OR(F3="Matin",F3="après-midi",F3="nuit",F3="Journée",F3="Astreinte +1 dep"),Données!$C$14,IF(OR(F3="Astreinte +2 dep"),Données!$C$14*2,IF(OR(F3="Astreinte +3 dep"),Données!$C$14*3,IF(F3="Astreinte +4 dep",Données!$C$14*4,""))))</f>
        <v/>
      </c>
      <c r="AF3" s="121"/>
      <c r="AG3" s="122"/>
      <c r="AH3" s="68"/>
      <c r="AI3" s="68"/>
    </row>
    <row r="4" spans="1:35" ht="15.6">
      <c r="A4" s="97" t="str">
        <f t="shared" ref="A4:A33" si="1">CONCATENATE(D4," ",$A$1," ",$C$1)</f>
        <v>2 Septembre 2013</v>
      </c>
      <c r="B4" s="171" t="str">
        <f t="shared" ref="B4:B33" si="2">IF(C4="","",IF(AND(WEEKDAY(C4,2)=3,C4&lt;&gt;""),WEEKNUM(C4,2),""))</f>
        <v/>
      </c>
      <c r="C4" s="70">
        <f>C3+1</f>
        <v>41519</v>
      </c>
      <c r="D4" s="71">
        <f>D3+1</f>
        <v>2</v>
      </c>
      <c r="E4" s="61"/>
      <c r="F4" s="61"/>
      <c r="G4" s="181" t="str">
        <f t="shared" ref="G4:G33" si="3">IF(AND(C4="Samedi",OR(F4="Matin",F4="après-midi",F4="nuit")),6.5,IF(OR(F4="Matin",F4="Nuit",F4="Journée",F4="Après-midi",F4="Tps Habillage",F4="Accident travail",F4="Formation"),7.5,IF(F4="Maladie",7,"")))</f>
        <v/>
      </c>
      <c r="H4" s="63" t="str">
        <f t="shared" ref="H4:H33" si="4">IF(OR(F4="Matin",F4="Nuit",F4="Journée",F4="Après-midi"),0.16,"")</f>
        <v/>
      </c>
      <c r="I4" s="63" t="str">
        <f t="shared" ref="I4:I33" si="5">IF(F4="Tps Habillage",7.5,"")</f>
        <v/>
      </c>
      <c r="J4" s="64" t="str">
        <f t="shared" ref="J4:J33" si="6">IF(OR(F4="Astreinte sans dep",F4="Astreinte +1 dep",F4="Astreinte +2 dep",F4="Astreinte +3 dep",F4="Astreinte +4 dep"),1,"")</f>
        <v/>
      </c>
      <c r="K4" s="64"/>
      <c r="L4" s="63" t="str">
        <f t="shared" ref="L4:L33" si="7">IF(OR(F4="Matin",F4="Nuit",F4="Journée",F4="Après-midi"),0.5,"")</f>
        <v/>
      </c>
      <c r="M4" s="63" t="str">
        <f t="shared" ref="M4:M33" si="8">IF(F4="Récup",7.5,"")</f>
        <v/>
      </c>
      <c r="N4" s="64" t="str">
        <f>IF(F4="Cp",1,"")</f>
        <v/>
      </c>
      <c r="O4" s="64" t="str">
        <f t="shared" ref="O4:O33" si="9">IF(F4="Jrs ancien",1,"")</f>
        <v/>
      </c>
      <c r="P4" s="64" t="str">
        <f t="shared" ref="P4:P33" si="10">IF(F4="Cp Fraction",1,"")</f>
        <v/>
      </c>
      <c r="Q4" s="63"/>
      <c r="R4" s="63"/>
      <c r="S4" s="63"/>
      <c r="T4" s="64" t="str">
        <f t="shared" ref="T4:T33" si="11">IF(F4="Journée",1,"")</f>
        <v/>
      </c>
      <c r="U4" s="64" t="str">
        <f t="shared" ref="U4:U33" si="12">IF(F4="Maladie",1,"")</f>
        <v/>
      </c>
      <c r="V4" s="64" t="str">
        <f t="shared" ref="V4:V33" si="13">IF(F4="Accident travail",1,"")</f>
        <v/>
      </c>
      <c r="W4" s="91" t="str">
        <f t="shared" ref="W4:W33" si="14">IF(F4="Abs.auto non payée",1,"")</f>
        <v/>
      </c>
      <c r="X4" s="91" t="str">
        <f t="shared" si="0"/>
        <v/>
      </c>
      <c r="Y4" s="62"/>
      <c r="Z4" s="65"/>
      <c r="AA4" s="65" t="str">
        <f t="shared" ref="AA4:AA33" si="15">IF(F4="Formation",1,"")</f>
        <v/>
      </c>
      <c r="AB4" s="65"/>
      <c r="AC4" s="65" t="str">
        <f t="shared" ref="AC4:AC33" si="16">IF(OR(F4="Matin",F4="Nuit",F4="Journée",F4="Après-midi",F4="Formation"),1,"")</f>
        <v/>
      </c>
      <c r="AD4" s="65" t="str">
        <f t="shared" ref="AD4:AD33" si="17">IF(OR(F4="Matin",F4="Nuit",F4="Après-midi"),1,"")</f>
        <v/>
      </c>
      <c r="AE4" s="175" t="str">
        <f>IF(OR(F4="Matin",F4="après-midi",F4="nuit",F4="Journée",F4="Astreinte +1 dep"),Données!$C$14,IF(OR(F4="Astreinte +2 dep"),Données!$C$14*2,IF(OR(F4="Astreinte +3 dep"),Données!$C$14*3,IF(F4="Astreinte +4 dep",Données!$C$14*4,""))))</f>
        <v/>
      </c>
      <c r="AF4" s="67"/>
      <c r="AG4" s="93"/>
      <c r="AH4" s="68"/>
      <c r="AI4" s="68"/>
    </row>
    <row r="5" spans="1:35" ht="15.6">
      <c r="A5" s="97" t="str">
        <f t="shared" si="1"/>
        <v>3 Septembre 2013</v>
      </c>
      <c r="B5" s="171" t="str">
        <f t="shared" si="2"/>
        <v/>
      </c>
      <c r="C5" s="112">
        <f t="shared" ref="C5:D20" si="18">C4+1</f>
        <v>41520</v>
      </c>
      <c r="D5" s="113">
        <f t="shared" si="18"/>
        <v>3</v>
      </c>
      <c r="E5" s="114"/>
      <c r="F5" s="114"/>
      <c r="G5" s="115" t="str">
        <f t="shared" si="3"/>
        <v/>
      </c>
      <c r="H5" s="116" t="str">
        <f t="shared" si="4"/>
        <v/>
      </c>
      <c r="I5" s="116" t="str">
        <f t="shared" si="5"/>
        <v/>
      </c>
      <c r="J5" s="117" t="str">
        <f t="shared" si="6"/>
        <v/>
      </c>
      <c r="K5" s="117"/>
      <c r="L5" s="116" t="str">
        <f t="shared" si="7"/>
        <v/>
      </c>
      <c r="M5" s="116" t="str">
        <f t="shared" si="8"/>
        <v/>
      </c>
      <c r="N5" s="117" t="str">
        <f>IF(F5="Cp",1,"")</f>
        <v/>
      </c>
      <c r="O5" s="117" t="str">
        <f t="shared" si="9"/>
        <v/>
      </c>
      <c r="P5" s="117" t="str">
        <f t="shared" si="10"/>
        <v/>
      </c>
      <c r="Q5" s="116"/>
      <c r="R5" s="116"/>
      <c r="S5" s="116"/>
      <c r="T5" s="117" t="str">
        <f t="shared" si="11"/>
        <v/>
      </c>
      <c r="U5" s="117" t="str">
        <f t="shared" si="12"/>
        <v/>
      </c>
      <c r="V5" s="117" t="str">
        <f t="shared" si="13"/>
        <v/>
      </c>
      <c r="W5" s="118" t="str">
        <f t="shared" si="14"/>
        <v/>
      </c>
      <c r="X5" s="118" t="str">
        <f t="shared" si="0"/>
        <v/>
      </c>
      <c r="Y5" s="115"/>
      <c r="Z5" s="119"/>
      <c r="AA5" s="119" t="str">
        <f t="shared" si="15"/>
        <v/>
      </c>
      <c r="AB5" s="119"/>
      <c r="AC5" s="119" t="str">
        <f t="shared" si="16"/>
        <v/>
      </c>
      <c r="AD5" s="119" t="str">
        <f t="shared" si="17"/>
        <v/>
      </c>
      <c r="AE5" s="120" t="str">
        <f>IF(OR(F5="Matin",F5="après-midi",F5="nuit",F5="Journée",F5="Astreinte +1 dep"),Données!$C$14,IF(OR(F5="Astreinte +2 dep"),Données!$C$14*2,IF(OR(F5="Astreinte +3 dep"),Données!$C$14*3,IF(F5="Astreinte +4 dep",Données!$C$14*4,""))))</f>
        <v/>
      </c>
      <c r="AF5" s="121"/>
      <c r="AG5" s="122"/>
      <c r="AH5" s="68"/>
      <c r="AI5" s="68"/>
    </row>
    <row r="6" spans="1:35" ht="15.6">
      <c r="A6" s="97" t="str">
        <f t="shared" si="1"/>
        <v>4 Septembre 2013</v>
      </c>
      <c r="B6" s="171">
        <f t="shared" si="2"/>
        <v>36</v>
      </c>
      <c r="C6" s="70">
        <f t="shared" si="18"/>
        <v>41521</v>
      </c>
      <c r="D6" s="71">
        <f t="shared" si="18"/>
        <v>4</v>
      </c>
      <c r="E6" s="61"/>
      <c r="F6" s="61"/>
      <c r="G6" s="181" t="str">
        <f t="shared" si="3"/>
        <v/>
      </c>
      <c r="H6" s="63" t="str">
        <f t="shared" si="4"/>
        <v/>
      </c>
      <c r="I6" s="63" t="str">
        <f t="shared" si="5"/>
        <v/>
      </c>
      <c r="J6" s="64" t="str">
        <f t="shared" si="6"/>
        <v/>
      </c>
      <c r="K6" s="64"/>
      <c r="L6" s="63" t="str">
        <f t="shared" si="7"/>
        <v/>
      </c>
      <c r="M6" s="63" t="str">
        <f t="shared" si="8"/>
        <v/>
      </c>
      <c r="N6" s="64" t="str">
        <f t="shared" ref="N6:N33" si="19">IF(F6="Cp",1,"")</f>
        <v/>
      </c>
      <c r="O6" s="64" t="str">
        <f t="shared" si="9"/>
        <v/>
      </c>
      <c r="P6" s="64" t="str">
        <f t="shared" si="10"/>
        <v/>
      </c>
      <c r="Q6" s="63"/>
      <c r="R6" s="63"/>
      <c r="S6" s="63"/>
      <c r="T6" s="64" t="str">
        <f t="shared" si="11"/>
        <v/>
      </c>
      <c r="U6" s="64" t="str">
        <f t="shared" si="12"/>
        <v/>
      </c>
      <c r="V6" s="64" t="str">
        <f t="shared" si="13"/>
        <v/>
      </c>
      <c r="W6" s="91" t="str">
        <f t="shared" si="14"/>
        <v/>
      </c>
      <c r="X6" s="91" t="str">
        <f t="shared" si="0"/>
        <v/>
      </c>
      <c r="Y6" s="62"/>
      <c r="Z6" s="65"/>
      <c r="AA6" s="65" t="str">
        <f t="shared" si="15"/>
        <v/>
      </c>
      <c r="AB6" s="65"/>
      <c r="AC6" s="65" t="str">
        <f t="shared" si="16"/>
        <v/>
      </c>
      <c r="AD6" s="65" t="str">
        <f t="shared" si="17"/>
        <v/>
      </c>
      <c r="AE6" s="66" t="str">
        <f>IF(OR(F6="Matin",F6="après-midi",F6="nuit",F6="Journée",F6="Astreinte +1 dep"),Données!$C$14,IF(OR(F6="Astreinte +2 dep"),Données!$C$14*2,IF(OR(F6="Astreinte +3 dep"),Données!$C$14*3,IF(F6="Astreinte +4 dep",Données!$C$14*4,""))))</f>
        <v/>
      </c>
      <c r="AF6" s="67"/>
      <c r="AG6" s="93"/>
      <c r="AH6" s="68"/>
      <c r="AI6" s="68"/>
    </row>
    <row r="7" spans="1:35" ht="15.6">
      <c r="A7" s="97" t="str">
        <f t="shared" si="1"/>
        <v>5 Septembre 2013</v>
      </c>
      <c r="B7" s="171" t="str">
        <f t="shared" si="2"/>
        <v/>
      </c>
      <c r="C7" s="112">
        <f t="shared" si="18"/>
        <v>41522</v>
      </c>
      <c r="D7" s="113">
        <f t="shared" si="18"/>
        <v>5</v>
      </c>
      <c r="E7" s="114"/>
      <c r="F7" s="114"/>
      <c r="G7" s="115" t="str">
        <f t="shared" si="3"/>
        <v/>
      </c>
      <c r="H7" s="116" t="str">
        <f t="shared" si="4"/>
        <v/>
      </c>
      <c r="I7" s="116" t="str">
        <f t="shared" si="5"/>
        <v/>
      </c>
      <c r="J7" s="117" t="str">
        <f t="shared" si="6"/>
        <v/>
      </c>
      <c r="K7" s="117"/>
      <c r="L7" s="116" t="str">
        <f t="shared" si="7"/>
        <v/>
      </c>
      <c r="M7" s="116" t="str">
        <f t="shared" si="8"/>
        <v/>
      </c>
      <c r="N7" s="117" t="str">
        <f t="shared" si="19"/>
        <v/>
      </c>
      <c r="O7" s="117" t="str">
        <f t="shared" si="9"/>
        <v/>
      </c>
      <c r="P7" s="117" t="str">
        <f t="shared" si="10"/>
        <v/>
      </c>
      <c r="Q7" s="116"/>
      <c r="R7" s="116"/>
      <c r="S7" s="116"/>
      <c r="T7" s="117" t="str">
        <f t="shared" si="11"/>
        <v/>
      </c>
      <c r="U7" s="117" t="str">
        <f t="shared" si="12"/>
        <v/>
      </c>
      <c r="V7" s="117" t="str">
        <f t="shared" si="13"/>
        <v/>
      </c>
      <c r="W7" s="118" t="str">
        <f t="shared" si="14"/>
        <v/>
      </c>
      <c r="X7" s="118" t="str">
        <f t="shared" si="0"/>
        <v/>
      </c>
      <c r="Y7" s="115"/>
      <c r="Z7" s="119"/>
      <c r="AA7" s="119" t="str">
        <f t="shared" si="15"/>
        <v/>
      </c>
      <c r="AB7" s="119"/>
      <c r="AC7" s="119" t="str">
        <f t="shared" si="16"/>
        <v/>
      </c>
      <c r="AD7" s="119" t="str">
        <f t="shared" si="17"/>
        <v/>
      </c>
      <c r="AE7" s="120" t="str">
        <f>IF(OR(F7="Matin",F7="après-midi",F7="nuit",F7="Journée",F7="Astreinte +1 dep"),Données!$C$14,IF(OR(F7="Astreinte +2 dep"),Données!$C$14*2,IF(OR(F7="Astreinte +3 dep"),Données!$C$14*3,IF(F7="Astreinte +4 dep",Données!$C$14*4,""))))</f>
        <v/>
      </c>
      <c r="AF7" s="121"/>
      <c r="AG7" s="122"/>
      <c r="AH7" s="68"/>
      <c r="AI7" s="68"/>
    </row>
    <row r="8" spans="1:35" ht="15.6">
      <c r="A8" s="97" t="str">
        <f t="shared" si="1"/>
        <v>6 Septembre 2013</v>
      </c>
      <c r="B8" s="171" t="str">
        <f t="shared" si="2"/>
        <v/>
      </c>
      <c r="C8" s="72">
        <f t="shared" si="18"/>
        <v>41523</v>
      </c>
      <c r="D8" s="71">
        <f t="shared" si="18"/>
        <v>6</v>
      </c>
      <c r="E8" s="69"/>
      <c r="F8" s="69"/>
      <c r="G8" s="181" t="str">
        <f t="shared" si="3"/>
        <v/>
      </c>
      <c r="H8" s="63" t="str">
        <f t="shared" si="4"/>
        <v/>
      </c>
      <c r="I8" s="63" t="str">
        <f t="shared" si="5"/>
        <v/>
      </c>
      <c r="J8" s="64" t="str">
        <f t="shared" si="6"/>
        <v/>
      </c>
      <c r="K8" s="64"/>
      <c r="L8" s="63" t="str">
        <f t="shared" si="7"/>
        <v/>
      </c>
      <c r="M8" s="63" t="str">
        <f t="shared" si="8"/>
        <v/>
      </c>
      <c r="N8" s="64" t="str">
        <f t="shared" si="19"/>
        <v/>
      </c>
      <c r="O8" s="64" t="str">
        <f t="shared" si="9"/>
        <v/>
      </c>
      <c r="P8" s="64" t="str">
        <f t="shared" si="10"/>
        <v/>
      </c>
      <c r="Q8" s="63"/>
      <c r="R8" s="63"/>
      <c r="S8" s="63"/>
      <c r="T8" s="64" t="str">
        <f t="shared" si="11"/>
        <v/>
      </c>
      <c r="U8" s="64" t="str">
        <f t="shared" si="12"/>
        <v/>
      </c>
      <c r="V8" s="64" t="str">
        <f t="shared" si="13"/>
        <v/>
      </c>
      <c r="W8" s="91" t="str">
        <f t="shared" si="14"/>
        <v/>
      </c>
      <c r="X8" s="91" t="str">
        <f t="shared" si="0"/>
        <v/>
      </c>
      <c r="Y8" s="62"/>
      <c r="Z8" s="65"/>
      <c r="AA8" s="65" t="str">
        <f t="shared" si="15"/>
        <v/>
      </c>
      <c r="AB8" s="65"/>
      <c r="AC8" s="65" t="str">
        <f t="shared" si="16"/>
        <v/>
      </c>
      <c r="AD8" s="65" t="str">
        <f t="shared" si="17"/>
        <v/>
      </c>
      <c r="AE8" s="66" t="str">
        <f>IF(OR(F8="Matin",F8="après-midi",F8="nuit",F8="Journée",F8="Astreinte +1 dep"),Données!$C$14,IF(OR(F8="Astreinte +2 dep"),Données!$C$14*2,IF(OR(F8="Astreinte +3 dep"),Données!$C$14*3,IF(F8="Astreinte +4 dep",Données!$C$14*4,""))))</f>
        <v/>
      </c>
      <c r="AF8" s="67"/>
      <c r="AG8" s="93"/>
      <c r="AH8" s="68"/>
      <c r="AI8" s="68"/>
    </row>
    <row r="9" spans="1:35" ht="15.6">
      <c r="A9" s="97" t="str">
        <f t="shared" si="1"/>
        <v>7 Septembre 2013</v>
      </c>
      <c r="B9" s="171" t="str">
        <f t="shared" si="2"/>
        <v/>
      </c>
      <c r="C9" s="112">
        <f t="shared" si="18"/>
        <v>41524</v>
      </c>
      <c r="D9" s="113">
        <f t="shared" si="18"/>
        <v>7</v>
      </c>
      <c r="E9" s="114"/>
      <c r="F9" s="114"/>
      <c r="G9" s="115" t="str">
        <f t="shared" si="3"/>
        <v/>
      </c>
      <c r="H9" s="116" t="str">
        <f>IF(OR(F9="Matin",F9="Nuit",F9="Journée",F9="Après-midi"),0.16,"")</f>
        <v/>
      </c>
      <c r="I9" s="116" t="str">
        <f t="shared" si="5"/>
        <v/>
      </c>
      <c r="J9" s="117" t="str">
        <f t="shared" si="6"/>
        <v/>
      </c>
      <c r="K9" s="117"/>
      <c r="L9" s="116" t="str">
        <f t="shared" si="7"/>
        <v/>
      </c>
      <c r="M9" s="116" t="str">
        <f t="shared" si="8"/>
        <v/>
      </c>
      <c r="N9" s="117" t="str">
        <f t="shared" si="19"/>
        <v/>
      </c>
      <c r="O9" s="117" t="str">
        <f t="shared" si="9"/>
        <v/>
      </c>
      <c r="P9" s="117" t="str">
        <f t="shared" si="10"/>
        <v/>
      </c>
      <c r="Q9" s="116"/>
      <c r="R9" s="116"/>
      <c r="S9" s="116"/>
      <c r="T9" s="117" t="str">
        <f t="shared" si="11"/>
        <v/>
      </c>
      <c r="U9" s="117" t="str">
        <f t="shared" si="12"/>
        <v/>
      </c>
      <c r="V9" s="117" t="str">
        <f t="shared" si="13"/>
        <v/>
      </c>
      <c r="W9" s="118" t="str">
        <f t="shared" si="14"/>
        <v/>
      </c>
      <c r="X9" s="118" t="str">
        <f t="shared" si="0"/>
        <v/>
      </c>
      <c r="Y9" s="115"/>
      <c r="Z9" s="119"/>
      <c r="AA9" s="119" t="str">
        <f t="shared" si="15"/>
        <v/>
      </c>
      <c r="AB9" s="119"/>
      <c r="AC9" s="119" t="str">
        <f t="shared" si="16"/>
        <v/>
      </c>
      <c r="AD9" s="119" t="str">
        <f t="shared" si="17"/>
        <v/>
      </c>
      <c r="AE9" s="120" t="str">
        <f>IF(OR(F9="Matin",F9="après-midi",F9="nuit",F9="Journée",F9="Astreinte +1 dep"),Données!$C$14,IF(OR(F9="Astreinte +2 dep"),Données!$C$14*2,IF(OR(F9="Astreinte +3 dep"),Données!$C$14*3,IF(F9="Astreinte +4 dep",Données!$C$14*4,""))))</f>
        <v/>
      </c>
      <c r="AF9" s="121"/>
      <c r="AG9" s="122"/>
      <c r="AH9" s="68"/>
      <c r="AI9" s="68"/>
    </row>
    <row r="10" spans="1:35" ht="15.6">
      <c r="A10" s="97" t="str">
        <f t="shared" si="1"/>
        <v>8 Septembre 2013</v>
      </c>
      <c r="B10" s="171" t="str">
        <f t="shared" si="2"/>
        <v/>
      </c>
      <c r="C10" s="70">
        <f t="shared" si="18"/>
        <v>41525</v>
      </c>
      <c r="D10" s="71">
        <f t="shared" si="18"/>
        <v>8</v>
      </c>
      <c r="E10" s="61"/>
      <c r="F10" s="61"/>
      <c r="G10" s="181" t="str">
        <f t="shared" si="3"/>
        <v/>
      </c>
      <c r="H10" s="63" t="str">
        <f>IF(OR(F10="Matin",F10="Nuit",F10="Journée",F10="Après-midi"),0.16,"")</f>
        <v/>
      </c>
      <c r="I10" s="63" t="str">
        <f t="shared" si="5"/>
        <v/>
      </c>
      <c r="J10" s="64" t="str">
        <f t="shared" si="6"/>
        <v/>
      </c>
      <c r="K10" s="64"/>
      <c r="L10" s="63" t="str">
        <f t="shared" si="7"/>
        <v/>
      </c>
      <c r="M10" s="63" t="str">
        <f t="shared" si="8"/>
        <v/>
      </c>
      <c r="N10" s="64" t="str">
        <f t="shared" si="19"/>
        <v/>
      </c>
      <c r="O10" s="64" t="str">
        <f t="shared" si="9"/>
        <v/>
      </c>
      <c r="P10" s="64" t="str">
        <f t="shared" si="10"/>
        <v/>
      </c>
      <c r="Q10" s="63"/>
      <c r="R10" s="63"/>
      <c r="S10" s="63"/>
      <c r="T10" s="64" t="str">
        <f t="shared" si="11"/>
        <v/>
      </c>
      <c r="U10" s="64" t="str">
        <f t="shared" si="12"/>
        <v/>
      </c>
      <c r="V10" s="64" t="str">
        <f t="shared" si="13"/>
        <v/>
      </c>
      <c r="W10" s="91" t="str">
        <f t="shared" si="14"/>
        <v/>
      </c>
      <c r="X10" s="91" t="str">
        <f t="shared" si="0"/>
        <v/>
      </c>
      <c r="Y10" s="62"/>
      <c r="Z10" s="65"/>
      <c r="AA10" s="65" t="str">
        <f t="shared" si="15"/>
        <v/>
      </c>
      <c r="AB10" s="65"/>
      <c r="AC10" s="65" t="str">
        <f t="shared" si="16"/>
        <v/>
      </c>
      <c r="AD10" s="65" t="str">
        <f t="shared" si="17"/>
        <v/>
      </c>
      <c r="AE10" s="66" t="str">
        <f>IF(OR(F10="Matin",F10="après-midi",F10="nuit",F10="Journée",F10="Astreinte +1 dep"),Données!$C$14,IF(OR(F10="Astreinte +2 dep"),Données!$C$14*2,IF(OR(F10="Astreinte +3 dep"),Données!$C$14*3,IF(F10="Astreinte +4 dep",Données!$C$14*4,""))))</f>
        <v/>
      </c>
      <c r="AF10" s="67"/>
      <c r="AG10" s="93"/>
      <c r="AH10" s="68"/>
      <c r="AI10" s="68"/>
    </row>
    <row r="11" spans="1:35" ht="15.6">
      <c r="A11" s="97" t="str">
        <f t="shared" si="1"/>
        <v>9 Septembre 2013</v>
      </c>
      <c r="B11" s="171" t="str">
        <f t="shared" si="2"/>
        <v/>
      </c>
      <c r="C11" s="112">
        <f t="shared" si="18"/>
        <v>41526</v>
      </c>
      <c r="D11" s="113">
        <f t="shared" si="18"/>
        <v>9</v>
      </c>
      <c r="E11" s="114"/>
      <c r="F11" s="114"/>
      <c r="G11" s="115" t="str">
        <f t="shared" si="3"/>
        <v/>
      </c>
      <c r="H11" s="116" t="str">
        <f>IF(OR(F11="Matin",F11="Nuit",F11="Journée",F11="Après-midi"),0.16,"")</f>
        <v/>
      </c>
      <c r="I11" s="116" t="str">
        <f t="shared" si="5"/>
        <v/>
      </c>
      <c r="J11" s="117" t="str">
        <f t="shared" si="6"/>
        <v/>
      </c>
      <c r="K11" s="117"/>
      <c r="L11" s="116" t="str">
        <f t="shared" si="7"/>
        <v/>
      </c>
      <c r="M11" s="116" t="str">
        <f t="shared" si="8"/>
        <v/>
      </c>
      <c r="N11" s="117" t="str">
        <f t="shared" si="19"/>
        <v/>
      </c>
      <c r="O11" s="117" t="str">
        <f t="shared" si="9"/>
        <v/>
      </c>
      <c r="P11" s="117" t="str">
        <f t="shared" si="10"/>
        <v/>
      </c>
      <c r="Q11" s="116"/>
      <c r="R11" s="116"/>
      <c r="S11" s="116"/>
      <c r="T11" s="117" t="str">
        <f t="shared" si="11"/>
        <v/>
      </c>
      <c r="U11" s="117" t="str">
        <f t="shared" si="12"/>
        <v/>
      </c>
      <c r="V11" s="117" t="str">
        <f t="shared" si="13"/>
        <v/>
      </c>
      <c r="W11" s="118" t="str">
        <f t="shared" si="14"/>
        <v/>
      </c>
      <c r="X11" s="118" t="str">
        <f t="shared" si="0"/>
        <v/>
      </c>
      <c r="Y11" s="115"/>
      <c r="Z11" s="119"/>
      <c r="AA11" s="119" t="str">
        <f t="shared" si="15"/>
        <v/>
      </c>
      <c r="AB11" s="119"/>
      <c r="AC11" s="119" t="str">
        <f t="shared" si="16"/>
        <v/>
      </c>
      <c r="AD11" s="119" t="str">
        <f t="shared" si="17"/>
        <v/>
      </c>
      <c r="AE11" s="120" t="str">
        <f>IF(OR(F11="Matin",F11="après-midi",F11="nuit",F11="Journée",F11="Astreinte +1 dep"),Données!$C$14,IF(OR(F11="Astreinte +2 dep"),Données!$C$14*2,IF(OR(F11="Astreinte +3 dep"),Données!$C$14*3,IF(F11="Astreinte +4 dep",Données!$C$14*4,""))))</f>
        <v/>
      </c>
      <c r="AF11" s="121"/>
      <c r="AG11" s="122"/>
      <c r="AH11" s="68"/>
      <c r="AI11" s="68"/>
    </row>
    <row r="12" spans="1:35" ht="15.6">
      <c r="A12" s="170" t="str">
        <f t="shared" si="1"/>
        <v>10 Septembre 2013</v>
      </c>
      <c r="B12" s="171" t="str">
        <f t="shared" si="2"/>
        <v/>
      </c>
      <c r="C12" s="70">
        <f t="shared" si="18"/>
        <v>41527</v>
      </c>
      <c r="D12" s="71">
        <f t="shared" si="18"/>
        <v>10</v>
      </c>
      <c r="E12" s="61"/>
      <c r="F12" s="61"/>
      <c r="G12" s="181" t="str">
        <f t="shared" si="3"/>
        <v/>
      </c>
      <c r="H12" s="63" t="str">
        <f>IF(OR(F12="Matin",F12="Nuit",F12="Journée",F12="Après-midi"),0.16,"")</f>
        <v/>
      </c>
      <c r="I12" s="63" t="str">
        <f t="shared" si="5"/>
        <v/>
      </c>
      <c r="J12" s="64" t="str">
        <f t="shared" si="6"/>
        <v/>
      </c>
      <c r="K12" s="64"/>
      <c r="L12" s="63" t="str">
        <f t="shared" si="7"/>
        <v/>
      </c>
      <c r="M12" s="63" t="str">
        <f t="shared" si="8"/>
        <v/>
      </c>
      <c r="N12" s="64" t="str">
        <f t="shared" si="19"/>
        <v/>
      </c>
      <c r="O12" s="64" t="str">
        <f t="shared" si="9"/>
        <v/>
      </c>
      <c r="P12" s="64" t="str">
        <f t="shared" si="10"/>
        <v/>
      </c>
      <c r="Q12" s="63"/>
      <c r="R12" s="63"/>
      <c r="S12" s="63"/>
      <c r="T12" s="64" t="str">
        <f t="shared" si="11"/>
        <v/>
      </c>
      <c r="U12" s="64" t="str">
        <f t="shared" si="12"/>
        <v/>
      </c>
      <c r="V12" s="64" t="str">
        <f t="shared" si="13"/>
        <v/>
      </c>
      <c r="W12" s="91" t="str">
        <f t="shared" si="14"/>
        <v/>
      </c>
      <c r="X12" s="91" t="str">
        <f t="shared" si="0"/>
        <v/>
      </c>
      <c r="Y12" s="62"/>
      <c r="Z12" s="65"/>
      <c r="AA12" s="65" t="str">
        <f t="shared" si="15"/>
        <v/>
      </c>
      <c r="AB12" s="65"/>
      <c r="AC12" s="65" t="str">
        <f t="shared" si="16"/>
        <v/>
      </c>
      <c r="AD12" s="65" t="str">
        <f t="shared" si="17"/>
        <v/>
      </c>
      <c r="AE12" s="66" t="str">
        <f>IF(OR(F12="Matin",F12="après-midi",F12="nuit",F12="Journée",F12="Astreinte +1 dep"),Données!$C$14,IF(OR(F12="Astreinte +2 dep"),Données!$C$14*2,IF(OR(F12="Astreinte +3 dep"),Données!$C$14*3,IF(F12="Astreinte +4 dep",Données!$C$14*4,""))))</f>
        <v/>
      </c>
      <c r="AF12" s="67"/>
      <c r="AG12" s="93"/>
      <c r="AH12" s="68"/>
      <c r="AI12" s="68"/>
    </row>
    <row r="13" spans="1:35" ht="15.6">
      <c r="A13" s="97" t="str">
        <f t="shared" si="1"/>
        <v>11 Septembre 2013</v>
      </c>
      <c r="B13" s="171">
        <f t="shared" si="2"/>
        <v>37</v>
      </c>
      <c r="C13" s="112">
        <f t="shared" si="18"/>
        <v>41528</v>
      </c>
      <c r="D13" s="113">
        <f t="shared" si="18"/>
        <v>11</v>
      </c>
      <c r="E13" s="114"/>
      <c r="F13" s="114"/>
      <c r="G13" s="115" t="str">
        <f t="shared" si="3"/>
        <v/>
      </c>
      <c r="H13" s="116" t="str">
        <f t="shared" si="4"/>
        <v/>
      </c>
      <c r="I13" s="116" t="str">
        <f t="shared" si="5"/>
        <v/>
      </c>
      <c r="J13" s="117" t="str">
        <f t="shared" si="6"/>
        <v/>
      </c>
      <c r="K13" s="117"/>
      <c r="L13" s="116" t="str">
        <f t="shared" si="7"/>
        <v/>
      </c>
      <c r="M13" s="116" t="str">
        <f t="shared" si="8"/>
        <v/>
      </c>
      <c r="N13" s="117" t="str">
        <f t="shared" si="19"/>
        <v/>
      </c>
      <c r="O13" s="117" t="str">
        <f t="shared" si="9"/>
        <v/>
      </c>
      <c r="P13" s="117" t="str">
        <f t="shared" si="10"/>
        <v/>
      </c>
      <c r="Q13" s="116"/>
      <c r="R13" s="116"/>
      <c r="S13" s="116"/>
      <c r="T13" s="117" t="str">
        <f t="shared" si="11"/>
        <v/>
      </c>
      <c r="U13" s="117" t="str">
        <f t="shared" si="12"/>
        <v/>
      </c>
      <c r="V13" s="117" t="str">
        <f t="shared" si="13"/>
        <v/>
      </c>
      <c r="W13" s="118" t="str">
        <f t="shared" si="14"/>
        <v/>
      </c>
      <c r="X13" s="118" t="str">
        <f t="shared" si="0"/>
        <v/>
      </c>
      <c r="Y13" s="115"/>
      <c r="Z13" s="119"/>
      <c r="AA13" s="119" t="str">
        <f t="shared" si="15"/>
        <v/>
      </c>
      <c r="AB13" s="119"/>
      <c r="AC13" s="119" t="str">
        <f t="shared" si="16"/>
        <v/>
      </c>
      <c r="AD13" s="119" t="str">
        <f t="shared" si="17"/>
        <v/>
      </c>
      <c r="AE13" s="120" t="str">
        <f>IF(OR(F13="Matin",F13="après-midi",F13="nuit",F13="Journée",F13="Astreinte +1 dep"),Données!$C$14,IF(OR(F13="Astreinte +2 dep"),Données!$C$14*2,IF(OR(F13="Astreinte +3 dep"),Données!$C$14*3,IF(F13="Astreinte +4 dep",Données!$C$14*4,""))))</f>
        <v/>
      </c>
      <c r="AF13" s="121"/>
      <c r="AG13" s="122"/>
      <c r="AH13" s="68"/>
      <c r="AI13" s="68"/>
    </row>
    <row r="14" spans="1:35" ht="15.6">
      <c r="A14" s="97" t="str">
        <f t="shared" si="1"/>
        <v>12 Septembre 2013</v>
      </c>
      <c r="B14" s="171" t="str">
        <f t="shared" si="2"/>
        <v/>
      </c>
      <c r="C14" s="70">
        <f t="shared" si="18"/>
        <v>41529</v>
      </c>
      <c r="D14" s="71">
        <f t="shared" si="18"/>
        <v>12</v>
      </c>
      <c r="E14" s="61"/>
      <c r="F14" s="61"/>
      <c r="G14" s="181" t="str">
        <f t="shared" si="3"/>
        <v/>
      </c>
      <c r="H14" s="63" t="str">
        <f t="shared" si="4"/>
        <v/>
      </c>
      <c r="I14" s="63" t="str">
        <f t="shared" si="5"/>
        <v/>
      </c>
      <c r="J14" s="64" t="str">
        <f t="shared" si="6"/>
        <v/>
      </c>
      <c r="K14" s="64"/>
      <c r="L14" s="63" t="str">
        <f t="shared" si="7"/>
        <v/>
      </c>
      <c r="M14" s="63" t="str">
        <f t="shared" si="8"/>
        <v/>
      </c>
      <c r="N14" s="64" t="str">
        <f t="shared" si="19"/>
        <v/>
      </c>
      <c r="O14" s="64" t="str">
        <f t="shared" si="9"/>
        <v/>
      </c>
      <c r="P14" s="64" t="str">
        <f t="shared" si="10"/>
        <v/>
      </c>
      <c r="Q14" s="63"/>
      <c r="R14" s="63"/>
      <c r="S14" s="63"/>
      <c r="T14" s="64" t="str">
        <f t="shared" si="11"/>
        <v/>
      </c>
      <c r="U14" s="64" t="str">
        <f t="shared" si="12"/>
        <v/>
      </c>
      <c r="V14" s="64" t="str">
        <f t="shared" si="13"/>
        <v/>
      </c>
      <c r="W14" s="91" t="str">
        <f t="shared" si="14"/>
        <v/>
      </c>
      <c r="X14" s="91" t="str">
        <f t="shared" si="0"/>
        <v/>
      </c>
      <c r="Y14" s="62"/>
      <c r="Z14" s="65"/>
      <c r="AA14" s="65" t="str">
        <f t="shared" si="15"/>
        <v/>
      </c>
      <c r="AB14" s="65"/>
      <c r="AC14" s="65" t="str">
        <f t="shared" si="16"/>
        <v/>
      </c>
      <c r="AD14" s="65" t="str">
        <f t="shared" si="17"/>
        <v/>
      </c>
      <c r="AE14" s="66" t="str">
        <f>IF(OR(F14="Matin",F14="après-midi",F14="nuit",F14="Journée",F14="Astreinte +1 dep"),Données!$C$14,IF(OR(F14="Astreinte +2 dep"),Données!$C$14*2,IF(OR(F14="Astreinte +3 dep"),Données!$C$14*3,IF(F14="Astreinte +4 dep",Données!$C$14*4,""))))</f>
        <v/>
      </c>
      <c r="AF14" s="67"/>
      <c r="AG14" s="93"/>
      <c r="AH14" s="68"/>
      <c r="AI14" s="68"/>
    </row>
    <row r="15" spans="1:35" ht="15.6">
      <c r="A15" s="97" t="str">
        <f t="shared" si="1"/>
        <v>13 Septembre 2013</v>
      </c>
      <c r="B15" s="171" t="str">
        <f t="shared" si="2"/>
        <v/>
      </c>
      <c r="C15" s="112">
        <f t="shared" si="18"/>
        <v>41530</v>
      </c>
      <c r="D15" s="113">
        <f t="shared" si="18"/>
        <v>13</v>
      </c>
      <c r="E15" s="114"/>
      <c r="F15" s="114"/>
      <c r="G15" s="115" t="str">
        <f t="shared" si="3"/>
        <v/>
      </c>
      <c r="H15" s="116" t="str">
        <f t="shared" si="4"/>
        <v/>
      </c>
      <c r="I15" s="116" t="str">
        <f t="shared" si="5"/>
        <v/>
      </c>
      <c r="J15" s="117" t="str">
        <f t="shared" si="6"/>
        <v/>
      </c>
      <c r="K15" s="117"/>
      <c r="L15" s="116" t="str">
        <f t="shared" si="7"/>
        <v/>
      </c>
      <c r="M15" s="116" t="str">
        <f t="shared" si="8"/>
        <v/>
      </c>
      <c r="N15" s="117" t="str">
        <f t="shared" si="19"/>
        <v/>
      </c>
      <c r="O15" s="117" t="str">
        <f t="shared" si="9"/>
        <v/>
      </c>
      <c r="P15" s="117" t="str">
        <f t="shared" si="10"/>
        <v/>
      </c>
      <c r="Q15" s="116"/>
      <c r="R15" s="116"/>
      <c r="S15" s="116"/>
      <c r="T15" s="117" t="str">
        <f t="shared" si="11"/>
        <v/>
      </c>
      <c r="U15" s="117" t="str">
        <f t="shared" si="12"/>
        <v/>
      </c>
      <c r="V15" s="117" t="str">
        <f t="shared" si="13"/>
        <v/>
      </c>
      <c r="W15" s="118" t="str">
        <f t="shared" si="14"/>
        <v/>
      </c>
      <c r="X15" s="118" t="str">
        <f t="shared" si="0"/>
        <v/>
      </c>
      <c r="Y15" s="115"/>
      <c r="Z15" s="119"/>
      <c r="AA15" s="119" t="str">
        <f t="shared" si="15"/>
        <v/>
      </c>
      <c r="AB15" s="119"/>
      <c r="AC15" s="119" t="str">
        <f t="shared" si="16"/>
        <v/>
      </c>
      <c r="AD15" s="119" t="str">
        <f t="shared" si="17"/>
        <v/>
      </c>
      <c r="AE15" s="120" t="str">
        <f>IF(OR(F15="Matin",F15="après-midi",F15="nuit",F15="Journée",F15="Astreinte +1 dep"),Données!$C$14,IF(OR(F15="Astreinte +2 dep"),Données!$C$14*2,IF(OR(F15="Astreinte +3 dep"),Données!$C$14*3,IF(F15="Astreinte +4 dep",Données!$C$14*4,""))))</f>
        <v/>
      </c>
      <c r="AF15" s="121"/>
      <c r="AG15" s="122"/>
      <c r="AH15" s="68"/>
      <c r="AI15" s="68"/>
    </row>
    <row r="16" spans="1:35" ht="15.6">
      <c r="A16" s="97" t="str">
        <f t="shared" si="1"/>
        <v>14 Septembre 2013</v>
      </c>
      <c r="B16" s="171" t="str">
        <f t="shared" si="2"/>
        <v/>
      </c>
      <c r="C16" s="70">
        <f t="shared" si="18"/>
        <v>41531</v>
      </c>
      <c r="D16" s="71">
        <f t="shared" si="18"/>
        <v>14</v>
      </c>
      <c r="E16" s="61"/>
      <c r="F16" s="114"/>
      <c r="G16" s="181" t="str">
        <f t="shared" si="3"/>
        <v/>
      </c>
      <c r="H16" s="63" t="str">
        <f t="shared" si="4"/>
        <v/>
      </c>
      <c r="I16" s="63" t="str">
        <f t="shared" si="5"/>
        <v/>
      </c>
      <c r="J16" s="64" t="str">
        <f t="shared" si="6"/>
        <v/>
      </c>
      <c r="K16" s="64"/>
      <c r="L16" s="63" t="str">
        <f t="shared" si="7"/>
        <v/>
      </c>
      <c r="M16" s="63" t="str">
        <f t="shared" si="8"/>
        <v/>
      </c>
      <c r="N16" s="64" t="str">
        <f t="shared" si="19"/>
        <v/>
      </c>
      <c r="O16" s="64" t="str">
        <f t="shared" si="9"/>
        <v/>
      </c>
      <c r="P16" s="64" t="str">
        <f t="shared" si="10"/>
        <v/>
      </c>
      <c r="Q16" s="63"/>
      <c r="R16" s="63"/>
      <c r="S16" s="63"/>
      <c r="T16" s="64" t="str">
        <f t="shared" si="11"/>
        <v/>
      </c>
      <c r="U16" s="64" t="str">
        <f t="shared" si="12"/>
        <v/>
      </c>
      <c r="V16" s="64" t="str">
        <f t="shared" si="13"/>
        <v/>
      </c>
      <c r="W16" s="91" t="str">
        <f t="shared" si="14"/>
        <v/>
      </c>
      <c r="X16" s="91" t="str">
        <f t="shared" si="0"/>
        <v/>
      </c>
      <c r="Y16" s="62"/>
      <c r="Z16" s="65"/>
      <c r="AA16" s="65" t="str">
        <f t="shared" si="15"/>
        <v/>
      </c>
      <c r="AB16" s="65"/>
      <c r="AC16" s="65" t="str">
        <f t="shared" si="16"/>
        <v/>
      </c>
      <c r="AD16" s="65" t="str">
        <f t="shared" si="17"/>
        <v/>
      </c>
      <c r="AE16" s="66" t="str">
        <f>IF(OR(F16="Matin",F16="après-midi",F16="nuit",F16="Journée",F16="Astreinte +1 dep"),Données!$C$14,IF(OR(F16="Astreinte +2 dep"),Données!$C$14*2,IF(OR(F16="Astreinte +3 dep"),Données!$C$14*3,IF(F16="Astreinte +4 dep",Données!$C$14*4,""))))</f>
        <v/>
      </c>
      <c r="AF16" s="67"/>
      <c r="AG16" s="93"/>
      <c r="AH16" s="68"/>
      <c r="AI16" s="68"/>
    </row>
    <row r="17" spans="1:35" ht="15.6">
      <c r="A17" s="97" t="str">
        <f t="shared" si="1"/>
        <v>15 Septembre 2013</v>
      </c>
      <c r="B17" s="171" t="str">
        <f t="shared" si="2"/>
        <v/>
      </c>
      <c r="C17" s="112">
        <f t="shared" si="18"/>
        <v>41532</v>
      </c>
      <c r="D17" s="113">
        <f t="shared" si="18"/>
        <v>15</v>
      </c>
      <c r="E17" s="114"/>
      <c r="F17" s="114"/>
      <c r="G17" s="115" t="str">
        <f t="shared" si="3"/>
        <v/>
      </c>
      <c r="H17" s="116" t="str">
        <f t="shared" si="4"/>
        <v/>
      </c>
      <c r="I17" s="116" t="str">
        <f t="shared" si="5"/>
        <v/>
      </c>
      <c r="J17" s="117" t="str">
        <f t="shared" si="6"/>
        <v/>
      </c>
      <c r="K17" s="117"/>
      <c r="L17" s="116" t="str">
        <f t="shared" si="7"/>
        <v/>
      </c>
      <c r="M17" s="116" t="str">
        <f t="shared" si="8"/>
        <v/>
      </c>
      <c r="N17" s="117" t="str">
        <f t="shared" si="19"/>
        <v/>
      </c>
      <c r="O17" s="117" t="str">
        <f t="shared" si="9"/>
        <v/>
      </c>
      <c r="P17" s="117" t="str">
        <f t="shared" si="10"/>
        <v/>
      </c>
      <c r="Q17" s="116"/>
      <c r="R17" s="116"/>
      <c r="S17" s="116"/>
      <c r="T17" s="117" t="str">
        <f t="shared" si="11"/>
        <v/>
      </c>
      <c r="U17" s="117" t="str">
        <f t="shared" si="12"/>
        <v/>
      </c>
      <c r="V17" s="117" t="str">
        <f t="shared" si="13"/>
        <v/>
      </c>
      <c r="W17" s="118" t="str">
        <f t="shared" si="14"/>
        <v/>
      </c>
      <c r="X17" s="118" t="str">
        <f t="shared" si="0"/>
        <v/>
      </c>
      <c r="Y17" s="115"/>
      <c r="Z17" s="119"/>
      <c r="AA17" s="119" t="str">
        <f t="shared" si="15"/>
        <v/>
      </c>
      <c r="AB17" s="119"/>
      <c r="AC17" s="119" t="str">
        <f t="shared" si="16"/>
        <v/>
      </c>
      <c r="AD17" s="119" t="str">
        <f t="shared" si="17"/>
        <v/>
      </c>
      <c r="AE17" s="120" t="str">
        <f>IF(OR(F17="Matin",F17="après-midi",F17="nuit",F17="Journée",F17="Astreinte +1 dep"),Données!$C$14,IF(OR(F17="Astreinte +2 dep"),Données!$C$14*2,IF(OR(F17="Astreinte +3 dep"),Données!$C$14*3,IF(F17="Astreinte +4 dep",Données!$C$14*4,""))))</f>
        <v/>
      </c>
      <c r="AF17" s="121"/>
      <c r="AG17" s="122"/>
      <c r="AH17" s="68"/>
      <c r="AI17" s="68"/>
    </row>
    <row r="18" spans="1:35" ht="15.6">
      <c r="A18" s="97" t="str">
        <f t="shared" si="1"/>
        <v>16 Septembre 2013</v>
      </c>
      <c r="B18" s="171" t="str">
        <f t="shared" si="2"/>
        <v/>
      </c>
      <c r="C18" s="70">
        <f t="shared" si="18"/>
        <v>41533</v>
      </c>
      <c r="D18" s="71">
        <f t="shared" si="18"/>
        <v>16</v>
      </c>
      <c r="E18" s="61"/>
      <c r="F18" s="61"/>
      <c r="G18" s="181" t="str">
        <f t="shared" si="3"/>
        <v/>
      </c>
      <c r="H18" s="63" t="str">
        <f t="shared" si="4"/>
        <v/>
      </c>
      <c r="I18" s="63" t="str">
        <f t="shared" si="5"/>
        <v/>
      </c>
      <c r="J18" s="64" t="str">
        <f t="shared" si="6"/>
        <v/>
      </c>
      <c r="K18" s="64"/>
      <c r="L18" s="63" t="str">
        <f t="shared" si="7"/>
        <v/>
      </c>
      <c r="M18" s="63" t="str">
        <f t="shared" si="8"/>
        <v/>
      </c>
      <c r="N18" s="64" t="str">
        <f t="shared" si="19"/>
        <v/>
      </c>
      <c r="O18" s="64" t="str">
        <f t="shared" si="9"/>
        <v/>
      </c>
      <c r="P18" s="64" t="str">
        <f t="shared" si="10"/>
        <v/>
      </c>
      <c r="Q18" s="63"/>
      <c r="R18" s="63"/>
      <c r="S18" s="63"/>
      <c r="T18" s="64" t="str">
        <f t="shared" si="11"/>
        <v/>
      </c>
      <c r="U18" s="64" t="str">
        <f t="shared" si="12"/>
        <v/>
      </c>
      <c r="V18" s="64" t="str">
        <f t="shared" si="13"/>
        <v/>
      </c>
      <c r="W18" s="91" t="str">
        <f t="shared" si="14"/>
        <v/>
      </c>
      <c r="X18" s="91" t="str">
        <f t="shared" si="0"/>
        <v/>
      </c>
      <c r="Y18" s="62"/>
      <c r="Z18" s="65"/>
      <c r="AA18" s="65" t="str">
        <f t="shared" si="15"/>
        <v/>
      </c>
      <c r="AB18" s="65"/>
      <c r="AC18" s="65" t="str">
        <f t="shared" si="16"/>
        <v/>
      </c>
      <c r="AD18" s="65" t="str">
        <f t="shared" si="17"/>
        <v/>
      </c>
      <c r="AE18" s="66" t="str">
        <f>IF(OR(F18="Matin",F18="après-midi",F18="nuit",F18="Journée",F18="Astreinte +1 dep"),Données!$C$14,IF(OR(F18="Astreinte +2 dep"),Données!$C$14*2,IF(OR(F18="Astreinte +3 dep"),Données!$C$14*3,IF(F18="Astreinte +4 dep",Données!$C$14*4,""))))</f>
        <v/>
      </c>
      <c r="AF18" s="67"/>
      <c r="AG18" s="93"/>
      <c r="AH18" s="68"/>
      <c r="AI18" s="68"/>
    </row>
    <row r="19" spans="1:35" ht="15.6">
      <c r="A19" s="97" t="str">
        <f t="shared" si="1"/>
        <v>17 Septembre 2013</v>
      </c>
      <c r="B19" s="171" t="str">
        <f t="shared" si="2"/>
        <v/>
      </c>
      <c r="C19" s="112">
        <f t="shared" si="18"/>
        <v>41534</v>
      </c>
      <c r="D19" s="113">
        <f t="shared" si="18"/>
        <v>17</v>
      </c>
      <c r="E19" s="114"/>
      <c r="F19" s="114"/>
      <c r="G19" s="115" t="str">
        <f t="shared" si="3"/>
        <v/>
      </c>
      <c r="H19" s="116" t="str">
        <f t="shared" si="4"/>
        <v/>
      </c>
      <c r="I19" s="116" t="str">
        <f t="shared" si="5"/>
        <v/>
      </c>
      <c r="J19" s="117" t="str">
        <f t="shared" si="6"/>
        <v/>
      </c>
      <c r="K19" s="117"/>
      <c r="L19" s="116" t="str">
        <f t="shared" si="7"/>
        <v/>
      </c>
      <c r="M19" s="116" t="str">
        <f t="shared" si="8"/>
        <v/>
      </c>
      <c r="N19" s="117" t="str">
        <f t="shared" si="19"/>
        <v/>
      </c>
      <c r="O19" s="117" t="str">
        <f t="shared" si="9"/>
        <v/>
      </c>
      <c r="P19" s="117" t="str">
        <f t="shared" si="10"/>
        <v/>
      </c>
      <c r="Q19" s="116"/>
      <c r="R19" s="116"/>
      <c r="S19" s="116"/>
      <c r="T19" s="117" t="str">
        <f t="shared" si="11"/>
        <v/>
      </c>
      <c r="U19" s="117" t="str">
        <f t="shared" si="12"/>
        <v/>
      </c>
      <c r="V19" s="117" t="str">
        <f t="shared" si="13"/>
        <v/>
      </c>
      <c r="W19" s="118" t="str">
        <f t="shared" si="14"/>
        <v/>
      </c>
      <c r="X19" s="118" t="str">
        <f t="shared" si="0"/>
        <v/>
      </c>
      <c r="Y19" s="115"/>
      <c r="Z19" s="119"/>
      <c r="AA19" s="119" t="str">
        <f t="shared" si="15"/>
        <v/>
      </c>
      <c r="AB19" s="119"/>
      <c r="AC19" s="119" t="str">
        <f t="shared" si="16"/>
        <v/>
      </c>
      <c r="AD19" s="119" t="str">
        <f t="shared" si="17"/>
        <v/>
      </c>
      <c r="AE19" s="120" t="str">
        <f>IF(OR(F19="Matin",F19="après-midi",F19="nuit",F19="Journée",F19="Astreinte +1 dep"),Données!$C$14,IF(OR(F19="Astreinte +2 dep"),Données!$C$14*2,IF(OR(F19="Astreinte +3 dep"),Données!$C$14*3,IF(F19="Astreinte +4 dep",Données!$C$14*4,""))))</f>
        <v/>
      </c>
      <c r="AF19" s="121"/>
      <c r="AG19" s="122"/>
      <c r="AH19" s="68"/>
      <c r="AI19" s="68"/>
    </row>
    <row r="20" spans="1:35" ht="15.6">
      <c r="A20" s="97" t="str">
        <f t="shared" si="1"/>
        <v>18 Septembre 2013</v>
      </c>
      <c r="B20" s="171">
        <f t="shared" si="2"/>
        <v>38</v>
      </c>
      <c r="C20" s="70">
        <f t="shared" si="18"/>
        <v>41535</v>
      </c>
      <c r="D20" s="71">
        <f t="shared" si="18"/>
        <v>18</v>
      </c>
      <c r="E20" s="61"/>
      <c r="F20" s="61"/>
      <c r="G20" s="181" t="str">
        <f t="shared" si="3"/>
        <v/>
      </c>
      <c r="H20" s="63" t="str">
        <f t="shared" si="4"/>
        <v/>
      </c>
      <c r="I20" s="63" t="str">
        <f t="shared" si="5"/>
        <v/>
      </c>
      <c r="J20" s="64" t="str">
        <f t="shared" si="6"/>
        <v/>
      </c>
      <c r="K20" s="64"/>
      <c r="L20" s="63" t="str">
        <f t="shared" si="7"/>
        <v/>
      </c>
      <c r="M20" s="63" t="str">
        <f t="shared" si="8"/>
        <v/>
      </c>
      <c r="N20" s="64" t="str">
        <f t="shared" si="19"/>
        <v/>
      </c>
      <c r="O20" s="64" t="str">
        <f t="shared" si="9"/>
        <v/>
      </c>
      <c r="P20" s="64" t="str">
        <f t="shared" si="10"/>
        <v/>
      </c>
      <c r="Q20" s="63"/>
      <c r="R20" s="63"/>
      <c r="S20" s="63"/>
      <c r="T20" s="64" t="str">
        <f t="shared" si="11"/>
        <v/>
      </c>
      <c r="U20" s="64" t="str">
        <f t="shared" si="12"/>
        <v/>
      </c>
      <c r="V20" s="64" t="str">
        <f t="shared" si="13"/>
        <v/>
      </c>
      <c r="W20" s="91" t="str">
        <f t="shared" si="14"/>
        <v/>
      </c>
      <c r="X20" s="91" t="str">
        <f t="shared" si="0"/>
        <v/>
      </c>
      <c r="Y20" s="62"/>
      <c r="Z20" s="65"/>
      <c r="AA20" s="65" t="str">
        <f t="shared" si="15"/>
        <v/>
      </c>
      <c r="AB20" s="65"/>
      <c r="AC20" s="65" t="str">
        <f t="shared" si="16"/>
        <v/>
      </c>
      <c r="AD20" s="65" t="str">
        <f t="shared" si="17"/>
        <v/>
      </c>
      <c r="AE20" s="66" t="str">
        <f>IF(OR(F20="Matin",F20="après-midi",F20="nuit",F20="Journée",F20="Astreinte +1 dep"),Données!$C$14,IF(OR(F20="Astreinte +2 dep"),Données!$C$14*2,IF(OR(F20="Astreinte +3 dep"),Données!$C$14*3,IF(F20="Astreinte +4 dep",Données!$C$14*4,""))))</f>
        <v/>
      </c>
      <c r="AF20" s="67"/>
      <c r="AG20" s="93"/>
      <c r="AH20" s="68"/>
      <c r="AI20" s="68"/>
    </row>
    <row r="21" spans="1:35" ht="15.6">
      <c r="A21" s="97" t="str">
        <f t="shared" si="1"/>
        <v>19 Septembre 2013</v>
      </c>
      <c r="B21" s="171" t="str">
        <f t="shared" si="2"/>
        <v/>
      </c>
      <c r="C21" s="112">
        <f t="shared" ref="C21:D30" si="20">C20+1</f>
        <v>41536</v>
      </c>
      <c r="D21" s="113">
        <f t="shared" si="20"/>
        <v>19</v>
      </c>
      <c r="E21" s="114"/>
      <c r="F21" s="114"/>
      <c r="G21" s="115" t="str">
        <f t="shared" si="3"/>
        <v/>
      </c>
      <c r="H21" s="116" t="str">
        <f t="shared" si="4"/>
        <v/>
      </c>
      <c r="I21" s="116" t="str">
        <f t="shared" si="5"/>
        <v/>
      </c>
      <c r="J21" s="117" t="str">
        <f t="shared" si="6"/>
        <v/>
      </c>
      <c r="K21" s="117"/>
      <c r="L21" s="116" t="str">
        <f t="shared" si="7"/>
        <v/>
      </c>
      <c r="M21" s="116" t="str">
        <f t="shared" si="8"/>
        <v/>
      </c>
      <c r="N21" s="117" t="str">
        <f t="shared" si="19"/>
        <v/>
      </c>
      <c r="O21" s="117" t="str">
        <f t="shared" si="9"/>
        <v/>
      </c>
      <c r="P21" s="117" t="str">
        <f t="shared" si="10"/>
        <v/>
      </c>
      <c r="Q21" s="116"/>
      <c r="R21" s="116"/>
      <c r="S21" s="116"/>
      <c r="T21" s="117" t="str">
        <f t="shared" si="11"/>
        <v/>
      </c>
      <c r="U21" s="117" t="str">
        <f t="shared" si="12"/>
        <v/>
      </c>
      <c r="V21" s="117" t="str">
        <f t="shared" si="13"/>
        <v/>
      </c>
      <c r="W21" s="118" t="str">
        <f t="shared" si="14"/>
        <v/>
      </c>
      <c r="X21" s="118" t="str">
        <f t="shared" si="0"/>
        <v/>
      </c>
      <c r="Y21" s="115"/>
      <c r="Z21" s="119"/>
      <c r="AA21" s="119" t="str">
        <f t="shared" si="15"/>
        <v/>
      </c>
      <c r="AB21" s="119"/>
      <c r="AC21" s="119" t="str">
        <f t="shared" si="16"/>
        <v/>
      </c>
      <c r="AD21" s="119" t="str">
        <f t="shared" si="17"/>
        <v/>
      </c>
      <c r="AE21" s="120" t="str">
        <f>IF(OR(F21="Matin",F21="après-midi",F21="nuit",F21="Journée",F21="Astreinte +1 dep"),Données!$C$14,IF(OR(F21="Astreinte +2 dep"),Données!$C$14*2,IF(OR(F21="Astreinte +3 dep"),Données!$C$14*3,IF(F21="Astreinte +4 dep",Données!$C$14*4,""))))</f>
        <v/>
      </c>
      <c r="AF21" s="121"/>
      <c r="AG21" s="122"/>
      <c r="AH21" s="68"/>
      <c r="AI21" s="68"/>
    </row>
    <row r="22" spans="1:35" ht="15.6">
      <c r="A22" s="97" t="str">
        <f t="shared" si="1"/>
        <v>20 Septembre 2013</v>
      </c>
      <c r="B22" s="171" t="str">
        <f t="shared" si="2"/>
        <v/>
      </c>
      <c r="C22" s="70">
        <f t="shared" si="20"/>
        <v>41537</v>
      </c>
      <c r="D22" s="71">
        <f t="shared" si="20"/>
        <v>20</v>
      </c>
      <c r="E22" s="61"/>
      <c r="F22" s="61"/>
      <c r="G22" s="181" t="str">
        <f t="shared" si="3"/>
        <v/>
      </c>
      <c r="H22" s="63" t="str">
        <f t="shared" si="4"/>
        <v/>
      </c>
      <c r="I22" s="63" t="str">
        <f t="shared" si="5"/>
        <v/>
      </c>
      <c r="J22" s="64" t="str">
        <f t="shared" si="6"/>
        <v/>
      </c>
      <c r="K22" s="64"/>
      <c r="L22" s="63" t="str">
        <f t="shared" si="7"/>
        <v/>
      </c>
      <c r="M22" s="63" t="str">
        <f t="shared" si="8"/>
        <v/>
      </c>
      <c r="N22" s="64" t="str">
        <f t="shared" si="19"/>
        <v/>
      </c>
      <c r="O22" s="64" t="str">
        <f t="shared" si="9"/>
        <v/>
      </c>
      <c r="P22" s="64" t="str">
        <f t="shared" si="10"/>
        <v/>
      </c>
      <c r="Q22" s="63"/>
      <c r="R22" s="63"/>
      <c r="S22" s="63"/>
      <c r="T22" s="64" t="str">
        <f t="shared" si="11"/>
        <v/>
      </c>
      <c r="U22" s="64" t="str">
        <f t="shared" si="12"/>
        <v/>
      </c>
      <c r="V22" s="64" t="str">
        <f t="shared" si="13"/>
        <v/>
      </c>
      <c r="W22" s="91" t="str">
        <f t="shared" si="14"/>
        <v/>
      </c>
      <c r="X22" s="91" t="str">
        <f t="shared" si="0"/>
        <v/>
      </c>
      <c r="Y22" s="62"/>
      <c r="Z22" s="65"/>
      <c r="AA22" s="65" t="str">
        <f t="shared" si="15"/>
        <v/>
      </c>
      <c r="AB22" s="65"/>
      <c r="AC22" s="65" t="str">
        <f t="shared" si="16"/>
        <v/>
      </c>
      <c r="AD22" s="65" t="str">
        <f t="shared" si="17"/>
        <v/>
      </c>
      <c r="AE22" s="66" t="str">
        <f>IF(OR(F22="Matin",F22="après-midi",F22="nuit",F22="Journée",F22="Astreinte +1 dep"),Données!$C$14,IF(OR(F22="Astreinte +2 dep"),Données!$C$14*2,IF(OR(F22="Astreinte +3 dep"),Données!$C$14*3,IF(F22="Astreinte +4 dep",Données!$C$14*4,""))))</f>
        <v/>
      </c>
      <c r="AF22" s="67"/>
      <c r="AG22" s="93"/>
      <c r="AH22" s="68"/>
      <c r="AI22" s="68"/>
    </row>
    <row r="23" spans="1:35" ht="15.6">
      <c r="A23" s="97" t="str">
        <f t="shared" si="1"/>
        <v>21 Septembre 2013</v>
      </c>
      <c r="B23" s="171" t="str">
        <f t="shared" si="2"/>
        <v/>
      </c>
      <c r="C23" s="112">
        <f t="shared" si="20"/>
        <v>41538</v>
      </c>
      <c r="D23" s="113">
        <f t="shared" si="20"/>
        <v>21</v>
      </c>
      <c r="E23" s="114"/>
      <c r="F23" s="114"/>
      <c r="G23" s="115" t="str">
        <f t="shared" si="3"/>
        <v/>
      </c>
      <c r="H23" s="116" t="str">
        <f t="shared" si="4"/>
        <v/>
      </c>
      <c r="I23" s="116" t="str">
        <f t="shared" si="5"/>
        <v/>
      </c>
      <c r="J23" s="117" t="str">
        <f t="shared" si="6"/>
        <v/>
      </c>
      <c r="K23" s="117"/>
      <c r="L23" s="116" t="str">
        <f t="shared" si="7"/>
        <v/>
      </c>
      <c r="M23" s="116" t="str">
        <f t="shared" si="8"/>
        <v/>
      </c>
      <c r="N23" s="117" t="str">
        <f t="shared" si="19"/>
        <v/>
      </c>
      <c r="O23" s="117" t="str">
        <f t="shared" si="9"/>
        <v/>
      </c>
      <c r="P23" s="117" t="str">
        <f t="shared" si="10"/>
        <v/>
      </c>
      <c r="Q23" s="116"/>
      <c r="R23" s="116"/>
      <c r="S23" s="116"/>
      <c r="T23" s="117" t="str">
        <f t="shared" si="11"/>
        <v/>
      </c>
      <c r="U23" s="117" t="str">
        <f t="shared" si="12"/>
        <v/>
      </c>
      <c r="V23" s="117" t="str">
        <f t="shared" si="13"/>
        <v/>
      </c>
      <c r="W23" s="118" t="str">
        <f t="shared" si="14"/>
        <v/>
      </c>
      <c r="X23" s="118" t="str">
        <f t="shared" si="0"/>
        <v/>
      </c>
      <c r="Y23" s="115"/>
      <c r="Z23" s="119"/>
      <c r="AA23" s="119" t="str">
        <f t="shared" si="15"/>
        <v/>
      </c>
      <c r="AB23" s="119"/>
      <c r="AC23" s="119" t="str">
        <f t="shared" si="16"/>
        <v/>
      </c>
      <c r="AD23" s="119" t="str">
        <f t="shared" si="17"/>
        <v/>
      </c>
      <c r="AE23" s="120" t="str">
        <f>IF(OR(F23="Matin",F23="après-midi",F23="nuit",F23="Journée",F23="Astreinte +1 dep"),Données!$C$14,IF(OR(F23="Astreinte +2 dep"),Données!$C$14*2,IF(OR(F23="Astreinte +3 dep"),Données!$C$14*3,IF(F23="Astreinte +4 dep",Données!$C$14*4,""))))</f>
        <v/>
      </c>
      <c r="AF23" s="121"/>
      <c r="AG23" s="122"/>
      <c r="AH23" s="68"/>
      <c r="AI23" s="68"/>
    </row>
    <row r="24" spans="1:35" ht="15.6">
      <c r="A24" s="97" t="str">
        <f t="shared" si="1"/>
        <v>22 Septembre 2013</v>
      </c>
      <c r="B24" s="171" t="str">
        <f t="shared" si="2"/>
        <v/>
      </c>
      <c r="C24" s="70">
        <f t="shared" si="20"/>
        <v>41539</v>
      </c>
      <c r="D24" s="71">
        <f t="shared" si="20"/>
        <v>22</v>
      </c>
      <c r="E24" s="61"/>
      <c r="F24" s="61"/>
      <c r="G24" s="181" t="str">
        <f t="shared" si="3"/>
        <v/>
      </c>
      <c r="H24" s="63" t="str">
        <f t="shared" si="4"/>
        <v/>
      </c>
      <c r="I24" s="63" t="str">
        <f t="shared" si="5"/>
        <v/>
      </c>
      <c r="J24" s="64" t="str">
        <f t="shared" si="6"/>
        <v/>
      </c>
      <c r="K24" s="64"/>
      <c r="L24" s="63" t="str">
        <f t="shared" si="7"/>
        <v/>
      </c>
      <c r="M24" s="63" t="str">
        <f t="shared" si="8"/>
        <v/>
      </c>
      <c r="N24" s="64" t="str">
        <f t="shared" si="19"/>
        <v/>
      </c>
      <c r="O24" s="64" t="str">
        <f t="shared" si="9"/>
        <v/>
      </c>
      <c r="P24" s="64" t="str">
        <f t="shared" si="10"/>
        <v/>
      </c>
      <c r="Q24" s="63"/>
      <c r="R24" s="63"/>
      <c r="S24" s="63"/>
      <c r="T24" s="64" t="str">
        <f t="shared" si="11"/>
        <v/>
      </c>
      <c r="U24" s="64" t="str">
        <f t="shared" si="12"/>
        <v/>
      </c>
      <c r="V24" s="64" t="str">
        <f t="shared" si="13"/>
        <v/>
      </c>
      <c r="W24" s="91" t="str">
        <f t="shared" si="14"/>
        <v/>
      </c>
      <c r="X24" s="91" t="str">
        <f t="shared" si="0"/>
        <v/>
      </c>
      <c r="Y24" s="62"/>
      <c r="Z24" s="65"/>
      <c r="AA24" s="65" t="str">
        <f t="shared" si="15"/>
        <v/>
      </c>
      <c r="AB24" s="65"/>
      <c r="AC24" s="65" t="str">
        <f t="shared" si="16"/>
        <v/>
      </c>
      <c r="AD24" s="65" t="str">
        <f t="shared" si="17"/>
        <v/>
      </c>
      <c r="AE24" s="66" t="str">
        <f>IF(OR(F24="Matin",F24="après-midi",F24="nuit",F24="Journée",F24="Astreinte +1 dep"),Données!$C$14,IF(OR(F24="Astreinte +2 dep"),Données!$C$14*2,IF(OR(F24="Astreinte +3 dep"),Données!$C$14*3,IF(F24="Astreinte +4 dep",Données!$C$14*4,""))))</f>
        <v/>
      </c>
      <c r="AF24" s="67"/>
      <c r="AG24" s="93"/>
      <c r="AH24" s="68"/>
      <c r="AI24" s="68"/>
    </row>
    <row r="25" spans="1:35" ht="15.6">
      <c r="A25" s="97" t="str">
        <f t="shared" si="1"/>
        <v>23 Septembre 2013</v>
      </c>
      <c r="B25" s="171" t="str">
        <f t="shared" si="2"/>
        <v/>
      </c>
      <c r="C25" s="112">
        <f t="shared" si="20"/>
        <v>41540</v>
      </c>
      <c r="D25" s="113">
        <f t="shared" si="20"/>
        <v>23</v>
      </c>
      <c r="E25" s="114"/>
      <c r="F25" s="114"/>
      <c r="G25" s="115" t="str">
        <f t="shared" si="3"/>
        <v/>
      </c>
      <c r="H25" s="116" t="str">
        <f t="shared" si="4"/>
        <v/>
      </c>
      <c r="I25" s="116" t="str">
        <f t="shared" si="5"/>
        <v/>
      </c>
      <c r="J25" s="117" t="str">
        <f t="shared" si="6"/>
        <v/>
      </c>
      <c r="K25" s="117"/>
      <c r="L25" s="116" t="str">
        <f t="shared" si="7"/>
        <v/>
      </c>
      <c r="M25" s="116" t="str">
        <f t="shared" si="8"/>
        <v/>
      </c>
      <c r="N25" s="117" t="str">
        <f t="shared" si="19"/>
        <v/>
      </c>
      <c r="O25" s="117" t="str">
        <f t="shared" si="9"/>
        <v/>
      </c>
      <c r="P25" s="117" t="str">
        <f t="shared" si="10"/>
        <v/>
      </c>
      <c r="Q25" s="116"/>
      <c r="R25" s="116"/>
      <c r="S25" s="116"/>
      <c r="T25" s="117" t="str">
        <f t="shared" si="11"/>
        <v/>
      </c>
      <c r="U25" s="117" t="str">
        <f t="shared" si="12"/>
        <v/>
      </c>
      <c r="V25" s="117" t="str">
        <f t="shared" si="13"/>
        <v/>
      </c>
      <c r="W25" s="118" t="str">
        <f t="shared" si="14"/>
        <v/>
      </c>
      <c r="X25" s="118" t="str">
        <f t="shared" si="0"/>
        <v/>
      </c>
      <c r="Y25" s="115"/>
      <c r="Z25" s="119"/>
      <c r="AA25" s="119" t="str">
        <f t="shared" si="15"/>
        <v/>
      </c>
      <c r="AB25" s="119"/>
      <c r="AC25" s="119" t="str">
        <f t="shared" si="16"/>
        <v/>
      </c>
      <c r="AD25" s="119" t="str">
        <f t="shared" si="17"/>
        <v/>
      </c>
      <c r="AE25" s="120" t="str">
        <f>IF(OR(F25="Matin",F25="après-midi",F25="nuit",F25="Journée",F25="Astreinte +1 dep"),Données!$C$14,IF(OR(F25="Astreinte +2 dep"),Données!$C$14*2,IF(OR(F25="Astreinte +3 dep"),Données!$C$14*3,IF(F25="Astreinte +4 dep",Données!$C$14*4,""))))</f>
        <v/>
      </c>
      <c r="AF25" s="121"/>
      <c r="AG25" s="122"/>
      <c r="AH25" s="68"/>
      <c r="AI25" s="68"/>
    </row>
    <row r="26" spans="1:35" ht="15.6">
      <c r="A26" s="97" t="str">
        <f t="shared" si="1"/>
        <v>24 Septembre 2013</v>
      </c>
      <c r="B26" s="171" t="str">
        <f t="shared" si="2"/>
        <v/>
      </c>
      <c r="C26" s="70">
        <f t="shared" si="20"/>
        <v>41541</v>
      </c>
      <c r="D26" s="71">
        <f t="shared" si="20"/>
        <v>24</v>
      </c>
      <c r="E26" s="61"/>
      <c r="F26" s="69"/>
      <c r="G26" s="181" t="str">
        <f t="shared" si="3"/>
        <v/>
      </c>
      <c r="H26" s="63" t="str">
        <f t="shared" si="4"/>
        <v/>
      </c>
      <c r="I26" s="63" t="str">
        <f t="shared" si="5"/>
        <v/>
      </c>
      <c r="J26" s="64" t="str">
        <f t="shared" si="6"/>
        <v/>
      </c>
      <c r="K26" s="64"/>
      <c r="L26" s="63" t="str">
        <f t="shared" si="7"/>
        <v/>
      </c>
      <c r="M26" s="63" t="str">
        <f t="shared" si="8"/>
        <v/>
      </c>
      <c r="N26" s="64" t="str">
        <f t="shared" si="19"/>
        <v/>
      </c>
      <c r="O26" s="64" t="str">
        <f t="shared" si="9"/>
        <v/>
      </c>
      <c r="P26" s="64" t="str">
        <f t="shared" si="10"/>
        <v/>
      </c>
      <c r="Q26" s="63"/>
      <c r="R26" s="63"/>
      <c r="S26" s="63"/>
      <c r="T26" s="64" t="str">
        <f t="shared" si="11"/>
        <v/>
      </c>
      <c r="U26" s="64" t="str">
        <f t="shared" si="12"/>
        <v/>
      </c>
      <c r="V26" s="64" t="str">
        <f t="shared" si="13"/>
        <v/>
      </c>
      <c r="W26" s="91" t="str">
        <f t="shared" si="14"/>
        <v/>
      </c>
      <c r="X26" s="91" t="str">
        <f t="shared" si="0"/>
        <v/>
      </c>
      <c r="Y26" s="62"/>
      <c r="Z26" s="65"/>
      <c r="AA26" s="65" t="str">
        <f t="shared" si="15"/>
        <v/>
      </c>
      <c r="AB26" s="65"/>
      <c r="AC26" s="65" t="str">
        <f t="shared" si="16"/>
        <v/>
      </c>
      <c r="AD26" s="65" t="str">
        <f t="shared" si="17"/>
        <v/>
      </c>
      <c r="AE26" s="66" t="str">
        <f>IF(OR(F26="Matin",F26="après-midi",F26="nuit",F26="Journée",F26="Astreinte +1 dep"),Données!$C$14,IF(OR(F26="Astreinte +2 dep"),Données!$C$14*2,IF(OR(F26="Astreinte +3 dep"),Données!$C$14*3,IF(F26="Astreinte +4 dep",Données!$C$14*4,""))))</f>
        <v/>
      </c>
      <c r="AF26" s="67"/>
      <c r="AG26" s="93"/>
      <c r="AH26" s="68"/>
      <c r="AI26" s="68"/>
    </row>
    <row r="27" spans="1:35" ht="15.6">
      <c r="A27" s="97" t="str">
        <f t="shared" si="1"/>
        <v>25 Septembre 2013</v>
      </c>
      <c r="B27" s="171">
        <f t="shared" si="2"/>
        <v>39</v>
      </c>
      <c r="C27" s="112">
        <f t="shared" si="20"/>
        <v>41542</v>
      </c>
      <c r="D27" s="113">
        <f t="shared" si="20"/>
        <v>25</v>
      </c>
      <c r="E27" s="114"/>
      <c r="F27" s="114"/>
      <c r="G27" s="115" t="str">
        <f t="shared" si="3"/>
        <v/>
      </c>
      <c r="H27" s="116" t="str">
        <f t="shared" si="4"/>
        <v/>
      </c>
      <c r="I27" s="116" t="str">
        <f t="shared" si="5"/>
        <v/>
      </c>
      <c r="J27" s="117" t="str">
        <f t="shared" si="6"/>
        <v/>
      </c>
      <c r="K27" s="117"/>
      <c r="L27" s="116" t="str">
        <f t="shared" si="7"/>
        <v/>
      </c>
      <c r="M27" s="116" t="str">
        <f t="shared" si="8"/>
        <v/>
      </c>
      <c r="N27" s="117" t="str">
        <f t="shared" si="19"/>
        <v/>
      </c>
      <c r="O27" s="117" t="str">
        <f t="shared" si="9"/>
        <v/>
      </c>
      <c r="P27" s="117" t="str">
        <f t="shared" si="10"/>
        <v/>
      </c>
      <c r="Q27" s="116"/>
      <c r="R27" s="116"/>
      <c r="S27" s="116"/>
      <c r="T27" s="117" t="str">
        <f t="shared" si="11"/>
        <v/>
      </c>
      <c r="U27" s="117" t="str">
        <f t="shared" si="12"/>
        <v/>
      </c>
      <c r="V27" s="117" t="str">
        <f t="shared" si="13"/>
        <v/>
      </c>
      <c r="W27" s="118" t="str">
        <f t="shared" si="14"/>
        <v/>
      </c>
      <c r="X27" s="118" t="str">
        <f t="shared" si="0"/>
        <v/>
      </c>
      <c r="Y27" s="115"/>
      <c r="Z27" s="119"/>
      <c r="AA27" s="119" t="str">
        <f t="shared" si="15"/>
        <v/>
      </c>
      <c r="AB27" s="119"/>
      <c r="AC27" s="119" t="str">
        <f t="shared" si="16"/>
        <v/>
      </c>
      <c r="AD27" s="119" t="str">
        <f t="shared" si="17"/>
        <v/>
      </c>
      <c r="AE27" s="120" t="str">
        <f>IF(OR(F27="Matin",F27="après-midi",F27="nuit",F27="Journée",F27="Astreinte +1 dep"),Données!$C$14,IF(OR(F27="Astreinte +2 dep"),Données!$C$14*2,IF(OR(F27="Astreinte +3 dep"),Données!$C$14*3,IF(F27="Astreinte +4 dep",Données!$C$14*4,""))))</f>
        <v/>
      </c>
      <c r="AF27" s="121"/>
      <c r="AG27" s="122"/>
      <c r="AH27" s="68"/>
      <c r="AI27" s="68"/>
    </row>
    <row r="28" spans="1:35" ht="15.6">
      <c r="A28" s="97" t="str">
        <f t="shared" si="1"/>
        <v>26 Septembre 2013</v>
      </c>
      <c r="B28" s="171" t="str">
        <f t="shared" si="2"/>
        <v/>
      </c>
      <c r="C28" s="70">
        <f t="shared" si="20"/>
        <v>41543</v>
      </c>
      <c r="D28" s="71">
        <f t="shared" si="20"/>
        <v>26</v>
      </c>
      <c r="E28" s="61"/>
      <c r="F28" s="61"/>
      <c r="G28" s="181" t="str">
        <f t="shared" si="3"/>
        <v/>
      </c>
      <c r="H28" s="63" t="str">
        <f t="shared" si="4"/>
        <v/>
      </c>
      <c r="I28" s="63" t="str">
        <f t="shared" si="5"/>
        <v/>
      </c>
      <c r="J28" s="64" t="str">
        <f t="shared" si="6"/>
        <v/>
      </c>
      <c r="K28" s="64"/>
      <c r="L28" s="63" t="str">
        <f t="shared" si="7"/>
        <v/>
      </c>
      <c r="M28" s="63" t="str">
        <f t="shared" si="8"/>
        <v/>
      </c>
      <c r="N28" s="64" t="str">
        <f t="shared" si="19"/>
        <v/>
      </c>
      <c r="O28" s="64" t="str">
        <f t="shared" si="9"/>
        <v/>
      </c>
      <c r="P28" s="64" t="str">
        <f t="shared" si="10"/>
        <v/>
      </c>
      <c r="Q28" s="63"/>
      <c r="R28" s="63"/>
      <c r="S28" s="63"/>
      <c r="T28" s="64" t="str">
        <f t="shared" si="11"/>
        <v/>
      </c>
      <c r="U28" s="64" t="str">
        <f t="shared" si="12"/>
        <v/>
      </c>
      <c r="V28" s="64" t="str">
        <f t="shared" si="13"/>
        <v/>
      </c>
      <c r="W28" s="91" t="str">
        <f t="shared" si="14"/>
        <v/>
      </c>
      <c r="X28" s="91" t="str">
        <f t="shared" si="0"/>
        <v/>
      </c>
      <c r="Y28" s="62"/>
      <c r="Z28" s="65"/>
      <c r="AA28" s="65" t="str">
        <f t="shared" si="15"/>
        <v/>
      </c>
      <c r="AB28" s="65"/>
      <c r="AC28" s="65" t="str">
        <f t="shared" si="16"/>
        <v/>
      </c>
      <c r="AD28" s="65" t="str">
        <f t="shared" si="17"/>
        <v/>
      </c>
      <c r="AE28" s="66" t="str">
        <f>IF(OR(F28="Matin",F28="après-midi",F28="nuit",F28="Journée",F28="Astreinte +1 dep"),Données!$C$14,IF(OR(F28="Astreinte +2 dep"),Données!$C$14*2,IF(OR(F28="Astreinte +3 dep"),Données!$C$14*3,IF(F28="Astreinte +4 dep",Données!$C$14*4,""))))</f>
        <v/>
      </c>
      <c r="AF28" s="67"/>
      <c r="AG28" s="93"/>
      <c r="AH28" s="68"/>
      <c r="AI28" s="68"/>
    </row>
    <row r="29" spans="1:35" ht="15.6">
      <c r="A29" s="97" t="str">
        <f t="shared" si="1"/>
        <v>27 Septembre 2013</v>
      </c>
      <c r="B29" s="171" t="str">
        <f t="shared" si="2"/>
        <v/>
      </c>
      <c r="C29" s="112">
        <f t="shared" si="20"/>
        <v>41544</v>
      </c>
      <c r="D29" s="113">
        <f t="shared" si="20"/>
        <v>27</v>
      </c>
      <c r="E29" s="114"/>
      <c r="F29" s="114"/>
      <c r="G29" s="115" t="str">
        <f t="shared" si="3"/>
        <v/>
      </c>
      <c r="H29" s="116" t="str">
        <f t="shared" si="4"/>
        <v/>
      </c>
      <c r="I29" s="116" t="str">
        <f t="shared" si="5"/>
        <v/>
      </c>
      <c r="J29" s="117" t="str">
        <f t="shared" si="6"/>
        <v/>
      </c>
      <c r="K29" s="117"/>
      <c r="L29" s="116" t="str">
        <f t="shared" si="7"/>
        <v/>
      </c>
      <c r="M29" s="116" t="str">
        <f t="shared" si="8"/>
        <v/>
      </c>
      <c r="N29" s="117" t="str">
        <f t="shared" si="19"/>
        <v/>
      </c>
      <c r="O29" s="117" t="str">
        <f t="shared" si="9"/>
        <v/>
      </c>
      <c r="P29" s="117" t="str">
        <f t="shared" si="10"/>
        <v/>
      </c>
      <c r="Q29" s="116"/>
      <c r="R29" s="116"/>
      <c r="S29" s="116"/>
      <c r="T29" s="117" t="str">
        <f t="shared" si="11"/>
        <v/>
      </c>
      <c r="U29" s="117" t="str">
        <f t="shared" si="12"/>
        <v/>
      </c>
      <c r="V29" s="117" t="str">
        <f t="shared" si="13"/>
        <v/>
      </c>
      <c r="W29" s="118" t="str">
        <f t="shared" si="14"/>
        <v/>
      </c>
      <c r="X29" s="118" t="str">
        <f t="shared" si="0"/>
        <v/>
      </c>
      <c r="Y29" s="115"/>
      <c r="Z29" s="119"/>
      <c r="AA29" s="119" t="str">
        <f t="shared" si="15"/>
        <v/>
      </c>
      <c r="AB29" s="119"/>
      <c r="AC29" s="119" t="str">
        <f t="shared" si="16"/>
        <v/>
      </c>
      <c r="AD29" s="119" t="str">
        <f t="shared" si="17"/>
        <v/>
      </c>
      <c r="AE29" s="120" t="str">
        <f>IF(OR(F29="Matin",F29="après-midi",F29="nuit",F29="Journée",F29="Astreinte +1 dep"),Données!$C$14,IF(OR(F29="Astreinte +2 dep"),Données!$C$14*2,IF(OR(F29="Astreinte +3 dep"),Données!$C$14*3,IF(F29="Astreinte +4 dep",Données!$C$14*4,""))))</f>
        <v/>
      </c>
      <c r="AF29" s="121"/>
      <c r="AG29" s="122"/>
      <c r="AH29" s="68"/>
      <c r="AI29" s="68"/>
    </row>
    <row r="30" spans="1:35" ht="15.6">
      <c r="A30" s="97" t="str">
        <f t="shared" si="1"/>
        <v>28 Septembre 2013</v>
      </c>
      <c r="B30" s="171" t="str">
        <f t="shared" si="2"/>
        <v/>
      </c>
      <c r="C30" s="70">
        <f t="shared" si="20"/>
        <v>41545</v>
      </c>
      <c r="D30" s="71">
        <f t="shared" si="20"/>
        <v>28</v>
      </c>
      <c r="E30" s="61"/>
      <c r="F30" s="61"/>
      <c r="G30" s="181" t="str">
        <f t="shared" si="3"/>
        <v/>
      </c>
      <c r="H30" s="63" t="str">
        <f t="shared" si="4"/>
        <v/>
      </c>
      <c r="I30" s="63" t="str">
        <f t="shared" si="5"/>
        <v/>
      </c>
      <c r="J30" s="64" t="str">
        <f t="shared" si="6"/>
        <v/>
      </c>
      <c r="K30" s="64"/>
      <c r="L30" s="63" t="str">
        <f t="shared" si="7"/>
        <v/>
      </c>
      <c r="M30" s="63" t="str">
        <f t="shared" si="8"/>
        <v/>
      </c>
      <c r="N30" s="64" t="str">
        <f t="shared" si="19"/>
        <v/>
      </c>
      <c r="O30" s="64" t="str">
        <f t="shared" si="9"/>
        <v/>
      </c>
      <c r="P30" s="64" t="str">
        <f t="shared" si="10"/>
        <v/>
      </c>
      <c r="Q30" s="63"/>
      <c r="R30" s="63"/>
      <c r="S30" s="63"/>
      <c r="T30" s="64" t="str">
        <f t="shared" si="11"/>
        <v/>
      </c>
      <c r="U30" s="64" t="str">
        <f t="shared" si="12"/>
        <v/>
      </c>
      <c r="V30" s="64" t="str">
        <f t="shared" si="13"/>
        <v/>
      </c>
      <c r="W30" s="91" t="str">
        <f t="shared" si="14"/>
        <v/>
      </c>
      <c r="X30" s="91" t="str">
        <f t="shared" si="0"/>
        <v/>
      </c>
      <c r="Y30" s="62"/>
      <c r="Z30" s="65"/>
      <c r="AA30" s="65" t="str">
        <f t="shared" si="15"/>
        <v/>
      </c>
      <c r="AB30" s="65"/>
      <c r="AC30" s="65" t="str">
        <f t="shared" si="16"/>
        <v/>
      </c>
      <c r="AD30" s="65" t="str">
        <f t="shared" si="17"/>
        <v/>
      </c>
      <c r="AE30" s="66" t="str">
        <f>IF(OR(F30="Matin",F30="après-midi",F30="nuit",F30="Journée",F30="Astreinte +1 dep"),Données!$C$14,IF(OR(F30="Astreinte +2 dep"),Données!$C$14*2,IF(OR(F30="Astreinte +3 dep"),Données!$C$14*3,IF(F30="Astreinte +4 dep",Données!$C$14*4,""))))</f>
        <v/>
      </c>
      <c r="AF30" s="67"/>
      <c r="AG30" s="93"/>
      <c r="AH30" s="68"/>
      <c r="AI30" s="68"/>
    </row>
    <row r="31" spans="1:35" ht="15.6">
      <c r="A31" s="97" t="str">
        <f t="shared" si="1"/>
        <v>29 Septembre 2013</v>
      </c>
      <c r="B31" s="171" t="str">
        <f t="shared" si="2"/>
        <v/>
      </c>
      <c r="C31" s="112">
        <f>IF(MONTH($C$30+1)=MONTH($C$3),$C$30+1,"")</f>
        <v>41546</v>
      </c>
      <c r="D31" s="113">
        <f>IF(C31&lt;&gt;"",D30+1,"")</f>
        <v>29</v>
      </c>
      <c r="E31" s="114"/>
      <c r="F31" s="114"/>
      <c r="G31" s="115" t="str">
        <f t="shared" si="3"/>
        <v/>
      </c>
      <c r="H31" s="116" t="str">
        <f t="shared" si="4"/>
        <v/>
      </c>
      <c r="I31" s="116" t="str">
        <f t="shared" si="5"/>
        <v/>
      </c>
      <c r="J31" s="117" t="str">
        <f t="shared" si="6"/>
        <v/>
      </c>
      <c r="K31" s="117"/>
      <c r="L31" s="116" t="str">
        <f t="shared" si="7"/>
        <v/>
      </c>
      <c r="M31" s="116" t="str">
        <f t="shared" si="8"/>
        <v/>
      </c>
      <c r="N31" s="117" t="str">
        <f t="shared" si="19"/>
        <v/>
      </c>
      <c r="O31" s="117" t="str">
        <f t="shared" si="9"/>
        <v/>
      </c>
      <c r="P31" s="117" t="str">
        <f t="shared" si="10"/>
        <v/>
      </c>
      <c r="Q31" s="116"/>
      <c r="R31" s="116"/>
      <c r="S31" s="116"/>
      <c r="T31" s="117" t="str">
        <f t="shared" si="11"/>
        <v/>
      </c>
      <c r="U31" s="117" t="str">
        <f t="shared" si="12"/>
        <v/>
      </c>
      <c r="V31" s="117" t="str">
        <f t="shared" si="13"/>
        <v/>
      </c>
      <c r="W31" s="118" t="str">
        <f t="shared" si="14"/>
        <v/>
      </c>
      <c r="X31" s="118" t="str">
        <f t="shared" si="0"/>
        <v/>
      </c>
      <c r="Y31" s="115"/>
      <c r="Z31" s="119"/>
      <c r="AA31" s="119" t="str">
        <f t="shared" si="15"/>
        <v/>
      </c>
      <c r="AB31" s="119"/>
      <c r="AC31" s="119" t="str">
        <f t="shared" si="16"/>
        <v/>
      </c>
      <c r="AD31" s="119" t="str">
        <f t="shared" si="17"/>
        <v/>
      </c>
      <c r="AE31" s="120" t="str">
        <f>IF(OR(F31="Matin",F31="après-midi",F31="nuit",F31="Journée",F31="Astreinte +1 dep"),Données!$C$14,IF(OR(F31="Astreinte +2 dep"),Données!$C$14*2,IF(OR(F31="Astreinte +3 dep"),Données!$C$14*3,IF(F31="Astreinte +4 dep",Données!$C$14*4,""))))</f>
        <v/>
      </c>
      <c r="AF31" s="121"/>
      <c r="AG31" s="122"/>
      <c r="AH31" s="68"/>
      <c r="AI31" s="68"/>
    </row>
    <row r="32" spans="1:35" ht="15.6">
      <c r="A32" s="97" t="str">
        <f t="shared" si="1"/>
        <v>30 Septembre 2013</v>
      </c>
      <c r="B32" s="171" t="str">
        <f t="shared" si="2"/>
        <v/>
      </c>
      <c r="C32" s="70">
        <f>IF(MONTH($C$30+2)=MONTH($C$3),$C$30+2,"")</f>
        <v>41547</v>
      </c>
      <c r="D32" s="71">
        <f>IF(C32&lt;&gt;"",D31+1,"")</f>
        <v>30</v>
      </c>
      <c r="E32" s="61"/>
      <c r="F32" s="61"/>
      <c r="G32" s="181" t="str">
        <f t="shared" si="3"/>
        <v/>
      </c>
      <c r="H32" s="63" t="str">
        <f t="shared" si="4"/>
        <v/>
      </c>
      <c r="I32" s="63" t="str">
        <f t="shared" si="5"/>
        <v/>
      </c>
      <c r="J32" s="64" t="str">
        <f t="shared" si="6"/>
        <v/>
      </c>
      <c r="K32" s="64"/>
      <c r="L32" s="63" t="str">
        <f t="shared" si="7"/>
        <v/>
      </c>
      <c r="M32" s="63" t="str">
        <f t="shared" si="8"/>
        <v/>
      </c>
      <c r="N32" s="64" t="str">
        <f t="shared" si="19"/>
        <v/>
      </c>
      <c r="O32" s="64" t="str">
        <f t="shared" si="9"/>
        <v/>
      </c>
      <c r="P32" s="64" t="str">
        <f t="shared" si="10"/>
        <v/>
      </c>
      <c r="Q32" s="63"/>
      <c r="R32" s="63"/>
      <c r="S32" s="63"/>
      <c r="T32" s="64" t="str">
        <f t="shared" si="11"/>
        <v/>
      </c>
      <c r="U32" s="64" t="str">
        <f t="shared" si="12"/>
        <v/>
      </c>
      <c r="V32" s="64" t="str">
        <f t="shared" si="13"/>
        <v/>
      </c>
      <c r="W32" s="91" t="str">
        <f t="shared" si="14"/>
        <v/>
      </c>
      <c r="X32" s="91" t="str">
        <f t="shared" si="0"/>
        <v/>
      </c>
      <c r="Y32" s="62"/>
      <c r="Z32" s="65"/>
      <c r="AA32" s="65" t="str">
        <f t="shared" si="15"/>
        <v/>
      </c>
      <c r="AB32" s="65"/>
      <c r="AC32" s="65" t="str">
        <f t="shared" si="16"/>
        <v/>
      </c>
      <c r="AD32" s="65" t="str">
        <f t="shared" si="17"/>
        <v/>
      </c>
      <c r="AE32" s="66" t="str">
        <f>IF(OR(F32="Matin",F32="après-midi",F32="nuit",F32="Journée",F32="Astreinte +1 dep"),Données!$C$14,IF(OR(F32="Astreinte +2 dep"),Données!$C$14*2,IF(OR(F32="Astreinte +3 dep"),Données!$C$14*3,IF(F32="Astreinte +4 dep",Données!$C$14*4,""))))</f>
        <v/>
      </c>
      <c r="AF32" s="67"/>
      <c r="AG32" s="93"/>
      <c r="AH32" s="68"/>
      <c r="AI32" s="68"/>
    </row>
    <row r="33" spans="1:35" ht="15.6">
      <c r="A33" s="170" t="str">
        <f t="shared" si="1"/>
        <v xml:space="preserve"> Septembre 2013</v>
      </c>
      <c r="B33" s="171" t="str">
        <f t="shared" si="2"/>
        <v/>
      </c>
      <c r="C33" s="124" t="str">
        <f>IF(MONTH($C$30+3)=MONTH($C$3),$C$30+3,"")</f>
        <v/>
      </c>
      <c r="D33" s="113" t="str">
        <f>IF(C33&lt;&gt;"",D32+1,"")</f>
        <v/>
      </c>
      <c r="E33" s="114"/>
      <c r="F33" s="114"/>
      <c r="G33" s="115" t="str">
        <f t="shared" si="3"/>
        <v/>
      </c>
      <c r="H33" s="116" t="str">
        <f t="shared" si="4"/>
        <v/>
      </c>
      <c r="I33" s="116" t="str">
        <f t="shared" si="5"/>
        <v/>
      </c>
      <c r="J33" s="117" t="str">
        <f t="shared" si="6"/>
        <v/>
      </c>
      <c r="K33" s="117"/>
      <c r="L33" s="116" t="str">
        <f t="shared" si="7"/>
        <v/>
      </c>
      <c r="M33" s="116" t="str">
        <f t="shared" si="8"/>
        <v/>
      </c>
      <c r="N33" s="117" t="str">
        <f t="shared" si="19"/>
        <v/>
      </c>
      <c r="O33" s="117" t="str">
        <f t="shared" si="9"/>
        <v/>
      </c>
      <c r="P33" s="117" t="str">
        <f t="shared" si="10"/>
        <v/>
      </c>
      <c r="Q33" s="116"/>
      <c r="R33" s="116"/>
      <c r="S33" s="116"/>
      <c r="T33" s="117" t="str">
        <f t="shared" si="11"/>
        <v/>
      </c>
      <c r="U33" s="117" t="str">
        <f t="shared" si="12"/>
        <v/>
      </c>
      <c r="V33" s="117" t="str">
        <f t="shared" si="13"/>
        <v/>
      </c>
      <c r="W33" s="118" t="str">
        <f t="shared" si="14"/>
        <v/>
      </c>
      <c r="X33" s="118" t="str">
        <f>IF(D33="","",IF(AND(WEEKDAY(C33,2)=6,F33&lt;&gt;"",F33&lt;&gt;"Astreinte sans dep",F33&lt;&gt;"Astreinte +1 dep",F33&lt;&gt;"Astreinte +2 dep",F33&lt;&gt;"Astreinte +3 dep",F33&lt;&gt;"Astreinte +4 dep"),1,""))</f>
        <v/>
      </c>
      <c r="Y33" s="115"/>
      <c r="Z33" s="119"/>
      <c r="AA33" s="119" t="str">
        <f t="shared" si="15"/>
        <v/>
      </c>
      <c r="AB33" s="119"/>
      <c r="AC33" s="119" t="str">
        <f t="shared" si="16"/>
        <v/>
      </c>
      <c r="AD33" s="119" t="str">
        <f t="shared" si="17"/>
        <v/>
      </c>
      <c r="AE33" s="120" t="str">
        <f>IF(OR(F33="Matin",F33="après-midi",F33="nuit",F33="Journée",F33="Astreinte +1 dep"),Données!$C$14,IF(OR(F33="Astreinte +2 dep"),Données!$C$14*2,IF(OR(F33="Astreinte +3 dep"),Données!$C$14*3,IF(F33="Astreinte +4 dep",Données!$C$14*4,""))))</f>
        <v/>
      </c>
      <c r="AF33" s="121"/>
      <c r="AG33" s="122"/>
      <c r="AH33" s="68"/>
      <c r="AI33" s="68"/>
    </row>
    <row r="34" spans="1:35" ht="8.25" customHeight="1">
      <c r="A34" s="1"/>
      <c r="B34" s="1"/>
      <c r="C34" s="1"/>
      <c r="D34" s="1"/>
      <c r="E34" s="1"/>
      <c r="F34" s="8"/>
      <c r="G34" s="1"/>
      <c r="H34" s="1"/>
      <c r="I34" s="1"/>
      <c r="J34" s="1"/>
      <c r="K34" s="1"/>
      <c r="L34" s="4"/>
      <c r="M34" s="4"/>
      <c r="N34" s="1"/>
      <c r="O34" s="1"/>
      <c r="P34" s="1"/>
      <c r="Q34" s="1"/>
      <c r="R34" s="1"/>
      <c r="S34" s="1"/>
      <c r="T34" s="1"/>
      <c r="U34" s="1"/>
      <c r="V34" s="1"/>
      <c r="W34" s="1"/>
      <c r="X34" s="3" t="str">
        <f>IF(OR(F34="Matin",F34="Nuit",F34="Journée",F34="Après-midi",F34="Maladie",F34="Accident travail"),450,"")</f>
        <v/>
      </c>
      <c r="Y34" s="3" t="str">
        <f>IF(OR(G34="Matin",G34="Nuit",G34="Journée",G34="Après-midi",G34="Maladie",G34="Accident travail"),450,"")</f>
        <v/>
      </c>
      <c r="Z34" s="3" t="str">
        <f>IF(OR(H34="Matin",H34="Nuit",H34="Journée",H34="Après-midi",H34="Maladie",H34="Accident travail"),450,"")</f>
        <v/>
      </c>
      <c r="AA34" s="3" t="str">
        <f>IF(OR(I34="Matin",I34="Nuit",I34="Journée",I34="Après-midi",I34="Maladie",I34="Accident travail"),450,"")</f>
        <v/>
      </c>
      <c r="AB34" s="3" t="str">
        <f>IF(OR(J34="Matin",J34="Nuit",J34="Journée",J34="Après-midi",J34="Maladie",J34="Accident travail"),450,"")</f>
        <v/>
      </c>
      <c r="AC34" s="3"/>
      <c r="AD34" s="3"/>
      <c r="AE34" s="3" t="str">
        <f>IF(OR(K34="Matin",K34="Nuit",K34="Journée",K34="Après-midi",K34="Maladie",K34="Accident travail"),450,"")</f>
        <v/>
      </c>
      <c r="AF34" s="3" t="str">
        <f>IF(OR(L34="Matin",L34="Nuit",L34="Journée",L34="Après-midi",L34="Maladie",L34="Accident travail"),450,"")</f>
        <v/>
      </c>
      <c r="AG34" s="3" t="str">
        <f>IF(OR(M34="Matin",M34="Nuit",M34="Journée",M34="Après-midi",M34="Maladie",M34="Accident travail"),450,"")</f>
        <v/>
      </c>
      <c r="AH34" s="132" t="str">
        <f>IF(OR(N34="Matin",N34="Nuit",N34="Journée",N34="Après-midi",N34="Maladie",N34="Accident travail"),450,"")</f>
        <v/>
      </c>
    </row>
    <row r="35" spans="1:35" s="18" customFormat="1" ht="15.75" customHeight="1">
      <c r="A35" s="221"/>
      <c r="B35" s="221"/>
      <c r="C35" s="222"/>
      <c r="D35" s="222"/>
      <c r="E35" s="222"/>
      <c r="F35" s="222"/>
      <c r="G35" s="73">
        <f>SUM(G3:G33)</f>
        <v>0</v>
      </c>
      <c r="H35" s="150">
        <f>SUM(H3:H33)</f>
        <v>0</v>
      </c>
      <c r="I35" s="73">
        <f>SUM(I3:I33)</f>
        <v>0</v>
      </c>
      <c r="J35" s="77">
        <f>SUM(J3:J33)</f>
        <v>0</v>
      </c>
      <c r="K35" s="151">
        <f>COUNTA(K3:K33)</f>
        <v>0</v>
      </c>
      <c r="L35" s="73">
        <f t="shared" ref="L35:R35" si="21">SUM(L3:L33)</f>
        <v>0</v>
      </c>
      <c r="M35" s="74">
        <f t="shared" si="21"/>
        <v>0</v>
      </c>
      <c r="N35" s="151">
        <f t="shared" si="21"/>
        <v>0</v>
      </c>
      <c r="O35" s="75">
        <f t="shared" si="21"/>
        <v>0</v>
      </c>
      <c r="P35" s="75">
        <f t="shared" si="21"/>
        <v>0</v>
      </c>
      <c r="Q35" s="73">
        <f t="shared" si="21"/>
        <v>0</v>
      </c>
      <c r="R35" s="73">
        <f t="shared" si="21"/>
        <v>0</v>
      </c>
      <c r="S35" s="73">
        <f>SUM(S3:S33)</f>
        <v>0</v>
      </c>
      <c r="T35" s="77">
        <f t="shared" ref="T35:Y35" si="22">SUM(T3:T33)</f>
        <v>0</v>
      </c>
      <c r="U35" s="151">
        <f t="shared" si="22"/>
        <v>0</v>
      </c>
      <c r="V35" s="77">
        <f t="shared" si="22"/>
        <v>0</v>
      </c>
      <c r="W35" s="78">
        <f t="shared" si="22"/>
        <v>0</v>
      </c>
      <c r="X35" s="80">
        <f t="shared" si="22"/>
        <v>0</v>
      </c>
      <c r="Y35" s="76">
        <f t="shared" si="22"/>
        <v>0</v>
      </c>
      <c r="Z35" s="183">
        <f>COUNTA(Z3:Z33)</f>
        <v>0</v>
      </c>
      <c r="AA35" s="80">
        <f>SUM(AA3:AA33)</f>
        <v>0</v>
      </c>
      <c r="AB35" s="183">
        <f>COUNTA(AB3:AB33)</f>
        <v>0</v>
      </c>
      <c r="AC35" s="80">
        <f>SUM(AC3:AC33)</f>
        <v>0</v>
      </c>
      <c r="AD35" s="80">
        <f>SUM(AD3:AD33)</f>
        <v>0</v>
      </c>
      <c r="AE35" s="73">
        <f>SUM(AE3:AE33)</f>
        <v>0</v>
      </c>
      <c r="AF35" s="73">
        <f>SUM(AF3:AF33)</f>
        <v>0</v>
      </c>
      <c r="AG35" s="82">
        <f>SUM(AG3:AG33)</f>
        <v>0</v>
      </c>
    </row>
    <row r="36" spans="1:35" ht="8.25" customHeight="1">
      <c r="A36" s="1"/>
      <c r="B36" s="1"/>
      <c r="C36" s="1"/>
      <c r="D36" s="1"/>
      <c r="E36" s="1"/>
      <c r="F36" s="8"/>
      <c r="G36" s="1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  <c r="AD36" s="2"/>
      <c r="AE36" s="2"/>
      <c r="AF36" s="2"/>
      <c r="AG36" s="2"/>
      <c r="AH36" s="133"/>
    </row>
    <row r="37" spans="1:35">
      <c r="Y37" s="186">
        <f>COUNTA(Y3:Y33)</f>
        <v>0</v>
      </c>
    </row>
    <row r="38" spans="1:35">
      <c r="A38" s="223" t="s">
        <v>96</v>
      </c>
      <c r="B38" s="223"/>
      <c r="C38" s="223"/>
      <c r="D38" s="223"/>
      <c r="E38" s="223"/>
      <c r="F38" s="223"/>
      <c r="G38" s="90">
        <f ca="1">Récapitulatif!D23</f>
        <v>1561.5</v>
      </c>
    </row>
  </sheetData>
  <mergeCells count="3">
    <mergeCell ref="C1:D1"/>
    <mergeCell ref="A35:F35"/>
    <mergeCell ref="A38:F38"/>
  </mergeCells>
  <conditionalFormatting sqref="C3:F33">
    <cfRule type="expression" dxfId="151" priority="18">
      <formula>COUNTIF(JF,$A3)</formula>
    </cfRule>
    <cfRule type="expression" dxfId="150" priority="19">
      <formula>WEEKDAY($C3,2)&gt;5</formula>
    </cfRule>
  </conditionalFormatting>
  <conditionalFormatting sqref="F3:F33">
    <cfRule type="expression" dxfId="149" priority="15">
      <formula>OR($F3="Cp",$F3="Tps Habillage",$F3="Jrs ancien",$F3="Rc Samedi",$F3="Récup",$F3="RC Nuit",$F3="RC Jrs Férié",$F3="Cp Fraction")</formula>
    </cfRule>
    <cfRule type="expression" dxfId="148" priority="16">
      <formula>F3="Formation"</formula>
    </cfRule>
    <cfRule type="expression" dxfId="147" priority="17">
      <formula>OR($F3="Maladie",$F3="Accident Travail",$F3="Abs.auto non payée")</formula>
    </cfRule>
  </conditionalFormatting>
  <conditionalFormatting sqref="J3:J33">
    <cfRule type="expression" dxfId="146" priority="13">
      <formula>AND(J3&lt;&gt;"",K3&lt;&gt;"x")</formula>
    </cfRule>
    <cfRule type="expression" dxfId="145" priority="14">
      <formula>K3="x"</formula>
    </cfRule>
  </conditionalFormatting>
  <conditionalFormatting sqref="AA3:AA33">
    <cfRule type="expression" dxfId="144" priority="11">
      <formula>AB3="x"</formula>
    </cfRule>
    <cfRule type="expression" dxfId="143" priority="12">
      <formula>AND(AA3&lt;&gt;"",AB3&lt;&gt;"x")</formula>
    </cfRule>
  </conditionalFormatting>
  <conditionalFormatting sqref="Y3:Y33">
    <cfRule type="expression" dxfId="142" priority="9">
      <formula>Z3="x"</formula>
    </cfRule>
    <cfRule type="expression" dxfId="141" priority="10">
      <formula>AND(Y3&lt;&gt;"",Z3&lt;&gt;"x")</formula>
    </cfRule>
  </conditionalFormatting>
  <conditionalFormatting sqref="L3:X33 AC3:AG33 G3:I33">
    <cfRule type="expression" dxfId="140" priority="8">
      <formula>G3&lt;&gt;""</formula>
    </cfRule>
  </conditionalFormatting>
  <conditionalFormatting sqref="B3:B33">
    <cfRule type="expression" dxfId="139" priority="7">
      <formula>$B3&lt;&gt;""</formula>
    </cfRule>
  </conditionalFormatting>
  <conditionalFormatting sqref="J35">
    <cfRule type="expression" dxfId="138" priority="6">
      <formula>J35&lt;&gt;K35</formula>
    </cfRule>
    <cfRule type="expression" dxfId="137" priority="5">
      <formula>J35=K35</formula>
    </cfRule>
  </conditionalFormatting>
  <conditionalFormatting sqref="Y35">
    <cfRule type="expression" dxfId="136" priority="4">
      <formula>Y37&lt;&gt;Z35</formula>
    </cfRule>
    <cfRule type="expression" dxfId="135" priority="3">
      <formula>Y37=Z35</formula>
    </cfRule>
  </conditionalFormatting>
  <conditionalFormatting sqref="AA35">
    <cfRule type="expression" dxfId="134" priority="2">
      <formula>AA35&lt;&gt;AB35</formula>
    </cfRule>
    <cfRule type="expression" dxfId="133" priority="1">
      <formula>AA35=AB35</formula>
    </cfRule>
  </conditionalFormatting>
  <dataValidations count="2">
    <dataValidation type="list" allowBlank="1" showInputMessage="1" showErrorMessage="1" sqref="F3:F33">
      <formula1>horaireseffectue</formula1>
    </dataValidation>
    <dataValidation type="list" allowBlank="1" showInputMessage="1" showErrorMessage="1" sqref="E3:E33">
      <formula1>horairesprevu</formula1>
    </dataValidation>
  </dataValidations>
  <printOptions horizontalCentered="1" gridLines="1"/>
  <pageMargins left="0.31496062992125984" right="0.31496062992125984" top="0.74803149606299213" bottom="0.74803149606299213" header="0.31496062992125984" footer="0.31496062992125984"/>
  <pageSetup paperSize="9" scale="60" orientation="landscape" r:id="rId1"/>
  <headerFooter>
    <oddHeader xml:space="preserve">&amp;C&amp;"-,Gras"&amp;14Heures de travail </oddHeader>
    <oddFooter>&amp;LDocument T.W&amp;C&amp;"-,Gras"&amp;14&amp;A&amp;R&amp;D  &amp;T</oddFooter>
  </headerFooter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7">
    <tabColor rgb="FF00B0F0"/>
  </sheetPr>
  <dimension ref="A1:AI38"/>
  <sheetViews>
    <sheetView zoomScale="80" zoomScaleNormal="80" workbookViewId="0">
      <pane ySplit="1" topLeftCell="A2" activePane="bottomLeft" state="frozen"/>
      <selection pane="bottomLeft" activeCell="Y14" sqref="Y14"/>
    </sheetView>
  </sheetViews>
  <sheetFormatPr baseColWidth="10" defaultRowHeight="14.4"/>
  <cols>
    <col min="1" max="1" width="12.44140625" customWidth="1"/>
    <col min="2" max="2" width="4.5546875" customWidth="1"/>
    <col min="3" max="3" width="9.33203125" customWidth="1"/>
    <col min="4" max="4" width="3.88671875" customWidth="1"/>
    <col min="5" max="5" width="11" customWidth="1"/>
    <col min="6" max="6" width="16.109375" customWidth="1"/>
    <col min="7" max="7" width="8.33203125" customWidth="1"/>
    <col min="8" max="9" width="6.88671875" customWidth="1"/>
    <col min="10" max="10" width="6" customWidth="1"/>
    <col min="11" max="11" width="3.109375" customWidth="1"/>
    <col min="12" max="12" width="7.44140625" customWidth="1"/>
    <col min="13" max="13" width="7.109375" customWidth="1"/>
    <col min="14" max="14" width="5.88671875" customWidth="1"/>
    <col min="15" max="15" width="9.44140625" customWidth="1"/>
    <col min="16" max="16" width="8.88671875" customWidth="1"/>
    <col min="17" max="18" width="5.5546875" customWidth="1"/>
    <col min="19" max="19" width="6" customWidth="1"/>
    <col min="20" max="20" width="6.33203125" customWidth="1"/>
    <col min="21" max="21" width="6" customWidth="1"/>
    <col min="22" max="22" width="5.5546875" customWidth="1"/>
    <col min="23" max="23" width="9.6640625" customWidth="1"/>
    <col min="24" max="24" width="7.109375" customWidth="1"/>
    <col min="25" max="25" width="6" customWidth="1"/>
    <col min="26" max="26" width="3.109375" customWidth="1"/>
    <col min="27" max="27" width="6.44140625" customWidth="1"/>
    <col min="28" max="28" width="3.33203125" customWidth="1"/>
    <col min="29" max="29" width="6.6640625" customWidth="1"/>
    <col min="30" max="30" width="6" customWidth="1"/>
    <col min="31" max="31" width="8.6640625" customWidth="1"/>
    <col min="32" max="32" width="6.109375" customWidth="1"/>
    <col min="33" max="33" width="8.109375" customWidth="1"/>
  </cols>
  <sheetData>
    <row r="1" spans="1:35" ht="30.75" customHeight="1" thickBot="1">
      <c r="A1" s="53" t="s">
        <v>31</v>
      </c>
      <c r="B1" s="169"/>
      <c r="C1" s="219">
        <f>Avril!$C$1</f>
        <v>2013</v>
      </c>
      <c r="D1" s="220"/>
      <c r="E1" s="59" t="s">
        <v>0</v>
      </c>
      <c r="F1" s="60" t="s">
        <v>1</v>
      </c>
      <c r="G1" s="58" t="s">
        <v>16</v>
      </c>
      <c r="H1" s="58" t="s">
        <v>80</v>
      </c>
      <c r="I1" s="58" t="s">
        <v>81</v>
      </c>
      <c r="J1" s="79" t="s">
        <v>87</v>
      </c>
      <c r="K1" s="60" t="s">
        <v>79</v>
      </c>
      <c r="L1" s="58" t="s">
        <v>22</v>
      </c>
      <c r="M1" s="58" t="s">
        <v>23</v>
      </c>
      <c r="N1" s="58" t="s">
        <v>82</v>
      </c>
      <c r="O1" s="58" t="s">
        <v>83</v>
      </c>
      <c r="P1" s="58" t="s">
        <v>95</v>
      </c>
      <c r="Q1" s="58" t="s">
        <v>89</v>
      </c>
      <c r="R1" s="58" t="s">
        <v>88</v>
      </c>
      <c r="S1" s="58" t="s">
        <v>90</v>
      </c>
      <c r="T1" s="79" t="s">
        <v>91</v>
      </c>
      <c r="U1" s="58" t="s">
        <v>94</v>
      </c>
      <c r="V1" s="58" t="s">
        <v>85</v>
      </c>
      <c r="W1" s="58" t="s">
        <v>86</v>
      </c>
      <c r="X1" s="79" t="s">
        <v>126</v>
      </c>
      <c r="Y1" s="58" t="s">
        <v>92</v>
      </c>
      <c r="Z1" s="60" t="s">
        <v>79</v>
      </c>
      <c r="AA1" s="79" t="s">
        <v>15</v>
      </c>
      <c r="AB1" s="79" t="s">
        <v>79</v>
      </c>
      <c r="AC1" s="79" t="s">
        <v>93</v>
      </c>
      <c r="AD1" s="79" t="s">
        <v>63</v>
      </c>
      <c r="AE1" s="60" t="s">
        <v>127</v>
      </c>
      <c r="AF1" s="60" t="s">
        <v>55</v>
      </c>
      <c r="AG1" s="60" t="s">
        <v>131</v>
      </c>
    </row>
    <row r="2" spans="1:35" ht="9.75" customHeight="1">
      <c r="A2" s="84"/>
      <c r="B2" s="84"/>
      <c r="C2" s="85"/>
      <c r="D2" s="174"/>
      <c r="E2" s="86"/>
      <c r="F2" s="87"/>
      <c r="G2" s="88"/>
      <c r="H2" s="88"/>
      <c r="I2" s="88"/>
      <c r="J2" s="89"/>
      <c r="K2" s="87"/>
      <c r="L2" s="88"/>
      <c r="M2" s="88"/>
      <c r="N2" s="88"/>
      <c r="O2" s="88"/>
      <c r="P2" s="88"/>
      <c r="Q2" s="88"/>
      <c r="R2" s="88"/>
      <c r="S2" s="88"/>
      <c r="T2" s="89"/>
      <c r="U2" s="88"/>
      <c r="V2" s="88"/>
      <c r="W2" s="88"/>
      <c r="X2" s="87"/>
      <c r="Y2" s="88"/>
      <c r="Z2" s="87"/>
      <c r="AA2" s="89"/>
      <c r="AB2" s="89"/>
      <c r="AC2" s="89"/>
      <c r="AD2" s="89"/>
      <c r="AE2" s="87"/>
      <c r="AF2" s="87"/>
      <c r="AG2" s="87"/>
    </row>
    <row r="3" spans="1:35" ht="15.6">
      <c r="A3" s="97" t="str">
        <f>CONCATENATE(D3," ",$A$1," ",$C$1)</f>
        <v>1 Octobre 2013</v>
      </c>
      <c r="B3" s="171" t="str">
        <f>IF(C3="","",IF(AND(WEEKDAY(C3,2)=3,C3&lt;&gt;""),WEEKNUM(C3,2),""))</f>
        <v/>
      </c>
      <c r="C3" s="112">
        <f>DATE(C1,MONTH("1 " &amp; A1),1)</f>
        <v>41548</v>
      </c>
      <c r="D3" s="113">
        <v>1</v>
      </c>
      <c r="E3" s="114"/>
      <c r="F3" s="114"/>
      <c r="G3" s="115" t="str">
        <f>IF(AND(C3="Samedi",OR(F3="Matin",F3="après-midi",F3="nuit")),6.5,IF(OR(F3="Matin",F3="Nuit",F3="Journée",F3="Après-midi",F3="Tps Habillage",F3="Accident travail",F3="Formation"),7.5,IF(F3="Maladie",7,"")))</f>
        <v/>
      </c>
      <c r="H3" s="116" t="str">
        <f>IF(OR(F3="Matin",F3="Nuit",F3="Journée",F3="Après-midi"),0.16,"")</f>
        <v/>
      </c>
      <c r="I3" s="116" t="str">
        <f>IF(F3="Tps Habillage",7.5,"")</f>
        <v/>
      </c>
      <c r="J3" s="117" t="str">
        <f>IF(OR(F3="Astreinte sans dep",F3="Astreinte +1 dep",F3="Astreinte +2 dep",F3="Astreinte +3 dep",F3="Astreinte +4 dep"),1,"")</f>
        <v/>
      </c>
      <c r="K3" s="117"/>
      <c r="L3" s="116" t="str">
        <f>IF(OR(F3="Matin",F3="Nuit",F3="Journée",F3="Après-midi"),0.5,"")</f>
        <v/>
      </c>
      <c r="M3" s="116" t="str">
        <f>IF(F3="Récup",7.5,"")</f>
        <v/>
      </c>
      <c r="N3" s="117" t="str">
        <f>IF(F3="Cp",1,"")</f>
        <v/>
      </c>
      <c r="O3" s="117" t="str">
        <f>IF(F3="Jrs ancien",1,"")</f>
        <v/>
      </c>
      <c r="P3" s="117" t="str">
        <f>IF(F3="Cp Fraction",1,"")</f>
        <v/>
      </c>
      <c r="Q3" s="116"/>
      <c r="R3" s="116"/>
      <c r="S3" s="116"/>
      <c r="T3" s="117" t="str">
        <f>IF(F3="Journée",1,"")</f>
        <v/>
      </c>
      <c r="U3" s="117" t="str">
        <f>IF(F3="Maladie",1,"")</f>
        <v/>
      </c>
      <c r="V3" s="117" t="str">
        <f>IF(F3="Accident travail",1,"")</f>
        <v/>
      </c>
      <c r="W3" s="118" t="str">
        <f>IF(F3="Abs.auto non payée",1,"")</f>
        <v/>
      </c>
      <c r="X3" s="118" t="str">
        <f t="shared" ref="X3:X32" si="0">IF(D3="","",IF(AND(WEEKDAY(C3,2)=6,F3&lt;&gt;"",F3&lt;&gt;"Astreinte sans dep",F3&lt;&gt;"Astreinte +1 dep",F3&lt;&gt;"Astreinte +2 dep",F3&lt;&gt;"Astreinte +3 dep",F3&lt;&gt;"Astreinte +4 dep"),1,""))</f>
        <v/>
      </c>
      <c r="Y3" s="115"/>
      <c r="Z3" s="119"/>
      <c r="AA3" s="119" t="str">
        <f>IF(F3="Formation",1,"")</f>
        <v/>
      </c>
      <c r="AB3" s="119"/>
      <c r="AC3" s="119" t="str">
        <f>IF(OR(F3="Matin",F3="Nuit",F3="Journée",F3="Après-midi",F3="Formation"),1,"")</f>
        <v/>
      </c>
      <c r="AD3" s="119" t="str">
        <f>IF(OR(F3="Matin",F3="Nuit",F3="Après-midi"),1,"")</f>
        <v/>
      </c>
      <c r="AE3" s="120" t="str">
        <f>IF(OR(F3="Matin",F3="après-midi",F3="nuit",F3="Journée",F3="Astreinte +1 dep"),Données!$C$14,IF(OR(F3="Astreinte +2 dep"),Données!$C$14*2,IF(OR(F3="Astreinte +3 dep"),Données!$C$14*3,IF(F3="Astreinte +4 dep",Données!$C$14*4,""))))</f>
        <v/>
      </c>
      <c r="AF3" s="121"/>
      <c r="AG3" s="122"/>
      <c r="AH3" s="68"/>
      <c r="AI3" s="68"/>
    </row>
    <row r="4" spans="1:35" ht="15.6">
      <c r="A4" s="97" t="str">
        <f t="shared" ref="A4:A33" si="1">CONCATENATE(D4," ",$A$1," ",$C$1)</f>
        <v>2 Octobre 2013</v>
      </c>
      <c r="B4" s="171">
        <f t="shared" ref="B4:B33" si="2">IF(C4="","",IF(AND(WEEKDAY(C4,2)=3,C4&lt;&gt;""),WEEKNUM(C4,2),""))</f>
        <v>40</v>
      </c>
      <c r="C4" s="70">
        <f>C3+1</f>
        <v>41549</v>
      </c>
      <c r="D4" s="71">
        <f>D3+1</f>
        <v>2</v>
      </c>
      <c r="E4" s="61"/>
      <c r="F4" s="61"/>
      <c r="G4" s="181" t="str">
        <f t="shared" ref="G4:G33" si="3">IF(AND(C4="Samedi",OR(F4="Matin",F4="après-midi",F4="nuit")),6.5,IF(OR(F4="Matin",F4="Nuit",F4="Journée",F4="Après-midi",F4="Tps Habillage",F4="Accident travail",F4="Formation"),7.5,IF(F4="Maladie",7,"")))</f>
        <v/>
      </c>
      <c r="H4" s="63" t="str">
        <f t="shared" ref="H4:H33" si="4">IF(OR(F4="Matin",F4="Nuit",F4="Journée",F4="Après-midi"),0.16,"")</f>
        <v/>
      </c>
      <c r="I4" s="63" t="str">
        <f t="shared" ref="I4:I33" si="5">IF(F4="Tps Habillage",7.5,"")</f>
        <v/>
      </c>
      <c r="J4" s="64" t="str">
        <f t="shared" ref="J4:J33" si="6">IF(OR(F4="Astreinte sans dep",F4="Astreinte +1 dep",F4="Astreinte +2 dep",F4="Astreinte +3 dep",F4="Astreinte +4 dep"),1,"")</f>
        <v/>
      </c>
      <c r="K4" s="64"/>
      <c r="L4" s="63" t="str">
        <f t="shared" ref="L4:L33" si="7">IF(OR(F4="Matin",F4="Nuit",F4="Journée",F4="Après-midi"),0.5,"")</f>
        <v/>
      </c>
      <c r="M4" s="63" t="str">
        <f t="shared" ref="M4:M33" si="8">IF(F4="Récup",7.5,"")</f>
        <v/>
      </c>
      <c r="N4" s="64" t="str">
        <f>IF(F4="Cp",1,"")</f>
        <v/>
      </c>
      <c r="O4" s="64" t="str">
        <f t="shared" ref="O4:O33" si="9">IF(F4="Jrs ancien",1,"")</f>
        <v/>
      </c>
      <c r="P4" s="64" t="str">
        <f t="shared" ref="P4:P33" si="10">IF(F4="Cp Fraction",1,"")</f>
        <v/>
      </c>
      <c r="Q4" s="63"/>
      <c r="R4" s="63"/>
      <c r="S4" s="63"/>
      <c r="T4" s="64" t="str">
        <f t="shared" ref="T4:T33" si="11">IF(F4="Journée",1,"")</f>
        <v/>
      </c>
      <c r="U4" s="64" t="str">
        <f t="shared" ref="U4:U33" si="12">IF(F4="Maladie",1,"")</f>
        <v/>
      </c>
      <c r="V4" s="64" t="str">
        <f t="shared" ref="V4:V33" si="13">IF(F4="Accident travail",1,"")</f>
        <v/>
      </c>
      <c r="W4" s="91" t="str">
        <f t="shared" ref="W4:W33" si="14">IF(F4="Abs.auto non payée",1,"")</f>
        <v/>
      </c>
      <c r="X4" s="91" t="str">
        <f t="shared" si="0"/>
        <v/>
      </c>
      <c r="Y4" s="62"/>
      <c r="Z4" s="65"/>
      <c r="AA4" s="65" t="str">
        <f t="shared" ref="AA4:AA33" si="15">IF(F4="Formation",1,"")</f>
        <v/>
      </c>
      <c r="AB4" s="65"/>
      <c r="AC4" s="65" t="str">
        <f t="shared" ref="AC4:AC33" si="16">IF(OR(F4="Matin",F4="Nuit",F4="Journée",F4="Après-midi",F4="Formation"),1,"")</f>
        <v/>
      </c>
      <c r="AD4" s="65" t="str">
        <f t="shared" ref="AD4:AD33" si="17">IF(OR(F4="Matin",F4="Nuit",F4="Après-midi"),1,"")</f>
        <v/>
      </c>
      <c r="AE4" s="175" t="str">
        <f>IF(OR(F4="Matin",F4="après-midi",F4="nuit",F4="Journée",F4="Astreinte +1 dep"),Données!$C$14,IF(OR(F4="Astreinte +2 dep"),Données!$C$14*2,IF(OR(F4="Astreinte +3 dep"),Données!$C$14*3,IF(F4="Astreinte +4 dep",Données!$C$14*4,""))))</f>
        <v/>
      </c>
      <c r="AF4" s="67"/>
      <c r="AG4" s="93"/>
      <c r="AH4" s="68"/>
      <c r="AI4" s="68"/>
    </row>
    <row r="5" spans="1:35" ht="15.6">
      <c r="A5" s="97" t="str">
        <f t="shared" si="1"/>
        <v>3 Octobre 2013</v>
      </c>
      <c r="B5" s="171" t="str">
        <f t="shared" si="2"/>
        <v/>
      </c>
      <c r="C5" s="112">
        <f t="shared" ref="C5:D20" si="18">C4+1</f>
        <v>41550</v>
      </c>
      <c r="D5" s="113">
        <f t="shared" si="18"/>
        <v>3</v>
      </c>
      <c r="E5" s="114"/>
      <c r="F5" s="114"/>
      <c r="G5" s="115" t="str">
        <f t="shared" si="3"/>
        <v/>
      </c>
      <c r="H5" s="116" t="str">
        <f t="shared" si="4"/>
        <v/>
      </c>
      <c r="I5" s="116" t="str">
        <f t="shared" si="5"/>
        <v/>
      </c>
      <c r="J5" s="117" t="str">
        <f t="shared" si="6"/>
        <v/>
      </c>
      <c r="K5" s="117"/>
      <c r="L5" s="116" t="str">
        <f t="shared" si="7"/>
        <v/>
      </c>
      <c r="M5" s="116" t="str">
        <f t="shared" si="8"/>
        <v/>
      </c>
      <c r="N5" s="117" t="str">
        <f>IF(F5="Cp",1,"")</f>
        <v/>
      </c>
      <c r="O5" s="117" t="str">
        <f t="shared" si="9"/>
        <v/>
      </c>
      <c r="P5" s="117" t="str">
        <f t="shared" si="10"/>
        <v/>
      </c>
      <c r="Q5" s="116"/>
      <c r="R5" s="116"/>
      <c r="S5" s="116"/>
      <c r="T5" s="117" t="str">
        <f t="shared" si="11"/>
        <v/>
      </c>
      <c r="U5" s="117" t="str">
        <f t="shared" si="12"/>
        <v/>
      </c>
      <c r="V5" s="117" t="str">
        <f t="shared" si="13"/>
        <v/>
      </c>
      <c r="W5" s="118" t="str">
        <f t="shared" si="14"/>
        <v/>
      </c>
      <c r="X5" s="118" t="str">
        <f t="shared" si="0"/>
        <v/>
      </c>
      <c r="Y5" s="115"/>
      <c r="Z5" s="119"/>
      <c r="AA5" s="119" t="str">
        <f t="shared" si="15"/>
        <v/>
      </c>
      <c r="AB5" s="119"/>
      <c r="AC5" s="119" t="str">
        <f t="shared" si="16"/>
        <v/>
      </c>
      <c r="AD5" s="119" t="str">
        <f t="shared" si="17"/>
        <v/>
      </c>
      <c r="AE5" s="120" t="str">
        <f>IF(OR(F5="Matin",F5="après-midi",F5="nuit",F5="Journée",F5="Astreinte +1 dep"),Données!$C$14,IF(OR(F5="Astreinte +2 dep"),Données!$C$14*2,IF(OR(F5="Astreinte +3 dep"),Données!$C$14*3,IF(F5="Astreinte +4 dep",Données!$C$14*4,""))))</f>
        <v/>
      </c>
      <c r="AF5" s="121"/>
      <c r="AG5" s="122"/>
      <c r="AH5" s="68"/>
      <c r="AI5" s="68"/>
    </row>
    <row r="6" spans="1:35" ht="15.6">
      <c r="A6" s="97" t="str">
        <f t="shared" si="1"/>
        <v>4 Octobre 2013</v>
      </c>
      <c r="B6" s="171" t="str">
        <f t="shared" si="2"/>
        <v/>
      </c>
      <c r="C6" s="70">
        <f t="shared" si="18"/>
        <v>41551</v>
      </c>
      <c r="D6" s="71">
        <f t="shared" si="18"/>
        <v>4</v>
      </c>
      <c r="E6" s="61"/>
      <c r="F6" s="61"/>
      <c r="G6" s="181" t="str">
        <f t="shared" si="3"/>
        <v/>
      </c>
      <c r="H6" s="63" t="str">
        <f t="shared" si="4"/>
        <v/>
      </c>
      <c r="I6" s="63" t="str">
        <f t="shared" si="5"/>
        <v/>
      </c>
      <c r="J6" s="64" t="str">
        <f t="shared" si="6"/>
        <v/>
      </c>
      <c r="K6" s="64"/>
      <c r="L6" s="63" t="str">
        <f t="shared" si="7"/>
        <v/>
      </c>
      <c r="M6" s="63" t="str">
        <f t="shared" si="8"/>
        <v/>
      </c>
      <c r="N6" s="64" t="str">
        <f t="shared" ref="N6:N33" si="19">IF(F6="Cp",1,"")</f>
        <v/>
      </c>
      <c r="O6" s="64" t="str">
        <f t="shared" si="9"/>
        <v/>
      </c>
      <c r="P6" s="64" t="str">
        <f t="shared" si="10"/>
        <v/>
      </c>
      <c r="Q6" s="63"/>
      <c r="R6" s="63"/>
      <c r="S6" s="63"/>
      <c r="T6" s="64" t="str">
        <f t="shared" si="11"/>
        <v/>
      </c>
      <c r="U6" s="64" t="str">
        <f t="shared" si="12"/>
        <v/>
      </c>
      <c r="V6" s="64" t="str">
        <f t="shared" si="13"/>
        <v/>
      </c>
      <c r="W6" s="91" t="str">
        <f t="shared" si="14"/>
        <v/>
      </c>
      <c r="X6" s="91" t="str">
        <f t="shared" si="0"/>
        <v/>
      </c>
      <c r="Y6" s="62"/>
      <c r="Z6" s="65"/>
      <c r="AA6" s="65" t="str">
        <f t="shared" si="15"/>
        <v/>
      </c>
      <c r="AB6" s="65"/>
      <c r="AC6" s="65" t="str">
        <f t="shared" si="16"/>
        <v/>
      </c>
      <c r="AD6" s="65" t="str">
        <f t="shared" si="17"/>
        <v/>
      </c>
      <c r="AE6" s="66" t="str">
        <f>IF(OR(F6="Matin",F6="après-midi",F6="nuit",F6="Journée",F6="Astreinte +1 dep"),Données!$C$14,IF(OR(F6="Astreinte +2 dep"),Données!$C$14*2,IF(OR(F6="Astreinte +3 dep"),Données!$C$14*3,IF(F6="Astreinte +4 dep",Données!$C$14*4,""))))</f>
        <v/>
      </c>
      <c r="AF6" s="67"/>
      <c r="AG6" s="93"/>
      <c r="AH6" s="68"/>
      <c r="AI6" s="68"/>
    </row>
    <row r="7" spans="1:35" ht="15.6">
      <c r="A7" s="97" t="str">
        <f t="shared" si="1"/>
        <v>5 Octobre 2013</v>
      </c>
      <c r="B7" s="171" t="str">
        <f t="shared" si="2"/>
        <v/>
      </c>
      <c r="C7" s="112">
        <f t="shared" si="18"/>
        <v>41552</v>
      </c>
      <c r="D7" s="113">
        <f t="shared" si="18"/>
        <v>5</v>
      </c>
      <c r="E7" s="114"/>
      <c r="F7" s="114"/>
      <c r="G7" s="115" t="str">
        <f t="shared" si="3"/>
        <v/>
      </c>
      <c r="H7" s="116" t="str">
        <f t="shared" si="4"/>
        <v/>
      </c>
      <c r="I7" s="116" t="str">
        <f t="shared" si="5"/>
        <v/>
      </c>
      <c r="J7" s="117" t="str">
        <f t="shared" si="6"/>
        <v/>
      </c>
      <c r="K7" s="117"/>
      <c r="L7" s="116" t="str">
        <f t="shared" si="7"/>
        <v/>
      </c>
      <c r="M7" s="116" t="str">
        <f t="shared" si="8"/>
        <v/>
      </c>
      <c r="N7" s="117" t="str">
        <f t="shared" si="19"/>
        <v/>
      </c>
      <c r="O7" s="117" t="str">
        <f t="shared" si="9"/>
        <v/>
      </c>
      <c r="P7" s="117" t="str">
        <f t="shared" si="10"/>
        <v/>
      </c>
      <c r="Q7" s="116"/>
      <c r="R7" s="116"/>
      <c r="S7" s="116"/>
      <c r="T7" s="117" t="str">
        <f t="shared" si="11"/>
        <v/>
      </c>
      <c r="U7" s="117" t="str">
        <f t="shared" si="12"/>
        <v/>
      </c>
      <c r="V7" s="117" t="str">
        <f t="shared" si="13"/>
        <v/>
      </c>
      <c r="W7" s="118" t="str">
        <f t="shared" si="14"/>
        <v/>
      </c>
      <c r="X7" s="118" t="str">
        <f t="shared" si="0"/>
        <v/>
      </c>
      <c r="Y7" s="115"/>
      <c r="Z7" s="119"/>
      <c r="AA7" s="119" t="str">
        <f t="shared" si="15"/>
        <v/>
      </c>
      <c r="AB7" s="119"/>
      <c r="AC7" s="119" t="str">
        <f t="shared" si="16"/>
        <v/>
      </c>
      <c r="AD7" s="119" t="str">
        <f t="shared" si="17"/>
        <v/>
      </c>
      <c r="AE7" s="120" t="str">
        <f>IF(OR(F7="Matin",F7="après-midi",F7="nuit",F7="Journée",F7="Astreinte +1 dep"),Données!$C$14,IF(OR(F7="Astreinte +2 dep"),Données!$C$14*2,IF(OR(F7="Astreinte +3 dep"),Données!$C$14*3,IF(F7="Astreinte +4 dep",Données!$C$14*4,""))))</f>
        <v/>
      </c>
      <c r="AF7" s="121"/>
      <c r="AG7" s="122"/>
      <c r="AH7" s="68"/>
      <c r="AI7" s="68"/>
    </row>
    <row r="8" spans="1:35" ht="15.6">
      <c r="A8" s="97" t="str">
        <f t="shared" si="1"/>
        <v>6 Octobre 2013</v>
      </c>
      <c r="B8" s="171" t="str">
        <f t="shared" si="2"/>
        <v/>
      </c>
      <c r="C8" s="72">
        <f t="shared" si="18"/>
        <v>41553</v>
      </c>
      <c r="D8" s="71">
        <f t="shared" si="18"/>
        <v>6</v>
      </c>
      <c r="E8" s="69"/>
      <c r="F8" s="69"/>
      <c r="G8" s="181" t="str">
        <f t="shared" si="3"/>
        <v/>
      </c>
      <c r="H8" s="63" t="str">
        <f t="shared" si="4"/>
        <v/>
      </c>
      <c r="I8" s="63" t="str">
        <f t="shared" si="5"/>
        <v/>
      </c>
      <c r="J8" s="64" t="str">
        <f t="shared" si="6"/>
        <v/>
      </c>
      <c r="K8" s="64"/>
      <c r="L8" s="63" t="str">
        <f t="shared" si="7"/>
        <v/>
      </c>
      <c r="M8" s="63" t="str">
        <f t="shared" si="8"/>
        <v/>
      </c>
      <c r="N8" s="64" t="str">
        <f t="shared" si="19"/>
        <v/>
      </c>
      <c r="O8" s="64" t="str">
        <f t="shared" si="9"/>
        <v/>
      </c>
      <c r="P8" s="64" t="str">
        <f t="shared" si="10"/>
        <v/>
      </c>
      <c r="Q8" s="63"/>
      <c r="R8" s="63"/>
      <c r="S8" s="63"/>
      <c r="T8" s="64" t="str">
        <f t="shared" si="11"/>
        <v/>
      </c>
      <c r="U8" s="64" t="str">
        <f t="shared" si="12"/>
        <v/>
      </c>
      <c r="V8" s="64" t="str">
        <f t="shared" si="13"/>
        <v/>
      </c>
      <c r="W8" s="91" t="str">
        <f t="shared" si="14"/>
        <v/>
      </c>
      <c r="X8" s="91" t="str">
        <f t="shared" si="0"/>
        <v/>
      </c>
      <c r="Y8" s="62"/>
      <c r="Z8" s="65"/>
      <c r="AA8" s="65" t="str">
        <f t="shared" si="15"/>
        <v/>
      </c>
      <c r="AB8" s="65"/>
      <c r="AC8" s="65" t="str">
        <f t="shared" si="16"/>
        <v/>
      </c>
      <c r="AD8" s="65" t="str">
        <f t="shared" si="17"/>
        <v/>
      </c>
      <c r="AE8" s="66" t="str">
        <f>IF(OR(F8="Matin",F8="après-midi",F8="nuit",F8="Journée",F8="Astreinte +1 dep"),Données!$C$14,IF(OR(F8="Astreinte +2 dep"),Données!$C$14*2,IF(OR(F8="Astreinte +3 dep"),Données!$C$14*3,IF(F8="Astreinte +4 dep",Données!$C$14*4,""))))</f>
        <v/>
      </c>
      <c r="AF8" s="67"/>
      <c r="AG8" s="93"/>
      <c r="AH8" s="68"/>
      <c r="AI8" s="68"/>
    </row>
    <row r="9" spans="1:35" ht="15.6">
      <c r="A9" s="97" t="str">
        <f t="shared" si="1"/>
        <v>7 Octobre 2013</v>
      </c>
      <c r="B9" s="171" t="str">
        <f t="shared" si="2"/>
        <v/>
      </c>
      <c r="C9" s="112">
        <f t="shared" si="18"/>
        <v>41554</v>
      </c>
      <c r="D9" s="113">
        <f t="shared" si="18"/>
        <v>7</v>
      </c>
      <c r="E9" s="114"/>
      <c r="F9" s="114"/>
      <c r="G9" s="115" t="str">
        <f t="shared" si="3"/>
        <v/>
      </c>
      <c r="H9" s="116" t="str">
        <f>IF(OR(F9="Matin",F9="Nuit",F9="Journée",F9="Après-midi"),0.16,"")</f>
        <v/>
      </c>
      <c r="I9" s="116" t="str">
        <f t="shared" si="5"/>
        <v/>
      </c>
      <c r="J9" s="117" t="str">
        <f t="shared" si="6"/>
        <v/>
      </c>
      <c r="K9" s="117"/>
      <c r="L9" s="116" t="str">
        <f t="shared" si="7"/>
        <v/>
      </c>
      <c r="M9" s="116" t="str">
        <f t="shared" si="8"/>
        <v/>
      </c>
      <c r="N9" s="117" t="str">
        <f t="shared" si="19"/>
        <v/>
      </c>
      <c r="O9" s="117" t="str">
        <f t="shared" si="9"/>
        <v/>
      </c>
      <c r="P9" s="117" t="str">
        <f t="shared" si="10"/>
        <v/>
      </c>
      <c r="Q9" s="116"/>
      <c r="R9" s="116"/>
      <c r="S9" s="116"/>
      <c r="T9" s="117" t="str">
        <f t="shared" si="11"/>
        <v/>
      </c>
      <c r="U9" s="117" t="str">
        <f t="shared" si="12"/>
        <v/>
      </c>
      <c r="V9" s="117" t="str">
        <f t="shared" si="13"/>
        <v/>
      </c>
      <c r="W9" s="118" t="str">
        <f t="shared" si="14"/>
        <v/>
      </c>
      <c r="X9" s="118" t="str">
        <f t="shared" si="0"/>
        <v/>
      </c>
      <c r="Y9" s="115"/>
      <c r="Z9" s="119"/>
      <c r="AA9" s="119" t="str">
        <f t="shared" si="15"/>
        <v/>
      </c>
      <c r="AB9" s="119"/>
      <c r="AC9" s="119" t="str">
        <f t="shared" si="16"/>
        <v/>
      </c>
      <c r="AD9" s="119" t="str">
        <f t="shared" si="17"/>
        <v/>
      </c>
      <c r="AE9" s="120" t="str">
        <f>IF(OR(F9="Matin",F9="après-midi",F9="nuit",F9="Journée",F9="Astreinte +1 dep"),Données!$C$14,IF(OR(F9="Astreinte +2 dep"),Données!$C$14*2,IF(OR(F9="Astreinte +3 dep"),Données!$C$14*3,IF(F9="Astreinte +4 dep",Données!$C$14*4,""))))</f>
        <v/>
      </c>
      <c r="AF9" s="121"/>
      <c r="AG9" s="122"/>
      <c r="AH9" s="68"/>
      <c r="AI9" s="68"/>
    </row>
    <row r="10" spans="1:35" ht="15.6">
      <c r="A10" s="97" t="str">
        <f t="shared" si="1"/>
        <v>8 Octobre 2013</v>
      </c>
      <c r="B10" s="171" t="str">
        <f t="shared" si="2"/>
        <v/>
      </c>
      <c r="C10" s="70">
        <f t="shared" si="18"/>
        <v>41555</v>
      </c>
      <c r="D10" s="71">
        <f t="shared" si="18"/>
        <v>8</v>
      </c>
      <c r="E10" s="61"/>
      <c r="F10" s="61"/>
      <c r="G10" s="181" t="str">
        <f t="shared" si="3"/>
        <v/>
      </c>
      <c r="H10" s="63" t="str">
        <f>IF(OR(F10="Matin",F10="Nuit",F10="Journée",F10="Après-midi"),0.16,"")</f>
        <v/>
      </c>
      <c r="I10" s="63" t="str">
        <f t="shared" si="5"/>
        <v/>
      </c>
      <c r="J10" s="64" t="str">
        <f t="shared" si="6"/>
        <v/>
      </c>
      <c r="K10" s="64"/>
      <c r="L10" s="63" t="str">
        <f t="shared" si="7"/>
        <v/>
      </c>
      <c r="M10" s="63" t="str">
        <f t="shared" si="8"/>
        <v/>
      </c>
      <c r="N10" s="64" t="str">
        <f t="shared" si="19"/>
        <v/>
      </c>
      <c r="O10" s="64" t="str">
        <f t="shared" si="9"/>
        <v/>
      </c>
      <c r="P10" s="64" t="str">
        <f t="shared" si="10"/>
        <v/>
      </c>
      <c r="Q10" s="63"/>
      <c r="R10" s="63"/>
      <c r="S10" s="63"/>
      <c r="T10" s="64" t="str">
        <f t="shared" si="11"/>
        <v/>
      </c>
      <c r="U10" s="64" t="str">
        <f t="shared" si="12"/>
        <v/>
      </c>
      <c r="V10" s="64" t="str">
        <f t="shared" si="13"/>
        <v/>
      </c>
      <c r="W10" s="91" t="str">
        <f t="shared" si="14"/>
        <v/>
      </c>
      <c r="X10" s="91" t="str">
        <f t="shared" si="0"/>
        <v/>
      </c>
      <c r="Y10" s="62"/>
      <c r="Z10" s="65"/>
      <c r="AA10" s="65" t="str">
        <f t="shared" si="15"/>
        <v/>
      </c>
      <c r="AB10" s="65"/>
      <c r="AC10" s="65" t="str">
        <f t="shared" si="16"/>
        <v/>
      </c>
      <c r="AD10" s="65" t="str">
        <f t="shared" si="17"/>
        <v/>
      </c>
      <c r="AE10" s="66" t="str">
        <f>IF(OR(F10="Matin",F10="après-midi",F10="nuit",F10="Journée",F10="Astreinte +1 dep"),Données!$C$14,IF(OR(F10="Astreinte +2 dep"),Données!$C$14*2,IF(OR(F10="Astreinte +3 dep"),Données!$C$14*3,IF(F10="Astreinte +4 dep",Données!$C$14*4,""))))</f>
        <v/>
      </c>
      <c r="AF10" s="67"/>
      <c r="AG10" s="93"/>
      <c r="AH10" s="68"/>
      <c r="AI10" s="68"/>
    </row>
    <row r="11" spans="1:35" ht="15.6">
      <c r="A11" s="97" t="str">
        <f t="shared" si="1"/>
        <v>9 Octobre 2013</v>
      </c>
      <c r="B11" s="171">
        <f t="shared" si="2"/>
        <v>41</v>
      </c>
      <c r="C11" s="112">
        <f t="shared" si="18"/>
        <v>41556</v>
      </c>
      <c r="D11" s="113">
        <f t="shared" si="18"/>
        <v>9</v>
      </c>
      <c r="E11" s="114"/>
      <c r="F11" s="114"/>
      <c r="G11" s="115" t="str">
        <f t="shared" si="3"/>
        <v/>
      </c>
      <c r="H11" s="116" t="str">
        <f>IF(OR(F11="Matin",F11="Nuit",F11="Journée",F11="Après-midi"),0.16,"")</f>
        <v/>
      </c>
      <c r="I11" s="116" t="str">
        <f t="shared" si="5"/>
        <v/>
      </c>
      <c r="J11" s="117" t="str">
        <f t="shared" si="6"/>
        <v/>
      </c>
      <c r="K11" s="117"/>
      <c r="L11" s="116" t="str">
        <f t="shared" si="7"/>
        <v/>
      </c>
      <c r="M11" s="116" t="str">
        <f t="shared" si="8"/>
        <v/>
      </c>
      <c r="N11" s="117" t="str">
        <f t="shared" si="19"/>
        <v/>
      </c>
      <c r="O11" s="117" t="str">
        <f t="shared" si="9"/>
        <v/>
      </c>
      <c r="P11" s="117" t="str">
        <f t="shared" si="10"/>
        <v/>
      </c>
      <c r="Q11" s="116"/>
      <c r="R11" s="116"/>
      <c r="S11" s="116"/>
      <c r="T11" s="117" t="str">
        <f t="shared" si="11"/>
        <v/>
      </c>
      <c r="U11" s="117" t="str">
        <f t="shared" si="12"/>
        <v/>
      </c>
      <c r="V11" s="117" t="str">
        <f t="shared" si="13"/>
        <v/>
      </c>
      <c r="W11" s="118" t="str">
        <f t="shared" si="14"/>
        <v/>
      </c>
      <c r="X11" s="118" t="str">
        <f t="shared" si="0"/>
        <v/>
      </c>
      <c r="Y11" s="115"/>
      <c r="Z11" s="119"/>
      <c r="AA11" s="119" t="str">
        <f t="shared" si="15"/>
        <v/>
      </c>
      <c r="AB11" s="119"/>
      <c r="AC11" s="119" t="str">
        <f t="shared" si="16"/>
        <v/>
      </c>
      <c r="AD11" s="119" t="str">
        <f t="shared" si="17"/>
        <v/>
      </c>
      <c r="AE11" s="120" t="str">
        <f>IF(OR(F11="Matin",F11="après-midi",F11="nuit",F11="Journée",F11="Astreinte +1 dep"),Données!$C$14,IF(OR(F11="Astreinte +2 dep"),Données!$C$14*2,IF(OR(F11="Astreinte +3 dep"),Données!$C$14*3,IF(F11="Astreinte +4 dep",Données!$C$14*4,""))))</f>
        <v/>
      </c>
      <c r="AF11" s="121"/>
      <c r="AG11" s="122"/>
      <c r="AH11" s="68"/>
      <c r="AI11" s="68"/>
    </row>
    <row r="12" spans="1:35" ht="15.6">
      <c r="A12" s="170" t="str">
        <f t="shared" si="1"/>
        <v>10 Octobre 2013</v>
      </c>
      <c r="B12" s="171" t="str">
        <f t="shared" si="2"/>
        <v/>
      </c>
      <c r="C12" s="70">
        <f t="shared" si="18"/>
        <v>41557</v>
      </c>
      <c r="D12" s="71">
        <f t="shared" si="18"/>
        <v>10</v>
      </c>
      <c r="E12" s="61"/>
      <c r="F12" s="61"/>
      <c r="G12" s="181" t="str">
        <f t="shared" si="3"/>
        <v/>
      </c>
      <c r="H12" s="63" t="str">
        <f>IF(OR(F12="Matin",F12="Nuit",F12="Journée",F12="Après-midi"),0.16,"")</f>
        <v/>
      </c>
      <c r="I12" s="63" t="str">
        <f t="shared" si="5"/>
        <v/>
      </c>
      <c r="J12" s="64" t="str">
        <f t="shared" si="6"/>
        <v/>
      </c>
      <c r="K12" s="64"/>
      <c r="L12" s="63" t="str">
        <f t="shared" si="7"/>
        <v/>
      </c>
      <c r="M12" s="63" t="str">
        <f t="shared" si="8"/>
        <v/>
      </c>
      <c r="N12" s="64" t="str">
        <f t="shared" si="19"/>
        <v/>
      </c>
      <c r="O12" s="64" t="str">
        <f t="shared" si="9"/>
        <v/>
      </c>
      <c r="P12" s="64" t="str">
        <f t="shared" si="10"/>
        <v/>
      </c>
      <c r="Q12" s="63"/>
      <c r="R12" s="63"/>
      <c r="S12" s="63"/>
      <c r="T12" s="64" t="str">
        <f t="shared" si="11"/>
        <v/>
      </c>
      <c r="U12" s="64" t="str">
        <f t="shared" si="12"/>
        <v/>
      </c>
      <c r="V12" s="64" t="str">
        <f t="shared" si="13"/>
        <v/>
      </c>
      <c r="W12" s="91" t="str">
        <f t="shared" si="14"/>
        <v/>
      </c>
      <c r="X12" s="91" t="str">
        <f t="shared" si="0"/>
        <v/>
      </c>
      <c r="Y12" s="62"/>
      <c r="Z12" s="65"/>
      <c r="AA12" s="65" t="str">
        <f t="shared" si="15"/>
        <v/>
      </c>
      <c r="AB12" s="65"/>
      <c r="AC12" s="65" t="str">
        <f t="shared" si="16"/>
        <v/>
      </c>
      <c r="AD12" s="65" t="str">
        <f t="shared" si="17"/>
        <v/>
      </c>
      <c r="AE12" s="66" t="str">
        <f>IF(OR(F12="Matin",F12="après-midi",F12="nuit",F12="Journée",F12="Astreinte +1 dep"),Données!$C$14,IF(OR(F12="Astreinte +2 dep"),Données!$C$14*2,IF(OR(F12="Astreinte +3 dep"),Données!$C$14*3,IF(F12="Astreinte +4 dep",Données!$C$14*4,""))))</f>
        <v/>
      </c>
      <c r="AF12" s="67"/>
      <c r="AG12" s="93"/>
      <c r="AH12" s="68"/>
      <c r="AI12" s="68"/>
    </row>
    <row r="13" spans="1:35" ht="15.6">
      <c r="A13" s="97" t="str">
        <f t="shared" si="1"/>
        <v>11 Octobre 2013</v>
      </c>
      <c r="B13" s="171" t="str">
        <f t="shared" si="2"/>
        <v/>
      </c>
      <c r="C13" s="112">
        <f t="shared" si="18"/>
        <v>41558</v>
      </c>
      <c r="D13" s="113">
        <f t="shared" si="18"/>
        <v>11</v>
      </c>
      <c r="E13" s="114"/>
      <c r="F13" s="114"/>
      <c r="G13" s="115" t="str">
        <f t="shared" si="3"/>
        <v/>
      </c>
      <c r="H13" s="116" t="str">
        <f t="shared" si="4"/>
        <v/>
      </c>
      <c r="I13" s="116" t="str">
        <f t="shared" si="5"/>
        <v/>
      </c>
      <c r="J13" s="117" t="str">
        <f t="shared" si="6"/>
        <v/>
      </c>
      <c r="K13" s="117"/>
      <c r="L13" s="116" t="str">
        <f t="shared" si="7"/>
        <v/>
      </c>
      <c r="M13" s="116" t="str">
        <f t="shared" si="8"/>
        <v/>
      </c>
      <c r="N13" s="117" t="str">
        <f t="shared" si="19"/>
        <v/>
      </c>
      <c r="O13" s="117" t="str">
        <f t="shared" si="9"/>
        <v/>
      </c>
      <c r="P13" s="117" t="str">
        <f t="shared" si="10"/>
        <v/>
      </c>
      <c r="Q13" s="116"/>
      <c r="R13" s="116"/>
      <c r="S13" s="116"/>
      <c r="T13" s="117" t="str">
        <f t="shared" si="11"/>
        <v/>
      </c>
      <c r="U13" s="117" t="str">
        <f t="shared" si="12"/>
        <v/>
      </c>
      <c r="V13" s="117" t="str">
        <f t="shared" si="13"/>
        <v/>
      </c>
      <c r="W13" s="118" t="str">
        <f t="shared" si="14"/>
        <v/>
      </c>
      <c r="X13" s="118" t="str">
        <f t="shared" si="0"/>
        <v/>
      </c>
      <c r="Y13" s="115"/>
      <c r="Z13" s="119"/>
      <c r="AA13" s="119" t="str">
        <f t="shared" si="15"/>
        <v/>
      </c>
      <c r="AB13" s="119"/>
      <c r="AC13" s="119" t="str">
        <f t="shared" si="16"/>
        <v/>
      </c>
      <c r="AD13" s="119" t="str">
        <f t="shared" si="17"/>
        <v/>
      </c>
      <c r="AE13" s="120" t="str">
        <f>IF(OR(F13="Matin",F13="après-midi",F13="nuit",F13="Journée",F13="Astreinte +1 dep"),Données!$C$14,IF(OR(F13="Astreinte +2 dep"),Données!$C$14*2,IF(OR(F13="Astreinte +3 dep"),Données!$C$14*3,IF(F13="Astreinte +4 dep",Données!$C$14*4,""))))</f>
        <v/>
      </c>
      <c r="AF13" s="121"/>
      <c r="AG13" s="122"/>
      <c r="AH13" s="68"/>
      <c r="AI13" s="68"/>
    </row>
    <row r="14" spans="1:35" ht="15.6">
      <c r="A14" s="97" t="str">
        <f t="shared" si="1"/>
        <v>12 Octobre 2013</v>
      </c>
      <c r="B14" s="171" t="str">
        <f t="shared" si="2"/>
        <v/>
      </c>
      <c r="C14" s="70">
        <f t="shared" si="18"/>
        <v>41559</v>
      </c>
      <c r="D14" s="71">
        <f t="shared" si="18"/>
        <v>12</v>
      </c>
      <c r="E14" s="61"/>
      <c r="F14" s="61"/>
      <c r="G14" s="181" t="str">
        <f t="shared" si="3"/>
        <v/>
      </c>
      <c r="H14" s="63" t="str">
        <f t="shared" si="4"/>
        <v/>
      </c>
      <c r="I14" s="63" t="str">
        <f t="shared" si="5"/>
        <v/>
      </c>
      <c r="J14" s="64" t="str">
        <f t="shared" si="6"/>
        <v/>
      </c>
      <c r="K14" s="64"/>
      <c r="L14" s="63" t="str">
        <f t="shared" si="7"/>
        <v/>
      </c>
      <c r="M14" s="63" t="str">
        <f t="shared" si="8"/>
        <v/>
      </c>
      <c r="N14" s="64" t="str">
        <f t="shared" si="19"/>
        <v/>
      </c>
      <c r="O14" s="64" t="str">
        <f t="shared" si="9"/>
        <v/>
      </c>
      <c r="P14" s="64" t="str">
        <f t="shared" si="10"/>
        <v/>
      </c>
      <c r="Q14" s="63"/>
      <c r="R14" s="63"/>
      <c r="S14" s="63"/>
      <c r="T14" s="64" t="str">
        <f t="shared" si="11"/>
        <v/>
      </c>
      <c r="U14" s="64" t="str">
        <f t="shared" si="12"/>
        <v/>
      </c>
      <c r="V14" s="64" t="str">
        <f t="shared" si="13"/>
        <v/>
      </c>
      <c r="W14" s="91" t="str">
        <f t="shared" si="14"/>
        <v/>
      </c>
      <c r="X14" s="91" t="str">
        <f t="shared" si="0"/>
        <v/>
      </c>
      <c r="Y14" s="62"/>
      <c r="Z14" s="65"/>
      <c r="AA14" s="65" t="str">
        <f t="shared" si="15"/>
        <v/>
      </c>
      <c r="AB14" s="65"/>
      <c r="AC14" s="65" t="str">
        <f t="shared" si="16"/>
        <v/>
      </c>
      <c r="AD14" s="65" t="str">
        <f t="shared" si="17"/>
        <v/>
      </c>
      <c r="AE14" s="66" t="str">
        <f>IF(OR(F14="Matin",F14="après-midi",F14="nuit",F14="Journée",F14="Astreinte +1 dep"),Données!$C$14,IF(OR(F14="Astreinte +2 dep"),Données!$C$14*2,IF(OR(F14="Astreinte +3 dep"),Données!$C$14*3,IF(F14="Astreinte +4 dep",Données!$C$14*4,""))))</f>
        <v/>
      </c>
      <c r="AF14" s="67"/>
      <c r="AG14" s="93"/>
      <c r="AH14" s="68"/>
      <c r="AI14" s="68"/>
    </row>
    <row r="15" spans="1:35" ht="15.6">
      <c r="A15" s="97" t="str">
        <f t="shared" si="1"/>
        <v>13 Octobre 2013</v>
      </c>
      <c r="B15" s="171" t="str">
        <f t="shared" si="2"/>
        <v/>
      </c>
      <c r="C15" s="112">
        <f t="shared" si="18"/>
        <v>41560</v>
      </c>
      <c r="D15" s="113">
        <f t="shared" si="18"/>
        <v>13</v>
      </c>
      <c r="E15" s="114"/>
      <c r="F15" s="114"/>
      <c r="G15" s="115" t="str">
        <f t="shared" si="3"/>
        <v/>
      </c>
      <c r="H15" s="116" t="str">
        <f t="shared" si="4"/>
        <v/>
      </c>
      <c r="I15" s="116" t="str">
        <f t="shared" si="5"/>
        <v/>
      </c>
      <c r="J15" s="117" t="str">
        <f t="shared" si="6"/>
        <v/>
      </c>
      <c r="K15" s="117"/>
      <c r="L15" s="116" t="str">
        <f t="shared" si="7"/>
        <v/>
      </c>
      <c r="M15" s="116" t="str">
        <f t="shared" si="8"/>
        <v/>
      </c>
      <c r="N15" s="117" t="str">
        <f t="shared" si="19"/>
        <v/>
      </c>
      <c r="O15" s="117" t="str">
        <f t="shared" si="9"/>
        <v/>
      </c>
      <c r="P15" s="117" t="str">
        <f t="shared" si="10"/>
        <v/>
      </c>
      <c r="Q15" s="116"/>
      <c r="R15" s="116"/>
      <c r="S15" s="116"/>
      <c r="T15" s="117" t="str">
        <f t="shared" si="11"/>
        <v/>
      </c>
      <c r="U15" s="117" t="str">
        <f t="shared" si="12"/>
        <v/>
      </c>
      <c r="V15" s="117" t="str">
        <f t="shared" si="13"/>
        <v/>
      </c>
      <c r="W15" s="118" t="str">
        <f t="shared" si="14"/>
        <v/>
      </c>
      <c r="X15" s="118" t="str">
        <f t="shared" si="0"/>
        <v/>
      </c>
      <c r="Y15" s="115"/>
      <c r="Z15" s="119"/>
      <c r="AA15" s="119" t="str">
        <f t="shared" si="15"/>
        <v/>
      </c>
      <c r="AB15" s="119"/>
      <c r="AC15" s="119" t="str">
        <f t="shared" si="16"/>
        <v/>
      </c>
      <c r="AD15" s="119" t="str">
        <f t="shared" si="17"/>
        <v/>
      </c>
      <c r="AE15" s="120" t="str">
        <f>IF(OR(F15="Matin",F15="après-midi",F15="nuit",F15="Journée",F15="Astreinte +1 dep"),Données!$C$14,IF(OR(F15="Astreinte +2 dep"),Données!$C$14*2,IF(OR(F15="Astreinte +3 dep"),Données!$C$14*3,IF(F15="Astreinte +4 dep",Données!$C$14*4,""))))</f>
        <v/>
      </c>
      <c r="AF15" s="121"/>
      <c r="AG15" s="122"/>
      <c r="AH15" s="68"/>
      <c r="AI15" s="68"/>
    </row>
    <row r="16" spans="1:35" ht="15.6">
      <c r="A16" s="97" t="str">
        <f t="shared" si="1"/>
        <v>14 Octobre 2013</v>
      </c>
      <c r="B16" s="171" t="str">
        <f t="shared" si="2"/>
        <v/>
      </c>
      <c r="C16" s="70">
        <f t="shared" si="18"/>
        <v>41561</v>
      </c>
      <c r="D16" s="71">
        <f t="shared" si="18"/>
        <v>14</v>
      </c>
      <c r="E16" s="61"/>
      <c r="F16" s="69"/>
      <c r="G16" s="181" t="str">
        <f t="shared" si="3"/>
        <v/>
      </c>
      <c r="H16" s="63" t="str">
        <f t="shared" si="4"/>
        <v/>
      </c>
      <c r="I16" s="63" t="str">
        <f t="shared" si="5"/>
        <v/>
      </c>
      <c r="J16" s="64" t="str">
        <f t="shared" si="6"/>
        <v/>
      </c>
      <c r="K16" s="64"/>
      <c r="L16" s="63" t="str">
        <f t="shared" si="7"/>
        <v/>
      </c>
      <c r="M16" s="63" t="str">
        <f t="shared" si="8"/>
        <v/>
      </c>
      <c r="N16" s="64" t="str">
        <f t="shared" si="19"/>
        <v/>
      </c>
      <c r="O16" s="64" t="str">
        <f t="shared" si="9"/>
        <v/>
      </c>
      <c r="P16" s="64" t="str">
        <f t="shared" si="10"/>
        <v/>
      </c>
      <c r="Q16" s="63"/>
      <c r="R16" s="63"/>
      <c r="S16" s="63"/>
      <c r="T16" s="64" t="str">
        <f t="shared" si="11"/>
        <v/>
      </c>
      <c r="U16" s="64" t="str">
        <f t="shared" si="12"/>
        <v/>
      </c>
      <c r="V16" s="64" t="str">
        <f t="shared" si="13"/>
        <v/>
      </c>
      <c r="W16" s="91" t="str">
        <f t="shared" si="14"/>
        <v/>
      </c>
      <c r="X16" s="91" t="str">
        <f t="shared" si="0"/>
        <v/>
      </c>
      <c r="Y16" s="62"/>
      <c r="Z16" s="65"/>
      <c r="AA16" s="65" t="str">
        <f t="shared" si="15"/>
        <v/>
      </c>
      <c r="AB16" s="65"/>
      <c r="AC16" s="65" t="str">
        <f t="shared" si="16"/>
        <v/>
      </c>
      <c r="AD16" s="65" t="str">
        <f t="shared" si="17"/>
        <v/>
      </c>
      <c r="AE16" s="66" t="str">
        <f>IF(OR(F16="Matin",F16="après-midi",F16="nuit",F16="Journée",F16="Astreinte +1 dep"),Données!$C$14,IF(OR(F16="Astreinte +2 dep"),Données!$C$14*2,IF(OR(F16="Astreinte +3 dep"),Données!$C$14*3,IF(F16="Astreinte +4 dep",Données!$C$14*4,""))))</f>
        <v/>
      </c>
      <c r="AF16" s="67"/>
      <c r="AG16" s="93"/>
      <c r="AH16" s="68"/>
      <c r="AI16" s="68"/>
    </row>
    <row r="17" spans="1:35" ht="15.6">
      <c r="A17" s="97" t="str">
        <f t="shared" si="1"/>
        <v>15 Octobre 2013</v>
      </c>
      <c r="B17" s="171" t="str">
        <f t="shared" si="2"/>
        <v/>
      </c>
      <c r="C17" s="112">
        <f t="shared" si="18"/>
        <v>41562</v>
      </c>
      <c r="D17" s="113">
        <f t="shared" si="18"/>
        <v>15</v>
      </c>
      <c r="E17" s="114"/>
      <c r="F17" s="114"/>
      <c r="G17" s="115" t="str">
        <f t="shared" si="3"/>
        <v/>
      </c>
      <c r="H17" s="116" t="str">
        <f t="shared" si="4"/>
        <v/>
      </c>
      <c r="I17" s="116" t="str">
        <f t="shared" si="5"/>
        <v/>
      </c>
      <c r="J17" s="117" t="str">
        <f t="shared" si="6"/>
        <v/>
      </c>
      <c r="K17" s="117"/>
      <c r="L17" s="116" t="str">
        <f t="shared" si="7"/>
        <v/>
      </c>
      <c r="M17" s="116" t="str">
        <f t="shared" si="8"/>
        <v/>
      </c>
      <c r="N17" s="117" t="str">
        <f t="shared" si="19"/>
        <v/>
      </c>
      <c r="O17" s="117" t="str">
        <f t="shared" si="9"/>
        <v/>
      </c>
      <c r="P17" s="117" t="str">
        <f t="shared" si="10"/>
        <v/>
      </c>
      <c r="Q17" s="116"/>
      <c r="R17" s="116"/>
      <c r="S17" s="116"/>
      <c r="T17" s="117" t="str">
        <f t="shared" si="11"/>
        <v/>
      </c>
      <c r="U17" s="117" t="str">
        <f t="shared" si="12"/>
        <v/>
      </c>
      <c r="V17" s="117" t="str">
        <f t="shared" si="13"/>
        <v/>
      </c>
      <c r="W17" s="118" t="str">
        <f t="shared" si="14"/>
        <v/>
      </c>
      <c r="X17" s="118" t="str">
        <f t="shared" si="0"/>
        <v/>
      </c>
      <c r="Y17" s="115"/>
      <c r="Z17" s="119"/>
      <c r="AA17" s="119" t="str">
        <f t="shared" si="15"/>
        <v/>
      </c>
      <c r="AB17" s="119"/>
      <c r="AC17" s="119" t="str">
        <f t="shared" si="16"/>
        <v/>
      </c>
      <c r="AD17" s="119" t="str">
        <f t="shared" si="17"/>
        <v/>
      </c>
      <c r="AE17" s="120" t="str">
        <f>IF(OR(F17="Matin",F17="après-midi",F17="nuit",F17="Journée",F17="Astreinte +1 dep"),Données!$C$14,IF(OR(F17="Astreinte +2 dep"),Données!$C$14*2,IF(OR(F17="Astreinte +3 dep"),Données!$C$14*3,IF(F17="Astreinte +4 dep",Données!$C$14*4,""))))</f>
        <v/>
      </c>
      <c r="AF17" s="121"/>
      <c r="AG17" s="122"/>
      <c r="AH17" s="68"/>
      <c r="AI17" s="68"/>
    </row>
    <row r="18" spans="1:35" ht="15.6">
      <c r="A18" s="97" t="str">
        <f t="shared" si="1"/>
        <v>16 Octobre 2013</v>
      </c>
      <c r="B18" s="171">
        <f t="shared" si="2"/>
        <v>42</v>
      </c>
      <c r="C18" s="70">
        <f t="shared" si="18"/>
        <v>41563</v>
      </c>
      <c r="D18" s="71">
        <f t="shared" si="18"/>
        <v>16</v>
      </c>
      <c r="E18" s="61"/>
      <c r="F18" s="61"/>
      <c r="G18" s="181" t="str">
        <f t="shared" si="3"/>
        <v/>
      </c>
      <c r="H18" s="63" t="str">
        <f t="shared" si="4"/>
        <v/>
      </c>
      <c r="I18" s="63" t="str">
        <f t="shared" si="5"/>
        <v/>
      </c>
      <c r="J18" s="64" t="str">
        <f t="shared" si="6"/>
        <v/>
      </c>
      <c r="K18" s="64"/>
      <c r="L18" s="63" t="str">
        <f t="shared" si="7"/>
        <v/>
      </c>
      <c r="M18" s="63" t="str">
        <f t="shared" si="8"/>
        <v/>
      </c>
      <c r="N18" s="64" t="str">
        <f t="shared" si="19"/>
        <v/>
      </c>
      <c r="O18" s="64" t="str">
        <f t="shared" si="9"/>
        <v/>
      </c>
      <c r="P18" s="64" t="str">
        <f t="shared" si="10"/>
        <v/>
      </c>
      <c r="Q18" s="63"/>
      <c r="R18" s="63"/>
      <c r="S18" s="63"/>
      <c r="T18" s="64" t="str">
        <f t="shared" si="11"/>
        <v/>
      </c>
      <c r="U18" s="64" t="str">
        <f t="shared" si="12"/>
        <v/>
      </c>
      <c r="V18" s="64" t="str">
        <f t="shared" si="13"/>
        <v/>
      </c>
      <c r="W18" s="91" t="str">
        <f t="shared" si="14"/>
        <v/>
      </c>
      <c r="X18" s="91" t="str">
        <f t="shared" si="0"/>
        <v/>
      </c>
      <c r="Y18" s="62"/>
      <c r="Z18" s="65"/>
      <c r="AA18" s="65" t="str">
        <f t="shared" si="15"/>
        <v/>
      </c>
      <c r="AB18" s="65"/>
      <c r="AC18" s="65" t="str">
        <f t="shared" si="16"/>
        <v/>
      </c>
      <c r="AD18" s="65" t="str">
        <f t="shared" si="17"/>
        <v/>
      </c>
      <c r="AE18" s="66" t="str">
        <f>IF(OR(F18="Matin",F18="après-midi",F18="nuit",F18="Journée",F18="Astreinte +1 dep"),Données!$C$14,IF(OR(F18="Astreinte +2 dep"),Données!$C$14*2,IF(OR(F18="Astreinte +3 dep"),Données!$C$14*3,IF(F18="Astreinte +4 dep",Données!$C$14*4,""))))</f>
        <v/>
      </c>
      <c r="AF18" s="67"/>
      <c r="AG18" s="93"/>
      <c r="AH18" s="68"/>
      <c r="AI18" s="68"/>
    </row>
    <row r="19" spans="1:35" ht="15.6">
      <c r="A19" s="97" t="str">
        <f t="shared" si="1"/>
        <v>17 Octobre 2013</v>
      </c>
      <c r="B19" s="171" t="str">
        <f t="shared" si="2"/>
        <v/>
      </c>
      <c r="C19" s="112">
        <f t="shared" si="18"/>
        <v>41564</v>
      </c>
      <c r="D19" s="113">
        <f t="shared" si="18"/>
        <v>17</v>
      </c>
      <c r="E19" s="114"/>
      <c r="F19" s="114"/>
      <c r="G19" s="115" t="str">
        <f t="shared" si="3"/>
        <v/>
      </c>
      <c r="H19" s="116" t="str">
        <f t="shared" si="4"/>
        <v/>
      </c>
      <c r="I19" s="116" t="str">
        <f t="shared" si="5"/>
        <v/>
      </c>
      <c r="J19" s="117" t="str">
        <f t="shared" si="6"/>
        <v/>
      </c>
      <c r="K19" s="117"/>
      <c r="L19" s="116" t="str">
        <f t="shared" si="7"/>
        <v/>
      </c>
      <c r="M19" s="116" t="str">
        <f t="shared" si="8"/>
        <v/>
      </c>
      <c r="N19" s="117" t="str">
        <f t="shared" si="19"/>
        <v/>
      </c>
      <c r="O19" s="117" t="str">
        <f t="shared" si="9"/>
        <v/>
      </c>
      <c r="P19" s="117" t="str">
        <f t="shared" si="10"/>
        <v/>
      </c>
      <c r="Q19" s="116"/>
      <c r="R19" s="116"/>
      <c r="S19" s="116"/>
      <c r="T19" s="117" t="str">
        <f t="shared" si="11"/>
        <v/>
      </c>
      <c r="U19" s="117" t="str">
        <f t="shared" si="12"/>
        <v/>
      </c>
      <c r="V19" s="117" t="str">
        <f t="shared" si="13"/>
        <v/>
      </c>
      <c r="W19" s="118" t="str">
        <f t="shared" si="14"/>
        <v/>
      </c>
      <c r="X19" s="118" t="str">
        <f t="shared" si="0"/>
        <v/>
      </c>
      <c r="Y19" s="115"/>
      <c r="Z19" s="119"/>
      <c r="AA19" s="119" t="str">
        <f t="shared" si="15"/>
        <v/>
      </c>
      <c r="AB19" s="119"/>
      <c r="AC19" s="119" t="str">
        <f t="shared" si="16"/>
        <v/>
      </c>
      <c r="AD19" s="119" t="str">
        <f t="shared" si="17"/>
        <v/>
      </c>
      <c r="AE19" s="120" t="str">
        <f>IF(OR(F19="Matin",F19="après-midi",F19="nuit",F19="Journée",F19="Astreinte +1 dep"),Données!$C$14,IF(OR(F19="Astreinte +2 dep"),Données!$C$14*2,IF(OR(F19="Astreinte +3 dep"),Données!$C$14*3,IF(F19="Astreinte +4 dep",Données!$C$14*4,""))))</f>
        <v/>
      </c>
      <c r="AF19" s="121"/>
      <c r="AG19" s="122"/>
      <c r="AH19" s="68"/>
      <c r="AI19" s="68"/>
    </row>
    <row r="20" spans="1:35" ht="15.6">
      <c r="A20" s="97" t="str">
        <f t="shared" si="1"/>
        <v>18 Octobre 2013</v>
      </c>
      <c r="B20" s="171" t="str">
        <f t="shared" si="2"/>
        <v/>
      </c>
      <c r="C20" s="70">
        <f t="shared" si="18"/>
        <v>41565</v>
      </c>
      <c r="D20" s="71">
        <f t="shared" si="18"/>
        <v>18</v>
      </c>
      <c r="E20" s="61"/>
      <c r="F20" s="61"/>
      <c r="G20" s="181" t="str">
        <f t="shared" si="3"/>
        <v/>
      </c>
      <c r="H20" s="63" t="str">
        <f t="shared" si="4"/>
        <v/>
      </c>
      <c r="I20" s="63" t="str">
        <f t="shared" si="5"/>
        <v/>
      </c>
      <c r="J20" s="64" t="str">
        <f t="shared" si="6"/>
        <v/>
      </c>
      <c r="K20" s="64"/>
      <c r="L20" s="63" t="str">
        <f t="shared" si="7"/>
        <v/>
      </c>
      <c r="M20" s="63" t="str">
        <f t="shared" si="8"/>
        <v/>
      </c>
      <c r="N20" s="64" t="str">
        <f t="shared" si="19"/>
        <v/>
      </c>
      <c r="O20" s="64" t="str">
        <f t="shared" si="9"/>
        <v/>
      </c>
      <c r="P20" s="64" t="str">
        <f t="shared" si="10"/>
        <v/>
      </c>
      <c r="Q20" s="63"/>
      <c r="R20" s="63"/>
      <c r="S20" s="63"/>
      <c r="T20" s="64" t="str">
        <f t="shared" si="11"/>
        <v/>
      </c>
      <c r="U20" s="64" t="str">
        <f t="shared" si="12"/>
        <v/>
      </c>
      <c r="V20" s="64" t="str">
        <f t="shared" si="13"/>
        <v/>
      </c>
      <c r="W20" s="91" t="str">
        <f t="shared" si="14"/>
        <v/>
      </c>
      <c r="X20" s="91" t="str">
        <f t="shared" si="0"/>
        <v/>
      </c>
      <c r="Y20" s="62"/>
      <c r="Z20" s="65"/>
      <c r="AA20" s="65" t="str">
        <f t="shared" si="15"/>
        <v/>
      </c>
      <c r="AB20" s="65"/>
      <c r="AC20" s="65" t="str">
        <f t="shared" si="16"/>
        <v/>
      </c>
      <c r="AD20" s="65" t="str">
        <f t="shared" si="17"/>
        <v/>
      </c>
      <c r="AE20" s="66" t="str">
        <f>IF(OR(F20="Matin",F20="après-midi",F20="nuit",F20="Journée",F20="Astreinte +1 dep"),Données!$C$14,IF(OR(F20="Astreinte +2 dep"),Données!$C$14*2,IF(OR(F20="Astreinte +3 dep"),Données!$C$14*3,IF(F20="Astreinte +4 dep",Données!$C$14*4,""))))</f>
        <v/>
      </c>
      <c r="AF20" s="67"/>
      <c r="AG20" s="93"/>
      <c r="AH20" s="68"/>
      <c r="AI20" s="68"/>
    </row>
    <row r="21" spans="1:35" ht="15.6">
      <c r="A21" s="97" t="str">
        <f t="shared" si="1"/>
        <v>19 Octobre 2013</v>
      </c>
      <c r="B21" s="171" t="str">
        <f t="shared" si="2"/>
        <v/>
      </c>
      <c r="C21" s="112">
        <f t="shared" ref="C21:D30" si="20">C20+1</f>
        <v>41566</v>
      </c>
      <c r="D21" s="113">
        <f t="shared" si="20"/>
        <v>19</v>
      </c>
      <c r="E21" s="114"/>
      <c r="F21" s="114"/>
      <c r="G21" s="115" t="str">
        <f t="shared" si="3"/>
        <v/>
      </c>
      <c r="H21" s="116" t="str">
        <f t="shared" si="4"/>
        <v/>
      </c>
      <c r="I21" s="116" t="str">
        <f t="shared" si="5"/>
        <v/>
      </c>
      <c r="J21" s="117" t="str">
        <f t="shared" si="6"/>
        <v/>
      </c>
      <c r="K21" s="117"/>
      <c r="L21" s="116" t="str">
        <f t="shared" si="7"/>
        <v/>
      </c>
      <c r="M21" s="116" t="str">
        <f t="shared" si="8"/>
        <v/>
      </c>
      <c r="N21" s="117" t="str">
        <f t="shared" si="19"/>
        <v/>
      </c>
      <c r="O21" s="117" t="str">
        <f t="shared" si="9"/>
        <v/>
      </c>
      <c r="P21" s="117" t="str">
        <f t="shared" si="10"/>
        <v/>
      </c>
      <c r="Q21" s="116"/>
      <c r="R21" s="116"/>
      <c r="S21" s="116"/>
      <c r="T21" s="117" t="str">
        <f t="shared" si="11"/>
        <v/>
      </c>
      <c r="U21" s="117" t="str">
        <f t="shared" si="12"/>
        <v/>
      </c>
      <c r="V21" s="117" t="str">
        <f t="shared" si="13"/>
        <v/>
      </c>
      <c r="W21" s="118" t="str">
        <f t="shared" si="14"/>
        <v/>
      </c>
      <c r="X21" s="118" t="str">
        <f t="shared" si="0"/>
        <v/>
      </c>
      <c r="Y21" s="115"/>
      <c r="Z21" s="119"/>
      <c r="AA21" s="119" t="str">
        <f t="shared" si="15"/>
        <v/>
      </c>
      <c r="AB21" s="119"/>
      <c r="AC21" s="119" t="str">
        <f t="shared" si="16"/>
        <v/>
      </c>
      <c r="AD21" s="119" t="str">
        <f t="shared" si="17"/>
        <v/>
      </c>
      <c r="AE21" s="120" t="str">
        <f>IF(OR(F21="Matin",F21="après-midi",F21="nuit",F21="Journée",F21="Astreinte +1 dep"),Données!$C$14,IF(OR(F21="Astreinte +2 dep"),Données!$C$14*2,IF(OR(F21="Astreinte +3 dep"),Données!$C$14*3,IF(F21="Astreinte +4 dep",Données!$C$14*4,""))))</f>
        <v/>
      </c>
      <c r="AF21" s="121"/>
      <c r="AG21" s="122"/>
      <c r="AH21" s="68"/>
      <c r="AI21" s="68"/>
    </row>
    <row r="22" spans="1:35" ht="15.6">
      <c r="A22" s="97" t="str">
        <f t="shared" si="1"/>
        <v>20 Octobre 2013</v>
      </c>
      <c r="B22" s="171" t="str">
        <f t="shared" si="2"/>
        <v/>
      </c>
      <c r="C22" s="70">
        <f t="shared" si="20"/>
        <v>41567</v>
      </c>
      <c r="D22" s="71">
        <f t="shared" si="20"/>
        <v>20</v>
      </c>
      <c r="E22" s="61"/>
      <c r="F22" s="61"/>
      <c r="G22" s="181" t="str">
        <f t="shared" si="3"/>
        <v/>
      </c>
      <c r="H22" s="63" t="str">
        <f t="shared" si="4"/>
        <v/>
      </c>
      <c r="I22" s="63" t="str">
        <f t="shared" si="5"/>
        <v/>
      </c>
      <c r="J22" s="64" t="str">
        <f t="shared" si="6"/>
        <v/>
      </c>
      <c r="K22" s="64"/>
      <c r="L22" s="63" t="str">
        <f t="shared" si="7"/>
        <v/>
      </c>
      <c r="M22" s="63" t="str">
        <f t="shared" si="8"/>
        <v/>
      </c>
      <c r="N22" s="64" t="str">
        <f t="shared" si="19"/>
        <v/>
      </c>
      <c r="O22" s="64" t="str">
        <f t="shared" si="9"/>
        <v/>
      </c>
      <c r="P22" s="64" t="str">
        <f t="shared" si="10"/>
        <v/>
      </c>
      <c r="Q22" s="63"/>
      <c r="R22" s="63"/>
      <c r="S22" s="63"/>
      <c r="T22" s="64" t="str">
        <f t="shared" si="11"/>
        <v/>
      </c>
      <c r="U22" s="64" t="str">
        <f t="shared" si="12"/>
        <v/>
      </c>
      <c r="V22" s="64" t="str">
        <f t="shared" si="13"/>
        <v/>
      </c>
      <c r="W22" s="91" t="str">
        <f t="shared" si="14"/>
        <v/>
      </c>
      <c r="X22" s="91" t="str">
        <f t="shared" si="0"/>
        <v/>
      </c>
      <c r="Y22" s="62"/>
      <c r="Z22" s="65"/>
      <c r="AA22" s="65" t="str">
        <f t="shared" si="15"/>
        <v/>
      </c>
      <c r="AB22" s="65"/>
      <c r="AC22" s="65" t="str">
        <f t="shared" si="16"/>
        <v/>
      </c>
      <c r="AD22" s="65" t="str">
        <f t="shared" si="17"/>
        <v/>
      </c>
      <c r="AE22" s="66" t="str">
        <f>IF(OR(F22="Matin",F22="après-midi",F22="nuit",F22="Journée",F22="Astreinte +1 dep"),Données!$C$14,IF(OR(F22="Astreinte +2 dep"),Données!$C$14*2,IF(OR(F22="Astreinte +3 dep"),Données!$C$14*3,IF(F22="Astreinte +4 dep",Données!$C$14*4,""))))</f>
        <v/>
      </c>
      <c r="AF22" s="67"/>
      <c r="AG22" s="93"/>
      <c r="AH22" s="68"/>
      <c r="AI22" s="68"/>
    </row>
    <row r="23" spans="1:35" ht="15.6">
      <c r="A23" s="97" t="str">
        <f t="shared" si="1"/>
        <v>21 Octobre 2013</v>
      </c>
      <c r="B23" s="171" t="str">
        <f t="shared" si="2"/>
        <v/>
      </c>
      <c r="C23" s="112">
        <f t="shared" si="20"/>
        <v>41568</v>
      </c>
      <c r="D23" s="113">
        <f t="shared" si="20"/>
        <v>21</v>
      </c>
      <c r="E23" s="114"/>
      <c r="F23" s="114"/>
      <c r="G23" s="115" t="str">
        <f t="shared" si="3"/>
        <v/>
      </c>
      <c r="H23" s="116" t="str">
        <f t="shared" si="4"/>
        <v/>
      </c>
      <c r="I23" s="116" t="str">
        <f t="shared" si="5"/>
        <v/>
      </c>
      <c r="J23" s="117" t="str">
        <f t="shared" si="6"/>
        <v/>
      </c>
      <c r="K23" s="117"/>
      <c r="L23" s="116" t="str">
        <f t="shared" si="7"/>
        <v/>
      </c>
      <c r="M23" s="116" t="str">
        <f t="shared" si="8"/>
        <v/>
      </c>
      <c r="N23" s="117" t="str">
        <f t="shared" si="19"/>
        <v/>
      </c>
      <c r="O23" s="117" t="str">
        <f t="shared" si="9"/>
        <v/>
      </c>
      <c r="P23" s="117" t="str">
        <f t="shared" si="10"/>
        <v/>
      </c>
      <c r="Q23" s="116"/>
      <c r="R23" s="116"/>
      <c r="S23" s="116"/>
      <c r="T23" s="117" t="str">
        <f t="shared" si="11"/>
        <v/>
      </c>
      <c r="U23" s="117" t="str">
        <f t="shared" si="12"/>
        <v/>
      </c>
      <c r="V23" s="117" t="str">
        <f t="shared" si="13"/>
        <v/>
      </c>
      <c r="W23" s="118" t="str">
        <f t="shared" si="14"/>
        <v/>
      </c>
      <c r="X23" s="118" t="str">
        <f t="shared" si="0"/>
        <v/>
      </c>
      <c r="Y23" s="115"/>
      <c r="Z23" s="119"/>
      <c r="AA23" s="119" t="str">
        <f t="shared" si="15"/>
        <v/>
      </c>
      <c r="AB23" s="119"/>
      <c r="AC23" s="119" t="str">
        <f t="shared" si="16"/>
        <v/>
      </c>
      <c r="AD23" s="119" t="str">
        <f t="shared" si="17"/>
        <v/>
      </c>
      <c r="AE23" s="120" t="str">
        <f>IF(OR(F23="Matin",F23="après-midi",F23="nuit",F23="Journée",F23="Astreinte +1 dep"),Données!$C$14,IF(OR(F23="Astreinte +2 dep"),Données!$C$14*2,IF(OR(F23="Astreinte +3 dep"),Données!$C$14*3,IF(F23="Astreinte +4 dep",Données!$C$14*4,""))))</f>
        <v/>
      </c>
      <c r="AF23" s="121"/>
      <c r="AG23" s="122"/>
      <c r="AH23" s="68"/>
      <c r="AI23" s="68"/>
    </row>
    <row r="24" spans="1:35" ht="15.6">
      <c r="A24" s="97" t="str">
        <f t="shared" si="1"/>
        <v>22 Octobre 2013</v>
      </c>
      <c r="B24" s="171" t="str">
        <f t="shared" si="2"/>
        <v/>
      </c>
      <c r="C24" s="70">
        <f t="shared" si="20"/>
        <v>41569</v>
      </c>
      <c r="D24" s="71">
        <f t="shared" si="20"/>
        <v>22</v>
      </c>
      <c r="E24" s="61"/>
      <c r="F24" s="61"/>
      <c r="G24" s="181" t="str">
        <f t="shared" si="3"/>
        <v/>
      </c>
      <c r="H24" s="63" t="str">
        <f t="shared" si="4"/>
        <v/>
      </c>
      <c r="I24" s="63" t="str">
        <f t="shared" si="5"/>
        <v/>
      </c>
      <c r="J24" s="64" t="str">
        <f t="shared" si="6"/>
        <v/>
      </c>
      <c r="K24" s="64"/>
      <c r="L24" s="63" t="str">
        <f t="shared" si="7"/>
        <v/>
      </c>
      <c r="M24" s="63" t="str">
        <f t="shared" si="8"/>
        <v/>
      </c>
      <c r="N24" s="64" t="str">
        <f t="shared" si="19"/>
        <v/>
      </c>
      <c r="O24" s="64" t="str">
        <f t="shared" si="9"/>
        <v/>
      </c>
      <c r="P24" s="64" t="str">
        <f t="shared" si="10"/>
        <v/>
      </c>
      <c r="Q24" s="63"/>
      <c r="R24" s="63"/>
      <c r="S24" s="63"/>
      <c r="T24" s="64" t="str">
        <f t="shared" si="11"/>
        <v/>
      </c>
      <c r="U24" s="64" t="str">
        <f t="shared" si="12"/>
        <v/>
      </c>
      <c r="V24" s="64" t="str">
        <f t="shared" si="13"/>
        <v/>
      </c>
      <c r="W24" s="91" t="str">
        <f t="shared" si="14"/>
        <v/>
      </c>
      <c r="X24" s="91" t="str">
        <f t="shared" si="0"/>
        <v/>
      </c>
      <c r="Y24" s="62"/>
      <c r="Z24" s="65"/>
      <c r="AA24" s="65" t="str">
        <f t="shared" si="15"/>
        <v/>
      </c>
      <c r="AB24" s="65"/>
      <c r="AC24" s="65" t="str">
        <f t="shared" si="16"/>
        <v/>
      </c>
      <c r="AD24" s="65" t="str">
        <f t="shared" si="17"/>
        <v/>
      </c>
      <c r="AE24" s="66" t="str">
        <f>IF(OR(F24="Matin",F24="après-midi",F24="nuit",F24="Journée",F24="Astreinte +1 dep"),Données!$C$14,IF(OR(F24="Astreinte +2 dep"),Données!$C$14*2,IF(OR(F24="Astreinte +3 dep"),Données!$C$14*3,IF(F24="Astreinte +4 dep",Données!$C$14*4,""))))</f>
        <v/>
      </c>
      <c r="AF24" s="67"/>
      <c r="AG24" s="93"/>
      <c r="AH24" s="68"/>
      <c r="AI24" s="68"/>
    </row>
    <row r="25" spans="1:35" ht="15.6">
      <c r="A25" s="97" t="str">
        <f t="shared" si="1"/>
        <v>23 Octobre 2013</v>
      </c>
      <c r="B25" s="171">
        <f t="shared" si="2"/>
        <v>43</v>
      </c>
      <c r="C25" s="112">
        <f t="shared" si="20"/>
        <v>41570</v>
      </c>
      <c r="D25" s="113">
        <f t="shared" si="20"/>
        <v>23</v>
      </c>
      <c r="E25" s="114"/>
      <c r="F25" s="114"/>
      <c r="G25" s="115" t="str">
        <f t="shared" si="3"/>
        <v/>
      </c>
      <c r="H25" s="116" t="str">
        <f t="shared" si="4"/>
        <v/>
      </c>
      <c r="I25" s="116" t="str">
        <f t="shared" si="5"/>
        <v/>
      </c>
      <c r="J25" s="117" t="str">
        <f t="shared" si="6"/>
        <v/>
      </c>
      <c r="K25" s="117"/>
      <c r="L25" s="116" t="str">
        <f t="shared" si="7"/>
        <v/>
      </c>
      <c r="M25" s="116" t="str">
        <f t="shared" si="8"/>
        <v/>
      </c>
      <c r="N25" s="117" t="str">
        <f t="shared" si="19"/>
        <v/>
      </c>
      <c r="O25" s="117" t="str">
        <f t="shared" si="9"/>
        <v/>
      </c>
      <c r="P25" s="117" t="str">
        <f t="shared" si="10"/>
        <v/>
      </c>
      <c r="Q25" s="116"/>
      <c r="R25" s="116"/>
      <c r="S25" s="116"/>
      <c r="T25" s="117" t="str">
        <f t="shared" si="11"/>
        <v/>
      </c>
      <c r="U25" s="117" t="str">
        <f t="shared" si="12"/>
        <v/>
      </c>
      <c r="V25" s="117" t="str">
        <f t="shared" si="13"/>
        <v/>
      </c>
      <c r="W25" s="118" t="str">
        <f t="shared" si="14"/>
        <v/>
      </c>
      <c r="X25" s="118" t="str">
        <f t="shared" si="0"/>
        <v/>
      </c>
      <c r="Y25" s="115"/>
      <c r="Z25" s="119"/>
      <c r="AA25" s="119" t="str">
        <f t="shared" si="15"/>
        <v/>
      </c>
      <c r="AB25" s="119"/>
      <c r="AC25" s="119" t="str">
        <f t="shared" si="16"/>
        <v/>
      </c>
      <c r="AD25" s="119" t="str">
        <f t="shared" si="17"/>
        <v/>
      </c>
      <c r="AE25" s="120" t="str">
        <f>IF(OR(F25="Matin",F25="après-midi",F25="nuit",F25="Journée",F25="Astreinte +1 dep"),Données!$C$14,IF(OR(F25="Astreinte +2 dep"),Données!$C$14*2,IF(OR(F25="Astreinte +3 dep"),Données!$C$14*3,IF(F25="Astreinte +4 dep",Données!$C$14*4,""))))</f>
        <v/>
      </c>
      <c r="AF25" s="121"/>
      <c r="AG25" s="122"/>
      <c r="AH25" s="68"/>
      <c r="AI25" s="68"/>
    </row>
    <row r="26" spans="1:35" ht="15.6">
      <c r="A26" s="97" t="str">
        <f t="shared" si="1"/>
        <v>24 Octobre 2013</v>
      </c>
      <c r="B26" s="171" t="str">
        <f t="shared" si="2"/>
        <v/>
      </c>
      <c r="C26" s="70">
        <f t="shared" si="20"/>
        <v>41571</v>
      </c>
      <c r="D26" s="71">
        <f t="shared" si="20"/>
        <v>24</v>
      </c>
      <c r="E26" s="61"/>
      <c r="F26" s="69"/>
      <c r="G26" s="181" t="str">
        <f t="shared" si="3"/>
        <v/>
      </c>
      <c r="H26" s="63" t="str">
        <f t="shared" si="4"/>
        <v/>
      </c>
      <c r="I26" s="63" t="str">
        <f t="shared" si="5"/>
        <v/>
      </c>
      <c r="J26" s="64" t="str">
        <f t="shared" si="6"/>
        <v/>
      </c>
      <c r="K26" s="64"/>
      <c r="L26" s="63" t="str">
        <f t="shared" si="7"/>
        <v/>
      </c>
      <c r="M26" s="63" t="str">
        <f t="shared" si="8"/>
        <v/>
      </c>
      <c r="N26" s="64" t="str">
        <f t="shared" si="19"/>
        <v/>
      </c>
      <c r="O26" s="64" t="str">
        <f t="shared" si="9"/>
        <v/>
      </c>
      <c r="P26" s="64" t="str">
        <f t="shared" si="10"/>
        <v/>
      </c>
      <c r="Q26" s="63"/>
      <c r="R26" s="63"/>
      <c r="S26" s="63"/>
      <c r="T26" s="64" t="str">
        <f t="shared" si="11"/>
        <v/>
      </c>
      <c r="U26" s="64" t="str">
        <f t="shared" si="12"/>
        <v/>
      </c>
      <c r="V26" s="64" t="str">
        <f t="shared" si="13"/>
        <v/>
      </c>
      <c r="W26" s="91" t="str">
        <f t="shared" si="14"/>
        <v/>
      </c>
      <c r="X26" s="91" t="str">
        <f t="shared" si="0"/>
        <v/>
      </c>
      <c r="Y26" s="62"/>
      <c r="Z26" s="65"/>
      <c r="AA26" s="65" t="str">
        <f t="shared" si="15"/>
        <v/>
      </c>
      <c r="AB26" s="65"/>
      <c r="AC26" s="65" t="str">
        <f t="shared" si="16"/>
        <v/>
      </c>
      <c r="AD26" s="65" t="str">
        <f t="shared" si="17"/>
        <v/>
      </c>
      <c r="AE26" s="66" t="str">
        <f>IF(OR(F26="Matin",F26="après-midi",F26="nuit",F26="Journée",F26="Astreinte +1 dep"),Données!$C$14,IF(OR(F26="Astreinte +2 dep"),Données!$C$14*2,IF(OR(F26="Astreinte +3 dep"),Données!$C$14*3,IF(F26="Astreinte +4 dep",Données!$C$14*4,""))))</f>
        <v/>
      </c>
      <c r="AF26" s="67"/>
      <c r="AG26" s="93"/>
      <c r="AH26" s="68"/>
      <c r="AI26" s="68"/>
    </row>
    <row r="27" spans="1:35" ht="15.6">
      <c r="A27" s="97" t="str">
        <f t="shared" si="1"/>
        <v>25 Octobre 2013</v>
      </c>
      <c r="B27" s="171" t="str">
        <f t="shared" si="2"/>
        <v/>
      </c>
      <c r="C27" s="112">
        <f t="shared" si="20"/>
        <v>41572</v>
      </c>
      <c r="D27" s="113">
        <f t="shared" si="20"/>
        <v>25</v>
      </c>
      <c r="E27" s="114"/>
      <c r="F27" s="114"/>
      <c r="G27" s="115" t="str">
        <f t="shared" si="3"/>
        <v/>
      </c>
      <c r="H27" s="116" t="str">
        <f t="shared" si="4"/>
        <v/>
      </c>
      <c r="I27" s="116" t="str">
        <f t="shared" si="5"/>
        <v/>
      </c>
      <c r="J27" s="117" t="str">
        <f t="shared" si="6"/>
        <v/>
      </c>
      <c r="K27" s="117"/>
      <c r="L27" s="116" t="str">
        <f t="shared" si="7"/>
        <v/>
      </c>
      <c r="M27" s="116" t="str">
        <f t="shared" si="8"/>
        <v/>
      </c>
      <c r="N27" s="117" t="str">
        <f t="shared" si="19"/>
        <v/>
      </c>
      <c r="O27" s="117" t="str">
        <f t="shared" si="9"/>
        <v/>
      </c>
      <c r="P27" s="117" t="str">
        <f t="shared" si="10"/>
        <v/>
      </c>
      <c r="Q27" s="116"/>
      <c r="R27" s="116"/>
      <c r="S27" s="116"/>
      <c r="T27" s="117" t="str">
        <f t="shared" si="11"/>
        <v/>
      </c>
      <c r="U27" s="117" t="str">
        <f t="shared" si="12"/>
        <v/>
      </c>
      <c r="V27" s="117" t="str">
        <f t="shared" si="13"/>
        <v/>
      </c>
      <c r="W27" s="118" t="str">
        <f t="shared" si="14"/>
        <v/>
      </c>
      <c r="X27" s="118" t="str">
        <f t="shared" si="0"/>
        <v/>
      </c>
      <c r="Y27" s="115"/>
      <c r="Z27" s="119"/>
      <c r="AA27" s="119" t="str">
        <f t="shared" si="15"/>
        <v/>
      </c>
      <c r="AB27" s="119"/>
      <c r="AC27" s="119" t="str">
        <f t="shared" si="16"/>
        <v/>
      </c>
      <c r="AD27" s="119" t="str">
        <f t="shared" si="17"/>
        <v/>
      </c>
      <c r="AE27" s="120" t="str">
        <f>IF(OR(F27="Matin",F27="après-midi",F27="nuit",F27="Journée",F27="Astreinte +1 dep"),Données!$C$14,IF(OR(F27="Astreinte +2 dep"),Données!$C$14*2,IF(OR(F27="Astreinte +3 dep"),Données!$C$14*3,IF(F27="Astreinte +4 dep",Données!$C$14*4,""))))</f>
        <v/>
      </c>
      <c r="AF27" s="121"/>
      <c r="AG27" s="122"/>
      <c r="AH27" s="68"/>
      <c r="AI27" s="68"/>
    </row>
    <row r="28" spans="1:35" ht="15.6">
      <c r="A28" s="97" t="str">
        <f t="shared" si="1"/>
        <v>26 Octobre 2013</v>
      </c>
      <c r="B28" s="171" t="str">
        <f t="shared" si="2"/>
        <v/>
      </c>
      <c r="C28" s="70">
        <f t="shared" si="20"/>
        <v>41573</v>
      </c>
      <c r="D28" s="71">
        <f t="shared" si="20"/>
        <v>26</v>
      </c>
      <c r="E28" s="61"/>
      <c r="F28" s="61"/>
      <c r="G28" s="181" t="str">
        <f t="shared" si="3"/>
        <v/>
      </c>
      <c r="H28" s="63" t="str">
        <f t="shared" si="4"/>
        <v/>
      </c>
      <c r="I28" s="63" t="str">
        <f t="shared" si="5"/>
        <v/>
      </c>
      <c r="J28" s="64" t="str">
        <f t="shared" si="6"/>
        <v/>
      </c>
      <c r="K28" s="64"/>
      <c r="L28" s="63" t="str">
        <f t="shared" si="7"/>
        <v/>
      </c>
      <c r="M28" s="63" t="str">
        <f t="shared" si="8"/>
        <v/>
      </c>
      <c r="N28" s="64" t="str">
        <f t="shared" si="19"/>
        <v/>
      </c>
      <c r="O28" s="64" t="str">
        <f t="shared" si="9"/>
        <v/>
      </c>
      <c r="P28" s="64" t="str">
        <f t="shared" si="10"/>
        <v/>
      </c>
      <c r="Q28" s="63"/>
      <c r="R28" s="63"/>
      <c r="S28" s="63"/>
      <c r="T28" s="64" t="str">
        <f t="shared" si="11"/>
        <v/>
      </c>
      <c r="U28" s="64" t="str">
        <f t="shared" si="12"/>
        <v/>
      </c>
      <c r="V28" s="64" t="str">
        <f t="shared" si="13"/>
        <v/>
      </c>
      <c r="W28" s="91" t="str">
        <f t="shared" si="14"/>
        <v/>
      </c>
      <c r="X28" s="91" t="str">
        <f t="shared" si="0"/>
        <v/>
      </c>
      <c r="Y28" s="62"/>
      <c r="Z28" s="65"/>
      <c r="AA28" s="65" t="str">
        <f t="shared" si="15"/>
        <v/>
      </c>
      <c r="AB28" s="65"/>
      <c r="AC28" s="65" t="str">
        <f t="shared" si="16"/>
        <v/>
      </c>
      <c r="AD28" s="65" t="str">
        <f t="shared" si="17"/>
        <v/>
      </c>
      <c r="AE28" s="66" t="str">
        <f>IF(OR(F28="Matin",F28="après-midi",F28="nuit",F28="Journée",F28="Astreinte +1 dep"),Données!$C$14,IF(OR(F28="Astreinte +2 dep"),Données!$C$14*2,IF(OR(F28="Astreinte +3 dep"),Données!$C$14*3,IF(F28="Astreinte +4 dep",Données!$C$14*4,""))))</f>
        <v/>
      </c>
      <c r="AF28" s="67"/>
      <c r="AG28" s="93"/>
      <c r="AH28" s="68"/>
      <c r="AI28" s="68"/>
    </row>
    <row r="29" spans="1:35" ht="15.6">
      <c r="A29" s="97" t="str">
        <f t="shared" si="1"/>
        <v>27 Octobre 2013</v>
      </c>
      <c r="B29" s="171" t="str">
        <f t="shared" si="2"/>
        <v/>
      </c>
      <c r="C29" s="112">
        <f t="shared" si="20"/>
        <v>41574</v>
      </c>
      <c r="D29" s="113">
        <f t="shared" si="20"/>
        <v>27</v>
      </c>
      <c r="E29" s="114"/>
      <c r="F29" s="114"/>
      <c r="G29" s="115" t="str">
        <f t="shared" si="3"/>
        <v/>
      </c>
      <c r="H29" s="116" t="str">
        <f t="shared" si="4"/>
        <v/>
      </c>
      <c r="I29" s="116" t="str">
        <f t="shared" si="5"/>
        <v/>
      </c>
      <c r="J29" s="117" t="str">
        <f t="shared" si="6"/>
        <v/>
      </c>
      <c r="K29" s="117"/>
      <c r="L29" s="116" t="str">
        <f t="shared" si="7"/>
        <v/>
      </c>
      <c r="M29" s="116" t="str">
        <f t="shared" si="8"/>
        <v/>
      </c>
      <c r="N29" s="117" t="str">
        <f t="shared" si="19"/>
        <v/>
      </c>
      <c r="O29" s="117" t="str">
        <f t="shared" si="9"/>
        <v/>
      </c>
      <c r="P29" s="117" t="str">
        <f t="shared" si="10"/>
        <v/>
      </c>
      <c r="Q29" s="116"/>
      <c r="R29" s="116"/>
      <c r="S29" s="116"/>
      <c r="T29" s="117" t="str">
        <f t="shared" si="11"/>
        <v/>
      </c>
      <c r="U29" s="117" t="str">
        <f t="shared" si="12"/>
        <v/>
      </c>
      <c r="V29" s="117" t="str">
        <f t="shared" si="13"/>
        <v/>
      </c>
      <c r="W29" s="118" t="str">
        <f t="shared" si="14"/>
        <v/>
      </c>
      <c r="X29" s="118" t="str">
        <f t="shared" si="0"/>
        <v/>
      </c>
      <c r="Y29" s="115"/>
      <c r="Z29" s="119"/>
      <c r="AA29" s="119" t="str">
        <f t="shared" si="15"/>
        <v/>
      </c>
      <c r="AB29" s="119"/>
      <c r="AC29" s="119" t="str">
        <f t="shared" si="16"/>
        <v/>
      </c>
      <c r="AD29" s="119" t="str">
        <f t="shared" si="17"/>
        <v/>
      </c>
      <c r="AE29" s="120" t="str">
        <f>IF(OR(F29="Matin",F29="après-midi",F29="nuit",F29="Journée",F29="Astreinte +1 dep"),Données!$C$14,IF(OR(F29="Astreinte +2 dep"),Données!$C$14*2,IF(OR(F29="Astreinte +3 dep"),Données!$C$14*3,IF(F29="Astreinte +4 dep",Données!$C$14*4,""))))</f>
        <v/>
      </c>
      <c r="AF29" s="121"/>
      <c r="AG29" s="122"/>
      <c r="AH29" s="68"/>
      <c r="AI29" s="68"/>
    </row>
    <row r="30" spans="1:35" ht="15.6">
      <c r="A30" s="97" t="str">
        <f t="shared" si="1"/>
        <v>28 Octobre 2013</v>
      </c>
      <c r="B30" s="171" t="str">
        <f t="shared" si="2"/>
        <v/>
      </c>
      <c r="C30" s="70">
        <f t="shared" si="20"/>
        <v>41575</v>
      </c>
      <c r="D30" s="71">
        <f t="shared" si="20"/>
        <v>28</v>
      </c>
      <c r="E30" s="61"/>
      <c r="F30" s="61"/>
      <c r="G30" s="181" t="str">
        <f t="shared" si="3"/>
        <v/>
      </c>
      <c r="H30" s="63" t="str">
        <f t="shared" si="4"/>
        <v/>
      </c>
      <c r="I30" s="63" t="str">
        <f t="shared" si="5"/>
        <v/>
      </c>
      <c r="J30" s="64" t="str">
        <f t="shared" si="6"/>
        <v/>
      </c>
      <c r="K30" s="64"/>
      <c r="L30" s="63" t="str">
        <f t="shared" si="7"/>
        <v/>
      </c>
      <c r="M30" s="63" t="str">
        <f t="shared" si="8"/>
        <v/>
      </c>
      <c r="N30" s="64" t="str">
        <f t="shared" si="19"/>
        <v/>
      </c>
      <c r="O30" s="64" t="str">
        <f t="shared" si="9"/>
        <v/>
      </c>
      <c r="P30" s="64" t="str">
        <f t="shared" si="10"/>
        <v/>
      </c>
      <c r="Q30" s="63"/>
      <c r="R30" s="63"/>
      <c r="S30" s="63"/>
      <c r="T30" s="64" t="str">
        <f t="shared" si="11"/>
        <v/>
      </c>
      <c r="U30" s="64" t="str">
        <f t="shared" si="12"/>
        <v/>
      </c>
      <c r="V30" s="64" t="str">
        <f t="shared" si="13"/>
        <v/>
      </c>
      <c r="W30" s="91" t="str">
        <f t="shared" si="14"/>
        <v/>
      </c>
      <c r="X30" s="91" t="str">
        <f t="shared" si="0"/>
        <v/>
      </c>
      <c r="Y30" s="62"/>
      <c r="Z30" s="65"/>
      <c r="AA30" s="65" t="str">
        <f t="shared" si="15"/>
        <v/>
      </c>
      <c r="AB30" s="65"/>
      <c r="AC30" s="65" t="str">
        <f t="shared" si="16"/>
        <v/>
      </c>
      <c r="AD30" s="65" t="str">
        <f t="shared" si="17"/>
        <v/>
      </c>
      <c r="AE30" s="66" t="str">
        <f>IF(OR(F30="Matin",F30="après-midi",F30="nuit",F30="Journée",F30="Astreinte +1 dep"),Données!$C$14,IF(OR(F30="Astreinte +2 dep"),Données!$C$14*2,IF(OR(F30="Astreinte +3 dep"),Données!$C$14*3,IF(F30="Astreinte +4 dep",Données!$C$14*4,""))))</f>
        <v/>
      </c>
      <c r="AF30" s="67"/>
      <c r="AG30" s="93"/>
      <c r="AH30" s="68"/>
      <c r="AI30" s="68"/>
    </row>
    <row r="31" spans="1:35" ht="15.6">
      <c r="A31" s="97" t="str">
        <f t="shared" si="1"/>
        <v>29 Octobre 2013</v>
      </c>
      <c r="B31" s="171" t="str">
        <f t="shared" si="2"/>
        <v/>
      </c>
      <c r="C31" s="112">
        <f>IF(MONTH($C$30+1)=MONTH($C$3),$C$30+1,"")</f>
        <v>41576</v>
      </c>
      <c r="D31" s="113">
        <f>IF(C31&lt;&gt;"",D30+1,"")</f>
        <v>29</v>
      </c>
      <c r="E31" s="114"/>
      <c r="F31" s="114"/>
      <c r="G31" s="115" t="str">
        <f t="shared" si="3"/>
        <v/>
      </c>
      <c r="H31" s="116" t="str">
        <f t="shared" si="4"/>
        <v/>
      </c>
      <c r="I31" s="116" t="str">
        <f t="shared" si="5"/>
        <v/>
      </c>
      <c r="J31" s="117" t="str">
        <f t="shared" si="6"/>
        <v/>
      </c>
      <c r="K31" s="117"/>
      <c r="L31" s="116" t="str">
        <f t="shared" si="7"/>
        <v/>
      </c>
      <c r="M31" s="116" t="str">
        <f t="shared" si="8"/>
        <v/>
      </c>
      <c r="N31" s="117" t="str">
        <f t="shared" si="19"/>
        <v/>
      </c>
      <c r="O31" s="117" t="str">
        <f t="shared" si="9"/>
        <v/>
      </c>
      <c r="P31" s="117" t="str">
        <f t="shared" si="10"/>
        <v/>
      </c>
      <c r="Q31" s="116"/>
      <c r="R31" s="116"/>
      <c r="S31" s="116"/>
      <c r="T31" s="117" t="str">
        <f t="shared" si="11"/>
        <v/>
      </c>
      <c r="U31" s="117" t="str">
        <f t="shared" si="12"/>
        <v/>
      </c>
      <c r="V31" s="117" t="str">
        <f t="shared" si="13"/>
        <v/>
      </c>
      <c r="W31" s="118" t="str">
        <f t="shared" si="14"/>
        <v/>
      </c>
      <c r="X31" s="118" t="str">
        <f t="shared" si="0"/>
        <v/>
      </c>
      <c r="Y31" s="115"/>
      <c r="Z31" s="119"/>
      <c r="AA31" s="119" t="str">
        <f t="shared" si="15"/>
        <v/>
      </c>
      <c r="AB31" s="119"/>
      <c r="AC31" s="119" t="str">
        <f t="shared" si="16"/>
        <v/>
      </c>
      <c r="AD31" s="119" t="str">
        <f t="shared" si="17"/>
        <v/>
      </c>
      <c r="AE31" s="120" t="str">
        <f>IF(OR(F31="Matin",F31="après-midi",F31="nuit",F31="Journée",F31="Astreinte +1 dep"),Données!$C$14,IF(OR(F31="Astreinte +2 dep"),Données!$C$14*2,IF(OR(F31="Astreinte +3 dep"),Données!$C$14*3,IF(F31="Astreinte +4 dep",Données!$C$14*4,""))))</f>
        <v/>
      </c>
      <c r="AF31" s="121"/>
      <c r="AG31" s="122"/>
      <c r="AH31" s="68"/>
      <c r="AI31" s="68"/>
    </row>
    <row r="32" spans="1:35" ht="15.6">
      <c r="A32" s="97" t="str">
        <f t="shared" si="1"/>
        <v>30 Octobre 2013</v>
      </c>
      <c r="B32" s="171">
        <f t="shared" si="2"/>
        <v>44</v>
      </c>
      <c r="C32" s="70">
        <f>IF(MONTH($C$30+2)=MONTH($C$3),$C$30+2,"")</f>
        <v>41577</v>
      </c>
      <c r="D32" s="71">
        <f>IF(C32&lt;&gt;"",D31+1,"")</f>
        <v>30</v>
      </c>
      <c r="E32" s="61"/>
      <c r="F32" s="61"/>
      <c r="G32" s="181" t="str">
        <f t="shared" si="3"/>
        <v/>
      </c>
      <c r="H32" s="63" t="str">
        <f t="shared" si="4"/>
        <v/>
      </c>
      <c r="I32" s="63" t="str">
        <f t="shared" si="5"/>
        <v/>
      </c>
      <c r="J32" s="64" t="str">
        <f t="shared" si="6"/>
        <v/>
      </c>
      <c r="K32" s="64"/>
      <c r="L32" s="63" t="str">
        <f t="shared" si="7"/>
        <v/>
      </c>
      <c r="M32" s="63" t="str">
        <f t="shared" si="8"/>
        <v/>
      </c>
      <c r="N32" s="64" t="str">
        <f t="shared" si="19"/>
        <v/>
      </c>
      <c r="O32" s="64" t="str">
        <f t="shared" si="9"/>
        <v/>
      </c>
      <c r="P32" s="64" t="str">
        <f t="shared" si="10"/>
        <v/>
      </c>
      <c r="Q32" s="63"/>
      <c r="R32" s="63"/>
      <c r="S32" s="63"/>
      <c r="T32" s="64" t="str">
        <f t="shared" si="11"/>
        <v/>
      </c>
      <c r="U32" s="64" t="str">
        <f t="shared" si="12"/>
        <v/>
      </c>
      <c r="V32" s="64" t="str">
        <f t="shared" si="13"/>
        <v/>
      </c>
      <c r="W32" s="91" t="str">
        <f t="shared" si="14"/>
        <v/>
      </c>
      <c r="X32" s="91" t="str">
        <f t="shared" si="0"/>
        <v/>
      </c>
      <c r="Y32" s="62"/>
      <c r="Z32" s="65"/>
      <c r="AA32" s="65" t="str">
        <f t="shared" si="15"/>
        <v/>
      </c>
      <c r="AB32" s="65"/>
      <c r="AC32" s="65" t="str">
        <f t="shared" si="16"/>
        <v/>
      </c>
      <c r="AD32" s="65" t="str">
        <f t="shared" si="17"/>
        <v/>
      </c>
      <c r="AE32" s="66" t="str">
        <f>IF(OR(F32="Matin",F32="après-midi",F32="nuit",F32="Journée",F32="Astreinte +1 dep"),Données!$C$14,IF(OR(F32="Astreinte +2 dep"),Données!$C$14*2,IF(OR(F32="Astreinte +3 dep"),Données!$C$14*3,IF(F32="Astreinte +4 dep",Données!$C$14*4,""))))</f>
        <v/>
      </c>
      <c r="AF32" s="67"/>
      <c r="AG32" s="93"/>
      <c r="AH32" s="68"/>
      <c r="AI32" s="68"/>
    </row>
    <row r="33" spans="1:35" ht="15.6">
      <c r="A33" s="170" t="str">
        <f t="shared" si="1"/>
        <v>31 Octobre 2013</v>
      </c>
      <c r="B33" s="171" t="str">
        <f t="shared" si="2"/>
        <v/>
      </c>
      <c r="C33" s="124">
        <f>IF(MONTH($C$30+3)=MONTH($C$3),$C$30+3,"")</f>
        <v>41578</v>
      </c>
      <c r="D33" s="113">
        <f>IF(C33&lt;&gt;"",D32+1,"")</f>
        <v>31</v>
      </c>
      <c r="E33" s="114"/>
      <c r="F33" s="114"/>
      <c r="G33" s="115" t="str">
        <f t="shared" si="3"/>
        <v/>
      </c>
      <c r="H33" s="116" t="str">
        <f t="shared" si="4"/>
        <v/>
      </c>
      <c r="I33" s="116" t="str">
        <f t="shared" si="5"/>
        <v/>
      </c>
      <c r="J33" s="117" t="str">
        <f t="shared" si="6"/>
        <v/>
      </c>
      <c r="K33" s="117"/>
      <c r="L33" s="116" t="str">
        <f t="shared" si="7"/>
        <v/>
      </c>
      <c r="M33" s="116" t="str">
        <f t="shared" si="8"/>
        <v/>
      </c>
      <c r="N33" s="117" t="str">
        <f t="shared" si="19"/>
        <v/>
      </c>
      <c r="O33" s="117" t="str">
        <f t="shared" si="9"/>
        <v/>
      </c>
      <c r="P33" s="117" t="str">
        <f t="shared" si="10"/>
        <v/>
      </c>
      <c r="Q33" s="116"/>
      <c r="R33" s="116"/>
      <c r="S33" s="116"/>
      <c r="T33" s="117" t="str">
        <f t="shared" si="11"/>
        <v/>
      </c>
      <c r="U33" s="117" t="str">
        <f t="shared" si="12"/>
        <v/>
      </c>
      <c r="V33" s="117" t="str">
        <f t="shared" si="13"/>
        <v/>
      </c>
      <c r="W33" s="118" t="str">
        <f t="shared" si="14"/>
        <v/>
      </c>
      <c r="X33" s="118" t="str">
        <f>IF(D33="","",IF(AND(WEEKDAY(C33,2)=6,F33&lt;&gt;"",F33&lt;&gt;"Astreinte sans dep",F33&lt;&gt;"Astreinte +1 dep",F33&lt;&gt;"Astreinte +2 dep",F33&lt;&gt;"Astreinte +3 dep",F33&lt;&gt;"Astreinte +4 dep"),1,""))</f>
        <v/>
      </c>
      <c r="Y33" s="115"/>
      <c r="Z33" s="119"/>
      <c r="AA33" s="119" t="str">
        <f t="shared" si="15"/>
        <v/>
      </c>
      <c r="AB33" s="119"/>
      <c r="AC33" s="119" t="str">
        <f t="shared" si="16"/>
        <v/>
      </c>
      <c r="AD33" s="119" t="str">
        <f t="shared" si="17"/>
        <v/>
      </c>
      <c r="AE33" s="120" t="str">
        <f>IF(OR(F33="Matin",F33="après-midi",F33="nuit",F33="Journée",F33="Astreinte +1 dep"),Données!$C$14,IF(OR(F33="Astreinte +2 dep"),Données!$C$14*2,IF(OR(F33="Astreinte +3 dep"),Données!$C$14*3,IF(F33="Astreinte +4 dep",Données!$C$14*4,""))))</f>
        <v/>
      </c>
      <c r="AF33" s="121"/>
      <c r="AG33" s="122"/>
      <c r="AH33" s="68"/>
      <c r="AI33" s="68"/>
    </row>
    <row r="34" spans="1:35" ht="8.25" customHeight="1">
      <c r="A34" s="1"/>
      <c r="B34" s="1"/>
      <c r="C34" s="1"/>
      <c r="D34" s="1"/>
      <c r="E34" s="1"/>
      <c r="F34" s="8"/>
      <c r="G34" s="1"/>
      <c r="H34" s="1"/>
      <c r="I34" s="1"/>
      <c r="J34" s="1"/>
      <c r="K34" s="1"/>
      <c r="L34" s="4"/>
      <c r="M34" s="4"/>
      <c r="N34" s="1"/>
      <c r="O34" s="1"/>
      <c r="P34" s="1"/>
      <c r="Q34" s="1"/>
      <c r="R34" s="1"/>
      <c r="S34" s="1"/>
      <c r="T34" s="1"/>
      <c r="U34" s="1"/>
      <c r="V34" s="1"/>
      <c r="W34" s="1"/>
      <c r="X34" s="3" t="str">
        <f>IF(OR(F34="Matin",F34="Nuit",F34="Journée",F34="Après-midi",F34="Maladie",F34="Accident travail"),450,"")</f>
        <v/>
      </c>
      <c r="Y34" s="3" t="str">
        <f>IF(OR(G34="Matin",G34="Nuit",G34="Journée",G34="Après-midi",G34="Maladie",G34="Accident travail"),450,"")</f>
        <v/>
      </c>
      <c r="Z34" s="3" t="str">
        <f>IF(OR(H34="Matin",H34="Nuit",H34="Journée",H34="Après-midi",H34="Maladie",H34="Accident travail"),450,"")</f>
        <v/>
      </c>
      <c r="AA34" s="3" t="str">
        <f>IF(OR(I34="Matin",I34="Nuit",I34="Journée",I34="Après-midi",I34="Maladie",I34="Accident travail"),450,"")</f>
        <v/>
      </c>
      <c r="AB34" s="3" t="str">
        <f>IF(OR(J34="Matin",J34="Nuit",J34="Journée",J34="Après-midi",J34="Maladie",J34="Accident travail"),450,"")</f>
        <v/>
      </c>
      <c r="AC34" s="3"/>
      <c r="AD34" s="3"/>
      <c r="AE34" s="3" t="str">
        <f>IF(OR(K34="Matin",K34="Nuit",K34="Journée",K34="Après-midi",K34="Maladie",K34="Accident travail"),450,"")</f>
        <v/>
      </c>
      <c r="AF34" s="3" t="str">
        <f>IF(OR(L34="Matin",L34="Nuit",L34="Journée",L34="Après-midi",L34="Maladie",L34="Accident travail"),450,"")</f>
        <v/>
      </c>
      <c r="AG34" s="3" t="str">
        <f>IF(OR(M34="Matin",M34="Nuit",M34="Journée",M34="Après-midi",M34="Maladie",M34="Accident travail"),450,"")</f>
        <v/>
      </c>
      <c r="AH34" s="132" t="str">
        <f>IF(OR(N34="Matin",N34="Nuit",N34="Journée",N34="Après-midi",N34="Maladie",N34="Accident travail"),450,"")</f>
        <v/>
      </c>
    </row>
    <row r="35" spans="1:35" s="18" customFormat="1" ht="15.75" customHeight="1">
      <c r="A35" s="221"/>
      <c r="B35" s="221"/>
      <c r="C35" s="222"/>
      <c r="D35" s="222"/>
      <c r="E35" s="222"/>
      <c r="F35" s="222"/>
      <c r="G35" s="73">
        <f>SUM(G3:G33)</f>
        <v>0</v>
      </c>
      <c r="H35" s="150">
        <f>SUM(H3:H33)</f>
        <v>0</v>
      </c>
      <c r="I35" s="73">
        <f>SUM(I3:I33)</f>
        <v>0</v>
      </c>
      <c r="J35" s="77">
        <f>SUM(J3:J33)</f>
        <v>0</v>
      </c>
      <c r="K35" s="151">
        <f>COUNTA(K3:K33)</f>
        <v>0</v>
      </c>
      <c r="L35" s="73">
        <f t="shared" ref="L35:R35" si="21">SUM(L3:L33)</f>
        <v>0</v>
      </c>
      <c r="M35" s="74">
        <f t="shared" si="21"/>
        <v>0</v>
      </c>
      <c r="N35" s="151">
        <f t="shared" si="21"/>
        <v>0</v>
      </c>
      <c r="O35" s="75">
        <f t="shared" si="21"/>
        <v>0</v>
      </c>
      <c r="P35" s="75">
        <f t="shared" si="21"/>
        <v>0</v>
      </c>
      <c r="Q35" s="73">
        <f t="shared" si="21"/>
        <v>0</v>
      </c>
      <c r="R35" s="73">
        <f t="shared" si="21"/>
        <v>0</v>
      </c>
      <c r="S35" s="73">
        <f>SUM(S3:S33)</f>
        <v>0</v>
      </c>
      <c r="T35" s="77">
        <f t="shared" ref="T35:Y35" si="22">SUM(T3:T33)</f>
        <v>0</v>
      </c>
      <c r="U35" s="151">
        <f t="shared" si="22"/>
        <v>0</v>
      </c>
      <c r="V35" s="77">
        <f t="shared" si="22"/>
        <v>0</v>
      </c>
      <c r="W35" s="78">
        <f t="shared" si="22"/>
        <v>0</v>
      </c>
      <c r="X35" s="80">
        <f t="shared" si="22"/>
        <v>0</v>
      </c>
      <c r="Y35" s="76">
        <f t="shared" si="22"/>
        <v>0</v>
      </c>
      <c r="Z35" s="183">
        <f>COUNTA(Z3:Z33)</f>
        <v>0</v>
      </c>
      <c r="AA35" s="80">
        <f>SUM(AA3:AA33)</f>
        <v>0</v>
      </c>
      <c r="AB35" s="184">
        <f>COUNTA(AB3:AB33)</f>
        <v>0</v>
      </c>
      <c r="AC35" s="80">
        <f>SUM(AC3:AC33)</f>
        <v>0</v>
      </c>
      <c r="AD35" s="80">
        <f>SUM(AD3:AD33)</f>
        <v>0</v>
      </c>
      <c r="AE35" s="73">
        <f>SUM(AE3:AE33)</f>
        <v>0</v>
      </c>
      <c r="AF35" s="73">
        <f>SUM(AF3:AF33)</f>
        <v>0</v>
      </c>
      <c r="AG35" s="82">
        <f>SUM(AG3:AG33)</f>
        <v>0</v>
      </c>
    </row>
    <row r="36" spans="1:35" ht="8.25" customHeight="1">
      <c r="A36" s="1"/>
      <c r="B36" s="1"/>
      <c r="C36" s="1"/>
      <c r="D36" s="1"/>
      <c r="E36" s="1"/>
      <c r="F36" s="8"/>
      <c r="G36" s="1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  <c r="AD36" s="2"/>
      <c r="AE36" s="2"/>
      <c r="AF36" s="2"/>
      <c r="AG36" s="2"/>
      <c r="AH36" s="133"/>
    </row>
    <row r="37" spans="1:35">
      <c r="Y37" s="186">
        <f>COUNTA(Y3:Y33)</f>
        <v>0</v>
      </c>
    </row>
    <row r="38" spans="1:35">
      <c r="A38" s="223" t="s">
        <v>96</v>
      </c>
      <c r="B38" s="223"/>
      <c r="C38" s="223"/>
      <c r="D38" s="223"/>
      <c r="E38" s="223"/>
      <c r="F38" s="223"/>
      <c r="G38" s="90">
        <f ca="1">Récapitulatif!D23</f>
        <v>1561.5</v>
      </c>
    </row>
  </sheetData>
  <mergeCells count="3">
    <mergeCell ref="C1:D1"/>
    <mergeCell ref="A35:F35"/>
    <mergeCell ref="A38:F38"/>
  </mergeCells>
  <conditionalFormatting sqref="C3:F33">
    <cfRule type="expression" dxfId="132" priority="18">
      <formula>COUNTIF(JF,$A3)</formula>
    </cfRule>
    <cfRule type="expression" dxfId="131" priority="19">
      <formula>WEEKDAY($C3,2)&gt;5</formula>
    </cfRule>
  </conditionalFormatting>
  <conditionalFormatting sqref="F3:F33">
    <cfRule type="expression" dxfId="130" priority="15">
      <formula>OR($F3="Cp",$F3="Tps Habillage",$F3="Jrs ancien",$F3="Rc Samedi",$F3="Récup",$F3="RC Nuit",$F3="RC Jrs Férié",$F3="Cp Fraction")</formula>
    </cfRule>
    <cfRule type="expression" dxfId="129" priority="16">
      <formula>F3="Formation"</formula>
    </cfRule>
    <cfRule type="expression" dxfId="128" priority="17">
      <formula>OR($F3="Maladie",$F3="Accident Travail",$F3="Abs.auto non payée")</formula>
    </cfRule>
  </conditionalFormatting>
  <conditionalFormatting sqref="J3:J33">
    <cfRule type="expression" dxfId="127" priority="13">
      <formula>AND(J3&lt;&gt;"",K3&lt;&gt;"x")</formula>
    </cfRule>
    <cfRule type="expression" dxfId="126" priority="14">
      <formula>K3="x"</formula>
    </cfRule>
  </conditionalFormatting>
  <conditionalFormatting sqref="AA3:AA33">
    <cfRule type="expression" dxfId="125" priority="11">
      <formula>AB3="x"</formula>
    </cfRule>
    <cfRule type="expression" dxfId="124" priority="12">
      <formula>AND(AA3&lt;&gt;"",AB3&lt;&gt;"x")</formula>
    </cfRule>
  </conditionalFormatting>
  <conditionalFormatting sqref="Y3:Y33">
    <cfRule type="expression" dxfId="123" priority="9">
      <formula>Z3="x"</formula>
    </cfRule>
    <cfRule type="expression" dxfId="122" priority="10">
      <formula>AND(Y3&lt;&gt;"",Z3&lt;&gt;"x")</formula>
    </cfRule>
  </conditionalFormatting>
  <conditionalFormatting sqref="L3:X33 AC3:AG33 G3:I33">
    <cfRule type="expression" dxfId="121" priority="8">
      <formula>G3&lt;&gt;""</formula>
    </cfRule>
  </conditionalFormatting>
  <conditionalFormatting sqref="B3:B33">
    <cfRule type="expression" dxfId="120" priority="7">
      <formula>$B3&lt;&gt;""</formula>
    </cfRule>
  </conditionalFormatting>
  <conditionalFormatting sqref="J35">
    <cfRule type="expression" dxfId="119" priority="6">
      <formula>J35&lt;&gt;K35</formula>
    </cfRule>
    <cfRule type="expression" dxfId="118" priority="5">
      <formula>J35=K35</formula>
    </cfRule>
  </conditionalFormatting>
  <conditionalFormatting sqref="Y35">
    <cfRule type="expression" dxfId="117" priority="4">
      <formula>Y37&lt;&gt;Z35</formula>
    </cfRule>
    <cfRule type="expression" dxfId="116" priority="3">
      <formula>Y37=Z35</formula>
    </cfRule>
  </conditionalFormatting>
  <conditionalFormatting sqref="AA35">
    <cfRule type="expression" dxfId="115" priority="2">
      <formula>AA35&lt;&gt;AB35</formula>
    </cfRule>
    <cfRule type="expression" dxfId="114" priority="1">
      <formula>AA35=AB35</formula>
    </cfRule>
  </conditionalFormatting>
  <dataValidations count="2">
    <dataValidation type="list" allowBlank="1" showInputMessage="1" showErrorMessage="1" sqref="F3:F33">
      <formula1>horaireseffectue</formula1>
    </dataValidation>
    <dataValidation type="list" allowBlank="1" showInputMessage="1" showErrorMessage="1" sqref="E3:E33">
      <formula1>horairesprevu</formula1>
    </dataValidation>
  </dataValidations>
  <printOptions horizontalCentered="1" gridLines="1"/>
  <pageMargins left="0.31496062992125984" right="0.31496062992125984" top="0.74803149606299213" bottom="0.74803149606299213" header="0.31496062992125984" footer="0.31496062992125984"/>
  <pageSetup paperSize="9" scale="60" orientation="landscape" r:id="rId1"/>
  <headerFooter>
    <oddHeader xml:space="preserve">&amp;C&amp;"-,Gras"&amp;14Heures de travail </oddHeader>
    <oddFooter>&amp;LDocument T.W&amp;C&amp;"-,Gras"&amp;14&amp;A&amp;R&amp;D  &amp;T</oddFooter>
  </headerFooter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>
  <sheetPr codeName="Feuil8">
    <tabColor rgb="FFFFFF00"/>
  </sheetPr>
  <dimension ref="A1:AI38"/>
  <sheetViews>
    <sheetView zoomScale="80" zoomScaleNormal="80" workbookViewId="0">
      <pane ySplit="1" topLeftCell="A2" activePane="bottomLeft" state="frozen"/>
      <selection pane="bottomLeft" activeCell="R52" sqref="R52"/>
    </sheetView>
  </sheetViews>
  <sheetFormatPr baseColWidth="10" defaultRowHeight="14.4"/>
  <cols>
    <col min="1" max="1" width="12.44140625" customWidth="1"/>
    <col min="2" max="2" width="4.5546875" customWidth="1"/>
    <col min="3" max="3" width="9.33203125" customWidth="1"/>
    <col min="4" max="4" width="3.88671875" customWidth="1"/>
    <col min="5" max="5" width="11" customWidth="1"/>
    <col min="6" max="6" width="16.109375" customWidth="1"/>
    <col min="7" max="7" width="8.33203125" customWidth="1"/>
    <col min="8" max="9" width="6.88671875" customWidth="1"/>
    <col min="10" max="10" width="6" customWidth="1"/>
    <col min="11" max="11" width="3.109375" customWidth="1"/>
    <col min="12" max="12" width="7.44140625" customWidth="1"/>
    <col min="13" max="13" width="7.109375" customWidth="1"/>
    <col min="14" max="14" width="5.88671875" customWidth="1"/>
    <col min="15" max="15" width="9.44140625" customWidth="1"/>
    <col min="16" max="16" width="8.88671875" customWidth="1"/>
    <col min="17" max="18" width="5.5546875" customWidth="1"/>
    <col min="19" max="19" width="6" customWidth="1"/>
    <col min="20" max="20" width="6.33203125" customWidth="1"/>
    <col min="21" max="21" width="6" customWidth="1"/>
    <col min="22" max="22" width="5.5546875" customWidth="1"/>
    <col min="23" max="23" width="9.6640625" customWidth="1"/>
    <col min="24" max="24" width="7.109375" customWidth="1"/>
    <col min="25" max="25" width="6" customWidth="1"/>
    <col min="26" max="26" width="3.109375" customWidth="1"/>
    <col min="27" max="27" width="6.44140625" customWidth="1"/>
    <col min="28" max="28" width="3.33203125" customWidth="1"/>
    <col min="29" max="29" width="6.6640625" customWidth="1"/>
    <col min="30" max="30" width="6" customWidth="1"/>
    <col min="31" max="31" width="8.6640625" customWidth="1"/>
    <col min="32" max="32" width="6.109375" customWidth="1"/>
    <col min="33" max="33" width="8.109375" customWidth="1"/>
  </cols>
  <sheetData>
    <row r="1" spans="1:35" ht="30.75" customHeight="1" thickBot="1">
      <c r="A1" s="53" t="s">
        <v>32</v>
      </c>
      <c r="B1" s="169"/>
      <c r="C1" s="219">
        <f>Avril!$C$1</f>
        <v>2013</v>
      </c>
      <c r="D1" s="220"/>
      <c r="E1" s="59" t="s">
        <v>0</v>
      </c>
      <c r="F1" s="60" t="s">
        <v>1</v>
      </c>
      <c r="G1" s="58" t="s">
        <v>16</v>
      </c>
      <c r="H1" s="58" t="s">
        <v>80</v>
      </c>
      <c r="I1" s="58" t="s">
        <v>81</v>
      </c>
      <c r="J1" s="79" t="s">
        <v>87</v>
      </c>
      <c r="K1" s="60" t="s">
        <v>79</v>
      </c>
      <c r="L1" s="58" t="s">
        <v>22</v>
      </c>
      <c r="M1" s="58" t="s">
        <v>23</v>
      </c>
      <c r="N1" s="58" t="s">
        <v>82</v>
      </c>
      <c r="O1" s="58" t="s">
        <v>83</v>
      </c>
      <c r="P1" s="58" t="s">
        <v>95</v>
      </c>
      <c r="Q1" s="58" t="s">
        <v>89</v>
      </c>
      <c r="R1" s="58" t="s">
        <v>88</v>
      </c>
      <c r="S1" s="58" t="s">
        <v>90</v>
      </c>
      <c r="T1" s="79" t="s">
        <v>91</v>
      </c>
      <c r="U1" s="58" t="s">
        <v>94</v>
      </c>
      <c r="V1" s="58" t="s">
        <v>85</v>
      </c>
      <c r="W1" s="58" t="s">
        <v>86</v>
      </c>
      <c r="X1" s="79" t="s">
        <v>126</v>
      </c>
      <c r="Y1" s="58" t="s">
        <v>92</v>
      </c>
      <c r="Z1" s="60" t="s">
        <v>79</v>
      </c>
      <c r="AA1" s="79" t="s">
        <v>15</v>
      </c>
      <c r="AB1" s="79" t="s">
        <v>79</v>
      </c>
      <c r="AC1" s="79" t="s">
        <v>93</v>
      </c>
      <c r="AD1" s="79" t="s">
        <v>63</v>
      </c>
      <c r="AE1" s="60" t="s">
        <v>127</v>
      </c>
      <c r="AF1" s="60" t="s">
        <v>55</v>
      </c>
      <c r="AG1" s="60" t="s">
        <v>131</v>
      </c>
    </row>
    <row r="2" spans="1:35" ht="9.75" customHeight="1">
      <c r="A2" s="84"/>
      <c r="B2" s="84"/>
      <c r="C2" s="85"/>
      <c r="D2" s="174"/>
      <c r="E2" s="86"/>
      <c r="F2" s="87"/>
      <c r="G2" s="88"/>
      <c r="H2" s="88"/>
      <c r="I2" s="88"/>
      <c r="J2" s="89"/>
      <c r="K2" s="87"/>
      <c r="L2" s="88"/>
      <c r="M2" s="88"/>
      <c r="N2" s="88"/>
      <c r="O2" s="88"/>
      <c r="P2" s="88"/>
      <c r="Q2" s="88"/>
      <c r="R2" s="88"/>
      <c r="S2" s="88"/>
      <c r="T2" s="89"/>
      <c r="U2" s="88"/>
      <c r="V2" s="88"/>
      <c r="W2" s="88"/>
      <c r="X2" s="87"/>
      <c r="Y2" s="88"/>
      <c r="Z2" s="87"/>
      <c r="AA2" s="89"/>
      <c r="AB2" s="89"/>
      <c r="AC2" s="89"/>
      <c r="AD2" s="89"/>
      <c r="AE2" s="87"/>
      <c r="AF2" s="87"/>
      <c r="AG2" s="87"/>
    </row>
    <row r="3" spans="1:35" ht="15.6">
      <c r="A3" s="97" t="str">
        <f>CONCATENATE(D3," ",$A$1," ",$C$1)</f>
        <v>1 Novembre 2013</v>
      </c>
      <c r="B3" s="171" t="str">
        <f>IF(C3="","",IF(AND(WEEKDAY(C3,2)=3,C3&lt;&gt;""),WEEKNUM(C3,2),""))</f>
        <v/>
      </c>
      <c r="C3" s="112">
        <f>DATE(C1,MONTH("1 " &amp; A1),1)</f>
        <v>41579</v>
      </c>
      <c r="D3" s="113">
        <v>1</v>
      </c>
      <c r="E3" s="114"/>
      <c r="F3" s="114"/>
      <c r="G3" s="115" t="str">
        <f>IF(AND(C3="Samedi",OR(F3="Matin",F3="après-midi",F3="nuit")),6.5,IF(OR(F3="Matin",F3="Nuit",F3="Journée",F3="Après-midi",F3="Tps Habillage",F3="Accident travail",F3="Formation"),7.5,IF(F3="Maladie",7,"")))</f>
        <v/>
      </c>
      <c r="H3" s="116" t="str">
        <f>IF(OR(F3="Matin",F3="Nuit",F3="Journée",F3="Après-midi"),0.16,"")</f>
        <v/>
      </c>
      <c r="I3" s="116" t="str">
        <f>IF(F3="Tps Habillage",7.5,"")</f>
        <v/>
      </c>
      <c r="J3" s="117" t="str">
        <f>IF(OR(F3="Astreinte sans dep",F3="Astreinte +1 dep",F3="Astreinte +2 dep",F3="Astreinte +3 dep",F3="Astreinte +4 dep"),1,"")</f>
        <v/>
      </c>
      <c r="K3" s="117"/>
      <c r="L3" s="116" t="str">
        <f>IF(OR(F3="Matin",F3="Nuit",F3="Journée",F3="Après-midi"),0.5,"")</f>
        <v/>
      </c>
      <c r="M3" s="116" t="str">
        <f>IF(F3="Récup",7.5,"")</f>
        <v/>
      </c>
      <c r="N3" s="117" t="str">
        <f>IF(F3="Cp",1,"")</f>
        <v/>
      </c>
      <c r="O3" s="117" t="str">
        <f>IF(F3="Jrs ancien",1,"")</f>
        <v/>
      </c>
      <c r="P3" s="117" t="str">
        <f>IF(F3="Cp Fraction",1,"")</f>
        <v/>
      </c>
      <c r="Q3" s="116"/>
      <c r="R3" s="116"/>
      <c r="S3" s="116"/>
      <c r="T3" s="117" t="str">
        <f>IF(F3="Journée",1,"")</f>
        <v/>
      </c>
      <c r="U3" s="117" t="str">
        <f>IF(F3="Maladie",1,"")</f>
        <v/>
      </c>
      <c r="V3" s="117" t="str">
        <f>IF(F3="Accident travail",1,"")</f>
        <v/>
      </c>
      <c r="W3" s="118" t="str">
        <f>IF(F3="Abs.auto non payée",1,"")</f>
        <v/>
      </c>
      <c r="X3" s="118" t="str">
        <f t="shared" ref="X3:X32" si="0">IF(D3="","",IF(AND(WEEKDAY(C3,2)=6,F3&lt;&gt;"",F3&lt;&gt;"Astreinte sans dep",F3&lt;&gt;"Astreinte +1 dep",F3&lt;&gt;"Astreinte +2 dep",F3&lt;&gt;"Astreinte +3 dep",F3&lt;&gt;"Astreinte +4 dep"),1,""))</f>
        <v/>
      </c>
      <c r="Y3" s="115"/>
      <c r="Z3" s="119"/>
      <c r="AA3" s="119" t="str">
        <f>IF(F3="Formation",1,"")</f>
        <v/>
      </c>
      <c r="AB3" s="119"/>
      <c r="AC3" s="119" t="str">
        <f>IF(OR(F3="Matin",F3="Nuit",F3="Journée",F3="Après-midi",F3="Formation"),1,"")</f>
        <v/>
      </c>
      <c r="AD3" s="119" t="str">
        <f>IF(OR(F3="Matin",F3="Nuit",F3="Après-midi"),1,"")</f>
        <v/>
      </c>
      <c r="AE3" s="120" t="str">
        <f>IF(OR(F3="Matin",F3="après-midi",F3="nuit",F3="Journée",F3="Astreinte +1 dep"),Données!$C$14,IF(OR(F3="Astreinte +2 dep"),Données!$C$14*2,IF(OR(F3="Astreinte +3 dep"),Données!$C$14*3,IF(F3="Astreinte +4 dep",Données!$C$14*4,""))))</f>
        <v/>
      </c>
      <c r="AF3" s="121"/>
      <c r="AG3" s="122"/>
      <c r="AH3" s="68"/>
      <c r="AI3" s="68"/>
    </row>
    <row r="4" spans="1:35" ht="15.6">
      <c r="A4" s="97" t="str">
        <f t="shared" ref="A4:A33" si="1">CONCATENATE(D4," ",$A$1," ",$C$1)</f>
        <v>2 Novembre 2013</v>
      </c>
      <c r="B4" s="171" t="str">
        <f t="shared" ref="B4:B33" si="2">IF(C4="","",IF(AND(WEEKDAY(C4,2)=3,C4&lt;&gt;""),WEEKNUM(C4,2),""))</f>
        <v/>
      </c>
      <c r="C4" s="70">
        <f>C3+1</f>
        <v>41580</v>
      </c>
      <c r="D4" s="71">
        <f>D3+1</f>
        <v>2</v>
      </c>
      <c r="E4" s="61"/>
      <c r="F4" s="61"/>
      <c r="G4" s="181" t="str">
        <f t="shared" ref="G4:G33" si="3">IF(AND(C4="Samedi",OR(F4="Matin",F4="après-midi",F4="nuit")),6.5,IF(OR(F4="Matin",F4="Nuit",F4="Journée",F4="Après-midi",F4="Tps Habillage",F4="Accident travail",F4="Formation"),7.5,IF(F4="Maladie",7,"")))</f>
        <v/>
      </c>
      <c r="H4" s="63" t="str">
        <f t="shared" ref="H4:H33" si="4">IF(OR(F4="Matin",F4="Nuit",F4="Journée",F4="Après-midi"),0.16,"")</f>
        <v/>
      </c>
      <c r="I4" s="63" t="str">
        <f t="shared" ref="I4:I33" si="5">IF(F4="Tps Habillage",7.5,"")</f>
        <v/>
      </c>
      <c r="J4" s="64" t="str">
        <f t="shared" ref="J4:J33" si="6">IF(OR(F4="Astreinte sans dep",F4="Astreinte +1 dep",F4="Astreinte +2 dep",F4="Astreinte +3 dep",F4="Astreinte +4 dep"),1,"")</f>
        <v/>
      </c>
      <c r="K4" s="64"/>
      <c r="L4" s="63" t="str">
        <f t="shared" ref="L4:L33" si="7">IF(OR(F4="Matin",F4="Nuit",F4="Journée",F4="Après-midi"),0.5,"")</f>
        <v/>
      </c>
      <c r="M4" s="63" t="str">
        <f t="shared" ref="M4:M33" si="8">IF(F4="Récup",7.5,"")</f>
        <v/>
      </c>
      <c r="N4" s="64" t="str">
        <f>IF(F4="Cp",1,"")</f>
        <v/>
      </c>
      <c r="O4" s="64" t="str">
        <f t="shared" ref="O4:O33" si="9">IF(F4="Jrs ancien",1,"")</f>
        <v/>
      </c>
      <c r="P4" s="64" t="str">
        <f t="shared" ref="P4:P33" si="10">IF(F4="Cp Fraction",1,"")</f>
        <v/>
      </c>
      <c r="Q4" s="63"/>
      <c r="R4" s="63"/>
      <c r="S4" s="63"/>
      <c r="T4" s="64" t="str">
        <f t="shared" ref="T4:T33" si="11">IF(F4="Journée",1,"")</f>
        <v/>
      </c>
      <c r="U4" s="64" t="str">
        <f t="shared" ref="U4:U33" si="12">IF(F4="Maladie",1,"")</f>
        <v/>
      </c>
      <c r="V4" s="64" t="str">
        <f t="shared" ref="V4:V33" si="13">IF(F4="Accident travail",1,"")</f>
        <v/>
      </c>
      <c r="W4" s="91" t="str">
        <f t="shared" ref="W4:W33" si="14">IF(F4="Abs.auto non payée",1,"")</f>
        <v/>
      </c>
      <c r="X4" s="91" t="str">
        <f t="shared" si="0"/>
        <v/>
      </c>
      <c r="Y4" s="62"/>
      <c r="Z4" s="65"/>
      <c r="AA4" s="65" t="str">
        <f t="shared" ref="AA4:AA33" si="15">IF(F4="Formation",1,"")</f>
        <v/>
      </c>
      <c r="AB4" s="65"/>
      <c r="AC4" s="65" t="str">
        <f t="shared" ref="AC4:AC33" si="16">IF(OR(F4="Matin",F4="Nuit",F4="Journée",F4="Après-midi",F4="Formation"),1,"")</f>
        <v/>
      </c>
      <c r="AD4" s="65" t="str">
        <f t="shared" ref="AD4:AD33" si="17">IF(OR(F4="Matin",F4="Nuit",F4="Après-midi"),1,"")</f>
        <v/>
      </c>
      <c r="AE4" s="175" t="str">
        <f>IF(OR(F4="Matin",F4="après-midi",F4="nuit",F4="Journée",F4="Astreinte +1 dep"),Données!$C$14,IF(OR(F4="Astreinte +2 dep"),Données!$C$14*2,IF(OR(F4="Astreinte +3 dep"),Données!$C$14*3,IF(F4="Astreinte +4 dep",Données!$C$14*4,""))))</f>
        <v/>
      </c>
      <c r="AF4" s="67"/>
      <c r="AG4" s="93"/>
      <c r="AH4" s="68"/>
      <c r="AI4" s="68"/>
    </row>
    <row r="5" spans="1:35" ht="15.6">
      <c r="A5" s="97" t="str">
        <f t="shared" si="1"/>
        <v>3 Novembre 2013</v>
      </c>
      <c r="B5" s="171" t="str">
        <f t="shared" si="2"/>
        <v/>
      </c>
      <c r="C5" s="112">
        <f t="shared" ref="C5:D20" si="18">C4+1</f>
        <v>41581</v>
      </c>
      <c r="D5" s="113">
        <f t="shared" si="18"/>
        <v>3</v>
      </c>
      <c r="E5" s="114"/>
      <c r="F5" s="114"/>
      <c r="G5" s="115" t="str">
        <f t="shared" si="3"/>
        <v/>
      </c>
      <c r="H5" s="116" t="str">
        <f t="shared" si="4"/>
        <v/>
      </c>
      <c r="I5" s="116" t="str">
        <f t="shared" si="5"/>
        <v/>
      </c>
      <c r="J5" s="117" t="str">
        <f t="shared" si="6"/>
        <v/>
      </c>
      <c r="K5" s="117"/>
      <c r="L5" s="116" t="str">
        <f t="shared" si="7"/>
        <v/>
      </c>
      <c r="M5" s="116" t="str">
        <f t="shared" si="8"/>
        <v/>
      </c>
      <c r="N5" s="117" t="str">
        <f>IF(F5="Cp",1,"")</f>
        <v/>
      </c>
      <c r="O5" s="117" t="str">
        <f t="shared" si="9"/>
        <v/>
      </c>
      <c r="P5" s="117" t="str">
        <f t="shared" si="10"/>
        <v/>
      </c>
      <c r="Q5" s="116"/>
      <c r="R5" s="116"/>
      <c r="S5" s="116"/>
      <c r="T5" s="117" t="str">
        <f t="shared" si="11"/>
        <v/>
      </c>
      <c r="U5" s="117" t="str">
        <f t="shared" si="12"/>
        <v/>
      </c>
      <c r="V5" s="117" t="str">
        <f t="shared" si="13"/>
        <v/>
      </c>
      <c r="W5" s="118" t="str">
        <f t="shared" si="14"/>
        <v/>
      </c>
      <c r="X5" s="118" t="str">
        <f t="shared" si="0"/>
        <v/>
      </c>
      <c r="Y5" s="115"/>
      <c r="Z5" s="119"/>
      <c r="AA5" s="119" t="str">
        <f t="shared" si="15"/>
        <v/>
      </c>
      <c r="AB5" s="119"/>
      <c r="AC5" s="119" t="str">
        <f t="shared" si="16"/>
        <v/>
      </c>
      <c r="AD5" s="119" t="str">
        <f t="shared" si="17"/>
        <v/>
      </c>
      <c r="AE5" s="120" t="str">
        <f>IF(OR(F5="Matin",F5="après-midi",F5="nuit",F5="Journée",F5="Astreinte +1 dep"),Données!$C$14,IF(OR(F5="Astreinte +2 dep"),Données!$C$14*2,IF(OR(F5="Astreinte +3 dep"),Données!$C$14*3,IF(F5="Astreinte +4 dep",Données!$C$14*4,""))))</f>
        <v/>
      </c>
      <c r="AF5" s="121"/>
      <c r="AG5" s="122"/>
      <c r="AH5" s="68"/>
      <c r="AI5" s="68"/>
    </row>
    <row r="6" spans="1:35" ht="15.6">
      <c r="A6" s="97" t="str">
        <f t="shared" si="1"/>
        <v>4 Novembre 2013</v>
      </c>
      <c r="B6" s="171" t="str">
        <f t="shared" si="2"/>
        <v/>
      </c>
      <c r="C6" s="70">
        <f t="shared" si="18"/>
        <v>41582</v>
      </c>
      <c r="D6" s="71">
        <f t="shared" si="18"/>
        <v>4</v>
      </c>
      <c r="E6" s="61"/>
      <c r="F6" s="61"/>
      <c r="G6" s="181" t="str">
        <f t="shared" si="3"/>
        <v/>
      </c>
      <c r="H6" s="63" t="str">
        <f t="shared" si="4"/>
        <v/>
      </c>
      <c r="I6" s="63" t="str">
        <f t="shared" si="5"/>
        <v/>
      </c>
      <c r="J6" s="64" t="str">
        <f t="shared" si="6"/>
        <v/>
      </c>
      <c r="K6" s="64"/>
      <c r="L6" s="63" t="str">
        <f t="shared" si="7"/>
        <v/>
      </c>
      <c r="M6" s="63" t="str">
        <f t="shared" si="8"/>
        <v/>
      </c>
      <c r="N6" s="64" t="str">
        <f t="shared" ref="N6:N33" si="19">IF(F6="Cp",1,"")</f>
        <v/>
      </c>
      <c r="O6" s="64" t="str">
        <f t="shared" si="9"/>
        <v/>
      </c>
      <c r="P6" s="64" t="str">
        <f t="shared" si="10"/>
        <v/>
      </c>
      <c r="Q6" s="63"/>
      <c r="R6" s="63"/>
      <c r="S6" s="63"/>
      <c r="T6" s="64" t="str">
        <f t="shared" si="11"/>
        <v/>
      </c>
      <c r="U6" s="64" t="str">
        <f t="shared" si="12"/>
        <v/>
      </c>
      <c r="V6" s="64" t="str">
        <f t="shared" si="13"/>
        <v/>
      </c>
      <c r="W6" s="91" t="str">
        <f t="shared" si="14"/>
        <v/>
      </c>
      <c r="X6" s="91" t="str">
        <f t="shared" si="0"/>
        <v/>
      </c>
      <c r="Y6" s="62"/>
      <c r="Z6" s="65"/>
      <c r="AA6" s="65" t="str">
        <f t="shared" si="15"/>
        <v/>
      </c>
      <c r="AB6" s="65"/>
      <c r="AC6" s="65" t="str">
        <f t="shared" si="16"/>
        <v/>
      </c>
      <c r="AD6" s="65" t="str">
        <f t="shared" si="17"/>
        <v/>
      </c>
      <c r="AE6" s="66" t="str">
        <f>IF(OR(F6="Matin",F6="après-midi",F6="nuit",F6="Journée",F6="Astreinte +1 dep"),Données!$C$14,IF(OR(F6="Astreinte +2 dep"),Données!$C$14*2,IF(OR(F6="Astreinte +3 dep"),Données!$C$14*3,IF(F6="Astreinte +4 dep",Données!$C$14*4,""))))</f>
        <v/>
      </c>
      <c r="AF6" s="67"/>
      <c r="AG6" s="93"/>
      <c r="AH6" s="68"/>
      <c r="AI6" s="68"/>
    </row>
    <row r="7" spans="1:35" ht="15.6">
      <c r="A7" s="97" t="str">
        <f t="shared" si="1"/>
        <v>5 Novembre 2013</v>
      </c>
      <c r="B7" s="171" t="str">
        <f t="shared" si="2"/>
        <v/>
      </c>
      <c r="C7" s="112">
        <f t="shared" si="18"/>
        <v>41583</v>
      </c>
      <c r="D7" s="113">
        <f t="shared" si="18"/>
        <v>5</v>
      </c>
      <c r="E7" s="114"/>
      <c r="F7" s="114"/>
      <c r="G7" s="115" t="str">
        <f t="shared" si="3"/>
        <v/>
      </c>
      <c r="H7" s="116" t="str">
        <f t="shared" si="4"/>
        <v/>
      </c>
      <c r="I7" s="116" t="str">
        <f t="shared" si="5"/>
        <v/>
      </c>
      <c r="J7" s="117" t="str">
        <f t="shared" si="6"/>
        <v/>
      </c>
      <c r="K7" s="117"/>
      <c r="L7" s="116" t="str">
        <f t="shared" si="7"/>
        <v/>
      </c>
      <c r="M7" s="116" t="str">
        <f t="shared" si="8"/>
        <v/>
      </c>
      <c r="N7" s="117" t="str">
        <f t="shared" si="19"/>
        <v/>
      </c>
      <c r="O7" s="117" t="str">
        <f t="shared" si="9"/>
        <v/>
      </c>
      <c r="P7" s="117" t="str">
        <f t="shared" si="10"/>
        <v/>
      </c>
      <c r="Q7" s="116"/>
      <c r="R7" s="116"/>
      <c r="S7" s="116"/>
      <c r="T7" s="117" t="str">
        <f t="shared" si="11"/>
        <v/>
      </c>
      <c r="U7" s="117" t="str">
        <f t="shared" si="12"/>
        <v/>
      </c>
      <c r="V7" s="117" t="str">
        <f t="shared" si="13"/>
        <v/>
      </c>
      <c r="W7" s="118" t="str">
        <f t="shared" si="14"/>
        <v/>
      </c>
      <c r="X7" s="118" t="str">
        <f t="shared" si="0"/>
        <v/>
      </c>
      <c r="Y7" s="115"/>
      <c r="Z7" s="119"/>
      <c r="AA7" s="119" t="str">
        <f t="shared" si="15"/>
        <v/>
      </c>
      <c r="AB7" s="119"/>
      <c r="AC7" s="119" t="str">
        <f t="shared" si="16"/>
        <v/>
      </c>
      <c r="AD7" s="119" t="str">
        <f t="shared" si="17"/>
        <v/>
      </c>
      <c r="AE7" s="120" t="str">
        <f>IF(OR(F7="Matin",F7="après-midi",F7="nuit",F7="Journée",F7="Astreinte +1 dep"),Données!$C$14,IF(OR(F7="Astreinte +2 dep"),Données!$C$14*2,IF(OR(F7="Astreinte +3 dep"),Données!$C$14*3,IF(F7="Astreinte +4 dep",Données!$C$14*4,""))))</f>
        <v/>
      </c>
      <c r="AF7" s="121"/>
      <c r="AG7" s="122"/>
      <c r="AH7" s="68"/>
      <c r="AI7" s="68"/>
    </row>
    <row r="8" spans="1:35" ht="15.6">
      <c r="A8" s="97" t="str">
        <f t="shared" si="1"/>
        <v>6 Novembre 2013</v>
      </c>
      <c r="B8" s="171">
        <f t="shared" si="2"/>
        <v>45</v>
      </c>
      <c r="C8" s="72">
        <f t="shared" si="18"/>
        <v>41584</v>
      </c>
      <c r="D8" s="71">
        <f t="shared" si="18"/>
        <v>6</v>
      </c>
      <c r="E8" s="69"/>
      <c r="F8" s="69"/>
      <c r="G8" s="181" t="str">
        <f t="shared" si="3"/>
        <v/>
      </c>
      <c r="H8" s="63" t="str">
        <f t="shared" si="4"/>
        <v/>
      </c>
      <c r="I8" s="63" t="str">
        <f t="shared" si="5"/>
        <v/>
      </c>
      <c r="J8" s="64" t="str">
        <f t="shared" si="6"/>
        <v/>
      </c>
      <c r="K8" s="64"/>
      <c r="L8" s="63" t="str">
        <f t="shared" si="7"/>
        <v/>
      </c>
      <c r="M8" s="63" t="str">
        <f t="shared" si="8"/>
        <v/>
      </c>
      <c r="N8" s="64" t="str">
        <f t="shared" si="19"/>
        <v/>
      </c>
      <c r="O8" s="64" t="str">
        <f t="shared" si="9"/>
        <v/>
      </c>
      <c r="P8" s="64" t="str">
        <f t="shared" si="10"/>
        <v/>
      </c>
      <c r="Q8" s="63"/>
      <c r="R8" s="63"/>
      <c r="S8" s="63"/>
      <c r="T8" s="64" t="str">
        <f t="shared" si="11"/>
        <v/>
      </c>
      <c r="U8" s="64" t="str">
        <f t="shared" si="12"/>
        <v/>
      </c>
      <c r="V8" s="64" t="str">
        <f t="shared" si="13"/>
        <v/>
      </c>
      <c r="W8" s="91" t="str">
        <f t="shared" si="14"/>
        <v/>
      </c>
      <c r="X8" s="91" t="str">
        <f t="shared" si="0"/>
        <v/>
      </c>
      <c r="Y8" s="62"/>
      <c r="Z8" s="65"/>
      <c r="AA8" s="65" t="str">
        <f t="shared" si="15"/>
        <v/>
      </c>
      <c r="AB8" s="65"/>
      <c r="AC8" s="65" t="str">
        <f t="shared" si="16"/>
        <v/>
      </c>
      <c r="AD8" s="65" t="str">
        <f t="shared" si="17"/>
        <v/>
      </c>
      <c r="AE8" s="66" t="str">
        <f>IF(OR(F8="Matin",F8="après-midi",F8="nuit",F8="Journée",F8="Astreinte +1 dep"),Données!$C$14,IF(OR(F8="Astreinte +2 dep"),Données!$C$14*2,IF(OR(F8="Astreinte +3 dep"),Données!$C$14*3,IF(F8="Astreinte +4 dep",Données!$C$14*4,""))))</f>
        <v/>
      </c>
      <c r="AF8" s="67"/>
      <c r="AG8" s="93"/>
      <c r="AH8" s="68"/>
      <c r="AI8" s="68"/>
    </row>
    <row r="9" spans="1:35" ht="15.6">
      <c r="A9" s="97" t="str">
        <f t="shared" si="1"/>
        <v>7 Novembre 2013</v>
      </c>
      <c r="B9" s="171" t="str">
        <f t="shared" si="2"/>
        <v/>
      </c>
      <c r="C9" s="112">
        <f t="shared" si="18"/>
        <v>41585</v>
      </c>
      <c r="D9" s="113">
        <f t="shared" si="18"/>
        <v>7</v>
      </c>
      <c r="E9" s="114"/>
      <c r="F9" s="114"/>
      <c r="G9" s="115" t="str">
        <f t="shared" si="3"/>
        <v/>
      </c>
      <c r="H9" s="116" t="str">
        <f>IF(OR(F9="Matin",F9="Nuit",F9="Journée",F9="Après-midi"),0.16,"")</f>
        <v/>
      </c>
      <c r="I9" s="116" t="str">
        <f t="shared" si="5"/>
        <v/>
      </c>
      <c r="J9" s="117" t="str">
        <f t="shared" si="6"/>
        <v/>
      </c>
      <c r="K9" s="117"/>
      <c r="L9" s="116" t="str">
        <f t="shared" si="7"/>
        <v/>
      </c>
      <c r="M9" s="116" t="str">
        <f t="shared" si="8"/>
        <v/>
      </c>
      <c r="N9" s="117" t="str">
        <f t="shared" si="19"/>
        <v/>
      </c>
      <c r="O9" s="117" t="str">
        <f t="shared" si="9"/>
        <v/>
      </c>
      <c r="P9" s="117" t="str">
        <f t="shared" si="10"/>
        <v/>
      </c>
      <c r="Q9" s="116"/>
      <c r="R9" s="116"/>
      <c r="S9" s="116"/>
      <c r="T9" s="117" t="str">
        <f t="shared" si="11"/>
        <v/>
      </c>
      <c r="U9" s="117" t="str">
        <f t="shared" si="12"/>
        <v/>
      </c>
      <c r="V9" s="117" t="str">
        <f t="shared" si="13"/>
        <v/>
      </c>
      <c r="W9" s="118" t="str">
        <f t="shared" si="14"/>
        <v/>
      </c>
      <c r="X9" s="118" t="str">
        <f t="shared" si="0"/>
        <v/>
      </c>
      <c r="Y9" s="115"/>
      <c r="Z9" s="119"/>
      <c r="AA9" s="119" t="str">
        <f t="shared" si="15"/>
        <v/>
      </c>
      <c r="AB9" s="119"/>
      <c r="AC9" s="119" t="str">
        <f t="shared" si="16"/>
        <v/>
      </c>
      <c r="AD9" s="119" t="str">
        <f t="shared" si="17"/>
        <v/>
      </c>
      <c r="AE9" s="120" t="str">
        <f>IF(OR(F9="Matin",F9="après-midi",F9="nuit",F9="Journée",F9="Astreinte +1 dep"),Données!$C$14,IF(OR(F9="Astreinte +2 dep"),Données!$C$14*2,IF(OR(F9="Astreinte +3 dep"),Données!$C$14*3,IF(F9="Astreinte +4 dep",Données!$C$14*4,""))))</f>
        <v/>
      </c>
      <c r="AF9" s="121"/>
      <c r="AG9" s="122"/>
      <c r="AH9" s="68"/>
      <c r="AI9" s="68"/>
    </row>
    <row r="10" spans="1:35" ht="15.6">
      <c r="A10" s="97" t="str">
        <f t="shared" si="1"/>
        <v>8 Novembre 2013</v>
      </c>
      <c r="B10" s="171" t="str">
        <f t="shared" si="2"/>
        <v/>
      </c>
      <c r="C10" s="70">
        <f t="shared" si="18"/>
        <v>41586</v>
      </c>
      <c r="D10" s="71">
        <f t="shared" si="18"/>
        <v>8</v>
      </c>
      <c r="E10" s="61"/>
      <c r="F10" s="61"/>
      <c r="G10" s="181" t="str">
        <f t="shared" si="3"/>
        <v/>
      </c>
      <c r="H10" s="63" t="str">
        <f>IF(OR(F10="Matin",F10="Nuit",F10="Journée",F10="Après-midi"),0.16,"")</f>
        <v/>
      </c>
      <c r="I10" s="63" t="str">
        <f t="shared" si="5"/>
        <v/>
      </c>
      <c r="J10" s="64" t="str">
        <f t="shared" si="6"/>
        <v/>
      </c>
      <c r="K10" s="64"/>
      <c r="L10" s="63" t="str">
        <f t="shared" si="7"/>
        <v/>
      </c>
      <c r="M10" s="63" t="str">
        <f t="shared" si="8"/>
        <v/>
      </c>
      <c r="N10" s="64" t="str">
        <f t="shared" si="19"/>
        <v/>
      </c>
      <c r="O10" s="64" t="str">
        <f t="shared" si="9"/>
        <v/>
      </c>
      <c r="P10" s="64" t="str">
        <f t="shared" si="10"/>
        <v/>
      </c>
      <c r="Q10" s="63"/>
      <c r="R10" s="63"/>
      <c r="S10" s="63"/>
      <c r="T10" s="64" t="str">
        <f t="shared" si="11"/>
        <v/>
      </c>
      <c r="U10" s="64" t="str">
        <f t="shared" si="12"/>
        <v/>
      </c>
      <c r="V10" s="64" t="str">
        <f t="shared" si="13"/>
        <v/>
      </c>
      <c r="W10" s="91" t="str">
        <f t="shared" si="14"/>
        <v/>
      </c>
      <c r="X10" s="91" t="str">
        <f t="shared" si="0"/>
        <v/>
      </c>
      <c r="Y10" s="62"/>
      <c r="Z10" s="65"/>
      <c r="AA10" s="65" t="str">
        <f t="shared" si="15"/>
        <v/>
      </c>
      <c r="AB10" s="65"/>
      <c r="AC10" s="65" t="str">
        <f t="shared" si="16"/>
        <v/>
      </c>
      <c r="AD10" s="65" t="str">
        <f t="shared" si="17"/>
        <v/>
      </c>
      <c r="AE10" s="66" t="str">
        <f>IF(OR(F10="Matin",F10="après-midi",F10="nuit",F10="Journée",F10="Astreinte +1 dep"),Données!$C$14,IF(OR(F10="Astreinte +2 dep"),Données!$C$14*2,IF(OR(F10="Astreinte +3 dep"),Données!$C$14*3,IF(F10="Astreinte +4 dep",Données!$C$14*4,""))))</f>
        <v/>
      </c>
      <c r="AF10" s="67"/>
      <c r="AG10" s="93"/>
      <c r="AH10" s="68"/>
      <c r="AI10" s="68"/>
    </row>
    <row r="11" spans="1:35" ht="15.6">
      <c r="A11" s="97" t="str">
        <f t="shared" si="1"/>
        <v>9 Novembre 2013</v>
      </c>
      <c r="B11" s="171" t="str">
        <f t="shared" si="2"/>
        <v/>
      </c>
      <c r="C11" s="112">
        <f t="shared" si="18"/>
        <v>41587</v>
      </c>
      <c r="D11" s="113">
        <f t="shared" si="18"/>
        <v>9</v>
      </c>
      <c r="E11" s="114"/>
      <c r="F11" s="114"/>
      <c r="G11" s="115" t="str">
        <f t="shared" si="3"/>
        <v/>
      </c>
      <c r="H11" s="116" t="str">
        <f>IF(OR(F11="Matin",F11="Nuit",F11="Journée",F11="Après-midi"),0.16,"")</f>
        <v/>
      </c>
      <c r="I11" s="116" t="str">
        <f t="shared" si="5"/>
        <v/>
      </c>
      <c r="J11" s="117" t="str">
        <f t="shared" si="6"/>
        <v/>
      </c>
      <c r="K11" s="117"/>
      <c r="L11" s="116" t="str">
        <f t="shared" si="7"/>
        <v/>
      </c>
      <c r="M11" s="116" t="str">
        <f t="shared" si="8"/>
        <v/>
      </c>
      <c r="N11" s="117" t="str">
        <f t="shared" si="19"/>
        <v/>
      </c>
      <c r="O11" s="117" t="str">
        <f t="shared" si="9"/>
        <v/>
      </c>
      <c r="P11" s="117" t="str">
        <f t="shared" si="10"/>
        <v/>
      </c>
      <c r="Q11" s="116"/>
      <c r="R11" s="116"/>
      <c r="S11" s="116"/>
      <c r="T11" s="117" t="str">
        <f t="shared" si="11"/>
        <v/>
      </c>
      <c r="U11" s="117" t="str">
        <f t="shared" si="12"/>
        <v/>
      </c>
      <c r="V11" s="117" t="str">
        <f t="shared" si="13"/>
        <v/>
      </c>
      <c r="W11" s="118" t="str">
        <f t="shared" si="14"/>
        <v/>
      </c>
      <c r="X11" s="118" t="str">
        <f t="shared" si="0"/>
        <v/>
      </c>
      <c r="Y11" s="115"/>
      <c r="Z11" s="119"/>
      <c r="AA11" s="119" t="str">
        <f t="shared" si="15"/>
        <v/>
      </c>
      <c r="AB11" s="119"/>
      <c r="AC11" s="119" t="str">
        <f t="shared" si="16"/>
        <v/>
      </c>
      <c r="AD11" s="119" t="str">
        <f t="shared" si="17"/>
        <v/>
      </c>
      <c r="AE11" s="120" t="str">
        <f>IF(OR(F11="Matin",F11="après-midi",F11="nuit",F11="Journée",F11="Astreinte +1 dep"),Données!$C$14,IF(OR(F11="Astreinte +2 dep"),Données!$C$14*2,IF(OR(F11="Astreinte +3 dep"),Données!$C$14*3,IF(F11="Astreinte +4 dep",Données!$C$14*4,""))))</f>
        <v/>
      </c>
      <c r="AF11" s="121"/>
      <c r="AG11" s="122"/>
      <c r="AH11" s="68"/>
      <c r="AI11" s="68"/>
    </row>
    <row r="12" spans="1:35" ht="15.6">
      <c r="A12" s="170" t="str">
        <f t="shared" si="1"/>
        <v>10 Novembre 2013</v>
      </c>
      <c r="B12" s="171" t="str">
        <f t="shared" si="2"/>
        <v/>
      </c>
      <c r="C12" s="70">
        <f t="shared" si="18"/>
        <v>41588</v>
      </c>
      <c r="D12" s="71">
        <f t="shared" si="18"/>
        <v>10</v>
      </c>
      <c r="E12" s="61"/>
      <c r="F12" s="61"/>
      <c r="G12" s="181" t="str">
        <f t="shared" si="3"/>
        <v/>
      </c>
      <c r="H12" s="63" t="str">
        <f>IF(OR(F12="Matin",F12="Nuit",F12="Journée",F12="Après-midi"),0.16,"")</f>
        <v/>
      </c>
      <c r="I12" s="63" t="str">
        <f t="shared" si="5"/>
        <v/>
      </c>
      <c r="J12" s="64" t="str">
        <f t="shared" si="6"/>
        <v/>
      </c>
      <c r="K12" s="64"/>
      <c r="L12" s="63" t="str">
        <f t="shared" si="7"/>
        <v/>
      </c>
      <c r="M12" s="63" t="str">
        <f t="shared" si="8"/>
        <v/>
      </c>
      <c r="N12" s="64" t="str">
        <f t="shared" si="19"/>
        <v/>
      </c>
      <c r="O12" s="64" t="str">
        <f t="shared" si="9"/>
        <v/>
      </c>
      <c r="P12" s="64" t="str">
        <f t="shared" si="10"/>
        <v/>
      </c>
      <c r="Q12" s="63"/>
      <c r="R12" s="63"/>
      <c r="S12" s="63"/>
      <c r="T12" s="64" t="str">
        <f t="shared" si="11"/>
        <v/>
      </c>
      <c r="U12" s="64" t="str">
        <f t="shared" si="12"/>
        <v/>
      </c>
      <c r="V12" s="64" t="str">
        <f t="shared" si="13"/>
        <v/>
      </c>
      <c r="W12" s="91" t="str">
        <f t="shared" si="14"/>
        <v/>
      </c>
      <c r="X12" s="91" t="str">
        <f t="shared" si="0"/>
        <v/>
      </c>
      <c r="Y12" s="62"/>
      <c r="Z12" s="65"/>
      <c r="AA12" s="65" t="str">
        <f t="shared" si="15"/>
        <v/>
      </c>
      <c r="AB12" s="65"/>
      <c r="AC12" s="65" t="str">
        <f t="shared" si="16"/>
        <v/>
      </c>
      <c r="AD12" s="65" t="str">
        <f t="shared" si="17"/>
        <v/>
      </c>
      <c r="AE12" s="66" t="str">
        <f>IF(OR(F12="Matin",F12="après-midi",F12="nuit",F12="Journée",F12="Astreinte +1 dep"),Données!$C$14,IF(OR(F12="Astreinte +2 dep"),Données!$C$14*2,IF(OR(F12="Astreinte +3 dep"),Données!$C$14*3,IF(F12="Astreinte +4 dep",Données!$C$14*4,""))))</f>
        <v/>
      </c>
      <c r="AF12" s="67"/>
      <c r="AG12" s="93"/>
      <c r="AH12" s="68"/>
      <c r="AI12" s="68"/>
    </row>
    <row r="13" spans="1:35" ht="15.6">
      <c r="A13" s="97" t="str">
        <f t="shared" si="1"/>
        <v>11 Novembre 2013</v>
      </c>
      <c r="B13" s="171" t="str">
        <f t="shared" si="2"/>
        <v/>
      </c>
      <c r="C13" s="112">
        <f t="shared" si="18"/>
        <v>41589</v>
      </c>
      <c r="D13" s="113">
        <f t="shared" si="18"/>
        <v>11</v>
      </c>
      <c r="E13" s="114"/>
      <c r="F13" s="114"/>
      <c r="G13" s="115" t="str">
        <f t="shared" si="3"/>
        <v/>
      </c>
      <c r="H13" s="116" t="str">
        <f t="shared" si="4"/>
        <v/>
      </c>
      <c r="I13" s="116" t="str">
        <f t="shared" si="5"/>
        <v/>
      </c>
      <c r="J13" s="117" t="str">
        <f t="shared" si="6"/>
        <v/>
      </c>
      <c r="K13" s="117"/>
      <c r="L13" s="116" t="str">
        <f t="shared" si="7"/>
        <v/>
      </c>
      <c r="M13" s="116" t="str">
        <f t="shared" si="8"/>
        <v/>
      </c>
      <c r="N13" s="117" t="str">
        <f t="shared" si="19"/>
        <v/>
      </c>
      <c r="O13" s="117" t="str">
        <f t="shared" si="9"/>
        <v/>
      </c>
      <c r="P13" s="117" t="str">
        <f t="shared" si="10"/>
        <v/>
      </c>
      <c r="Q13" s="116"/>
      <c r="R13" s="116"/>
      <c r="S13" s="116"/>
      <c r="T13" s="117" t="str">
        <f t="shared" si="11"/>
        <v/>
      </c>
      <c r="U13" s="117" t="str">
        <f t="shared" si="12"/>
        <v/>
      </c>
      <c r="V13" s="117" t="str">
        <f t="shared" si="13"/>
        <v/>
      </c>
      <c r="W13" s="118" t="str">
        <f t="shared" si="14"/>
        <v/>
      </c>
      <c r="X13" s="118" t="str">
        <f t="shared" si="0"/>
        <v/>
      </c>
      <c r="Y13" s="115"/>
      <c r="Z13" s="119"/>
      <c r="AA13" s="119" t="str">
        <f t="shared" si="15"/>
        <v/>
      </c>
      <c r="AB13" s="119"/>
      <c r="AC13" s="119" t="str">
        <f t="shared" si="16"/>
        <v/>
      </c>
      <c r="AD13" s="119" t="str">
        <f t="shared" si="17"/>
        <v/>
      </c>
      <c r="AE13" s="120" t="str">
        <f>IF(OR(F13="Matin",F13="après-midi",F13="nuit",F13="Journée",F13="Astreinte +1 dep"),Données!$C$14,IF(OR(F13="Astreinte +2 dep"),Données!$C$14*2,IF(OR(F13="Astreinte +3 dep"),Données!$C$14*3,IF(F13="Astreinte +4 dep",Données!$C$14*4,""))))</f>
        <v/>
      </c>
      <c r="AF13" s="121"/>
      <c r="AG13" s="122"/>
      <c r="AH13" s="68"/>
      <c r="AI13" s="68"/>
    </row>
    <row r="14" spans="1:35" ht="15.6">
      <c r="A14" s="97" t="str">
        <f t="shared" si="1"/>
        <v>12 Novembre 2013</v>
      </c>
      <c r="B14" s="171" t="str">
        <f t="shared" si="2"/>
        <v/>
      </c>
      <c r="C14" s="70">
        <f t="shared" si="18"/>
        <v>41590</v>
      </c>
      <c r="D14" s="71">
        <f t="shared" si="18"/>
        <v>12</v>
      </c>
      <c r="E14" s="61"/>
      <c r="F14" s="61"/>
      <c r="G14" s="181" t="str">
        <f t="shared" si="3"/>
        <v/>
      </c>
      <c r="H14" s="63" t="str">
        <f t="shared" si="4"/>
        <v/>
      </c>
      <c r="I14" s="63" t="str">
        <f t="shared" si="5"/>
        <v/>
      </c>
      <c r="J14" s="64" t="str">
        <f t="shared" si="6"/>
        <v/>
      </c>
      <c r="K14" s="64"/>
      <c r="L14" s="63" t="str">
        <f t="shared" si="7"/>
        <v/>
      </c>
      <c r="M14" s="63" t="str">
        <f t="shared" si="8"/>
        <v/>
      </c>
      <c r="N14" s="64" t="str">
        <f t="shared" si="19"/>
        <v/>
      </c>
      <c r="O14" s="64" t="str">
        <f t="shared" si="9"/>
        <v/>
      </c>
      <c r="P14" s="64" t="str">
        <f t="shared" si="10"/>
        <v/>
      </c>
      <c r="Q14" s="63"/>
      <c r="R14" s="63"/>
      <c r="S14" s="63"/>
      <c r="T14" s="64" t="str">
        <f t="shared" si="11"/>
        <v/>
      </c>
      <c r="U14" s="64" t="str">
        <f t="shared" si="12"/>
        <v/>
      </c>
      <c r="V14" s="64" t="str">
        <f t="shared" si="13"/>
        <v/>
      </c>
      <c r="W14" s="91" t="str">
        <f t="shared" si="14"/>
        <v/>
      </c>
      <c r="X14" s="91" t="str">
        <f t="shared" si="0"/>
        <v/>
      </c>
      <c r="Y14" s="62"/>
      <c r="Z14" s="65"/>
      <c r="AA14" s="65" t="str">
        <f t="shared" si="15"/>
        <v/>
      </c>
      <c r="AB14" s="65"/>
      <c r="AC14" s="65" t="str">
        <f t="shared" si="16"/>
        <v/>
      </c>
      <c r="AD14" s="65" t="str">
        <f t="shared" si="17"/>
        <v/>
      </c>
      <c r="AE14" s="66" t="str">
        <f>IF(OR(F14="Matin",F14="après-midi",F14="nuit",F14="Journée",F14="Astreinte +1 dep"),Données!$C$14,IF(OR(F14="Astreinte +2 dep"),Données!$C$14*2,IF(OR(F14="Astreinte +3 dep"),Données!$C$14*3,IF(F14="Astreinte +4 dep",Données!$C$14*4,""))))</f>
        <v/>
      </c>
      <c r="AF14" s="67"/>
      <c r="AG14" s="93"/>
      <c r="AH14" s="68"/>
      <c r="AI14" s="68"/>
    </row>
    <row r="15" spans="1:35" ht="15.6">
      <c r="A15" s="97" t="str">
        <f t="shared" si="1"/>
        <v>13 Novembre 2013</v>
      </c>
      <c r="B15" s="171">
        <f t="shared" si="2"/>
        <v>46</v>
      </c>
      <c r="C15" s="112">
        <f t="shared" si="18"/>
        <v>41591</v>
      </c>
      <c r="D15" s="113">
        <f t="shared" si="18"/>
        <v>13</v>
      </c>
      <c r="E15" s="114"/>
      <c r="F15" s="114"/>
      <c r="G15" s="115" t="str">
        <f t="shared" si="3"/>
        <v/>
      </c>
      <c r="H15" s="116" t="str">
        <f t="shared" si="4"/>
        <v/>
      </c>
      <c r="I15" s="116" t="str">
        <f t="shared" si="5"/>
        <v/>
      </c>
      <c r="J15" s="117" t="str">
        <f t="shared" si="6"/>
        <v/>
      </c>
      <c r="K15" s="117"/>
      <c r="L15" s="116" t="str">
        <f t="shared" si="7"/>
        <v/>
      </c>
      <c r="M15" s="116" t="str">
        <f t="shared" si="8"/>
        <v/>
      </c>
      <c r="N15" s="117" t="str">
        <f t="shared" si="19"/>
        <v/>
      </c>
      <c r="O15" s="117" t="str">
        <f t="shared" si="9"/>
        <v/>
      </c>
      <c r="P15" s="117" t="str">
        <f t="shared" si="10"/>
        <v/>
      </c>
      <c r="Q15" s="116"/>
      <c r="R15" s="116"/>
      <c r="S15" s="116"/>
      <c r="T15" s="117" t="str">
        <f t="shared" si="11"/>
        <v/>
      </c>
      <c r="U15" s="117" t="str">
        <f t="shared" si="12"/>
        <v/>
      </c>
      <c r="V15" s="117" t="str">
        <f t="shared" si="13"/>
        <v/>
      </c>
      <c r="W15" s="118" t="str">
        <f t="shared" si="14"/>
        <v/>
      </c>
      <c r="X15" s="118" t="str">
        <f t="shared" si="0"/>
        <v/>
      </c>
      <c r="Y15" s="115"/>
      <c r="Z15" s="119"/>
      <c r="AA15" s="119" t="str">
        <f t="shared" si="15"/>
        <v/>
      </c>
      <c r="AB15" s="119"/>
      <c r="AC15" s="119" t="str">
        <f t="shared" si="16"/>
        <v/>
      </c>
      <c r="AD15" s="119" t="str">
        <f t="shared" si="17"/>
        <v/>
      </c>
      <c r="AE15" s="120" t="str">
        <f>IF(OR(F15="Matin",F15="après-midi",F15="nuit",F15="Journée",F15="Astreinte +1 dep"),Données!$C$14,IF(OR(F15="Astreinte +2 dep"),Données!$C$14*2,IF(OR(F15="Astreinte +3 dep"),Données!$C$14*3,IF(F15="Astreinte +4 dep",Données!$C$14*4,""))))</f>
        <v/>
      </c>
      <c r="AF15" s="121"/>
      <c r="AG15" s="122"/>
      <c r="AH15" s="68"/>
      <c r="AI15" s="68"/>
    </row>
    <row r="16" spans="1:35" ht="15.6">
      <c r="A16" s="97" t="str">
        <f t="shared" si="1"/>
        <v>14 Novembre 2013</v>
      </c>
      <c r="B16" s="171" t="str">
        <f t="shared" si="2"/>
        <v/>
      </c>
      <c r="C16" s="70">
        <f t="shared" si="18"/>
        <v>41592</v>
      </c>
      <c r="D16" s="71">
        <f t="shared" si="18"/>
        <v>14</v>
      </c>
      <c r="E16" s="61"/>
      <c r="F16" s="69"/>
      <c r="G16" s="181" t="str">
        <f t="shared" si="3"/>
        <v/>
      </c>
      <c r="H16" s="63" t="str">
        <f t="shared" si="4"/>
        <v/>
      </c>
      <c r="I16" s="63" t="str">
        <f t="shared" si="5"/>
        <v/>
      </c>
      <c r="J16" s="64" t="str">
        <f t="shared" si="6"/>
        <v/>
      </c>
      <c r="K16" s="64"/>
      <c r="L16" s="63" t="str">
        <f t="shared" si="7"/>
        <v/>
      </c>
      <c r="M16" s="63" t="str">
        <f t="shared" si="8"/>
        <v/>
      </c>
      <c r="N16" s="64" t="str">
        <f t="shared" si="19"/>
        <v/>
      </c>
      <c r="O16" s="64" t="str">
        <f t="shared" si="9"/>
        <v/>
      </c>
      <c r="P16" s="64" t="str">
        <f t="shared" si="10"/>
        <v/>
      </c>
      <c r="Q16" s="63"/>
      <c r="R16" s="63"/>
      <c r="S16" s="63"/>
      <c r="T16" s="64" t="str">
        <f t="shared" si="11"/>
        <v/>
      </c>
      <c r="U16" s="64" t="str">
        <f t="shared" si="12"/>
        <v/>
      </c>
      <c r="V16" s="64" t="str">
        <f t="shared" si="13"/>
        <v/>
      </c>
      <c r="W16" s="91" t="str">
        <f t="shared" si="14"/>
        <v/>
      </c>
      <c r="X16" s="91" t="str">
        <f t="shared" si="0"/>
        <v/>
      </c>
      <c r="Y16" s="62"/>
      <c r="Z16" s="65"/>
      <c r="AA16" s="65" t="str">
        <f t="shared" si="15"/>
        <v/>
      </c>
      <c r="AB16" s="65"/>
      <c r="AC16" s="65" t="str">
        <f t="shared" si="16"/>
        <v/>
      </c>
      <c r="AD16" s="65" t="str">
        <f t="shared" si="17"/>
        <v/>
      </c>
      <c r="AE16" s="66" t="str">
        <f>IF(OR(F16="Matin",F16="après-midi",F16="nuit",F16="Journée",F16="Astreinte +1 dep"),Données!$C$14,IF(OR(F16="Astreinte +2 dep"),Données!$C$14*2,IF(OR(F16="Astreinte +3 dep"),Données!$C$14*3,IF(F16="Astreinte +4 dep",Données!$C$14*4,""))))</f>
        <v/>
      </c>
      <c r="AF16" s="67"/>
      <c r="AG16" s="93"/>
      <c r="AH16" s="68"/>
      <c r="AI16" s="68"/>
    </row>
    <row r="17" spans="1:35" ht="15.6">
      <c r="A17" s="97" t="str">
        <f t="shared" si="1"/>
        <v>15 Novembre 2013</v>
      </c>
      <c r="B17" s="171" t="str">
        <f t="shared" si="2"/>
        <v/>
      </c>
      <c r="C17" s="112">
        <f t="shared" si="18"/>
        <v>41593</v>
      </c>
      <c r="D17" s="113">
        <f t="shared" si="18"/>
        <v>15</v>
      </c>
      <c r="E17" s="114"/>
      <c r="F17" s="114"/>
      <c r="G17" s="115" t="str">
        <f t="shared" si="3"/>
        <v/>
      </c>
      <c r="H17" s="116" t="str">
        <f t="shared" si="4"/>
        <v/>
      </c>
      <c r="I17" s="116" t="str">
        <f t="shared" si="5"/>
        <v/>
      </c>
      <c r="J17" s="117" t="str">
        <f t="shared" si="6"/>
        <v/>
      </c>
      <c r="K17" s="117"/>
      <c r="L17" s="116" t="str">
        <f t="shared" si="7"/>
        <v/>
      </c>
      <c r="M17" s="116" t="str">
        <f t="shared" si="8"/>
        <v/>
      </c>
      <c r="N17" s="117" t="str">
        <f t="shared" si="19"/>
        <v/>
      </c>
      <c r="O17" s="117" t="str">
        <f t="shared" si="9"/>
        <v/>
      </c>
      <c r="P17" s="117" t="str">
        <f t="shared" si="10"/>
        <v/>
      </c>
      <c r="Q17" s="116"/>
      <c r="R17" s="116"/>
      <c r="S17" s="116"/>
      <c r="T17" s="117" t="str">
        <f t="shared" si="11"/>
        <v/>
      </c>
      <c r="U17" s="117" t="str">
        <f t="shared" si="12"/>
        <v/>
      </c>
      <c r="V17" s="117" t="str">
        <f t="shared" si="13"/>
        <v/>
      </c>
      <c r="W17" s="118" t="str">
        <f t="shared" si="14"/>
        <v/>
      </c>
      <c r="X17" s="118" t="str">
        <f t="shared" si="0"/>
        <v/>
      </c>
      <c r="Y17" s="115"/>
      <c r="Z17" s="119"/>
      <c r="AA17" s="119" t="str">
        <f t="shared" si="15"/>
        <v/>
      </c>
      <c r="AB17" s="119"/>
      <c r="AC17" s="119" t="str">
        <f t="shared" si="16"/>
        <v/>
      </c>
      <c r="AD17" s="119" t="str">
        <f t="shared" si="17"/>
        <v/>
      </c>
      <c r="AE17" s="120" t="str">
        <f>IF(OR(F17="Matin",F17="après-midi",F17="nuit",F17="Journée",F17="Astreinte +1 dep"),Données!$C$14,IF(OR(F17="Astreinte +2 dep"),Données!$C$14*2,IF(OR(F17="Astreinte +3 dep"),Données!$C$14*3,IF(F17="Astreinte +4 dep",Données!$C$14*4,""))))</f>
        <v/>
      </c>
      <c r="AF17" s="121"/>
      <c r="AG17" s="122"/>
      <c r="AH17" s="68"/>
      <c r="AI17" s="68"/>
    </row>
    <row r="18" spans="1:35" ht="15.6">
      <c r="A18" s="97" t="str">
        <f t="shared" si="1"/>
        <v>16 Novembre 2013</v>
      </c>
      <c r="B18" s="171" t="str">
        <f t="shared" si="2"/>
        <v/>
      </c>
      <c r="C18" s="70">
        <f t="shared" si="18"/>
        <v>41594</v>
      </c>
      <c r="D18" s="71">
        <f t="shared" si="18"/>
        <v>16</v>
      </c>
      <c r="E18" s="61"/>
      <c r="F18" s="61"/>
      <c r="G18" s="181" t="str">
        <f t="shared" si="3"/>
        <v/>
      </c>
      <c r="H18" s="63" t="str">
        <f t="shared" si="4"/>
        <v/>
      </c>
      <c r="I18" s="63" t="str">
        <f t="shared" si="5"/>
        <v/>
      </c>
      <c r="J18" s="64" t="str">
        <f t="shared" si="6"/>
        <v/>
      </c>
      <c r="K18" s="64"/>
      <c r="L18" s="63" t="str">
        <f t="shared" si="7"/>
        <v/>
      </c>
      <c r="M18" s="63" t="str">
        <f t="shared" si="8"/>
        <v/>
      </c>
      <c r="N18" s="64" t="str">
        <f t="shared" si="19"/>
        <v/>
      </c>
      <c r="O18" s="64" t="str">
        <f t="shared" si="9"/>
        <v/>
      </c>
      <c r="P18" s="64" t="str">
        <f t="shared" si="10"/>
        <v/>
      </c>
      <c r="Q18" s="63"/>
      <c r="R18" s="63"/>
      <c r="S18" s="63"/>
      <c r="T18" s="64" t="str">
        <f t="shared" si="11"/>
        <v/>
      </c>
      <c r="U18" s="64" t="str">
        <f t="shared" si="12"/>
        <v/>
      </c>
      <c r="V18" s="64" t="str">
        <f t="shared" si="13"/>
        <v/>
      </c>
      <c r="W18" s="91" t="str">
        <f t="shared" si="14"/>
        <v/>
      </c>
      <c r="X18" s="91" t="str">
        <f t="shared" si="0"/>
        <v/>
      </c>
      <c r="Y18" s="62"/>
      <c r="Z18" s="65"/>
      <c r="AA18" s="65" t="str">
        <f t="shared" si="15"/>
        <v/>
      </c>
      <c r="AB18" s="65"/>
      <c r="AC18" s="65" t="str">
        <f t="shared" si="16"/>
        <v/>
      </c>
      <c r="AD18" s="65" t="str">
        <f t="shared" si="17"/>
        <v/>
      </c>
      <c r="AE18" s="66" t="str">
        <f>IF(OR(F18="Matin",F18="après-midi",F18="nuit",F18="Journée",F18="Astreinte +1 dep"),Données!$C$14,IF(OR(F18="Astreinte +2 dep"),Données!$C$14*2,IF(OR(F18="Astreinte +3 dep"),Données!$C$14*3,IF(F18="Astreinte +4 dep",Données!$C$14*4,""))))</f>
        <v/>
      </c>
      <c r="AF18" s="67"/>
      <c r="AG18" s="93"/>
      <c r="AH18" s="68"/>
      <c r="AI18" s="68"/>
    </row>
    <row r="19" spans="1:35" ht="15.6">
      <c r="A19" s="97" t="str">
        <f t="shared" si="1"/>
        <v>17 Novembre 2013</v>
      </c>
      <c r="B19" s="171" t="str">
        <f t="shared" si="2"/>
        <v/>
      </c>
      <c r="C19" s="112">
        <f t="shared" si="18"/>
        <v>41595</v>
      </c>
      <c r="D19" s="113">
        <f t="shared" si="18"/>
        <v>17</v>
      </c>
      <c r="E19" s="114"/>
      <c r="F19" s="114"/>
      <c r="G19" s="115" t="str">
        <f t="shared" si="3"/>
        <v/>
      </c>
      <c r="H19" s="116" t="str">
        <f t="shared" si="4"/>
        <v/>
      </c>
      <c r="I19" s="116" t="str">
        <f t="shared" si="5"/>
        <v/>
      </c>
      <c r="J19" s="117" t="str">
        <f t="shared" si="6"/>
        <v/>
      </c>
      <c r="K19" s="117"/>
      <c r="L19" s="116" t="str">
        <f t="shared" si="7"/>
        <v/>
      </c>
      <c r="M19" s="116" t="str">
        <f t="shared" si="8"/>
        <v/>
      </c>
      <c r="N19" s="117" t="str">
        <f t="shared" si="19"/>
        <v/>
      </c>
      <c r="O19" s="117" t="str">
        <f t="shared" si="9"/>
        <v/>
      </c>
      <c r="P19" s="117" t="str">
        <f t="shared" si="10"/>
        <v/>
      </c>
      <c r="Q19" s="116"/>
      <c r="R19" s="116"/>
      <c r="S19" s="116"/>
      <c r="T19" s="117" t="str">
        <f t="shared" si="11"/>
        <v/>
      </c>
      <c r="U19" s="117" t="str">
        <f t="shared" si="12"/>
        <v/>
      </c>
      <c r="V19" s="117" t="str">
        <f t="shared" si="13"/>
        <v/>
      </c>
      <c r="W19" s="118" t="str">
        <f t="shared" si="14"/>
        <v/>
      </c>
      <c r="X19" s="118" t="str">
        <f t="shared" si="0"/>
        <v/>
      </c>
      <c r="Y19" s="115"/>
      <c r="Z19" s="119"/>
      <c r="AA19" s="119" t="str">
        <f t="shared" si="15"/>
        <v/>
      </c>
      <c r="AB19" s="119"/>
      <c r="AC19" s="119" t="str">
        <f t="shared" si="16"/>
        <v/>
      </c>
      <c r="AD19" s="119" t="str">
        <f t="shared" si="17"/>
        <v/>
      </c>
      <c r="AE19" s="120" t="str">
        <f>IF(OR(F19="Matin",F19="après-midi",F19="nuit",F19="Journée",F19="Astreinte +1 dep"),Données!$C$14,IF(OR(F19="Astreinte +2 dep"),Données!$C$14*2,IF(OR(F19="Astreinte +3 dep"),Données!$C$14*3,IF(F19="Astreinte +4 dep",Données!$C$14*4,""))))</f>
        <v/>
      </c>
      <c r="AF19" s="121"/>
      <c r="AG19" s="122"/>
      <c r="AH19" s="68"/>
      <c r="AI19" s="68"/>
    </row>
    <row r="20" spans="1:35" ht="15.6">
      <c r="A20" s="97" t="str">
        <f t="shared" si="1"/>
        <v>18 Novembre 2013</v>
      </c>
      <c r="B20" s="171" t="str">
        <f t="shared" si="2"/>
        <v/>
      </c>
      <c r="C20" s="70">
        <f t="shared" si="18"/>
        <v>41596</v>
      </c>
      <c r="D20" s="71">
        <f t="shared" si="18"/>
        <v>18</v>
      </c>
      <c r="E20" s="61"/>
      <c r="F20" s="61"/>
      <c r="G20" s="181" t="str">
        <f t="shared" si="3"/>
        <v/>
      </c>
      <c r="H20" s="63" t="str">
        <f t="shared" si="4"/>
        <v/>
      </c>
      <c r="I20" s="63" t="str">
        <f t="shared" si="5"/>
        <v/>
      </c>
      <c r="J20" s="64" t="str">
        <f t="shared" si="6"/>
        <v/>
      </c>
      <c r="K20" s="64"/>
      <c r="L20" s="63" t="str">
        <f t="shared" si="7"/>
        <v/>
      </c>
      <c r="M20" s="63" t="str">
        <f t="shared" si="8"/>
        <v/>
      </c>
      <c r="N20" s="64" t="str">
        <f t="shared" si="19"/>
        <v/>
      </c>
      <c r="O20" s="64" t="str">
        <f t="shared" si="9"/>
        <v/>
      </c>
      <c r="P20" s="64" t="str">
        <f t="shared" si="10"/>
        <v/>
      </c>
      <c r="Q20" s="63"/>
      <c r="R20" s="63"/>
      <c r="S20" s="63"/>
      <c r="T20" s="64" t="str">
        <f t="shared" si="11"/>
        <v/>
      </c>
      <c r="U20" s="64" t="str">
        <f t="shared" si="12"/>
        <v/>
      </c>
      <c r="V20" s="64" t="str">
        <f t="shared" si="13"/>
        <v/>
      </c>
      <c r="W20" s="91" t="str">
        <f t="shared" si="14"/>
        <v/>
      </c>
      <c r="X20" s="91" t="str">
        <f t="shared" si="0"/>
        <v/>
      </c>
      <c r="Y20" s="62"/>
      <c r="Z20" s="65"/>
      <c r="AA20" s="65" t="str">
        <f t="shared" si="15"/>
        <v/>
      </c>
      <c r="AB20" s="65"/>
      <c r="AC20" s="65" t="str">
        <f t="shared" si="16"/>
        <v/>
      </c>
      <c r="AD20" s="65" t="str">
        <f t="shared" si="17"/>
        <v/>
      </c>
      <c r="AE20" s="66" t="str">
        <f>IF(OR(F20="Matin",F20="après-midi",F20="nuit",F20="Journée",F20="Astreinte +1 dep"),Données!$C$14,IF(OR(F20="Astreinte +2 dep"),Données!$C$14*2,IF(OR(F20="Astreinte +3 dep"),Données!$C$14*3,IF(F20="Astreinte +4 dep",Données!$C$14*4,""))))</f>
        <v/>
      </c>
      <c r="AF20" s="67"/>
      <c r="AG20" s="93"/>
      <c r="AH20" s="68"/>
      <c r="AI20" s="68"/>
    </row>
    <row r="21" spans="1:35" ht="15.6">
      <c r="A21" s="97" t="str">
        <f t="shared" si="1"/>
        <v>19 Novembre 2013</v>
      </c>
      <c r="B21" s="171" t="str">
        <f t="shared" si="2"/>
        <v/>
      </c>
      <c r="C21" s="112">
        <f t="shared" ref="C21:D30" si="20">C20+1</f>
        <v>41597</v>
      </c>
      <c r="D21" s="113">
        <f t="shared" si="20"/>
        <v>19</v>
      </c>
      <c r="E21" s="114"/>
      <c r="F21" s="114"/>
      <c r="G21" s="115" t="str">
        <f t="shared" si="3"/>
        <v/>
      </c>
      <c r="H21" s="116" t="str">
        <f t="shared" si="4"/>
        <v/>
      </c>
      <c r="I21" s="116" t="str">
        <f t="shared" si="5"/>
        <v/>
      </c>
      <c r="J21" s="117" t="str">
        <f t="shared" si="6"/>
        <v/>
      </c>
      <c r="K21" s="117"/>
      <c r="L21" s="116" t="str">
        <f t="shared" si="7"/>
        <v/>
      </c>
      <c r="M21" s="116" t="str">
        <f t="shared" si="8"/>
        <v/>
      </c>
      <c r="N21" s="117" t="str">
        <f t="shared" si="19"/>
        <v/>
      </c>
      <c r="O21" s="117" t="str">
        <f t="shared" si="9"/>
        <v/>
      </c>
      <c r="P21" s="117" t="str">
        <f t="shared" si="10"/>
        <v/>
      </c>
      <c r="Q21" s="116"/>
      <c r="R21" s="116"/>
      <c r="S21" s="116"/>
      <c r="T21" s="117" t="str">
        <f t="shared" si="11"/>
        <v/>
      </c>
      <c r="U21" s="117" t="str">
        <f t="shared" si="12"/>
        <v/>
      </c>
      <c r="V21" s="117" t="str">
        <f t="shared" si="13"/>
        <v/>
      </c>
      <c r="W21" s="118" t="str">
        <f t="shared" si="14"/>
        <v/>
      </c>
      <c r="X21" s="118" t="str">
        <f t="shared" si="0"/>
        <v/>
      </c>
      <c r="Y21" s="115"/>
      <c r="Z21" s="119"/>
      <c r="AA21" s="119" t="str">
        <f t="shared" si="15"/>
        <v/>
      </c>
      <c r="AB21" s="119"/>
      <c r="AC21" s="119" t="str">
        <f t="shared" si="16"/>
        <v/>
      </c>
      <c r="AD21" s="119" t="str">
        <f t="shared" si="17"/>
        <v/>
      </c>
      <c r="AE21" s="120" t="str">
        <f>IF(OR(F21="Matin",F21="après-midi",F21="nuit",F21="Journée",F21="Astreinte +1 dep"),Données!$C$14,IF(OR(F21="Astreinte +2 dep"),Données!$C$14*2,IF(OR(F21="Astreinte +3 dep"),Données!$C$14*3,IF(F21="Astreinte +4 dep",Données!$C$14*4,""))))</f>
        <v/>
      </c>
      <c r="AF21" s="121"/>
      <c r="AG21" s="122"/>
      <c r="AH21" s="68"/>
      <c r="AI21" s="68"/>
    </row>
    <row r="22" spans="1:35" ht="15.6">
      <c r="A22" s="97" t="str">
        <f t="shared" si="1"/>
        <v>20 Novembre 2013</v>
      </c>
      <c r="B22" s="171">
        <f t="shared" si="2"/>
        <v>47</v>
      </c>
      <c r="C22" s="70">
        <f t="shared" si="20"/>
        <v>41598</v>
      </c>
      <c r="D22" s="71">
        <f t="shared" si="20"/>
        <v>20</v>
      </c>
      <c r="E22" s="61"/>
      <c r="F22" s="61"/>
      <c r="G22" s="181" t="str">
        <f t="shared" si="3"/>
        <v/>
      </c>
      <c r="H22" s="63" t="str">
        <f t="shared" si="4"/>
        <v/>
      </c>
      <c r="I22" s="63" t="str">
        <f t="shared" si="5"/>
        <v/>
      </c>
      <c r="J22" s="64" t="str">
        <f t="shared" si="6"/>
        <v/>
      </c>
      <c r="K22" s="64"/>
      <c r="L22" s="63" t="str">
        <f t="shared" si="7"/>
        <v/>
      </c>
      <c r="M22" s="63" t="str">
        <f t="shared" si="8"/>
        <v/>
      </c>
      <c r="N22" s="64" t="str">
        <f t="shared" si="19"/>
        <v/>
      </c>
      <c r="O22" s="64" t="str">
        <f t="shared" si="9"/>
        <v/>
      </c>
      <c r="P22" s="64" t="str">
        <f t="shared" si="10"/>
        <v/>
      </c>
      <c r="Q22" s="63"/>
      <c r="R22" s="63"/>
      <c r="S22" s="63"/>
      <c r="T22" s="64" t="str">
        <f t="shared" si="11"/>
        <v/>
      </c>
      <c r="U22" s="64" t="str">
        <f t="shared" si="12"/>
        <v/>
      </c>
      <c r="V22" s="64" t="str">
        <f t="shared" si="13"/>
        <v/>
      </c>
      <c r="W22" s="91" t="str">
        <f t="shared" si="14"/>
        <v/>
      </c>
      <c r="X22" s="91" t="str">
        <f t="shared" si="0"/>
        <v/>
      </c>
      <c r="Y22" s="62"/>
      <c r="Z22" s="65"/>
      <c r="AA22" s="65" t="str">
        <f t="shared" si="15"/>
        <v/>
      </c>
      <c r="AB22" s="65"/>
      <c r="AC22" s="65" t="str">
        <f t="shared" si="16"/>
        <v/>
      </c>
      <c r="AD22" s="65" t="str">
        <f t="shared" si="17"/>
        <v/>
      </c>
      <c r="AE22" s="66" t="str">
        <f>IF(OR(F22="Matin",F22="après-midi",F22="nuit",F22="Journée",F22="Astreinte +1 dep"),Données!$C$14,IF(OR(F22="Astreinte +2 dep"),Données!$C$14*2,IF(OR(F22="Astreinte +3 dep"),Données!$C$14*3,IF(F22="Astreinte +4 dep",Données!$C$14*4,""))))</f>
        <v/>
      </c>
      <c r="AF22" s="67"/>
      <c r="AG22" s="93"/>
      <c r="AH22" s="68"/>
      <c r="AI22" s="68"/>
    </row>
    <row r="23" spans="1:35" ht="15.6">
      <c r="A23" s="97" t="str">
        <f t="shared" si="1"/>
        <v>21 Novembre 2013</v>
      </c>
      <c r="B23" s="171" t="str">
        <f t="shared" si="2"/>
        <v/>
      </c>
      <c r="C23" s="112">
        <f t="shared" si="20"/>
        <v>41599</v>
      </c>
      <c r="D23" s="113">
        <f t="shared" si="20"/>
        <v>21</v>
      </c>
      <c r="E23" s="114"/>
      <c r="F23" s="114"/>
      <c r="G23" s="115" t="str">
        <f t="shared" si="3"/>
        <v/>
      </c>
      <c r="H23" s="116" t="str">
        <f t="shared" si="4"/>
        <v/>
      </c>
      <c r="I23" s="116" t="str">
        <f t="shared" si="5"/>
        <v/>
      </c>
      <c r="J23" s="117" t="str">
        <f t="shared" si="6"/>
        <v/>
      </c>
      <c r="K23" s="117"/>
      <c r="L23" s="116" t="str">
        <f t="shared" si="7"/>
        <v/>
      </c>
      <c r="M23" s="116" t="str">
        <f t="shared" si="8"/>
        <v/>
      </c>
      <c r="N23" s="117" t="str">
        <f t="shared" si="19"/>
        <v/>
      </c>
      <c r="O23" s="117" t="str">
        <f t="shared" si="9"/>
        <v/>
      </c>
      <c r="P23" s="117" t="str">
        <f t="shared" si="10"/>
        <v/>
      </c>
      <c r="Q23" s="116"/>
      <c r="R23" s="116"/>
      <c r="S23" s="116"/>
      <c r="T23" s="117" t="str">
        <f t="shared" si="11"/>
        <v/>
      </c>
      <c r="U23" s="117" t="str">
        <f t="shared" si="12"/>
        <v/>
      </c>
      <c r="V23" s="117" t="str">
        <f t="shared" si="13"/>
        <v/>
      </c>
      <c r="W23" s="118" t="str">
        <f t="shared" si="14"/>
        <v/>
      </c>
      <c r="X23" s="118" t="str">
        <f t="shared" si="0"/>
        <v/>
      </c>
      <c r="Y23" s="115"/>
      <c r="Z23" s="119"/>
      <c r="AA23" s="119" t="str">
        <f t="shared" si="15"/>
        <v/>
      </c>
      <c r="AB23" s="119"/>
      <c r="AC23" s="119" t="str">
        <f t="shared" si="16"/>
        <v/>
      </c>
      <c r="AD23" s="119" t="str">
        <f t="shared" si="17"/>
        <v/>
      </c>
      <c r="AE23" s="120" t="str">
        <f>IF(OR(F23="Matin",F23="après-midi",F23="nuit",F23="Journée",F23="Astreinte +1 dep"),Données!$C$14,IF(OR(F23="Astreinte +2 dep"),Données!$C$14*2,IF(OR(F23="Astreinte +3 dep"),Données!$C$14*3,IF(F23="Astreinte +4 dep",Données!$C$14*4,""))))</f>
        <v/>
      </c>
      <c r="AF23" s="121"/>
      <c r="AG23" s="122"/>
      <c r="AH23" s="68"/>
      <c r="AI23" s="68"/>
    </row>
    <row r="24" spans="1:35" ht="15.6">
      <c r="A24" s="97" t="str">
        <f t="shared" si="1"/>
        <v>22 Novembre 2013</v>
      </c>
      <c r="B24" s="171" t="str">
        <f t="shared" si="2"/>
        <v/>
      </c>
      <c r="C24" s="70">
        <f t="shared" si="20"/>
        <v>41600</v>
      </c>
      <c r="D24" s="71">
        <f t="shared" si="20"/>
        <v>22</v>
      </c>
      <c r="E24" s="61"/>
      <c r="F24" s="61"/>
      <c r="G24" s="181" t="str">
        <f t="shared" si="3"/>
        <v/>
      </c>
      <c r="H24" s="63" t="str">
        <f t="shared" si="4"/>
        <v/>
      </c>
      <c r="I24" s="63" t="str">
        <f t="shared" si="5"/>
        <v/>
      </c>
      <c r="J24" s="64" t="str">
        <f t="shared" si="6"/>
        <v/>
      </c>
      <c r="K24" s="64"/>
      <c r="L24" s="63" t="str">
        <f t="shared" si="7"/>
        <v/>
      </c>
      <c r="M24" s="63" t="str">
        <f t="shared" si="8"/>
        <v/>
      </c>
      <c r="N24" s="64" t="str">
        <f t="shared" si="19"/>
        <v/>
      </c>
      <c r="O24" s="64" t="str">
        <f t="shared" si="9"/>
        <v/>
      </c>
      <c r="P24" s="64" t="str">
        <f t="shared" si="10"/>
        <v/>
      </c>
      <c r="Q24" s="63"/>
      <c r="R24" s="63"/>
      <c r="S24" s="63"/>
      <c r="T24" s="64" t="str">
        <f t="shared" si="11"/>
        <v/>
      </c>
      <c r="U24" s="64" t="str">
        <f t="shared" si="12"/>
        <v/>
      </c>
      <c r="V24" s="64" t="str">
        <f t="shared" si="13"/>
        <v/>
      </c>
      <c r="W24" s="91" t="str">
        <f t="shared" si="14"/>
        <v/>
      </c>
      <c r="X24" s="91" t="str">
        <f t="shared" si="0"/>
        <v/>
      </c>
      <c r="Y24" s="62"/>
      <c r="Z24" s="65"/>
      <c r="AA24" s="65" t="str">
        <f t="shared" si="15"/>
        <v/>
      </c>
      <c r="AB24" s="65"/>
      <c r="AC24" s="65" t="str">
        <f t="shared" si="16"/>
        <v/>
      </c>
      <c r="AD24" s="65" t="str">
        <f t="shared" si="17"/>
        <v/>
      </c>
      <c r="AE24" s="66" t="str">
        <f>IF(OR(F24="Matin",F24="après-midi",F24="nuit",F24="Journée",F24="Astreinte +1 dep"),Données!$C$14,IF(OR(F24="Astreinte +2 dep"),Données!$C$14*2,IF(OR(F24="Astreinte +3 dep"),Données!$C$14*3,IF(F24="Astreinte +4 dep",Données!$C$14*4,""))))</f>
        <v/>
      </c>
      <c r="AF24" s="67"/>
      <c r="AG24" s="93"/>
      <c r="AH24" s="68"/>
      <c r="AI24" s="68"/>
    </row>
    <row r="25" spans="1:35" ht="15.6">
      <c r="A25" s="97" t="str">
        <f t="shared" si="1"/>
        <v>23 Novembre 2013</v>
      </c>
      <c r="B25" s="171" t="str">
        <f t="shared" si="2"/>
        <v/>
      </c>
      <c r="C25" s="112">
        <f t="shared" si="20"/>
        <v>41601</v>
      </c>
      <c r="D25" s="113">
        <f t="shared" si="20"/>
        <v>23</v>
      </c>
      <c r="E25" s="114"/>
      <c r="F25" s="114"/>
      <c r="G25" s="115" t="str">
        <f t="shared" si="3"/>
        <v/>
      </c>
      <c r="H25" s="116" t="str">
        <f t="shared" si="4"/>
        <v/>
      </c>
      <c r="I25" s="116" t="str">
        <f t="shared" si="5"/>
        <v/>
      </c>
      <c r="J25" s="117" t="str">
        <f t="shared" si="6"/>
        <v/>
      </c>
      <c r="K25" s="117"/>
      <c r="L25" s="116" t="str">
        <f t="shared" si="7"/>
        <v/>
      </c>
      <c r="M25" s="116" t="str">
        <f t="shared" si="8"/>
        <v/>
      </c>
      <c r="N25" s="117" t="str">
        <f t="shared" si="19"/>
        <v/>
      </c>
      <c r="O25" s="117" t="str">
        <f t="shared" si="9"/>
        <v/>
      </c>
      <c r="P25" s="117" t="str">
        <f t="shared" si="10"/>
        <v/>
      </c>
      <c r="Q25" s="116"/>
      <c r="R25" s="116"/>
      <c r="S25" s="116"/>
      <c r="T25" s="117" t="str">
        <f t="shared" si="11"/>
        <v/>
      </c>
      <c r="U25" s="117" t="str">
        <f t="shared" si="12"/>
        <v/>
      </c>
      <c r="V25" s="117" t="str">
        <f t="shared" si="13"/>
        <v/>
      </c>
      <c r="W25" s="118" t="str">
        <f t="shared" si="14"/>
        <v/>
      </c>
      <c r="X25" s="118" t="str">
        <f t="shared" si="0"/>
        <v/>
      </c>
      <c r="Y25" s="115"/>
      <c r="Z25" s="119"/>
      <c r="AA25" s="119" t="str">
        <f t="shared" si="15"/>
        <v/>
      </c>
      <c r="AB25" s="119"/>
      <c r="AC25" s="119" t="str">
        <f t="shared" si="16"/>
        <v/>
      </c>
      <c r="AD25" s="119" t="str">
        <f t="shared" si="17"/>
        <v/>
      </c>
      <c r="AE25" s="120" t="str">
        <f>IF(OR(F25="Matin",F25="après-midi",F25="nuit",F25="Journée",F25="Astreinte +1 dep"),Données!$C$14,IF(OR(F25="Astreinte +2 dep"),Données!$C$14*2,IF(OR(F25="Astreinte +3 dep"),Données!$C$14*3,IF(F25="Astreinte +4 dep",Données!$C$14*4,""))))</f>
        <v/>
      </c>
      <c r="AF25" s="121"/>
      <c r="AG25" s="122"/>
      <c r="AH25" s="68"/>
      <c r="AI25" s="68"/>
    </row>
    <row r="26" spans="1:35" ht="15.6">
      <c r="A26" s="97" t="str">
        <f t="shared" si="1"/>
        <v>24 Novembre 2013</v>
      </c>
      <c r="B26" s="171" t="str">
        <f t="shared" si="2"/>
        <v/>
      </c>
      <c r="C26" s="70">
        <f t="shared" si="20"/>
        <v>41602</v>
      </c>
      <c r="D26" s="71">
        <f t="shared" si="20"/>
        <v>24</v>
      </c>
      <c r="E26" s="61"/>
      <c r="F26" s="114"/>
      <c r="G26" s="181" t="str">
        <f t="shared" si="3"/>
        <v/>
      </c>
      <c r="H26" s="63" t="str">
        <f t="shared" si="4"/>
        <v/>
      </c>
      <c r="I26" s="63" t="str">
        <f t="shared" si="5"/>
        <v/>
      </c>
      <c r="J26" s="64" t="str">
        <f t="shared" si="6"/>
        <v/>
      </c>
      <c r="K26" s="64"/>
      <c r="L26" s="63" t="str">
        <f t="shared" si="7"/>
        <v/>
      </c>
      <c r="M26" s="63" t="str">
        <f t="shared" si="8"/>
        <v/>
      </c>
      <c r="N26" s="64" t="str">
        <f t="shared" si="19"/>
        <v/>
      </c>
      <c r="O26" s="64" t="str">
        <f t="shared" si="9"/>
        <v/>
      </c>
      <c r="P26" s="64" t="str">
        <f t="shared" si="10"/>
        <v/>
      </c>
      <c r="Q26" s="63"/>
      <c r="R26" s="63"/>
      <c r="S26" s="63"/>
      <c r="T26" s="64" t="str">
        <f t="shared" si="11"/>
        <v/>
      </c>
      <c r="U26" s="64" t="str">
        <f t="shared" si="12"/>
        <v/>
      </c>
      <c r="V26" s="64" t="str">
        <f t="shared" si="13"/>
        <v/>
      </c>
      <c r="W26" s="91" t="str">
        <f t="shared" si="14"/>
        <v/>
      </c>
      <c r="X26" s="91" t="str">
        <f t="shared" si="0"/>
        <v/>
      </c>
      <c r="Y26" s="62"/>
      <c r="Z26" s="65"/>
      <c r="AA26" s="65" t="str">
        <f t="shared" si="15"/>
        <v/>
      </c>
      <c r="AB26" s="65"/>
      <c r="AC26" s="65" t="str">
        <f t="shared" si="16"/>
        <v/>
      </c>
      <c r="AD26" s="65" t="str">
        <f t="shared" si="17"/>
        <v/>
      </c>
      <c r="AE26" s="66" t="str">
        <f>IF(OR(F26="Matin",F26="après-midi",F26="nuit",F26="Journée",F26="Astreinte +1 dep"),Données!$C$14,IF(OR(F26="Astreinte +2 dep"),Données!$C$14*2,IF(OR(F26="Astreinte +3 dep"),Données!$C$14*3,IF(F26="Astreinte +4 dep",Données!$C$14*4,""))))</f>
        <v/>
      </c>
      <c r="AF26" s="67"/>
      <c r="AG26" s="93"/>
      <c r="AH26" s="68"/>
      <c r="AI26" s="68"/>
    </row>
    <row r="27" spans="1:35" ht="15.6">
      <c r="A27" s="97" t="str">
        <f t="shared" si="1"/>
        <v>25 Novembre 2013</v>
      </c>
      <c r="B27" s="171" t="str">
        <f t="shared" si="2"/>
        <v/>
      </c>
      <c r="C27" s="112">
        <f t="shared" si="20"/>
        <v>41603</v>
      </c>
      <c r="D27" s="113">
        <f t="shared" si="20"/>
        <v>25</v>
      </c>
      <c r="E27" s="114"/>
      <c r="F27" s="114"/>
      <c r="G27" s="115" t="str">
        <f t="shared" si="3"/>
        <v/>
      </c>
      <c r="H27" s="116" t="str">
        <f t="shared" si="4"/>
        <v/>
      </c>
      <c r="I27" s="116" t="str">
        <f t="shared" si="5"/>
        <v/>
      </c>
      <c r="J27" s="117" t="str">
        <f t="shared" si="6"/>
        <v/>
      </c>
      <c r="K27" s="117"/>
      <c r="L27" s="116" t="str">
        <f t="shared" si="7"/>
        <v/>
      </c>
      <c r="M27" s="116" t="str">
        <f t="shared" si="8"/>
        <v/>
      </c>
      <c r="N27" s="117" t="str">
        <f t="shared" si="19"/>
        <v/>
      </c>
      <c r="O27" s="117" t="str">
        <f t="shared" si="9"/>
        <v/>
      </c>
      <c r="P27" s="117" t="str">
        <f t="shared" si="10"/>
        <v/>
      </c>
      <c r="Q27" s="116"/>
      <c r="R27" s="116"/>
      <c r="S27" s="116"/>
      <c r="T27" s="117" t="str">
        <f t="shared" si="11"/>
        <v/>
      </c>
      <c r="U27" s="117" t="str">
        <f t="shared" si="12"/>
        <v/>
      </c>
      <c r="V27" s="117" t="str">
        <f t="shared" si="13"/>
        <v/>
      </c>
      <c r="W27" s="118" t="str">
        <f t="shared" si="14"/>
        <v/>
      </c>
      <c r="X27" s="118" t="str">
        <f t="shared" si="0"/>
        <v/>
      </c>
      <c r="Y27" s="115"/>
      <c r="Z27" s="119"/>
      <c r="AA27" s="119" t="str">
        <f t="shared" si="15"/>
        <v/>
      </c>
      <c r="AB27" s="119"/>
      <c r="AC27" s="119" t="str">
        <f t="shared" si="16"/>
        <v/>
      </c>
      <c r="AD27" s="119" t="str">
        <f t="shared" si="17"/>
        <v/>
      </c>
      <c r="AE27" s="120" t="str">
        <f>IF(OR(F27="Matin",F27="après-midi",F27="nuit",F27="Journée",F27="Astreinte +1 dep"),Données!$C$14,IF(OR(F27="Astreinte +2 dep"),Données!$C$14*2,IF(OR(F27="Astreinte +3 dep"),Données!$C$14*3,IF(F27="Astreinte +4 dep",Données!$C$14*4,""))))</f>
        <v/>
      </c>
      <c r="AF27" s="121"/>
      <c r="AG27" s="122"/>
      <c r="AH27" s="68"/>
      <c r="AI27" s="68"/>
    </row>
    <row r="28" spans="1:35" ht="15.6">
      <c r="A28" s="97" t="str">
        <f t="shared" si="1"/>
        <v>26 Novembre 2013</v>
      </c>
      <c r="B28" s="171" t="str">
        <f t="shared" si="2"/>
        <v/>
      </c>
      <c r="C28" s="70">
        <f t="shared" si="20"/>
        <v>41604</v>
      </c>
      <c r="D28" s="71">
        <f t="shared" si="20"/>
        <v>26</v>
      </c>
      <c r="E28" s="61"/>
      <c r="F28" s="61"/>
      <c r="G28" s="181" t="str">
        <f t="shared" si="3"/>
        <v/>
      </c>
      <c r="H28" s="63" t="str">
        <f t="shared" si="4"/>
        <v/>
      </c>
      <c r="I28" s="63" t="str">
        <f t="shared" si="5"/>
        <v/>
      </c>
      <c r="J28" s="64" t="str">
        <f t="shared" si="6"/>
        <v/>
      </c>
      <c r="K28" s="64"/>
      <c r="L28" s="63" t="str">
        <f t="shared" si="7"/>
        <v/>
      </c>
      <c r="M28" s="63" t="str">
        <f t="shared" si="8"/>
        <v/>
      </c>
      <c r="N28" s="64" t="str">
        <f t="shared" si="19"/>
        <v/>
      </c>
      <c r="O28" s="64" t="str">
        <f t="shared" si="9"/>
        <v/>
      </c>
      <c r="P28" s="64" t="str">
        <f t="shared" si="10"/>
        <v/>
      </c>
      <c r="Q28" s="63"/>
      <c r="R28" s="63"/>
      <c r="S28" s="63"/>
      <c r="T28" s="64" t="str">
        <f t="shared" si="11"/>
        <v/>
      </c>
      <c r="U28" s="64" t="str">
        <f t="shared" si="12"/>
        <v/>
      </c>
      <c r="V28" s="64" t="str">
        <f t="shared" si="13"/>
        <v/>
      </c>
      <c r="W28" s="91" t="str">
        <f t="shared" si="14"/>
        <v/>
      </c>
      <c r="X28" s="91" t="str">
        <f t="shared" si="0"/>
        <v/>
      </c>
      <c r="Y28" s="62"/>
      <c r="Z28" s="65"/>
      <c r="AA28" s="65" t="str">
        <f t="shared" si="15"/>
        <v/>
      </c>
      <c r="AB28" s="65"/>
      <c r="AC28" s="65" t="str">
        <f t="shared" si="16"/>
        <v/>
      </c>
      <c r="AD28" s="65" t="str">
        <f t="shared" si="17"/>
        <v/>
      </c>
      <c r="AE28" s="66" t="str">
        <f>IF(OR(F28="Matin",F28="après-midi",F28="nuit",F28="Journée",F28="Astreinte +1 dep"),Données!$C$14,IF(OR(F28="Astreinte +2 dep"),Données!$C$14*2,IF(OR(F28="Astreinte +3 dep"),Données!$C$14*3,IF(F28="Astreinte +4 dep",Données!$C$14*4,""))))</f>
        <v/>
      </c>
      <c r="AF28" s="67"/>
      <c r="AG28" s="93"/>
      <c r="AH28" s="68"/>
      <c r="AI28" s="68"/>
    </row>
    <row r="29" spans="1:35" ht="15.6">
      <c r="A29" s="97" t="str">
        <f t="shared" si="1"/>
        <v>27 Novembre 2013</v>
      </c>
      <c r="B29" s="171">
        <f t="shared" si="2"/>
        <v>48</v>
      </c>
      <c r="C29" s="112">
        <f t="shared" si="20"/>
        <v>41605</v>
      </c>
      <c r="D29" s="113">
        <f t="shared" si="20"/>
        <v>27</v>
      </c>
      <c r="E29" s="114"/>
      <c r="F29" s="114"/>
      <c r="G29" s="115" t="str">
        <f t="shared" si="3"/>
        <v/>
      </c>
      <c r="H29" s="116" t="str">
        <f t="shared" si="4"/>
        <v/>
      </c>
      <c r="I29" s="116" t="str">
        <f t="shared" si="5"/>
        <v/>
      </c>
      <c r="J29" s="117" t="str">
        <f t="shared" si="6"/>
        <v/>
      </c>
      <c r="K29" s="117"/>
      <c r="L29" s="116" t="str">
        <f t="shared" si="7"/>
        <v/>
      </c>
      <c r="M29" s="116" t="str">
        <f t="shared" si="8"/>
        <v/>
      </c>
      <c r="N29" s="117" t="str">
        <f t="shared" si="19"/>
        <v/>
      </c>
      <c r="O29" s="117" t="str">
        <f t="shared" si="9"/>
        <v/>
      </c>
      <c r="P29" s="117" t="str">
        <f t="shared" si="10"/>
        <v/>
      </c>
      <c r="Q29" s="116"/>
      <c r="R29" s="116"/>
      <c r="S29" s="116"/>
      <c r="T29" s="117" t="str">
        <f t="shared" si="11"/>
        <v/>
      </c>
      <c r="U29" s="117" t="str">
        <f t="shared" si="12"/>
        <v/>
      </c>
      <c r="V29" s="117" t="str">
        <f t="shared" si="13"/>
        <v/>
      </c>
      <c r="W29" s="118" t="str">
        <f t="shared" si="14"/>
        <v/>
      </c>
      <c r="X29" s="118" t="str">
        <f t="shared" si="0"/>
        <v/>
      </c>
      <c r="Y29" s="115"/>
      <c r="Z29" s="119"/>
      <c r="AA29" s="119" t="str">
        <f t="shared" si="15"/>
        <v/>
      </c>
      <c r="AB29" s="119"/>
      <c r="AC29" s="119" t="str">
        <f t="shared" si="16"/>
        <v/>
      </c>
      <c r="AD29" s="119" t="str">
        <f t="shared" si="17"/>
        <v/>
      </c>
      <c r="AE29" s="120" t="str">
        <f>IF(OR(F29="Matin",F29="après-midi",F29="nuit",F29="Journée",F29="Astreinte +1 dep"),Données!$C$14,IF(OR(F29="Astreinte +2 dep"),Données!$C$14*2,IF(OR(F29="Astreinte +3 dep"),Données!$C$14*3,IF(F29="Astreinte +4 dep",Données!$C$14*4,""))))</f>
        <v/>
      </c>
      <c r="AF29" s="121"/>
      <c r="AG29" s="122"/>
      <c r="AH29" s="68"/>
      <c r="AI29" s="68"/>
    </row>
    <row r="30" spans="1:35" ht="15.6">
      <c r="A30" s="97" t="str">
        <f t="shared" si="1"/>
        <v>28 Novembre 2013</v>
      </c>
      <c r="B30" s="171" t="str">
        <f t="shared" si="2"/>
        <v/>
      </c>
      <c r="C30" s="70">
        <f t="shared" si="20"/>
        <v>41606</v>
      </c>
      <c r="D30" s="71">
        <f t="shared" si="20"/>
        <v>28</v>
      </c>
      <c r="E30" s="61"/>
      <c r="F30" s="61"/>
      <c r="G30" s="181" t="str">
        <f t="shared" si="3"/>
        <v/>
      </c>
      <c r="H30" s="63" t="str">
        <f t="shared" si="4"/>
        <v/>
      </c>
      <c r="I30" s="63" t="str">
        <f t="shared" si="5"/>
        <v/>
      </c>
      <c r="J30" s="64" t="str">
        <f t="shared" si="6"/>
        <v/>
      </c>
      <c r="K30" s="64"/>
      <c r="L30" s="63" t="str">
        <f t="shared" si="7"/>
        <v/>
      </c>
      <c r="M30" s="63" t="str">
        <f t="shared" si="8"/>
        <v/>
      </c>
      <c r="N30" s="64" t="str">
        <f t="shared" si="19"/>
        <v/>
      </c>
      <c r="O30" s="64" t="str">
        <f t="shared" si="9"/>
        <v/>
      </c>
      <c r="P30" s="64" t="str">
        <f t="shared" si="10"/>
        <v/>
      </c>
      <c r="Q30" s="63"/>
      <c r="R30" s="63"/>
      <c r="S30" s="63"/>
      <c r="T30" s="64" t="str">
        <f t="shared" si="11"/>
        <v/>
      </c>
      <c r="U30" s="64" t="str">
        <f t="shared" si="12"/>
        <v/>
      </c>
      <c r="V30" s="64" t="str">
        <f t="shared" si="13"/>
        <v/>
      </c>
      <c r="W30" s="91" t="str">
        <f t="shared" si="14"/>
        <v/>
      </c>
      <c r="X30" s="91" t="str">
        <f t="shared" si="0"/>
        <v/>
      </c>
      <c r="Y30" s="62"/>
      <c r="Z30" s="65"/>
      <c r="AA30" s="65" t="str">
        <f t="shared" si="15"/>
        <v/>
      </c>
      <c r="AB30" s="65"/>
      <c r="AC30" s="65" t="str">
        <f t="shared" si="16"/>
        <v/>
      </c>
      <c r="AD30" s="65" t="str">
        <f t="shared" si="17"/>
        <v/>
      </c>
      <c r="AE30" s="66" t="str">
        <f>IF(OR(F30="Matin",F30="après-midi",F30="nuit",F30="Journée",F30="Astreinte +1 dep"),Données!$C$14,IF(OR(F30="Astreinte +2 dep"),Données!$C$14*2,IF(OR(F30="Astreinte +3 dep"),Données!$C$14*3,IF(F30="Astreinte +4 dep",Données!$C$14*4,""))))</f>
        <v/>
      </c>
      <c r="AF30" s="67"/>
      <c r="AG30" s="93"/>
      <c r="AH30" s="68"/>
      <c r="AI30" s="68"/>
    </row>
    <row r="31" spans="1:35" ht="15.6">
      <c r="A31" s="97" t="str">
        <f t="shared" si="1"/>
        <v>29 Novembre 2013</v>
      </c>
      <c r="B31" s="171" t="str">
        <f t="shared" si="2"/>
        <v/>
      </c>
      <c r="C31" s="112">
        <f>IF(MONTH($C$30+1)=MONTH($C$3),$C$30+1,"")</f>
        <v>41607</v>
      </c>
      <c r="D31" s="113">
        <f>IF(C31&lt;&gt;"",D30+1,"")</f>
        <v>29</v>
      </c>
      <c r="E31" s="114"/>
      <c r="F31" s="114"/>
      <c r="G31" s="115" t="str">
        <f t="shared" si="3"/>
        <v/>
      </c>
      <c r="H31" s="116" t="str">
        <f t="shared" si="4"/>
        <v/>
      </c>
      <c r="I31" s="116" t="str">
        <f t="shared" si="5"/>
        <v/>
      </c>
      <c r="J31" s="117" t="str">
        <f t="shared" si="6"/>
        <v/>
      </c>
      <c r="K31" s="117"/>
      <c r="L31" s="116" t="str">
        <f t="shared" si="7"/>
        <v/>
      </c>
      <c r="M31" s="116" t="str">
        <f t="shared" si="8"/>
        <v/>
      </c>
      <c r="N31" s="117" t="str">
        <f t="shared" si="19"/>
        <v/>
      </c>
      <c r="O31" s="117" t="str">
        <f t="shared" si="9"/>
        <v/>
      </c>
      <c r="P31" s="117" t="str">
        <f t="shared" si="10"/>
        <v/>
      </c>
      <c r="Q31" s="116"/>
      <c r="R31" s="116"/>
      <c r="S31" s="116"/>
      <c r="T31" s="117" t="str">
        <f t="shared" si="11"/>
        <v/>
      </c>
      <c r="U31" s="117" t="str">
        <f t="shared" si="12"/>
        <v/>
      </c>
      <c r="V31" s="117" t="str">
        <f t="shared" si="13"/>
        <v/>
      </c>
      <c r="W31" s="118" t="str">
        <f t="shared" si="14"/>
        <v/>
      </c>
      <c r="X31" s="118" t="str">
        <f t="shared" si="0"/>
        <v/>
      </c>
      <c r="Y31" s="115"/>
      <c r="Z31" s="119"/>
      <c r="AA31" s="119" t="str">
        <f t="shared" si="15"/>
        <v/>
      </c>
      <c r="AB31" s="119"/>
      <c r="AC31" s="119" t="str">
        <f t="shared" si="16"/>
        <v/>
      </c>
      <c r="AD31" s="119" t="str">
        <f t="shared" si="17"/>
        <v/>
      </c>
      <c r="AE31" s="120" t="str">
        <f>IF(OR(F31="Matin",F31="après-midi",F31="nuit",F31="Journée",F31="Astreinte +1 dep"),Données!$C$14,IF(OR(F31="Astreinte +2 dep"),Données!$C$14*2,IF(OR(F31="Astreinte +3 dep"),Données!$C$14*3,IF(F31="Astreinte +4 dep",Données!$C$14*4,""))))</f>
        <v/>
      </c>
      <c r="AF31" s="121"/>
      <c r="AG31" s="122"/>
      <c r="AH31" s="68"/>
      <c r="AI31" s="68"/>
    </row>
    <row r="32" spans="1:35" ht="15.6">
      <c r="A32" s="97" t="str">
        <f t="shared" si="1"/>
        <v>30 Novembre 2013</v>
      </c>
      <c r="B32" s="171" t="str">
        <f t="shared" si="2"/>
        <v/>
      </c>
      <c r="C32" s="70">
        <f>IF(MONTH($C$30+2)=MONTH($C$3),$C$30+2,"")</f>
        <v>41608</v>
      </c>
      <c r="D32" s="71">
        <f>IF(C32&lt;&gt;"",D31+1,"")</f>
        <v>30</v>
      </c>
      <c r="E32" s="61"/>
      <c r="F32" s="61"/>
      <c r="G32" s="181" t="str">
        <f t="shared" si="3"/>
        <v/>
      </c>
      <c r="H32" s="63" t="str">
        <f t="shared" si="4"/>
        <v/>
      </c>
      <c r="I32" s="63" t="str">
        <f t="shared" si="5"/>
        <v/>
      </c>
      <c r="J32" s="64" t="str">
        <f t="shared" si="6"/>
        <v/>
      </c>
      <c r="K32" s="64"/>
      <c r="L32" s="63" t="str">
        <f t="shared" si="7"/>
        <v/>
      </c>
      <c r="M32" s="63" t="str">
        <f t="shared" si="8"/>
        <v/>
      </c>
      <c r="N32" s="64" t="str">
        <f t="shared" si="19"/>
        <v/>
      </c>
      <c r="O32" s="64" t="str">
        <f t="shared" si="9"/>
        <v/>
      </c>
      <c r="P32" s="64" t="str">
        <f t="shared" si="10"/>
        <v/>
      </c>
      <c r="Q32" s="63"/>
      <c r="R32" s="63"/>
      <c r="S32" s="63"/>
      <c r="T32" s="64" t="str">
        <f t="shared" si="11"/>
        <v/>
      </c>
      <c r="U32" s="64" t="str">
        <f t="shared" si="12"/>
        <v/>
      </c>
      <c r="V32" s="64" t="str">
        <f t="shared" si="13"/>
        <v/>
      </c>
      <c r="W32" s="91" t="str">
        <f t="shared" si="14"/>
        <v/>
      </c>
      <c r="X32" s="91" t="str">
        <f t="shared" si="0"/>
        <v/>
      </c>
      <c r="Y32" s="62"/>
      <c r="Z32" s="65"/>
      <c r="AA32" s="65" t="str">
        <f t="shared" si="15"/>
        <v/>
      </c>
      <c r="AB32" s="65"/>
      <c r="AC32" s="65" t="str">
        <f t="shared" si="16"/>
        <v/>
      </c>
      <c r="AD32" s="65" t="str">
        <f t="shared" si="17"/>
        <v/>
      </c>
      <c r="AE32" s="66" t="str">
        <f>IF(OR(F32="Matin",F32="après-midi",F32="nuit",F32="Journée",F32="Astreinte +1 dep"),Données!$C$14,IF(OR(F32="Astreinte +2 dep"),Données!$C$14*2,IF(OR(F32="Astreinte +3 dep"),Données!$C$14*3,IF(F32="Astreinte +4 dep",Données!$C$14*4,""))))</f>
        <v/>
      </c>
      <c r="AF32" s="67"/>
      <c r="AG32" s="93"/>
      <c r="AH32" s="68"/>
      <c r="AI32" s="68"/>
    </row>
    <row r="33" spans="1:35" ht="15.6">
      <c r="A33" s="170" t="str">
        <f t="shared" si="1"/>
        <v xml:space="preserve"> Novembre 2013</v>
      </c>
      <c r="B33" s="171" t="str">
        <f t="shared" si="2"/>
        <v/>
      </c>
      <c r="C33" s="124" t="str">
        <f>IF(MONTH($C$30+3)=MONTH($C$3),$C$30+3,"")</f>
        <v/>
      </c>
      <c r="D33" s="113" t="str">
        <f>IF(C33&lt;&gt;"",D32+1,"")</f>
        <v/>
      </c>
      <c r="E33" s="114"/>
      <c r="F33" s="114"/>
      <c r="G33" s="115" t="str">
        <f t="shared" si="3"/>
        <v/>
      </c>
      <c r="H33" s="116" t="str">
        <f t="shared" si="4"/>
        <v/>
      </c>
      <c r="I33" s="116" t="str">
        <f t="shared" si="5"/>
        <v/>
      </c>
      <c r="J33" s="117" t="str">
        <f t="shared" si="6"/>
        <v/>
      </c>
      <c r="K33" s="117"/>
      <c r="L33" s="116" t="str">
        <f t="shared" si="7"/>
        <v/>
      </c>
      <c r="M33" s="116" t="str">
        <f t="shared" si="8"/>
        <v/>
      </c>
      <c r="N33" s="117" t="str">
        <f t="shared" si="19"/>
        <v/>
      </c>
      <c r="O33" s="117" t="str">
        <f t="shared" si="9"/>
        <v/>
      </c>
      <c r="P33" s="117" t="str">
        <f t="shared" si="10"/>
        <v/>
      </c>
      <c r="Q33" s="116"/>
      <c r="R33" s="116"/>
      <c r="S33" s="116"/>
      <c r="T33" s="117" t="str">
        <f t="shared" si="11"/>
        <v/>
      </c>
      <c r="U33" s="117" t="str">
        <f t="shared" si="12"/>
        <v/>
      </c>
      <c r="V33" s="117" t="str">
        <f t="shared" si="13"/>
        <v/>
      </c>
      <c r="W33" s="118" t="str">
        <f t="shared" si="14"/>
        <v/>
      </c>
      <c r="X33" s="118" t="str">
        <f>IF(D33="","",IF(AND(WEEKDAY(C33,2)=6,F33&lt;&gt;"",F33&lt;&gt;"Astreinte sans dep",F33&lt;&gt;"Astreinte +1 dep",F33&lt;&gt;"Astreinte +2 dep",F33&lt;&gt;"Astreinte +3 dep",F33&lt;&gt;"Astreinte +4 dep"),1,""))</f>
        <v/>
      </c>
      <c r="Y33" s="115"/>
      <c r="Z33" s="119"/>
      <c r="AA33" s="119" t="str">
        <f t="shared" si="15"/>
        <v/>
      </c>
      <c r="AB33" s="119"/>
      <c r="AC33" s="119" t="str">
        <f t="shared" si="16"/>
        <v/>
      </c>
      <c r="AD33" s="119" t="str">
        <f t="shared" si="17"/>
        <v/>
      </c>
      <c r="AE33" s="120" t="str">
        <f>IF(OR(F33="Matin",F33="après-midi",F33="nuit",F33="Journée",F33="Astreinte +1 dep"),Données!$C$14,IF(OR(F33="Astreinte +2 dep"),Données!$C$14*2,IF(OR(F33="Astreinte +3 dep"),Données!$C$14*3,IF(F33="Astreinte +4 dep",Données!$C$14*4,""))))</f>
        <v/>
      </c>
      <c r="AF33" s="121"/>
      <c r="AG33" s="122"/>
      <c r="AH33" s="68"/>
      <c r="AI33" s="68"/>
    </row>
    <row r="34" spans="1:35" ht="8.25" customHeight="1">
      <c r="A34" s="1"/>
      <c r="B34" s="1"/>
      <c r="C34" s="1"/>
      <c r="D34" s="1"/>
      <c r="E34" s="1"/>
      <c r="F34" s="8"/>
      <c r="G34" s="1"/>
      <c r="H34" s="1"/>
      <c r="I34" s="1"/>
      <c r="J34" s="1"/>
      <c r="K34" s="1"/>
      <c r="L34" s="4"/>
      <c r="M34" s="4"/>
      <c r="N34" s="1"/>
      <c r="O34" s="1"/>
      <c r="P34" s="1"/>
      <c r="Q34" s="1"/>
      <c r="R34" s="1"/>
      <c r="S34" s="1"/>
      <c r="T34" s="1"/>
      <c r="U34" s="1"/>
      <c r="V34" s="1"/>
      <c r="W34" s="1"/>
      <c r="X34" s="3" t="str">
        <f>IF(OR(F34="Matin",F34="Nuit",F34="Journée",F34="Après-midi",F34="Maladie",F34="Accident travail"),450,"")</f>
        <v/>
      </c>
      <c r="Y34" s="3" t="str">
        <f>IF(OR(G34="Matin",G34="Nuit",G34="Journée",G34="Après-midi",G34="Maladie",G34="Accident travail"),450,"")</f>
        <v/>
      </c>
      <c r="Z34" s="3" t="str">
        <f>IF(OR(H34="Matin",H34="Nuit",H34="Journée",H34="Après-midi",H34="Maladie",H34="Accident travail"),450,"")</f>
        <v/>
      </c>
      <c r="AA34" s="3" t="str">
        <f>IF(OR(I34="Matin",I34="Nuit",I34="Journée",I34="Après-midi",I34="Maladie",I34="Accident travail"),450,"")</f>
        <v/>
      </c>
      <c r="AB34" s="3" t="str">
        <f>IF(OR(J34="Matin",J34="Nuit",J34="Journée",J34="Après-midi",J34="Maladie",J34="Accident travail"),450,"")</f>
        <v/>
      </c>
      <c r="AC34" s="3"/>
      <c r="AD34" s="3"/>
      <c r="AE34" s="3" t="str">
        <f>IF(OR(K34="Matin",K34="Nuit",K34="Journée",K34="Après-midi",K34="Maladie",K34="Accident travail"),450,"")</f>
        <v/>
      </c>
      <c r="AF34" s="3" t="str">
        <f>IF(OR(L34="Matin",L34="Nuit",L34="Journée",L34="Après-midi",L34="Maladie",L34="Accident travail"),450,"")</f>
        <v/>
      </c>
      <c r="AG34" s="3" t="str">
        <f>IF(OR(M34="Matin",M34="Nuit",M34="Journée",M34="Après-midi",M34="Maladie",M34="Accident travail"),450,"")</f>
        <v/>
      </c>
      <c r="AH34" s="132" t="str">
        <f>IF(OR(N34="Matin",N34="Nuit",N34="Journée",N34="Après-midi",N34="Maladie",N34="Accident travail"),450,"")</f>
        <v/>
      </c>
    </row>
    <row r="35" spans="1:35" s="18" customFormat="1" ht="15.75" customHeight="1">
      <c r="A35" s="221"/>
      <c r="B35" s="221"/>
      <c r="C35" s="222"/>
      <c r="D35" s="222"/>
      <c r="E35" s="222"/>
      <c r="F35" s="222"/>
      <c r="G35" s="73">
        <f>SUM(G3:G33)</f>
        <v>0</v>
      </c>
      <c r="H35" s="150">
        <f>SUM(H3:H33)</f>
        <v>0</v>
      </c>
      <c r="I35" s="73">
        <f>SUM(I3:I33)</f>
        <v>0</v>
      </c>
      <c r="J35" s="77">
        <f>SUM(J3:J33)</f>
        <v>0</v>
      </c>
      <c r="K35" s="151">
        <f>COUNTA(K3:K33)</f>
        <v>0</v>
      </c>
      <c r="L35" s="73">
        <f t="shared" ref="L35:R35" si="21">SUM(L3:L33)</f>
        <v>0</v>
      </c>
      <c r="M35" s="74">
        <f t="shared" si="21"/>
        <v>0</v>
      </c>
      <c r="N35" s="151">
        <f t="shared" si="21"/>
        <v>0</v>
      </c>
      <c r="O35" s="75">
        <f t="shared" si="21"/>
        <v>0</v>
      </c>
      <c r="P35" s="75">
        <f t="shared" si="21"/>
        <v>0</v>
      </c>
      <c r="Q35" s="73">
        <f t="shared" si="21"/>
        <v>0</v>
      </c>
      <c r="R35" s="73">
        <f t="shared" si="21"/>
        <v>0</v>
      </c>
      <c r="S35" s="73">
        <f>SUM(S3:S33)</f>
        <v>0</v>
      </c>
      <c r="T35" s="151">
        <f t="shared" ref="T35:Y35" si="22">SUM(T3:T33)</f>
        <v>0</v>
      </c>
      <c r="U35" s="151">
        <f t="shared" si="22"/>
        <v>0</v>
      </c>
      <c r="V35" s="77">
        <f t="shared" si="22"/>
        <v>0</v>
      </c>
      <c r="W35" s="78">
        <f t="shared" si="22"/>
        <v>0</v>
      </c>
      <c r="X35" s="80">
        <f t="shared" si="22"/>
        <v>0</v>
      </c>
      <c r="Y35" s="76">
        <f t="shared" si="22"/>
        <v>0</v>
      </c>
      <c r="Z35" s="183">
        <f>COUNTA(Z3:Z33)</f>
        <v>0</v>
      </c>
      <c r="AA35" s="80">
        <f>SUM(AA3:AA33)</f>
        <v>0</v>
      </c>
      <c r="AB35" s="183">
        <f>COUNTA(AB3:AB33)</f>
        <v>0</v>
      </c>
      <c r="AC35" s="80">
        <f>SUM(AC3:AC33)</f>
        <v>0</v>
      </c>
      <c r="AD35" s="80">
        <f>SUM(AD3:AD33)</f>
        <v>0</v>
      </c>
      <c r="AE35" s="73">
        <f>SUM(AE3:AE33)</f>
        <v>0</v>
      </c>
      <c r="AF35" s="81">
        <f>SUM(AF3:AF33)</f>
        <v>0</v>
      </c>
      <c r="AG35" s="82">
        <f>SUM(AG3:AG33)</f>
        <v>0</v>
      </c>
    </row>
    <row r="36" spans="1:35" ht="8.25" customHeight="1">
      <c r="A36" s="1"/>
      <c r="B36" s="1"/>
      <c r="C36" s="1"/>
      <c r="D36" s="1"/>
      <c r="E36" s="1"/>
      <c r="F36" s="8"/>
      <c r="G36" s="1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  <c r="AD36" s="2"/>
      <c r="AE36" s="2"/>
      <c r="AF36" s="2"/>
      <c r="AG36" s="2"/>
      <c r="AH36" s="133"/>
    </row>
    <row r="37" spans="1:35">
      <c r="Y37" s="186">
        <f>COUNTA(Y3:Y33)</f>
        <v>0</v>
      </c>
    </row>
    <row r="38" spans="1:35">
      <c r="A38" s="223" t="s">
        <v>96</v>
      </c>
      <c r="B38" s="223"/>
      <c r="C38" s="223"/>
      <c r="D38" s="223"/>
      <c r="E38" s="223"/>
      <c r="F38" s="223"/>
      <c r="G38" s="90">
        <f ca="1">Récapitulatif!D23</f>
        <v>1561.5</v>
      </c>
    </row>
  </sheetData>
  <mergeCells count="3">
    <mergeCell ref="C1:D1"/>
    <mergeCell ref="A35:F35"/>
    <mergeCell ref="A38:F38"/>
  </mergeCells>
  <conditionalFormatting sqref="C3:F33">
    <cfRule type="expression" dxfId="113" priority="18">
      <formula>COUNTIF(JF,$A3)</formula>
    </cfRule>
    <cfRule type="expression" dxfId="112" priority="19">
      <formula>WEEKDAY($C3,2)&gt;5</formula>
    </cfRule>
  </conditionalFormatting>
  <conditionalFormatting sqref="F3:F33">
    <cfRule type="expression" dxfId="111" priority="15">
      <formula>OR($F3="Cp",$F3="Tps Habillage",$F3="Jrs ancien",$F3="Rc Samedi",$F3="Récup",$F3="RC Nuit",$F3="RC Jrs Férié",$F3="Cp Fraction")</formula>
    </cfRule>
    <cfRule type="expression" dxfId="110" priority="16">
      <formula>F3="Formation"</formula>
    </cfRule>
    <cfRule type="expression" dxfId="109" priority="17">
      <formula>OR($F3="Maladie",$F3="Accident Travail",$F3="Abs.auto non payée")</formula>
    </cfRule>
  </conditionalFormatting>
  <conditionalFormatting sqref="J3:J33">
    <cfRule type="expression" dxfId="108" priority="13">
      <formula>AND(J3&lt;&gt;"",K3&lt;&gt;"x")</formula>
    </cfRule>
    <cfRule type="expression" dxfId="107" priority="14">
      <formula>K3="x"</formula>
    </cfRule>
  </conditionalFormatting>
  <conditionalFormatting sqref="AA3:AA33">
    <cfRule type="expression" dxfId="106" priority="11">
      <formula>AB3="x"</formula>
    </cfRule>
    <cfRule type="expression" dxfId="105" priority="12">
      <formula>AND(AA3&lt;&gt;"",AB3&lt;&gt;"x")</formula>
    </cfRule>
  </conditionalFormatting>
  <conditionalFormatting sqref="Y3:Y33">
    <cfRule type="expression" dxfId="104" priority="9">
      <formula>Z3="x"</formula>
    </cfRule>
    <cfRule type="expression" dxfId="103" priority="10">
      <formula>AND(Y3&lt;&gt;"",Z3&lt;&gt;"x")</formula>
    </cfRule>
  </conditionalFormatting>
  <conditionalFormatting sqref="L3:X33 AC3:AG33 G3:I33">
    <cfRule type="expression" dxfId="102" priority="8">
      <formula>G3&lt;&gt;""</formula>
    </cfRule>
  </conditionalFormatting>
  <conditionalFormatting sqref="B3:B33">
    <cfRule type="expression" dxfId="101" priority="7">
      <formula>$B3&lt;&gt;""</formula>
    </cfRule>
  </conditionalFormatting>
  <conditionalFormatting sqref="J35">
    <cfRule type="expression" dxfId="100" priority="6">
      <formula>J35&lt;&gt;K35</formula>
    </cfRule>
    <cfRule type="expression" dxfId="99" priority="5">
      <formula>J35=K35</formula>
    </cfRule>
  </conditionalFormatting>
  <conditionalFormatting sqref="Y35">
    <cfRule type="expression" dxfId="98" priority="4">
      <formula>Y37&lt;&gt;Z35</formula>
    </cfRule>
    <cfRule type="expression" dxfId="97" priority="3">
      <formula>Y37=Z35</formula>
    </cfRule>
  </conditionalFormatting>
  <conditionalFormatting sqref="AA35">
    <cfRule type="expression" dxfId="96" priority="2">
      <formula>AA35&lt;&gt;AB35</formula>
    </cfRule>
    <cfRule type="expression" dxfId="95" priority="1">
      <formula>AA35=AB35</formula>
    </cfRule>
  </conditionalFormatting>
  <dataValidations count="2">
    <dataValidation type="list" allowBlank="1" showInputMessage="1" showErrorMessage="1" sqref="F3:F33">
      <formula1>horaireseffectue</formula1>
    </dataValidation>
    <dataValidation type="list" allowBlank="1" showInputMessage="1" showErrorMessage="1" sqref="E3:E33">
      <formula1>horairesprevu</formula1>
    </dataValidation>
  </dataValidations>
  <printOptions horizontalCentered="1" gridLines="1"/>
  <pageMargins left="0.31496062992125984" right="0.31496062992125984" top="0.74803149606299213" bottom="0.74803149606299213" header="0.31496062992125984" footer="0.31496062992125984"/>
  <pageSetup paperSize="9" scale="60" orientation="landscape" r:id="rId1"/>
  <headerFooter>
    <oddHeader xml:space="preserve">&amp;C&amp;"-,Gras"&amp;14Heures de travail </oddHeader>
    <oddFooter>&amp;LDocument T.W&amp;C&amp;"-,Gras"&amp;14&amp;A&amp;R&amp;D  &amp;T</oddFooter>
  </headerFooter>
  <legacyDrawing r:id="rId2"/>
</worksheet>
</file>

<file path=xl/worksheets/sheet9.xml><?xml version="1.0" encoding="utf-8"?>
<worksheet xmlns="http://schemas.openxmlformats.org/spreadsheetml/2006/main" xmlns:r="http://schemas.openxmlformats.org/officeDocument/2006/relationships">
  <sheetPr codeName="Feuil9">
    <tabColor rgb="FFFF0000"/>
  </sheetPr>
  <dimension ref="A1:AI38"/>
  <sheetViews>
    <sheetView zoomScale="80" zoomScaleNormal="80" workbookViewId="0">
      <pane ySplit="1" topLeftCell="A2" activePane="bottomLeft" state="frozen"/>
      <selection pane="bottomLeft" activeCell="Y33" sqref="Y33"/>
    </sheetView>
  </sheetViews>
  <sheetFormatPr baseColWidth="10" defaultRowHeight="14.4"/>
  <cols>
    <col min="1" max="1" width="12.44140625" customWidth="1"/>
    <col min="2" max="2" width="4.5546875" customWidth="1"/>
    <col min="3" max="3" width="9.33203125" customWidth="1"/>
    <col min="4" max="4" width="3.88671875" customWidth="1"/>
    <col min="5" max="5" width="11" customWidth="1"/>
    <col min="6" max="6" width="16.109375" customWidth="1"/>
    <col min="7" max="7" width="8.33203125" customWidth="1"/>
    <col min="8" max="9" width="6.88671875" customWidth="1"/>
    <col min="10" max="10" width="6" customWidth="1"/>
    <col min="11" max="11" width="3.109375" customWidth="1"/>
    <col min="12" max="12" width="7.44140625" customWidth="1"/>
    <col min="13" max="13" width="7.109375" customWidth="1"/>
    <col min="14" max="14" width="5.88671875" customWidth="1"/>
    <col min="15" max="15" width="9.44140625" customWidth="1"/>
    <col min="16" max="16" width="8.88671875" customWidth="1"/>
    <col min="17" max="18" width="5.5546875" customWidth="1"/>
    <col min="19" max="19" width="6" customWidth="1"/>
    <col min="20" max="20" width="6.33203125" customWidth="1"/>
    <col min="21" max="21" width="6" customWidth="1"/>
    <col min="22" max="22" width="5.5546875" customWidth="1"/>
    <col min="23" max="23" width="9.6640625" customWidth="1"/>
    <col min="24" max="24" width="7.109375" customWidth="1"/>
    <col min="25" max="25" width="6" customWidth="1"/>
    <col min="26" max="26" width="3.109375" customWidth="1"/>
    <col min="27" max="27" width="6.44140625" customWidth="1"/>
    <col min="28" max="28" width="3.33203125" customWidth="1"/>
    <col min="29" max="29" width="6.6640625" customWidth="1"/>
    <col min="30" max="30" width="6" customWidth="1"/>
    <col min="31" max="31" width="8.6640625" customWidth="1"/>
    <col min="32" max="32" width="6.109375" customWidth="1"/>
    <col min="33" max="33" width="8.109375" customWidth="1"/>
  </cols>
  <sheetData>
    <row r="1" spans="1:35" ht="30.75" customHeight="1" thickBot="1">
      <c r="A1" s="53" t="s">
        <v>33</v>
      </c>
      <c r="B1" s="169"/>
      <c r="C1" s="219">
        <f>Avril!$C$1</f>
        <v>2013</v>
      </c>
      <c r="D1" s="220"/>
      <c r="E1" s="59" t="s">
        <v>0</v>
      </c>
      <c r="F1" s="60" t="s">
        <v>1</v>
      </c>
      <c r="G1" s="58" t="s">
        <v>16</v>
      </c>
      <c r="H1" s="58" t="s">
        <v>80</v>
      </c>
      <c r="I1" s="58" t="s">
        <v>81</v>
      </c>
      <c r="J1" s="79" t="s">
        <v>87</v>
      </c>
      <c r="K1" s="60" t="s">
        <v>79</v>
      </c>
      <c r="L1" s="58" t="s">
        <v>22</v>
      </c>
      <c r="M1" s="58" t="s">
        <v>23</v>
      </c>
      <c r="N1" s="58" t="s">
        <v>82</v>
      </c>
      <c r="O1" s="58" t="s">
        <v>83</v>
      </c>
      <c r="P1" s="58" t="s">
        <v>95</v>
      </c>
      <c r="Q1" s="58" t="s">
        <v>89</v>
      </c>
      <c r="R1" s="58" t="s">
        <v>88</v>
      </c>
      <c r="S1" s="58" t="s">
        <v>90</v>
      </c>
      <c r="T1" s="79" t="s">
        <v>91</v>
      </c>
      <c r="U1" s="58" t="s">
        <v>94</v>
      </c>
      <c r="V1" s="58" t="s">
        <v>85</v>
      </c>
      <c r="W1" s="58" t="s">
        <v>86</v>
      </c>
      <c r="X1" s="79" t="s">
        <v>126</v>
      </c>
      <c r="Y1" s="58" t="s">
        <v>92</v>
      </c>
      <c r="Z1" s="60" t="s">
        <v>79</v>
      </c>
      <c r="AA1" s="79" t="s">
        <v>15</v>
      </c>
      <c r="AB1" s="79" t="s">
        <v>79</v>
      </c>
      <c r="AC1" s="79" t="s">
        <v>93</v>
      </c>
      <c r="AD1" s="79" t="s">
        <v>63</v>
      </c>
      <c r="AE1" s="60" t="s">
        <v>127</v>
      </c>
      <c r="AF1" s="60" t="s">
        <v>55</v>
      </c>
      <c r="AG1" s="60" t="s">
        <v>131</v>
      </c>
    </row>
    <row r="2" spans="1:35" ht="9.75" customHeight="1">
      <c r="A2" s="84"/>
      <c r="B2" s="84"/>
      <c r="C2" s="85"/>
      <c r="D2" s="174"/>
      <c r="E2" s="86"/>
      <c r="F2" s="87"/>
      <c r="G2" s="88"/>
      <c r="H2" s="88"/>
      <c r="I2" s="88"/>
      <c r="J2" s="89"/>
      <c r="K2" s="87"/>
      <c r="L2" s="88"/>
      <c r="M2" s="88"/>
      <c r="N2" s="88"/>
      <c r="O2" s="88"/>
      <c r="P2" s="88"/>
      <c r="Q2" s="88"/>
      <c r="R2" s="88"/>
      <c r="S2" s="88"/>
      <c r="T2" s="89"/>
      <c r="U2" s="88"/>
      <c r="V2" s="88"/>
      <c r="W2" s="88"/>
      <c r="X2" s="87"/>
      <c r="Y2" s="88"/>
      <c r="Z2" s="87"/>
      <c r="AA2" s="89"/>
      <c r="AB2" s="89"/>
      <c r="AC2" s="89"/>
      <c r="AD2" s="89"/>
      <c r="AE2" s="87"/>
      <c r="AF2" s="87"/>
      <c r="AG2" s="87"/>
    </row>
    <row r="3" spans="1:35" ht="15.6">
      <c r="A3" s="97" t="str">
        <f>CONCATENATE(D3," ",$A$1," ",$C$1)</f>
        <v>1 Décembre 2013</v>
      </c>
      <c r="B3" s="171" t="str">
        <f>IF(C3="","",IF(AND(WEEKDAY(C3,2)=3,C3&lt;&gt;""),WEEKNUM(C3,2),""))</f>
        <v/>
      </c>
      <c r="C3" s="112">
        <f>DATE(C1,MONTH("1 " &amp; A1),1)</f>
        <v>41609</v>
      </c>
      <c r="D3" s="113">
        <v>1</v>
      </c>
      <c r="E3" s="114"/>
      <c r="F3" s="114"/>
      <c r="G3" s="115" t="str">
        <f>IF(AND(C3="Samedi",OR(F3="Matin",F3="après-midi",F3="nuit")),6.5,IF(OR(F3="Matin",F3="Nuit",F3="Journée",F3="Après-midi",F3="Tps Habillage",F3="Accident travail",F3="Formation"),7.5,IF(F3="Maladie",7,"")))</f>
        <v/>
      </c>
      <c r="H3" s="116" t="str">
        <f>IF(OR(F3="Matin",F3="Nuit",F3="Journée",F3="Après-midi"),0.16,"")</f>
        <v/>
      </c>
      <c r="I3" s="116" t="str">
        <f>IF(F3="Tps Habillage",7.5,"")</f>
        <v/>
      </c>
      <c r="J3" s="117" t="str">
        <f>IF(OR(F3="Astreinte sans dep",F3="Astreinte +1 dep",F3="Astreinte +2 dep",F3="Astreinte +3 dep",F3="Astreinte +4 dep"),1,"")</f>
        <v/>
      </c>
      <c r="K3" s="117"/>
      <c r="L3" s="116" t="str">
        <f>IF(OR(F3="Matin",F3="Nuit",F3="Journée",F3="Après-midi"),0.5,"")</f>
        <v/>
      </c>
      <c r="M3" s="116" t="str">
        <f>IF(F3="Récup",7.5,"")</f>
        <v/>
      </c>
      <c r="N3" s="117" t="str">
        <f>IF(F3="Cp",1,"")</f>
        <v/>
      </c>
      <c r="O3" s="117" t="str">
        <f>IF(F3="Jrs ancien",1,"")</f>
        <v/>
      </c>
      <c r="P3" s="117" t="str">
        <f>IF(F3="Cp Fraction",1,"")</f>
        <v/>
      </c>
      <c r="Q3" s="116"/>
      <c r="R3" s="116"/>
      <c r="S3" s="116"/>
      <c r="T3" s="117" t="str">
        <f>IF(F3="Journée",1,"")</f>
        <v/>
      </c>
      <c r="U3" s="117" t="str">
        <f>IF(F3="Maladie",1,"")</f>
        <v/>
      </c>
      <c r="V3" s="117" t="str">
        <f>IF(F3="Accident travail",1,"")</f>
        <v/>
      </c>
      <c r="W3" s="118" t="str">
        <f>IF(F3="Abs.auto non payée",1,"")</f>
        <v/>
      </c>
      <c r="X3" s="118" t="str">
        <f t="shared" ref="X3:X32" si="0">IF(D3="","",IF(AND(WEEKDAY(C3,2)=6,F3&lt;&gt;"",F3&lt;&gt;"Astreinte sans dep",F3&lt;&gt;"Astreinte +1 dep",F3&lt;&gt;"Astreinte +2 dep",F3&lt;&gt;"Astreinte +3 dep",F3&lt;&gt;"Astreinte +4 dep"),1,""))</f>
        <v/>
      </c>
      <c r="Y3" s="115"/>
      <c r="Z3" s="119"/>
      <c r="AA3" s="119" t="str">
        <f>IF(F3="Formation",1,"")</f>
        <v/>
      </c>
      <c r="AB3" s="119"/>
      <c r="AC3" s="119" t="str">
        <f>IF(OR(F3="Matin",F3="Nuit",F3="Journée",F3="Après-midi",F3="Formation"),1,"")</f>
        <v/>
      </c>
      <c r="AD3" s="119" t="str">
        <f>IF(OR(F3="Matin",F3="Nuit",F3="Après-midi"),1,"")</f>
        <v/>
      </c>
      <c r="AE3" s="120" t="str">
        <f>IF(OR(F3="Matin",F3="après-midi",F3="nuit",F3="Journée",F3="Astreinte +1 dep"),Données!$C$14,IF(OR(F3="Astreinte +2 dep"),Données!$C$14*2,IF(OR(F3="Astreinte +3 dep"),Données!$C$14*3,IF(F3="Astreinte +4 dep",Données!$C$14*4,""))))</f>
        <v/>
      </c>
      <c r="AF3" s="121"/>
      <c r="AG3" s="122"/>
      <c r="AH3" s="68"/>
      <c r="AI3" s="68"/>
    </row>
    <row r="4" spans="1:35" ht="15.6">
      <c r="A4" s="97" t="str">
        <f t="shared" ref="A4:A33" si="1">CONCATENATE(D4," ",$A$1," ",$C$1)</f>
        <v>2 Décembre 2013</v>
      </c>
      <c r="B4" s="171" t="str">
        <f t="shared" ref="B4:B33" si="2">IF(C4="","",IF(AND(WEEKDAY(C4,2)=3,C4&lt;&gt;""),WEEKNUM(C4,2),""))</f>
        <v/>
      </c>
      <c r="C4" s="70">
        <f>C3+1</f>
        <v>41610</v>
      </c>
      <c r="D4" s="71">
        <f>D3+1</f>
        <v>2</v>
      </c>
      <c r="E4" s="61"/>
      <c r="F4" s="61"/>
      <c r="G4" s="181" t="str">
        <f t="shared" ref="G4:G33" si="3">IF(AND(C4="Samedi",OR(F4="Matin",F4="après-midi",F4="nuit")),6.5,IF(OR(F4="Matin",F4="Nuit",F4="Journée",F4="Après-midi",F4="Tps Habillage",F4="Accident travail",F4="Formation"),7.5,IF(F4="Maladie",7,"")))</f>
        <v/>
      </c>
      <c r="H4" s="63" t="str">
        <f t="shared" ref="H4:H33" si="4">IF(OR(F4="Matin",F4="Nuit",F4="Journée",F4="Après-midi"),0.16,"")</f>
        <v/>
      </c>
      <c r="I4" s="63" t="str">
        <f t="shared" ref="I4:I33" si="5">IF(F4="Tps Habillage",7.5,"")</f>
        <v/>
      </c>
      <c r="J4" s="64" t="str">
        <f t="shared" ref="J4:J33" si="6">IF(OR(F4="Astreinte sans dep",F4="Astreinte +1 dep",F4="Astreinte +2 dep",F4="Astreinte +3 dep",F4="Astreinte +4 dep"),1,"")</f>
        <v/>
      </c>
      <c r="K4" s="64"/>
      <c r="L4" s="63" t="str">
        <f t="shared" ref="L4:L33" si="7">IF(OR(F4="Matin",F4="Nuit",F4="Journée",F4="Après-midi"),0.5,"")</f>
        <v/>
      </c>
      <c r="M4" s="63" t="str">
        <f t="shared" ref="M4:M33" si="8">IF(F4="Récup",7.5,"")</f>
        <v/>
      </c>
      <c r="N4" s="64" t="str">
        <f>IF(F4="Cp",1,"")</f>
        <v/>
      </c>
      <c r="O4" s="64" t="str">
        <f t="shared" ref="O4:O33" si="9">IF(F4="Jrs ancien",1,"")</f>
        <v/>
      </c>
      <c r="P4" s="64" t="str">
        <f t="shared" ref="P4:P33" si="10">IF(F4="Cp Fraction",1,"")</f>
        <v/>
      </c>
      <c r="Q4" s="63"/>
      <c r="R4" s="63"/>
      <c r="S4" s="63"/>
      <c r="T4" s="64" t="str">
        <f t="shared" ref="T4:T33" si="11">IF(F4="Journée",1,"")</f>
        <v/>
      </c>
      <c r="U4" s="64" t="str">
        <f t="shared" ref="U4:U33" si="12">IF(F4="Maladie",1,"")</f>
        <v/>
      </c>
      <c r="V4" s="64" t="str">
        <f t="shared" ref="V4:V33" si="13">IF(F4="Accident travail",1,"")</f>
        <v/>
      </c>
      <c r="W4" s="91" t="str">
        <f t="shared" ref="W4:W33" si="14">IF(F4="Abs.auto non payée",1,"")</f>
        <v/>
      </c>
      <c r="X4" s="91" t="str">
        <f t="shared" si="0"/>
        <v/>
      </c>
      <c r="Y4" s="62"/>
      <c r="Z4" s="65"/>
      <c r="AA4" s="65" t="str">
        <f t="shared" ref="AA4:AA33" si="15">IF(F4="Formation",1,"")</f>
        <v/>
      </c>
      <c r="AB4" s="65"/>
      <c r="AC4" s="65" t="str">
        <f t="shared" ref="AC4:AC33" si="16">IF(OR(F4="Matin",F4="Nuit",F4="Journée",F4="Après-midi",F4="Formation"),1,"")</f>
        <v/>
      </c>
      <c r="AD4" s="65" t="str">
        <f t="shared" ref="AD4:AD33" si="17">IF(OR(F4="Matin",F4="Nuit",F4="Après-midi"),1,"")</f>
        <v/>
      </c>
      <c r="AE4" s="175" t="str">
        <f>IF(OR(F4="Matin",F4="après-midi",F4="nuit",F4="Journée",F4="Astreinte +1 dep"),Données!$C$14,IF(OR(F4="Astreinte +2 dep"),Données!$C$14*2,IF(OR(F4="Astreinte +3 dep"),Données!$C$14*3,IF(F4="Astreinte +4 dep",Données!$C$14*4,""))))</f>
        <v/>
      </c>
      <c r="AF4" s="67"/>
      <c r="AG4" s="93"/>
      <c r="AH4" s="68"/>
      <c r="AI4" s="68"/>
    </row>
    <row r="5" spans="1:35" ht="15.6">
      <c r="A5" s="97" t="str">
        <f t="shared" si="1"/>
        <v>3 Décembre 2013</v>
      </c>
      <c r="B5" s="171" t="str">
        <f t="shared" si="2"/>
        <v/>
      </c>
      <c r="C5" s="112">
        <f t="shared" ref="C5:D20" si="18">C4+1</f>
        <v>41611</v>
      </c>
      <c r="D5" s="113">
        <f t="shared" si="18"/>
        <v>3</v>
      </c>
      <c r="E5" s="114"/>
      <c r="F5" s="114"/>
      <c r="G5" s="115" t="str">
        <f t="shared" si="3"/>
        <v/>
      </c>
      <c r="H5" s="116" t="str">
        <f t="shared" si="4"/>
        <v/>
      </c>
      <c r="I5" s="116" t="str">
        <f t="shared" si="5"/>
        <v/>
      </c>
      <c r="J5" s="117" t="str">
        <f t="shared" si="6"/>
        <v/>
      </c>
      <c r="K5" s="117"/>
      <c r="L5" s="116" t="str">
        <f t="shared" si="7"/>
        <v/>
      </c>
      <c r="M5" s="116" t="str">
        <f t="shared" si="8"/>
        <v/>
      </c>
      <c r="N5" s="117" t="str">
        <f>IF(F5="Cp",1,"")</f>
        <v/>
      </c>
      <c r="O5" s="117" t="str">
        <f t="shared" si="9"/>
        <v/>
      </c>
      <c r="P5" s="117" t="str">
        <f t="shared" si="10"/>
        <v/>
      </c>
      <c r="Q5" s="116"/>
      <c r="R5" s="116"/>
      <c r="S5" s="116"/>
      <c r="T5" s="117" t="str">
        <f t="shared" si="11"/>
        <v/>
      </c>
      <c r="U5" s="117" t="str">
        <f t="shared" si="12"/>
        <v/>
      </c>
      <c r="V5" s="117" t="str">
        <f t="shared" si="13"/>
        <v/>
      </c>
      <c r="W5" s="118" t="str">
        <f t="shared" si="14"/>
        <v/>
      </c>
      <c r="X5" s="118" t="str">
        <f t="shared" si="0"/>
        <v/>
      </c>
      <c r="Y5" s="115"/>
      <c r="Z5" s="119"/>
      <c r="AA5" s="119" t="str">
        <f t="shared" si="15"/>
        <v/>
      </c>
      <c r="AB5" s="119"/>
      <c r="AC5" s="119" t="str">
        <f t="shared" si="16"/>
        <v/>
      </c>
      <c r="AD5" s="119" t="str">
        <f t="shared" si="17"/>
        <v/>
      </c>
      <c r="AE5" s="120" t="str">
        <f>IF(OR(F5="Matin",F5="après-midi",F5="nuit",F5="Journée",F5="Astreinte +1 dep"),Données!$C$14,IF(OR(F5="Astreinte +2 dep"),Données!$C$14*2,IF(OR(F5="Astreinte +3 dep"),Données!$C$14*3,IF(F5="Astreinte +4 dep",Données!$C$14*4,""))))</f>
        <v/>
      </c>
      <c r="AF5" s="121"/>
      <c r="AG5" s="122"/>
      <c r="AH5" s="68"/>
      <c r="AI5" s="68"/>
    </row>
    <row r="6" spans="1:35" ht="15.6">
      <c r="A6" s="97" t="str">
        <f t="shared" si="1"/>
        <v>4 Décembre 2013</v>
      </c>
      <c r="B6" s="171">
        <f t="shared" si="2"/>
        <v>49</v>
      </c>
      <c r="C6" s="70">
        <f t="shared" si="18"/>
        <v>41612</v>
      </c>
      <c r="D6" s="71">
        <f t="shared" si="18"/>
        <v>4</v>
      </c>
      <c r="E6" s="61"/>
      <c r="F6" s="61"/>
      <c r="G6" s="181" t="str">
        <f t="shared" si="3"/>
        <v/>
      </c>
      <c r="H6" s="63" t="str">
        <f t="shared" si="4"/>
        <v/>
      </c>
      <c r="I6" s="63" t="str">
        <f t="shared" si="5"/>
        <v/>
      </c>
      <c r="J6" s="64" t="str">
        <f t="shared" si="6"/>
        <v/>
      </c>
      <c r="K6" s="64"/>
      <c r="L6" s="63" t="str">
        <f t="shared" si="7"/>
        <v/>
      </c>
      <c r="M6" s="63" t="str">
        <f t="shared" si="8"/>
        <v/>
      </c>
      <c r="N6" s="64" t="str">
        <f t="shared" ref="N6:N33" si="19">IF(F6="Cp",1,"")</f>
        <v/>
      </c>
      <c r="O6" s="64" t="str">
        <f t="shared" si="9"/>
        <v/>
      </c>
      <c r="P6" s="64" t="str">
        <f t="shared" si="10"/>
        <v/>
      </c>
      <c r="Q6" s="63"/>
      <c r="R6" s="63"/>
      <c r="S6" s="63"/>
      <c r="T6" s="64" t="str">
        <f t="shared" si="11"/>
        <v/>
      </c>
      <c r="U6" s="64" t="str">
        <f t="shared" si="12"/>
        <v/>
      </c>
      <c r="V6" s="64" t="str">
        <f t="shared" si="13"/>
        <v/>
      </c>
      <c r="W6" s="91" t="str">
        <f t="shared" si="14"/>
        <v/>
      </c>
      <c r="X6" s="91" t="str">
        <f t="shared" si="0"/>
        <v/>
      </c>
      <c r="Y6" s="62"/>
      <c r="Z6" s="65"/>
      <c r="AA6" s="65" t="str">
        <f t="shared" si="15"/>
        <v/>
      </c>
      <c r="AB6" s="65"/>
      <c r="AC6" s="65" t="str">
        <f t="shared" si="16"/>
        <v/>
      </c>
      <c r="AD6" s="65" t="str">
        <f t="shared" si="17"/>
        <v/>
      </c>
      <c r="AE6" s="66" t="str">
        <f>IF(OR(F6="Matin",F6="après-midi",F6="nuit",F6="Journée",F6="Astreinte +1 dep"),Données!$C$14,IF(OR(F6="Astreinte +2 dep"),Données!$C$14*2,IF(OR(F6="Astreinte +3 dep"),Données!$C$14*3,IF(F6="Astreinte +4 dep",Données!$C$14*4,""))))</f>
        <v/>
      </c>
      <c r="AF6" s="67"/>
      <c r="AG6" s="93"/>
      <c r="AH6" s="68"/>
      <c r="AI6" s="68"/>
    </row>
    <row r="7" spans="1:35" ht="15.6">
      <c r="A7" s="97" t="str">
        <f t="shared" si="1"/>
        <v>5 Décembre 2013</v>
      </c>
      <c r="B7" s="171" t="str">
        <f t="shared" si="2"/>
        <v/>
      </c>
      <c r="C7" s="112">
        <f t="shared" si="18"/>
        <v>41613</v>
      </c>
      <c r="D7" s="113">
        <f t="shared" si="18"/>
        <v>5</v>
      </c>
      <c r="E7" s="114"/>
      <c r="F7" s="114"/>
      <c r="G7" s="115" t="str">
        <f t="shared" si="3"/>
        <v/>
      </c>
      <c r="H7" s="116" t="str">
        <f t="shared" si="4"/>
        <v/>
      </c>
      <c r="I7" s="116" t="str">
        <f t="shared" si="5"/>
        <v/>
      </c>
      <c r="J7" s="117" t="str">
        <f t="shared" si="6"/>
        <v/>
      </c>
      <c r="K7" s="117"/>
      <c r="L7" s="116" t="str">
        <f t="shared" si="7"/>
        <v/>
      </c>
      <c r="M7" s="116" t="str">
        <f t="shared" si="8"/>
        <v/>
      </c>
      <c r="N7" s="117" t="str">
        <f t="shared" si="19"/>
        <v/>
      </c>
      <c r="O7" s="117" t="str">
        <f t="shared" si="9"/>
        <v/>
      </c>
      <c r="P7" s="117" t="str">
        <f t="shared" si="10"/>
        <v/>
      </c>
      <c r="Q7" s="116"/>
      <c r="R7" s="116"/>
      <c r="S7" s="116"/>
      <c r="T7" s="117" t="str">
        <f t="shared" si="11"/>
        <v/>
      </c>
      <c r="U7" s="117" t="str">
        <f t="shared" si="12"/>
        <v/>
      </c>
      <c r="V7" s="117" t="str">
        <f t="shared" si="13"/>
        <v/>
      </c>
      <c r="W7" s="118" t="str">
        <f t="shared" si="14"/>
        <v/>
      </c>
      <c r="X7" s="118" t="str">
        <f t="shared" si="0"/>
        <v/>
      </c>
      <c r="Y7" s="115"/>
      <c r="Z7" s="119"/>
      <c r="AA7" s="119" t="str">
        <f t="shared" si="15"/>
        <v/>
      </c>
      <c r="AB7" s="119"/>
      <c r="AC7" s="119" t="str">
        <f t="shared" si="16"/>
        <v/>
      </c>
      <c r="AD7" s="119" t="str">
        <f t="shared" si="17"/>
        <v/>
      </c>
      <c r="AE7" s="120" t="str">
        <f>IF(OR(F7="Matin",F7="après-midi",F7="nuit",F7="Journée",F7="Astreinte +1 dep"),Données!$C$14,IF(OR(F7="Astreinte +2 dep"),Données!$C$14*2,IF(OR(F7="Astreinte +3 dep"),Données!$C$14*3,IF(F7="Astreinte +4 dep",Données!$C$14*4,""))))</f>
        <v/>
      </c>
      <c r="AF7" s="121"/>
      <c r="AG7" s="122"/>
      <c r="AH7" s="68"/>
      <c r="AI7" s="68"/>
    </row>
    <row r="8" spans="1:35" ht="15.6">
      <c r="A8" s="97" t="str">
        <f t="shared" si="1"/>
        <v>6 Décembre 2013</v>
      </c>
      <c r="B8" s="171" t="str">
        <f t="shared" si="2"/>
        <v/>
      </c>
      <c r="C8" s="72">
        <f t="shared" si="18"/>
        <v>41614</v>
      </c>
      <c r="D8" s="71">
        <f t="shared" si="18"/>
        <v>6</v>
      </c>
      <c r="E8" s="69"/>
      <c r="F8" s="69"/>
      <c r="G8" s="181" t="str">
        <f t="shared" si="3"/>
        <v/>
      </c>
      <c r="H8" s="63" t="str">
        <f t="shared" si="4"/>
        <v/>
      </c>
      <c r="I8" s="63" t="str">
        <f t="shared" si="5"/>
        <v/>
      </c>
      <c r="J8" s="64" t="str">
        <f t="shared" si="6"/>
        <v/>
      </c>
      <c r="K8" s="64"/>
      <c r="L8" s="63" t="str">
        <f t="shared" si="7"/>
        <v/>
      </c>
      <c r="M8" s="63" t="str">
        <f t="shared" si="8"/>
        <v/>
      </c>
      <c r="N8" s="64" t="str">
        <f t="shared" si="19"/>
        <v/>
      </c>
      <c r="O8" s="64" t="str">
        <f t="shared" si="9"/>
        <v/>
      </c>
      <c r="P8" s="64" t="str">
        <f t="shared" si="10"/>
        <v/>
      </c>
      <c r="Q8" s="63"/>
      <c r="R8" s="63"/>
      <c r="S8" s="63"/>
      <c r="T8" s="64" t="str">
        <f t="shared" si="11"/>
        <v/>
      </c>
      <c r="U8" s="64" t="str">
        <f t="shared" si="12"/>
        <v/>
      </c>
      <c r="V8" s="64" t="str">
        <f t="shared" si="13"/>
        <v/>
      </c>
      <c r="W8" s="91" t="str">
        <f t="shared" si="14"/>
        <v/>
      </c>
      <c r="X8" s="91" t="str">
        <f t="shared" si="0"/>
        <v/>
      </c>
      <c r="Y8" s="62"/>
      <c r="Z8" s="65"/>
      <c r="AA8" s="65" t="str">
        <f t="shared" si="15"/>
        <v/>
      </c>
      <c r="AB8" s="65"/>
      <c r="AC8" s="65" t="str">
        <f t="shared" si="16"/>
        <v/>
      </c>
      <c r="AD8" s="65" t="str">
        <f t="shared" si="17"/>
        <v/>
      </c>
      <c r="AE8" s="66" t="str">
        <f>IF(OR(F8="Matin",F8="après-midi",F8="nuit",F8="Journée",F8="Astreinte +1 dep"),Données!$C$14,IF(OR(F8="Astreinte +2 dep"),Données!$C$14*2,IF(OR(F8="Astreinte +3 dep"),Données!$C$14*3,IF(F8="Astreinte +4 dep",Données!$C$14*4,""))))</f>
        <v/>
      </c>
      <c r="AF8" s="67"/>
      <c r="AG8" s="93"/>
      <c r="AH8" s="68"/>
      <c r="AI8" s="68"/>
    </row>
    <row r="9" spans="1:35" ht="15.6">
      <c r="A9" s="97" t="str">
        <f t="shared" si="1"/>
        <v>7 Décembre 2013</v>
      </c>
      <c r="B9" s="171" t="str">
        <f t="shared" si="2"/>
        <v/>
      </c>
      <c r="C9" s="112">
        <f t="shared" si="18"/>
        <v>41615</v>
      </c>
      <c r="D9" s="113">
        <f t="shared" si="18"/>
        <v>7</v>
      </c>
      <c r="E9" s="114"/>
      <c r="F9" s="114"/>
      <c r="G9" s="115" t="str">
        <f t="shared" si="3"/>
        <v/>
      </c>
      <c r="H9" s="116" t="str">
        <f>IF(OR(F9="Matin",F9="Nuit",F9="Journée",F9="Après-midi"),0.16,"")</f>
        <v/>
      </c>
      <c r="I9" s="116" t="str">
        <f t="shared" si="5"/>
        <v/>
      </c>
      <c r="J9" s="117" t="str">
        <f t="shared" si="6"/>
        <v/>
      </c>
      <c r="K9" s="117"/>
      <c r="L9" s="116" t="str">
        <f t="shared" si="7"/>
        <v/>
      </c>
      <c r="M9" s="116" t="str">
        <f t="shared" si="8"/>
        <v/>
      </c>
      <c r="N9" s="117" t="str">
        <f t="shared" si="19"/>
        <v/>
      </c>
      <c r="O9" s="117" t="str">
        <f t="shared" si="9"/>
        <v/>
      </c>
      <c r="P9" s="117" t="str">
        <f t="shared" si="10"/>
        <v/>
      </c>
      <c r="Q9" s="116"/>
      <c r="R9" s="116"/>
      <c r="S9" s="116"/>
      <c r="T9" s="117" t="str">
        <f t="shared" si="11"/>
        <v/>
      </c>
      <c r="U9" s="117" t="str">
        <f t="shared" si="12"/>
        <v/>
      </c>
      <c r="V9" s="117" t="str">
        <f t="shared" si="13"/>
        <v/>
      </c>
      <c r="W9" s="118" t="str">
        <f t="shared" si="14"/>
        <v/>
      </c>
      <c r="X9" s="118" t="str">
        <f t="shared" si="0"/>
        <v/>
      </c>
      <c r="Y9" s="115"/>
      <c r="Z9" s="119"/>
      <c r="AA9" s="119" t="str">
        <f t="shared" si="15"/>
        <v/>
      </c>
      <c r="AB9" s="119"/>
      <c r="AC9" s="119" t="str">
        <f t="shared" si="16"/>
        <v/>
      </c>
      <c r="AD9" s="119" t="str">
        <f t="shared" si="17"/>
        <v/>
      </c>
      <c r="AE9" s="120" t="str">
        <f>IF(OR(F9="Matin",F9="après-midi",F9="nuit",F9="Journée",F9="Astreinte +1 dep"),Données!$C$14,IF(OR(F9="Astreinte +2 dep"),Données!$C$14*2,IF(OR(F9="Astreinte +3 dep"),Données!$C$14*3,IF(F9="Astreinte +4 dep",Données!$C$14*4,""))))</f>
        <v/>
      </c>
      <c r="AF9" s="121"/>
      <c r="AG9" s="122"/>
      <c r="AH9" s="68"/>
      <c r="AI9" s="68"/>
    </row>
    <row r="10" spans="1:35" ht="15.6">
      <c r="A10" s="97" t="str">
        <f t="shared" si="1"/>
        <v>8 Décembre 2013</v>
      </c>
      <c r="B10" s="171" t="str">
        <f t="shared" si="2"/>
        <v/>
      </c>
      <c r="C10" s="70">
        <f t="shared" si="18"/>
        <v>41616</v>
      </c>
      <c r="D10" s="71">
        <f t="shared" si="18"/>
        <v>8</v>
      </c>
      <c r="E10" s="61"/>
      <c r="F10" s="61"/>
      <c r="G10" s="181" t="str">
        <f t="shared" si="3"/>
        <v/>
      </c>
      <c r="H10" s="63" t="str">
        <f>IF(OR(F10="Matin",F10="Nuit",F10="Journée",F10="Après-midi"),0.16,"")</f>
        <v/>
      </c>
      <c r="I10" s="63" t="str">
        <f t="shared" si="5"/>
        <v/>
      </c>
      <c r="J10" s="64" t="str">
        <f t="shared" si="6"/>
        <v/>
      </c>
      <c r="K10" s="64"/>
      <c r="L10" s="63" t="str">
        <f t="shared" si="7"/>
        <v/>
      </c>
      <c r="M10" s="63" t="str">
        <f t="shared" si="8"/>
        <v/>
      </c>
      <c r="N10" s="64" t="str">
        <f t="shared" si="19"/>
        <v/>
      </c>
      <c r="O10" s="64" t="str">
        <f t="shared" si="9"/>
        <v/>
      </c>
      <c r="P10" s="64" t="str">
        <f t="shared" si="10"/>
        <v/>
      </c>
      <c r="Q10" s="63"/>
      <c r="R10" s="63"/>
      <c r="S10" s="63"/>
      <c r="T10" s="64" t="str">
        <f t="shared" si="11"/>
        <v/>
      </c>
      <c r="U10" s="64" t="str">
        <f t="shared" si="12"/>
        <v/>
      </c>
      <c r="V10" s="64" t="str">
        <f t="shared" si="13"/>
        <v/>
      </c>
      <c r="W10" s="91" t="str">
        <f t="shared" si="14"/>
        <v/>
      </c>
      <c r="X10" s="91" t="str">
        <f t="shared" si="0"/>
        <v/>
      </c>
      <c r="Y10" s="62"/>
      <c r="Z10" s="65"/>
      <c r="AA10" s="65" t="str">
        <f t="shared" si="15"/>
        <v/>
      </c>
      <c r="AB10" s="65"/>
      <c r="AC10" s="65" t="str">
        <f t="shared" si="16"/>
        <v/>
      </c>
      <c r="AD10" s="65" t="str">
        <f t="shared" si="17"/>
        <v/>
      </c>
      <c r="AE10" s="66" t="str">
        <f>IF(OR(F10="Matin",F10="après-midi",F10="nuit",F10="Journée",F10="Astreinte +1 dep"),Données!$C$14,IF(OR(F10="Astreinte +2 dep"),Données!$C$14*2,IF(OR(F10="Astreinte +3 dep"),Données!$C$14*3,IF(F10="Astreinte +4 dep",Données!$C$14*4,""))))</f>
        <v/>
      </c>
      <c r="AF10" s="67"/>
      <c r="AG10" s="93"/>
      <c r="AH10" s="68"/>
      <c r="AI10" s="68"/>
    </row>
    <row r="11" spans="1:35" ht="15.6">
      <c r="A11" s="97" t="str">
        <f t="shared" si="1"/>
        <v>9 Décembre 2013</v>
      </c>
      <c r="B11" s="171" t="str">
        <f t="shared" si="2"/>
        <v/>
      </c>
      <c r="C11" s="112">
        <f t="shared" si="18"/>
        <v>41617</v>
      </c>
      <c r="D11" s="113">
        <f t="shared" si="18"/>
        <v>9</v>
      </c>
      <c r="E11" s="114"/>
      <c r="F11" s="114"/>
      <c r="G11" s="115" t="str">
        <f t="shared" si="3"/>
        <v/>
      </c>
      <c r="H11" s="116" t="str">
        <f>IF(OR(F11="Matin",F11="Nuit",F11="Journée",F11="Après-midi"),0.16,"")</f>
        <v/>
      </c>
      <c r="I11" s="116" t="str">
        <f t="shared" si="5"/>
        <v/>
      </c>
      <c r="J11" s="117" t="str">
        <f t="shared" si="6"/>
        <v/>
      </c>
      <c r="K11" s="117"/>
      <c r="L11" s="116" t="str">
        <f t="shared" si="7"/>
        <v/>
      </c>
      <c r="M11" s="116" t="str">
        <f t="shared" si="8"/>
        <v/>
      </c>
      <c r="N11" s="117" t="str">
        <f t="shared" si="19"/>
        <v/>
      </c>
      <c r="O11" s="117" t="str">
        <f t="shared" si="9"/>
        <v/>
      </c>
      <c r="P11" s="117" t="str">
        <f t="shared" si="10"/>
        <v/>
      </c>
      <c r="Q11" s="116"/>
      <c r="R11" s="116"/>
      <c r="S11" s="116"/>
      <c r="T11" s="117" t="str">
        <f t="shared" si="11"/>
        <v/>
      </c>
      <c r="U11" s="117" t="str">
        <f t="shared" si="12"/>
        <v/>
      </c>
      <c r="V11" s="117" t="str">
        <f t="shared" si="13"/>
        <v/>
      </c>
      <c r="W11" s="118" t="str">
        <f t="shared" si="14"/>
        <v/>
      </c>
      <c r="X11" s="118" t="str">
        <f t="shared" si="0"/>
        <v/>
      </c>
      <c r="Y11" s="115"/>
      <c r="Z11" s="119"/>
      <c r="AA11" s="119" t="str">
        <f t="shared" si="15"/>
        <v/>
      </c>
      <c r="AB11" s="119"/>
      <c r="AC11" s="119" t="str">
        <f t="shared" si="16"/>
        <v/>
      </c>
      <c r="AD11" s="119" t="str">
        <f t="shared" si="17"/>
        <v/>
      </c>
      <c r="AE11" s="120" t="str">
        <f>IF(OR(F11="Matin",F11="après-midi",F11="nuit",F11="Journée",F11="Astreinte +1 dep"),Données!$C$14,IF(OR(F11="Astreinte +2 dep"),Données!$C$14*2,IF(OR(F11="Astreinte +3 dep"),Données!$C$14*3,IF(F11="Astreinte +4 dep",Données!$C$14*4,""))))</f>
        <v/>
      </c>
      <c r="AF11" s="121"/>
      <c r="AG11" s="122"/>
      <c r="AH11" s="68"/>
      <c r="AI11" s="68"/>
    </row>
    <row r="12" spans="1:35" ht="15.6">
      <c r="A12" s="170" t="str">
        <f t="shared" si="1"/>
        <v>10 Décembre 2013</v>
      </c>
      <c r="B12" s="171" t="str">
        <f t="shared" si="2"/>
        <v/>
      </c>
      <c r="C12" s="70">
        <f t="shared" si="18"/>
        <v>41618</v>
      </c>
      <c r="D12" s="71">
        <f t="shared" si="18"/>
        <v>10</v>
      </c>
      <c r="E12" s="61"/>
      <c r="F12" s="61"/>
      <c r="G12" s="181" t="str">
        <f t="shared" si="3"/>
        <v/>
      </c>
      <c r="H12" s="63" t="str">
        <f>IF(OR(F12="Matin",F12="Nuit",F12="Journée",F12="Après-midi"),0.16,"")</f>
        <v/>
      </c>
      <c r="I12" s="63" t="str">
        <f t="shared" si="5"/>
        <v/>
      </c>
      <c r="J12" s="64" t="str">
        <f t="shared" si="6"/>
        <v/>
      </c>
      <c r="K12" s="64"/>
      <c r="L12" s="63" t="str">
        <f t="shared" si="7"/>
        <v/>
      </c>
      <c r="M12" s="63" t="str">
        <f t="shared" si="8"/>
        <v/>
      </c>
      <c r="N12" s="64" t="str">
        <f t="shared" si="19"/>
        <v/>
      </c>
      <c r="O12" s="64" t="str">
        <f t="shared" si="9"/>
        <v/>
      </c>
      <c r="P12" s="64" t="str">
        <f t="shared" si="10"/>
        <v/>
      </c>
      <c r="Q12" s="63"/>
      <c r="R12" s="63"/>
      <c r="S12" s="63"/>
      <c r="T12" s="64" t="str">
        <f t="shared" si="11"/>
        <v/>
      </c>
      <c r="U12" s="64" t="str">
        <f t="shared" si="12"/>
        <v/>
      </c>
      <c r="V12" s="64" t="str">
        <f t="shared" si="13"/>
        <v/>
      </c>
      <c r="W12" s="91" t="str">
        <f t="shared" si="14"/>
        <v/>
      </c>
      <c r="X12" s="91" t="str">
        <f t="shared" si="0"/>
        <v/>
      </c>
      <c r="Y12" s="62"/>
      <c r="Z12" s="65"/>
      <c r="AA12" s="65" t="str">
        <f t="shared" si="15"/>
        <v/>
      </c>
      <c r="AB12" s="65"/>
      <c r="AC12" s="65" t="str">
        <f t="shared" si="16"/>
        <v/>
      </c>
      <c r="AD12" s="65" t="str">
        <f t="shared" si="17"/>
        <v/>
      </c>
      <c r="AE12" s="66" t="str">
        <f>IF(OR(F12="Matin",F12="après-midi",F12="nuit",F12="Journée",F12="Astreinte +1 dep"),Données!$C$14,IF(OR(F12="Astreinte +2 dep"),Données!$C$14*2,IF(OR(F12="Astreinte +3 dep"),Données!$C$14*3,IF(F12="Astreinte +4 dep",Données!$C$14*4,""))))</f>
        <v/>
      </c>
      <c r="AF12" s="67"/>
      <c r="AG12" s="93"/>
      <c r="AH12" s="68"/>
      <c r="AI12" s="68"/>
    </row>
    <row r="13" spans="1:35" ht="15.6">
      <c r="A13" s="97" t="str">
        <f t="shared" si="1"/>
        <v>11 Décembre 2013</v>
      </c>
      <c r="B13" s="171">
        <f t="shared" si="2"/>
        <v>50</v>
      </c>
      <c r="C13" s="112">
        <f t="shared" si="18"/>
        <v>41619</v>
      </c>
      <c r="D13" s="113">
        <f t="shared" si="18"/>
        <v>11</v>
      </c>
      <c r="E13" s="114"/>
      <c r="F13" s="114"/>
      <c r="G13" s="115" t="str">
        <f t="shared" si="3"/>
        <v/>
      </c>
      <c r="H13" s="116" t="str">
        <f t="shared" si="4"/>
        <v/>
      </c>
      <c r="I13" s="116" t="str">
        <f t="shared" si="5"/>
        <v/>
      </c>
      <c r="J13" s="117" t="str">
        <f t="shared" si="6"/>
        <v/>
      </c>
      <c r="K13" s="117"/>
      <c r="L13" s="116" t="str">
        <f t="shared" si="7"/>
        <v/>
      </c>
      <c r="M13" s="116" t="str">
        <f t="shared" si="8"/>
        <v/>
      </c>
      <c r="N13" s="117" t="str">
        <f t="shared" si="19"/>
        <v/>
      </c>
      <c r="O13" s="117" t="str">
        <f t="shared" si="9"/>
        <v/>
      </c>
      <c r="P13" s="117" t="str">
        <f t="shared" si="10"/>
        <v/>
      </c>
      <c r="Q13" s="116"/>
      <c r="R13" s="116"/>
      <c r="S13" s="116"/>
      <c r="T13" s="117" t="str">
        <f t="shared" si="11"/>
        <v/>
      </c>
      <c r="U13" s="117" t="str">
        <f t="shared" si="12"/>
        <v/>
      </c>
      <c r="V13" s="117" t="str">
        <f t="shared" si="13"/>
        <v/>
      </c>
      <c r="W13" s="118" t="str">
        <f t="shared" si="14"/>
        <v/>
      </c>
      <c r="X13" s="118" t="str">
        <f t="shared" si="0"/>
        <v/>
      </c>
      <c r="Y13" s="115"/>
      <c r="Z13" s="119"/>
      <c r="AA13" s="119" t="str">
        <f t="shared" si="15"/>
        <v/>
      </c>
      <c r="AB13" s="119"/>
      <c r="AC13" s="119" t="str">
        <f t="shared" si="16"/>
        <v/>
      </c>
      <c r="AD13" s="119" t="str">
        <f t="shared" si="17"/>
        <v/>
      </c>
      <c r="AE13" s="120" t="str">
        <f>IF(OR(F13="Matin",F13="après-midi",F13="nuit",F13="Journée",F13="Astreinte +1 dep"),Données!$C$14,IF(OR(F13="Astreinte +2 dep"),Données!$C$14*2,IF(OR(F13="Astreinte +3 dep"),Données!$C$14*3,IF(F13="Astreinte +4 dep",Données!$C$14*4,""))))</f>
        <v/>
      </c>
      <c r="AF13" s="121"/>
      <c r="AG13" s="122"/>
      <c r="AH13" s="68"/>
      <c r="AI13" s="68"/>
    </row>
    <row r="14" spans="1:35" ht="15.6">
      <c r="A14" s="97" t="str">
        <f t="shared" si="1"/>
        <v>12 Décembre 2013</v>
      </c>
      <c r="B14" s="171" t="str">
        <f t="shared" si="2"/>
        <v/>
      </c>
      <c r="C14" s="70">
        <f t="shared" si="18"/>
        <v>41620</v>
      </c>
      <c r="D14" s="71">
        <f t="shared" si="18"/>
        <v>12</v>
      </c>
      <c r="E14" s="61"/>
      <c r="F14" s="61"/>
      <c r="G14" s="181" t="str">
        <f t="shared" si="3"/>
        <v/>
      </c>
      <c r="H14" s="63" t="str">
        <f t="shared" si="4"/>
        <v/>
      </c>
      <c r="I14" s="63" t="str">
        <f t="shared" si="5"/>
        <v/>
      </c>
      <c r="J14" s="64" t="str">
        <f t="shared" si="6"/>
        <v/>
      </c>
      <c r="K14" s="64"/>
      <c r="L14" s="63" t="str">
        <f t="shared" si="7"/>
        <v/>
      </c>
      <c r="M14" s="63" t="str">
        <f t="shared" si="8"/>
        <v/>
      </c>
      <c r="N14" s="64" t="str">
        <f t="shared" si="19"/>
        <v/>
      </c>
      <c r="O14" s="64" t="str">
        <f t="shared" si="9"/>
        <v/>
      </c>
      <c r="P14" s="64" t="str">
        <f t="shared" si="10"/>
        <v/>
      </c>
      <c r="Q14" s="63"/>
      <c r="R14" s="63"/>
      <c r="S14" s="63"/>
      <c r="T14" s="64" t="str">
        <f t="shared" si="11"/>
        <v/>
      </c>
      <c r="U14" s="64" t="str">
        <f t="shared" si="12"/>
        <v/>
      </c>
      <c r="V14" s="64" t="str">
        <f t="shared" si="13"/>
        <v/>
      </c>
      <c r="W14" s="91" t="str">
        <f t="shared" si="14"/>
        <v/>
      </c>
      <c r="X14" s="91" t="str">
        <f t="shared" si="0"/>
        <v/>
      </c>
      <c r="Y14" s="62"/>
      <c r="Z14" s="65"/>
      <c r="AA14" s="65" t="str">
        <f t="shared" si="15"/>
        <v/>
      </c>
      <c r="AB14" s="65"/>
      <c r="AC14" s="65" t="str">
        <f t="shared" si="16"/>
        <v/>
      </c>
      <c r="AD14" s="65" t="str">
        <f t="shared" si="17"/>
        <v/>
      </c>
      <c r="AE14" s="66" t="str">
        <f>IF(OR(F14="Matin",F14="après-midi",F14="nuit",F14="Journée",F14="Astreinte +1 dep"),Données!$C$14,IF(OR(F14="Astreinte +2 dep"),Données!$C$14*2,IF(OR(F14="Astreinte +3 dep"),Données!$C$14*3,IF(F14="Astreinte +4 dep",Données!$C$14*4,""))))</f>
        <v/>
      </c>
      <c r="AF14" s="67"/>
      <c r="AG14" s="93"/>
      <c r="AH14" s="68"/>
      <c r="AI14" s="68"/>
    </row>
    <row r="15" spans="1:35" ht="15.6">
      <c r="A15" s="97" t="str">
        <f t="shared" si="1"/>
        <v>13 Décembre 2013</v>
      </c>
      <c r="B15" s="171" t="str">
        <f t="shared" si="2"/>
        <v/>
      </c>
      <c r="C15" s="112">
        <f t="shared" si="18"/>
        <v>41621</v>
      </c>
      <c r="D15" s="113">
        <f t="shared" si="18"/>
        <v>13</v>
      </c>
      <c r="E15" s="114"/>
      <c r="F15" s="114"/>
      <c r="G15" s="115" t="str">
        <f t="shared" si="3"/>
        <v/>
      </c>
      <c r="H15" s="116" t="str">
        <f t="shared" si="4"/>
        <v/>
      </c>
      <c r="I15" s="116" t="str">
        <f t="shared" si="5"/>
        <v/>
      </c>
      <c r="J15" s="117" t="str">
        <f t="shared" si="6"/>
        <v/>
      </c>
      <c r="K15" s="117"/>
      <c r="L15" s="116" t="str">
        <f t="shared" si="7"/>
        <v/>
      </c>
      <c r="M15" s="116" t="str">
        <f t="shared" si="8"/>
        <v/>
      </c>
      <c r="N15" s="117" t="str">
        <f t="shared" si="19"/>
        <v/>
      </c>
      <c r="O15" s="117" t="str">
        <f t="shared" si="9"/>
        <v/>
      </c>
      <c r="P15" s="117" t="str">
        <f t="shared" si="10"/>
        <v/>
      </c>
      <c r="Q15" s="116"/>
      <c r="R15" s="116"/>
      <c r="S15" s="116"/>
      <c r="T15" s="117" t="str">
        <f t="shared" si="11"/>
        <v/>
      </c>
      <c r="U15" s="117" t="str">
        <f t="shared" si="12"/>
        <v/>
      </c>
      <c r="V15" s="117" t="str">
        <f t="shared" si="13"/>
        <v/>
      </c>
      <c r="W15" s="118" t="str">
        <f t="shared" si="14"/>
        <v/>
      </c>
      <c r="X15" s="118" t="str">
        <f t="shared" si="0"/>
        <v/>
      </c>
      <c r="Y15" s="115"/>
      <c r="Z15" s="119"/>
      <c r="AA15" s="119" t="str">
        <f t="shared" si="15"/>
        <v/>
      </c>
      <c r="AB15" s="119"/>
      <c r="AC15" s="119" t="str">
        <f t="shared" si="16"/>
        <v/>
      </c>
      <c r="AD15" s="119" t="str">
        <f t="shared" si="17"/>
        <v/>
      </c>
      <c r="AE15" s="120" t="str">
        <f>IF(OR(F15="Matin",F15="après-midi",F15="nuit",F15="Journée",F15="Astreinte +1 dep"),Données!$C$14,IF(OR(F15="Astreinte +2 dep"),Données!$C$14*2,IF(OR(F15="Astreinte +3 dep"),Données!$C$14*3,IF(F15="Astreinte +4 dep",Données!$C$14*4,""))))</f>
        <v/>
      </c>
      <c r="AF15" s="121"/>
      <c r="AG15" s="122"/>
      <c r="AH15" s="68"/>
      <c r="AI15" s="68"/>
    </row>
    <row r="16" spans="1:35" ht="15.6">
      <c r="A16" s="97" t="str">
        <f t="shared" si="1"/>
        <v>14 Décembre 2013</v>
      </c>
      <c r="B16" s="171" t="str">
        <f t="shared" si="2"/>
        <v/>
      </c>
      <c r="C16" s="70">
        <f t="shared" si="18"/>
        <v>41622</v>
      </c>
      <c r="D16" s="71">
        <f t="shared" si="18"/>
        <v>14</v>
      </c>
      <c r="E16" s="61"/>
      <c r="F16" s="114"/>
      <c r="G16" s="181" t="str">
        <f t="shared" si="3"/>
        <v/>
      </c>
      <c r="H16" s="63" t="str">
        <f t="shared" si="4"/>
        <v/>
      </c>
      <c r="I16" s="63" t="str">
        <f t="shared" si="5"/>
        <v/>
      </c>
      <c r="J16" s="64" t="str">
        <f t="shared" si="6"/>
        <v/>
      </c>
      <c r="K16" s="64"/>
      <c r="L16" s="63" t="str">
        <f t="shared" si="7"/>
        <v/>
      </c>
      <c r="M16" s="63" t="str">
        <f t="shared" si="8"/>
        <v/>
      </c>
      <c r="N16" s="64" t="str">
        <f t="shared" si="19"/>
        <v/>
      </c>
      <c r="O16" s="64" t="str">
        <f t="shared" si="9"/>
        <v/>
      </c>
      <c r="P16" s="64" t="str">
        <f t="shared" si="10"/>
        <v/>
      </c>
      <c r="Q16" s="63"/>
      <c r="R16" s="63"/>
      <c r="S16" s="63"/>
      <c r="T16" s="64" t="str">
        <f t="shared" si="11"/>
        <v/>
      </c>
      <c r="U16" s="64" t="str">
        <f t="shared" si="12"/>
        <v/>
      </c>
      <c r="V16" s="64" t="str">
        <f t="shared" si="13"/>
        <v/>
      </c>
      <c r="W16" s="91" t="str">
        <f t="shared" si="14"/>
        <v/>
      </c>
      <c r="X16" s="91" t="str">
        <f t="shared" si="0"/>
        <v/>
      </c>
      <c r="Y16" s="62"/>
      <c r="Z16" s="65"/>
      <c r="AA16" s="65" t="str">
        <f t="shared" si="15"/>
        <v/>
      </c>
      <c r="AB16" s="65"/>
      <c r="AC16" s="65" t="str">
        <f t="shared" si="16"/>
        <v/>
      </c>
      <c r="AD16" s="65" t="str">
        <f t="shared" si="17"/>
        <v/>
      </c>
      <c r="AE16" s="66" t="str">
        <f>IF(OR(F16="Matin",F16="après-midi",F16="nuit",F16="Journée",F16="Astreinte +1 dep"),Données!$C$14,IF(OR(F16="Astreinte +2 dep"),Données!$C$14*2,IF(OR(F16="Astreinte +3 dep"),Données!$C$14*3,IF(F16="Astreinte +4 dep",Données!$C$14*4,""))))</f>
        <v/>
      </c>
      <c r="AF16" s="67"/>
      <c r="AG16" s="93"/>
      <c r="AH16" s="68"/>
      <c r="AI16" s="68"/>
    </row>
    <row r="17" spans="1:35" ht="15.6">
      <c r="A17" s="97" t="str">
        <f t="shared" si="1"/>
        <v>15 Décembre 2013</v>
      </c>
      <c r="B17" s="171" t="str">
        <f t="shared" si="2"/>
        <v/>
      </c>
      <c r="C17" s="112">
        <f t="shared" si="18"/>
        <v>41623</v>
      </c>
      <c r="D17" s="113">
        <f t="shared" si="18"/>
        <v>15</v>
      </c>
      <c r="E17" s="114"/>
      <c r="F17" s="114"/>
      <c r="G17" s="115" t="str">
        <f t="shared" si="3"/>
        <v/>
      </c>
      <c r="H17" s="116" t="str">
        <f t="shared" si="4"/>
        <v/>
      </c>
      <c r="I17" s="116" t="str">
        <f t="shared" si="5"/>
        <v/>
      </c>
      <c r="J17" s="117" t="str">
        <f t="shared" si="6"/>
        <v/>
      </c>
      <c r="K17" s="117"/>
      <c r="L17" s="116" t="str">
        <f t="shared" si="7"/>
        <v/>
      </c>
      <c r="M17" s="116" t="str">
        <f t="shared" si="8"/>
        <v/>
      </c>
      <c r="N17" s="117" t="str">
        <f t="shared" si="19"/>
        <v/>
      </c>
      <c r="O17" s="117" t="str">
        <f t="shared" si="9"/>
        <v/>
      </c>
      <c r="P17" s="117" t="str">
        <f t="shared" si="10"/>
        <v/>
      </c>
      <c r="Q17" s="116"/>
      <c r="R17" s="116"/>
      <c r="S17" s="116"/>
      <c r="T17" s="117" t="str">
        <f t="shared" si="11"/>
        <v/>
      </c>
      <c r="U17" s="117" t="str">
        <f t="shared" si="12"/>
        <v/>
      </c>
      <c r="V17" s="117" t="str">
        <f t="shared" si="13"/>
        <v/>
      </c>
      <c r="W17" s="118" t="str">
        <f t="shared" si="14"/>
        <v/>
      </c>
      <c r="X17" s="118" t="str">
        <f t="shared" si="0"/>
        <v/>
      </c>
      <c r="Y17" s="115"/>
      <c r="Z17" s="119"/>
      <c r="AA17" s="119" t="str">
        <f t="shared" si="15"/>
        <v/>
      </c>
      <c r="AB17" s="119"/>
      <c r="AC17" s="119" t="str">
        <f t="shared" si="16"/>
        <v/>
      </c>
      <c r="AD17" s="119" t="str">
        <f t="shared" si="17"/>
        <v/>
      </c>
      <c r="AE17" s="120" t="str">
        <f>IF(OR(F17="Matin",F17="après-midi",F17="nuit",F17="Journée",F17="Astreinte +1 dep"),Données!$C$14,IF(OR(F17="Astreinte +2 dep"),Données!$C$14*2,IF(OR(F17="Astreinte +3 dep"),Données!$C$14*3,IF(F17="Astreinte +4 dep",Données!$C$14*4,""))))</f>
        <v/>
      </c>
      <c r="AF17" s="121"/>
      <c r="AG17" s="122"/>
      <c r="AH17" s="68"/>
      <c r="AI17" s="68"/>
    </row>
    <row r="18" spans="1:35" ht="15.6">
      <c r="A18" s="97" t="str">
        <f t="shared" si="1"/>
        <v>16 Décembre 2013</v>
      </c>
      <c r="B18" s="171" t="str">
        <f t="shared" si="2"/>
        <v/>
      </c>
      <c r="C18" s="70">
        <f t="shared" si="18"/>
        <v>41624</v>
      </c>
      <c r="D18" s="71">
        <f t="shared" si="18"/>
        <v>16</v>
      </c>
      <c r="E18" s="61"/>
      <c r="F18" s="61"/>
      <c r="G18" s="181" t="str">
        <f t="shared" si="3"/>
        <v/>
      </c>
      <c r="H18" s="63" t="str">
        <f t="shared" si="4"/>
        <v/>
      </c>
      <c r="I18" s="63" t="str">
        <f t="shared" si="5"/>
        <v/>
      </c>
      <c r="J18" s="64" t="str">
        <f t="shared" si="6"/>
        <v/>
      </c>
      <c r="K18" s="64"/>
      <c r="L18" s="63" t="str">
        <f t="shared" si="7"/>
        <v/>
      </c>
      <c r="M18" s="63" t="str">
        <f t="shared" si="8"/>
        <v/>
      </c>
      <c r="N18" s="64" t="str">
        <f t="shared" si="19"/>
        <v/>
      </c>
      <c r="O18" s="64" t="str">
        <f t="shared" si="9"/>
        <v/>
      </c>
      <c r="P18" s="64" t="str">
        <f t="shared" si="10"/>
        <v/>
      </c>
      <c r="Q18" s="63"/>
      <c r="R18" s="63"/>
      <c r="S18" s="63"/>
      <c r="T18" s="64" t="str">
        <f t="shared" si="11"/>
        <v/>
      </c>
      <c r="U18" s="64" t="str">
        <f t="shared" si="12"/>
        <v/>
      </c>
      <c r="V18" s="64" t="str">
        <f t="shared" si="13"/>
        <v/>
      </c>
      <c r="W18" s="91" t="str">
        <f t="shared" si="14"/>
        <v/>
      </c>
      <c r="X18" s="91" t="str">
        <f t="shared" si="0"/>
        <v/>
      </c>
      <c r="Y18" s="62"/>
      <c r="Z18" s="65"/>
      <c r="AA18" s="65" t="str">
        <f t="shared" si="15"/>
        <v/>
      </c>
      <c r="AB18" s="65"/>
      <c r="AC18" s="65" t="str">
        <f t="shared" si="16"/>
        <v/>
      </c>
      <c r="AD18" s="65" t="str">
        <f t="shared" si="17"/>
        <v/>
      </c>
      <c r="AE18" s="66" t="str">
        <f>IF(OR(F18="Matin",F18="après-midi",F18="nuit",F18="Journée",F18="Astreinte +1 dep"),Données!$C$14,IF(OR(F18="Astreinte +2 dep"),Données!$C$14*2,IF(OR(F18="Astreinte +3 dep"),Données!$C$14*3,IF(F18="Astreinte +4 dep",Données!$C$14*4,""))))</f>
        <v/>
      </c>
      <c r="AF18" s="67"/>
      <c r="AG18" s="93"/>
      <c r="AH18" s="68"/>
      <c r="AI18" s="68"/>
    </row>
    <row r="19" spans="1:35" ht="15.6">
      <c r="A19" s="97" t="str">
        <f t="shared" si="1"/>
        <v>17 Décembre 2013</v>
      </c>
      <c r="B19" s="171" t="str">
        <f t="shared" si="2"/>
        <v/>
      </c>
      <c r="C19" s="112">
        <f t="shared" si="18"/>
        <v>41625</v>
      </c>
      <c r="D19" s="113">
        <f t="shared" si="18"/>
        <v>17</v>
      </c>
      <c r="E19" s="114"/>
      <c r="F19" s="114"/>
      <c r="G19" s="115" t="str">
        <f t="shared" si="3"/>
        <v/>
      </c>
      <c r="H19" s="116" t="str">
        <f t="shared" si="4"/>
        <v/>
      </c>
      <c r="I19" s="116" t="str">
        <f t="shared" si="5"/>
        <v/>
      </c>
      <c r="J19" s="117" t="str">
        <f t="shared" si="6"/>
        <v/>
      </c>
      <c r="K19" s="117"/>
      <c r="L19" s="116" t="str">
        <f t="shared" si="7"/>
        <v/>
      </c>
      <c r="M19" s="116" t="str">
        <f t="shared" si="8"/>
        <v/>
      </c>
      <c r="N19" s="117" t="str">
        <f t="shared" si="19"/>
        <v/>
      </c>
      <c r="O19" s="117" t="str">
        <f t="shared" si="9"/>
        <v/>
      </c>
      <c r="P19" s="117" t="str">
        <f t="shared" si="10"/>
        <v/>
      </c>
      <c r="Q19" s="116"/>
      <c r="R19" s="116"/>
      <c r="S19" s="116"/>
      <c r="T19" s="117" t="str">
        <f t="shared" si="11"/>
        <v/>
      </c>
      <c r="U19" s="117" t="str">
        <f t="shared" si="12"/>
        <v/>
      </c>
      <c r="V19" s="117" t="str">
        <f t="shared" si="13"/>
        <v/>
      </c>
      <c r="W19" s="118" t="str">
        <f t="shared" si="14"/>
        <v/>
      </c>
      <c r="X19" s="118" t="str">
        <f t="shared" si="0"/>
        <v/>
      </c>
      <c r="Y19" s="115"/>
      <c r="Z19" s="119"/>
      <c r="AA19" s="119" t="str">
        <f t="shared" si="15"/>
        <v/>
      </c>
      <c r="AB19" s="119"/>
      <c r="AC19" s="119" t="str">
        <f t="shared" si="16"/>
        <v/>
      </c>
      <c r="AD19" s="119" t="str">
        <f t="shared" si="17"/>
        <v/>
      </c>
      <c r="AE19" s="120" t="str">
        <f>IF(OR(F19="Matin",F19="après-midi",F19="nuit",F19="Journée",F19="Astreinte +1 dep"),Données!$C$14,IF(OR(F19="Astreinte +2 dep"),Données!$C$14*2,IF(OR(F19="Astreinte +3 dep"),Données!$C$14*3,IF(F19="Astreinte +4 dep",Données!$C$14*4,""))))</f>
        <v/>
      </c>
      <c r="AF19" s="121"/>
      <c r="AG19" s="122"/>
      <c r="AH19" s="68"/>
      <c r="AI19" s="68"/>
    </row>
    <row r="20" spans="1:35" ht="15.6">
      <c r="A20" s="97" t="str">
        <f t="shared" si="1"/>
        <v>18 Décembre 2013</v>
      </c>
      <c r="B20" s="171">
        <f t="shared" si="2"/>
        <v>51</v>
      </c>
      <c r="C20" s="70">
        <f t="shared" si="18"/>
        <v>41626</v>
      </c>
      <c r="D20" s="71">
        <f t="shared" si="18"/>
        <v>18</v>
      </c>
      <c r="E20" s="61"/>
      <c r="F20" s="61"/>
      <c r="G20" s="181" t="str">
        <f t="shared" si="3"/>
        <v/>
      </c>
      <c r="H20" s="63" t="str">
        <f t="shared" si="4"/>
        <v/>
      </c>
      <c r="I20" s="63" t="str">
        <f t="shared" si="5"/>
        <v/>
      </c>
      <c r="J20" s="64" t="str">
        <f t="shared" si="6"/>
        <v/>
      </c>
      <c r="K20" s="64"/>
      <c r="L20" s="63" t="str">
        <f t="shared" si="7"/>
        <v/>
      </c>
      <c r="M20" s="63" t="str">
        <f t="shared" si="8"/>
        <v/>
      </c>
      <c r="N20" s="64" t="str">
        <f t="shared" si="19"/>
        <v/>
      </c>
      <c r="O20" s="64" t="str">
        <f t="shared" si="9"/>
        <v/>
      </c>
      <c r="P20" s="64" t="str">
        <f t="shared" si="10"/>
        <v/>
      </c>
      <c r="Q20" s="63"/>
      <c r="R20" s="63"/>
      <c r="S20" s="63"/>
      <c r="T20" s="64" t="str">
        <f t="shared" si="11"/>
        <v/>
      </c>
      <c r="U20" s="64" t="str">
        <f t="shared" si="12"/>
        <v/>
      </c>
      <c r="V20" s="64" t="str">
        <f t="shared" si="13"/>
        <v/>
      </c>
      <c r="W20" s="91" t="str">
        <f t="shared" si="14"/>
        <v/>
      </c>
      <c r="X20" s="91" t="str">
        <f t="shared" si="0"/>
        <v/>
      </c>
      <c r="Y20" s="62"/>
      <c r="Z20" s="65"/>
      <c r="AA20" s="65" t="str">
        <f t="shared" si="15"/>
        <v/>
      </c>
      <c r="AB20" s="65"/>
      <c r="AC20" s="65" t="str">
        <f t="shared" si="16"/>
        <v/>
      </c>
      <c r="AD20" s="65" t="str">
        <f t="shared" si="17"/>
        <v/>
      </c>
      <c r="AE20" s="66" t="str">
        <f>IF(OR(F20="Matin",F20="après-midi",F20="nuit",F20="Journée",F20="Astreinte +1 dep"),Données!$C$14,IF(OR(F20="Astreinte +2 dep"),Données!$C$14*2,IF(OR(F20="Astreinte +3 dep"),Données!$C$14*3,IF(F20="Astreinte +4 dep",Données!$C$14*4,""))))</f>
        <v/>
      </c>
      <c r="AF20" s="67"/>
      <c r="AG20" s="93"/>
      <c r="AH20" s="68"/>
      <c r="AI20" s="68"/>
    </row>
    <row r="21" spans="1:35" ht="15.6">
      <c r="A21" s="97" t="str">
        <f t="shared" si="1"/>
        <v>19 Décembre 2013</v>
      </c>
      <c r="B21" s="171" t="str">
        <f t="shared" si="2"/>
        <v/>
      </c>
      <c r="C21" s="112">
        <f t="shared" ref="C21:D30" si="20">C20+1</f>
        <v>41627</v>
      </c>
      <c r="D21" s="113">
        <f t="shared" si="20"/>
        <v>19</v>
      </c>
      <c r="E21" s="114"/>
      <c r="F21" s="114"/>
      <c r="G21" s="115" t="str">
        <f t="shared" si="3"/>
        <v/>
      </c>
      <c r="H21" s="116" t="str">
        <f t="shared" si="4"/>
        <v/>
      </c>
      <c r="I21" s="116" t="str">
        <f t="shared" si="5"/>
        <v/>
      </c>
      <c r="J21" s="117" t="str">
        <f t="shared" si="6"/>
        <v/>
      </c>
      <c r="K21" s="117"/>
      <c r="L21" s="116" t="str">
        <f t="shared" si="7"/>
        <v/>
      </c>
      <c r="M21" s="116" t="str">
        <f t="shared" si="8"/>
        <v/>
      </c>
      <c r="N21" s="117" t="str">
        <f t="shared" si="19"/>
        <v/>
      </c>
      <c r="O21" s="117" t="str">
        <f t="shared" si="9"/>
        <v/>
      </c>
      <c r="P21" s="117" t="str">
        <f t="shared" si="10"/>
        <v/>
      </c>
      <c r="Q21" s="116"/>
      <c r="R21" s="116"/>
      <c r="S21" s="116"/>
      <c r="T21" s="117" t="str">
        <f t="shared" si="11"/>
        <v/>
      </c>
      <c r="U21" s="117" t="str">
        <f t="shared" si="12"/>
        <v/>
      </c>
      <c r="V21" s="117" t="str">
        <f t="shared" si="13"/>
        <v/>
      </c>
      <c r="W21" s="118" t="str">
        <f t="shared" si="14"/>
        <v/>
      </c>
      <c r="X21" s="118" t="str">
        <f t="shared" si="0"/>
        <v/>
      </c>
      <c r="Y21" s="115"/>
      <c r="Z21" s="119"/>
      <c r="AA21" s="119" t="str">
        <f t="shared" si="15"/>
        <v/>
      </c>
      <c r="AB21" s="119"/>
      <c r="AC21" s="119" t="str">
        <f t="shared" si="16"/>
        <v/>
      </c>
      <c r="AD21" s="119" t="str">
        <f t="shared" si="17"/>
        <v/>
      </c>
      <c r="AE21" s="120" t="str">
        <f>IF(OR(F21="Matin",F21="après-midi",F21="nuit",F21="Journée",F21="Astreinte +1 dep"),Données!$C$14,IF(OR(F21="Astreinte +2 dep"),Données!$C$14*2,IF(OR(F21="Astreinte +3 dep"),Données!$C$14*3,IF(F21="Astreinte +4 dep",Données!$C$14*4,""))))</f>
        <v/>
      </c>
      <c r="AF21" s="121"/>
      <c r="AG21" s="122"/>
      <c r="AH21" s="68"/>
      <c r="AI21" s="68"/>
    </row>
    <row r="22" spans="1:35" ht="15.6">
      <c r="A22" s="97" t="str">
        <f t="shared" si="1"/>
        <v>20 Décembre 2013</v>
      </c>
      <c r="B22" s="171" t="str">
        <f t="shared" si="2"/>
        <v/>
      </c>
      <c r="C22" s="70">
        <f t="shared" si="20"/>
        <v>41628</v>
      </c>
      <c r="D22" s="71">
        <f t="shared" si="20"/>
        <v>20</v>
      </c>
      <c r="E22" s="61"/>
      <c r="F22" s="61"/>
      <c r="G22" s="181" t="str">
        <f t="shared" si="3"/>
        <v/>
      </c>
      <c r="H22" s="63" t="str">
        <f t="shared" si="4"/>
        <v/>
      </c>
      <c r="I22" s="63" t="str">
        <f t="shared" si="5"/>
        <v/>
      </c>
      <c r="J22" s="64" t="str">
        <f t="shared" si="6"/>
        <v/>
      </c>
      <c r="K22" s="64"/>
      <c r="L22" s="63" t="str">
        <f t="shared" si="7"/>
        <v/>
      </c>
      <c r="M22" s="63" t="str">
        <f t="shared" si="8"/>
        <v/>
      </c>
      <c r="N22" s="64" t="str">
        <f t="shared" si="19"/>
        <v/>
      </c>
      <c r="O22" s="64" t="str">
        <f t="shared" si="9"/>
        <v/>
      </c>
      <c r="P22" s="64" t="str">
        <f t="shared" si="10"/>
        <v/>
      </c>
      <c r="Q22" s="63"/>
      <c r="R22" s="63"/>
      <c r="S22" s="63"/>
      <c r="T22" s="64" t="str">
        <f t="shared" si="11"/>
        <v/>
      </c>
      <c r="U22" s="64" t="str">
        <f t="shared" si="12"/>
        <v/>
      </c>
      <c r="V22" s="64" t="str">
        <f t="shared" si="13"/>
        <v/>
      </c>
      <c r="W22" s="91" t="str">
        <f t="shared" si="14"/>
        <v/>
      </c>
      <c r="X22" s="91" t="str">
        <f t="shared" si="0"/>
        <v/>
      </c>
      <c r="Y22" s="62"/>
      <c r="Z22" s="65"/>
      <c r="AA22" s="65" t="str">
        <f t="shared" si="15"/>
        <v/>
      </c>
      <c r="AB22" s="65"/>
      <c r="AC22" s="65" t="str">
        <f t="shared" si="16"/>
        <v/>
      </c>
      <c r="AD22" s="65" t="str">
        <f t="shared" si="17"/>
        <v/>
      </c>
      <c r="AE22" s="66" t="str">
        <f>IF(OR(F22="Matin",F22="après-midi",F22="nuit",F22="Journée",F22="Astreinte +1 dep"),Données!$C$14,IF(OR(F22="Astreinte +2 dep"),Données!$C$14*2,IF(OR(F22="Astreinte +3 dep"),Données!$C$14*3,IF(F22="Astreinte +4 dep",Données!$C$14*4,""))))</f>
        <v/>
      </c>
      <c r="AF22" s="67"/>
      <c r="AG22" s="93"/>
      <c r="AH22" s="68"/>
      <c r="AI22" s="68"/>
    </row>
    <row r="23" spans="1:35" ht="15.6">
      <c r="A23" s="97" t="str">
        <f t="shared" si="1"/>
        <v>21 Décembre 2013</v>
      </c>
      <c r="B23" s="171" t="str">
        <f t="shared" si="2"/>
        <v/>
      </c>
      <c r="C23" s="112">
        <f t="shared" si="20"/>
        <v>41629</v>
      </c>
      <c r="D23" s="113">
        <f t="shared" si="20"/>
        <v>21</v>
      </c>
      <c r="E23" s="114"/>
      <c r="F23" s="114"/>
      <c r="G23" s="115" t="str">
        <f t="shared" si="3"/>
        <v/>
      </c>
      <c r="H23" s="116" t="str">
        <f t="shared" si="4"/>
        <v/>
      </c>
      <c r="I23" s="116" t="str">
        <f t="shared" si="5"/>
        <v/>
      </c>
      <c r="J23" s="117" t="str">
        <f t="shared" si="6"/>
        <v/>
      </c>
      <c r="K23" s="117"/>
      <c r="L23" s="116" t="str">
        <f t="shared" si="7"/>
        <v/>
      </c>
      <c r="M23" s="116" t="str">
        <f t="shared" si="8"/>
        <v/>
      </c>
      <c r="N23" s="117" t="str">
        <f t="shared" si="19"/>
        <v/>
      </c>
      <c r="O23" s="117" t="str">
        <f t="shared" si="9"/>
        <v/>
      </c>
      <c r="P23" s="117" t="str">
        <f t="shared" si="10"/>
        <v/>
      </c>
      <c r="Q23" s="116"/>
      <c r="R23" s="116"/>
      <c r="S23" s="116"/>
      <c r="T23" s="117" t="str">
        <f t="shared" si="11"/>
        <v/>
      </c>
      <c r="U23" s="117" t="str">
        <f t="shared" si="12"/>
        <v/>
      </c>
      <c r="V23" s="117" t="str">
        <f t="shared" si="13"/>
        <v/>
      </c>
      <c r="W23" s="118" t="str">
        <f t="shared" si="14"/>
        <v/>
      </c>
      <c r="X23" s="118" t="str">
        <f t="shared" si="0"/>
        <v/>
      </c>
      <c r="Y23" s="115"/>
      <c r="Z23" s="119"/>
      <c r="AA23" s="119" t="str">
        <f t="shared" si="15"/>
        <v/>
      </c>
      <c r="AB23" s="119"/>
      <c r="AC23" s="119" t="str">
        <f t="shared" si="16"/>
        <v/>
      </c>
      <c r="AD23" s="119" t="str">
        <f t="shared" si="17"/>
        <v/>
      </c>
      <c r="AE23" s="120" t="str">
        <f>IF(OR(F23="Matin",F23="après-midi",F23="nuit",F23="Journée",F23="Astreinte +1 dep"),Données!$C$14,IF(OR(F23="Astreinte +2 dep"),Données!$C$14*2,IF(OR(F23="Astreinte +3 dep"),Données!$C$14*3,IF(F23="Astreinte +4 dep",Données!$C$14*4,""))))</f>
        <v/>
      </c>
      <c r="AF23" s="121"/>
      <c r="AG23" s="122"/>
      <c r="AH23" s="68"/>
      <c r="AI23" s="68"/>
    </row>
    <row r="24" spans="1:35" ht="15.6">
      <c r="A24" s="97" t="str">
        <f t="shared" si="1"/>
        <v>22 Décembre 2013</v>
      </c>
      <c r="B24" s="171" t="str">
        <f t="shared" si="2"/>
        <v/>
      </c>
      <c r="C24" s="70">
        <f t="shared" si="20"/>
        <v>41630</v>
      </c>
      <c r="D24" s="71">
        <f t="shared" si="20"/>
        <v>22</v>
      </c>
      <c r="E24" s="61"/>
      <c r="F24" s="61"/>
      <c r="G24" s="181" t="str">
        <f t="shared" si="3"/>
        <v/>
      </c>
      <c r="H24" s="63" t="str">
        <f t="shared" si="4"/>
        <v/>
      </c>
      <c r="I24" s="63" t="str">
        <f t="shared" si="5"/>
        <v/>
      </c>
      <c r="J24" s="64" t="str">
        <f t="shared" si="6"/>
        <v/>
      </c>
      <c r="K24" s="64"/>
      <c r="L24" s="63" t="str">
        <f t="shared" si="7"/>
        <v/>
      </c>
      <c r="M24" s="63" t="str">
        <f t="shared" si="8"/>
        <v/>
      </c>
      <c r="N24" s="64" t="str">
        <f t="shared" si="19"/>
        <v/>
      </c>
      <c r="O24" s="64" t="str">
        <f t="shared" si="9"/>
        <v/>
      </c>
      <c r="P24" s="64" t="str">
        <f t="shared" si="10"/>
        <v/>
      </c>
      <c r="Q24" s="63"/>
      <c r="R24" s="63"/>
      <c r="S24" s="63"/>
      <c r="T24" s="64" t="str">
        <f t="shared" si="11"/>
        <v/>
      </c>
      <c r="U24" s="64" t="str">
        <f t="shared" si="12"/>
        <v/>
      </c>
      <c r="V24" s="64" t="str">
        <f t="shared" si="13"/>
        <v/>
      </c>
      <c r="W24" s="91" t="str">
        <f t="shared" si="14"/>
        <v/>
      </c>
      <c r="X24" s="91" t="str">
        <f t="shared" si="0"/>
        <v/>
      </c>
      <c r="Y24" s="62"/>
      <c r="Z24" s="65"/>
      <c r="AA24" s="65" t="str">
        <f t="shared" si="15"/>
        <v/>
      </c>
      <c r="AB24" s="65"/>
      <c r="AC24" s="65" t="str">
        <f t="shared" si="16"/>
        <v/>
      </c>
      <c r="AD24" s="65" t="str">
        <f t="shared" si="17"/>
        <v/>
      </c>
      <c r="AE24" s="66" t="str">
        <f>IF(OR(F24="Matin",F24="après-midi",F24="nuit",F24="Journée",F24="Astreinte +1 dep"),Données!$C$14,IF(OR(F24="Astreinte +2 dep"),Données!$C$14*2,IF(OR(F24="Astreinte +3 dep"),Données!$C$14*3,IF(F24="Astreinte +4 dep",Données!$C$14*4,""))))</f>
        <v/>
      </c>
      <c r="AF24" s="67"/>
      <c r="AG24" s="93"/>
      <c r="AH24" s="68"/>
      <c r="AI24" s="68"/>
    </row>
    <row r="25" spans="1:35" ht="15.6">
      <c r="A25" s="97" t="str">
        <f t="shared" si="1"/>
        <v>23 Décembre 2013</v>
      </c>
      <c r="B25" s="171" t="str">
        <f t="shared" si="2"/>
        <v/>
      </c>
      <c r="C25" s="112">
        <f t="shared" si="20"/>
        <v>41631</v>
      </c>
      <c r="D25" s="113">
        <f t="shared" si="20"/>
        <v>23</v>
      </c>
      <c r="E25" s="114"/>
      <c r="F25" s="114"/>
      <c r="G25" s="115" t="str">
        <f t="shared" si="3"/>
        <v/>
      </c>
      <c r="H25" s="116" t="str">
        <f t="shared" si="4"/>
        <v/>
      </c>
      <c r="I25" s="116" t="str">
        <f t="shared" si="5"/>
        <v/>
      </c>
      <c r="J25" s="117" t="str">
        <f t="shared" si="6"/>
        <v/>
      </c>
      <c r="K25" s="117"/>
      <c r="L25" s="116" t="str">
        <f t="shared" si="7"/>
        <v/>
      </c>
      <c r="M25" s="116" t="str">
        <f t="shared" si="8"/>
        <v/>
      </c>
      <c r="N25" s="117" t="str">
        <f t="shared" si="19"/>
        <v/>
      </c>
      <c r="O25" s="117" t="str">
        <f t="shared" si="9"/>
        <v/>
      </c>
      <c r="P25" s="117" t="str">
        <f t="shared" si="10"/>
        <v/>
      </c>
      <c r="Q25" s="116"/>
      <c r="R25" s="116"/>
      <c r="S25" s="116"/>
      <c r="T25" s="117" t="str">
        <f t="shared" si="11"/>
        <v/>
      </c>
      <c r="U25" s="117" t="str">
        <f t="shared" si="12"/>
        <v/>
      </c>
      <c r="V25" s="117" t="str">
        <f t="shared" si="13"/>
        <v/>
      </c>
      <c r="W25" s="118" t="str">
        <f t="shared" si="14"/>
        <v/>
      </c>
      <c r="X25" s="118" t="str">
        <f t="shared" si="0"/>
        <v/>
      </c>
      <c r="Y25" s="115"/>
      <c r="Z25" s="119"/>
      <c r="AA25" s="119" t="str">
        <f t="shared" si="15"/>
        <v/>
      </c>
      <c r="AB25" s="119"/>
      <c r="AC25" s="119" t="str">
        <f t="shared" si="16"/>
        <v/>
      </c>
      <c r="AD25" s="119" t="str">
        <f t="shared" si="17"/>
        <v/>
      </c>
      <c r="AE25" s="120" t="str">
        <f>IF(OR(F25="Matin",F25="après-midi",F25="nuit",F25="Journée",F25="Astreinte +1 dep"),Données!$C$14,IF(OR(F25="Astreinte +2 dep"),Données!$C$14*2,IF(OR(F25="Astreinte +3 dep"),Données!$C$14*3,IF(F25="Astreinte +4 dep",Données!$C$14*4,""))))</f>
        <v/>
      </c>
      <c r="AF25" s="121"/>
      <c r="AG25" s="122"/>
      <c r="AH25" s="68"/>
      <c r="AI25" s="68"/>
    </row>
    <row r="26" spans="1:35" ht="15.6">
      <c r="A26" s="97" t="str">
        <f t="shared" si="1"/>
        <v>24 Décembre 2013</v>
      </c>
      <c r="B26" s="171" t="str">
        <f t="shared" si="2"/>
        <v/>
      </c>
      <c r="C26" s="70">
        <f t="shared" si="20"/>
        <v>41632</v>
      </c>
      <c r="D26" s="71">
        <f t="shared" si="20"/>
        <v>24</v>
      </c>
      <c r="E26" s="61"/>
      <c r="F26" s="69"/>
      <c r="G26" s="181" t="str">
        <f t="shared" si="3"/>
        <v/>
      </c>
      <c r="H26" s="63" t="str">
        <f t="shared" si="4"/>
        <v/>
      </c>
      <c r="I26" s="63" t="str">
        <f t="shared" si="5"/>
        <v/>
      </c>
      <c r="J26" s="64" t="str">
        <f t="shared" si="6"/>
        <v/>
      </c>
      <c r="K26" s="64"/>
      <c r="L26" s="63" t="str">
        <f t="shared" si="7"/>
        <v/>
      </c>
      <c r="M26" s="63" t="str">
        <f t="shared" si="8"/>
        <v/>
      </c>
      <c r="N26" s="64" t="str">
        <f t="shared" si="19"/>
        <v/>
      </c>
      <c r="O26" s="64" t="str">
        <f t="shared" si="9"/>
        <v/>
      </c>
      <c r="P26" s="64" t="str">
        <f t="shared" si="10"/>
        <v/>
      </c>
      <c r="Q26" s="63"/>
      <c r="R26" s="63"/>
      <c r="S26" s="63"/>
      <c r="T26" s="64" t="str">
        <f t="shared" si="11"/>
        <v/>
      </c>
      <c r="U26" s="64" t="str">
        <f t="shared" si="12"/>
        <v/>
      </c>
      <c r="V26" s="64" t="str">
        <f t="shared" si="13"/>
        <v/>
      </c>
      <c r="W26" s="91" t="str">
        <f t="shared" si="14"/>
        <v/>
      </c>
      <c r="X26" s="91" t="str">
        <f t="shared" si="0"/>
        <v/>
      </c>
      <c r="Y26" s="62"/>
      <c r="Z26" s="65"/>
      <c r="AA26" s="65" t="str">
        <f t="shared" si="15"/>
        <v/>
      </c>
      <c r="AB26" s="65"/>
      <c r="AC26" s="65" t="str">
        <f t="shared" si="16"/>
        <v/>
      </c>
      <c r="AD26" s="65" t="str">
        <f t="shared" si="17"/>
        <v/>
      </c>
      <c r="AE26" s="66" t="str">
        <f>IF(OR(F26="Matin",F26="après-midi",F26="nuit",F26="Journée",F26="Astreinte +1 dep"),Données!$C$14,IF(OR(F26="Astreinte +2 dep"),Données!$C$14*2,IF(OR(F26="Astreinte +3 dep"),Données!$C$14*3,IF(F26="Astreinte +4 dep",Données!$C$14*4,""))))</f>
        <v/>
      </c>
      <c r="AF26" s="67"/>
      <c r="AG26" s="93"/>
      <c r="AH26" s="68"/>
      <c r="AI26" s="68"/>
    </row>
    <row r="27" spans="1:35" ht="15.6">
      <c r="A27" s="97" t="str">
        <f t="shared" si="1"/>
        <v>25 Décembre 2013</v>
      </c>
      <c r="B27" s="171">
        <f t="shared" si="2"/>
        <v>52</v>
      </c>
      <c r="C27" s="112">
        <f t="shared" si="20"/>
        <v>41633</v>
      </c>
      <c r="D27" s="113">
        <f t="shared" si="20"/>
        <v>25</v>
      </c>
      <c r="E27" s="114"/>
      <c r="F27" s="114"/>
      <c r="G27" s="115" t="str">
        <f t="shared" si="3"/>
        <v/>
      </c>
      <c r="H27" s="116" t="str">
        <f t="shared" si="4"/>
        <v/>
      </c>
      <c r="I27" s="116" t="str">
        <f t="shared" si="5"/>
        <v/>
      </c>
      <c r="J27" s="117" t="str">
        <f t="shared" si="6"/>
        <v/>
      </c>
      <c r="K27" s="117"/>
      <c r="L27" s="116" t="str">
        <f t="shared" si="7"/>
        <v/>
      </c>
      <c r="M27" s="116" t="str">
        <f t="shared" si="8"/>
        <v/>
      </c>
      <c r="N27" s="117" t="str">
        <f t="shared" si="19"/>
        <v/>
      </c>
      <c r="O27" s="117" t="str">
        <f t="shared" si="9"/>
        <v/>
      </c>
      <c r="P27" s="117" t="str">
        <f t="shared" si="10"/>
        <v/>
      </c>
      <c r="Q27" s="116"/>
      <c r="R27" s="116"/>
      <c r="S27" s="116"/>
      <c r="T27" s="117" t="str">
        <f t="shared" si="11"/>
        <v/>
      </c>
      <c r="U27" s="117" t="str">
        <f t="shared" si="12"/>
        <v/>
      </c>
      <c r="V27" s="117" t="str">
        <f t="shared" si="13"/>
        <v/>
      </c>
      <c r="W27" s="118" t="str">
        <f t="shared" si="14"/>
        <v/>
      </c>
      <c r="X27" s="118" t="str">
        <f t="shared" si="0"/>
        <v/>
      </c>
      <c r="Y27" s="115"/>
      <c r="Z27" s="119"/>
      <c r="AA27" s="119" t="str">
        <f t="shared" si="15"/>
        <v/>
      </c>
      <c r="AB27" s="119"/>
      <c r="AC27" s="119" t="str">
        <f t="shared" si="16"/>
        <v/>
      </c>
      <c r="AD27" s="119" t="str">
        <f t="shared" si="17"/>
        <v/>
      </c>
      <c r="AE27" s="120" t="str">
        <f>IF(OR(F27="Matin",F27="après-midi",F27="nuit",F27="Journée",F27="Astreinte +1 dep"),Données!$C$14,IF(OR(F27="Astreinte +2 dep"),Données!$C$14*2,IF(OR(F27="Astreinte +3 dep"),Données!$C$14*3,IF(F27="Astreinte +4 dep",Données!$C$14*4,""))))</f>
        <v/>
      </c>
      <c r="AF27" s="121"/>
      <c r="AG27" s="122"/>
      <c r="AH27" s="68"/>
      <c r="AI27" s="68"/>
    </row>
    <row r="28" spans="1:35" ht="15.6">
      <c r="A28" s="97" t="str">
        <f t="shared" si="1"/>
        <v>26 Décembre 2013</v>
      </c>
      <c r="B28" s="171" t="str">
        <f t="shared" si="2"/>
        <v/>
      </c>
      <c r="C28" s="70">
        <f t="shared" si="20"/>
        <v>41634</v>
      </c>
      <c r="D28" s="71">
        <f t="shared" si="20"/>
        <v>26</v>
      </c>
      <c r="E28" s="61"/>
      <c r="F28" s="61"/>
      <c r="G28" s="181" t="str">
        <f t="shared" si="3"/>
        <v/>
      </c>
      <c r="H28" s="63" t="str">
        <f t="shared" si="4"/>
        <v/>
      </c>
      <c r="I28" s="63" t="str">
        <f t="shared" si="5"/>
        <v/>
      </c>
      <c r="J28" s="64" t="str">
        <f t="shared" si="6"/>
        <v/>
      </c>
      <c r="K28" s="64"/>
      <c r="L28" s="63" t="str">
        <f t="shared" si="7"/>
        <v/>
      </c>
      <c r="M28" s="63" t="str">
        <f t="shared" si="8"/>
        <v/>
      </c>
      <c r="N28" s="64" t="str">
        <f t="shared" si="19"/>
        <v/>
      </c>
      <c r="O28" s="64" t="str">
        <f t="shared" si="9"/>
        <v/>
      </c>
      <c r="P28" s="64" t="str">
        <f t="shared" si="10"/>
        <v/>
      </c>
      <c r="Q28" s="63"/>
      <c r="R28" s="63"/>
      <c r="S28" s="63"/>
      <c r="T28" s="64" t="str">
        <f t="shared" si="11"/>
        <v/>
      </c>
      <c r="U28" s="64" t="str">
        <f t="shared" si="12"/>
        <v/>
      </c>
      <c r="V28" s="64" t="str">
        <f t="shared" si="13"/>
        <v/>
      </c>
      <c r="W28" s="91" t="str">
        <f t="shared" si="14"/>
        <v/>
      </c>
      <c r="X28" s="91" t="str">
        <f t="shared" si="0"/>
        <v/>
      </c>
      <c r="Y28" s="62"/>
      <c r="Z28" s="65"/>
      <c r="AA28" s="65" t="str">
        <f t="shared" si="15"/>
        <v/>
      </c>
      <c r="AB28" s="65"/>
      <c r="AC28" s="65" t="str">
        <f t="shared" si="16"/>
        <v/>
      </c>
      <c r="AD28" s="65" t="str">
        <f t="shared" si="17"/>
        <v/>
      </c>
      <c r="AE28" s="66" t="str">
        <f>IF(OR(F28="Matin",F28="après-midi",F28="nuit",F28="Journée",F28="Astreinte +1 dep"),Données!$C$14,IF(OR(F28="Astreinte +2 dep"),Données!$C$14*2,IF(OR(F28="Astreinte +3 dep"),Données!$C$14*3,IF(F28="Astreinte +4 dep",Données!$C$14*4,""))))</f>
        <v/>
      </c>
      <c r="AF28" s="67"/>
      <c r="AG28" s="93"/>
      <c r="AH28" s="68"/>
      <c r="AI28" s="68"/>
    </row>
    <row r="29" spans="1:35" ht="15.6">
      <c r="A29" s="97" t="str">
        <f t="shared" si="1"/>
        <v>27 Décembre 2013</v>
      </c>
      <c r="B29" s="171" t="str">
        <f t="shared" si="2"/>
        <v/>
      </c>
      <c r="C29" s="112">
        <f t="shared" si="20"/>
        <v>41635</v>
      </c>
      <c r="D29" s="113">
        <f t="shared" si="20"/>
        <v>27</v>
      </c>
      <c r="E29" s="114"/>
      <c r="F29" s="114"/>
      <c r="G29" s="115" t="str">
        <f t="shared" si="3"/>
        <v/>
      </c>
      <c r="H29" s="116" t="str">
        <f t="shared" si="4"/>
        <v/>
      </c>
      <c r="I29" s="116" t="str">
        <f t="shared" si="5"/>
        <v/>
      </c>
      <c r="J29" s="117" t="str">
        <f t="shared" si="6"/>
        <v/>
      </c>
      <c r="K29" s="117"/>
      <c r="L29" s="116" t="str">
        <f t="shared" si="7"/>
        <v/>
      </c>
      <c r="M29" s="116" t="str">
        <f t="shared" si="8"/>
        <v/>
      </c>
      <c r="N29" s="117" t="str">
        <f t="shared" si="19"/>
        <v/>
      </c>
      <c r="O29" s="117" t="str">
        <f t="shared" si="9"/>
        <v/>
      </c>
      <c r="P29" s="117" t="str">
        <f t="shared" si="10"/>
        <v/>
      </c>
      <c r="Q29" s="116"/>
      <c r="R29" s="116"/>
      <c r="S29" s="116"/>
      <c r="T29" s="117" t="str">
        <f t="shared" si="11"/>
        <v/>
      </c>
      <c r="U29" s="117" t="str">
        <f t="shared" si="12"/>
        <v/>
      </c>
      <c r="V29" s="117" t="str">
        <f t="shared" si="13"/>
        <v/>
      </c>
      <c r="W29" s="118" t="str">
        <f t="shared" si="14"/>
        <v/>
      </c>
      <c r="X29" s="118" t="str">
        <f t="shared" si="0"/>
        <v/>
      </c>
      <c r="Y29" s="115"/>
      <c r="Z29" s="119"/>
      <c r="AA29" s="119" t="str">
        <f t="shared" si="15"/>
        <v/>
      </c>
      <c r="AB29" s="119"/>
      <c r="AC29" s="119" t="str">
        <f t="shared" si="16"/>
        <v/>
      </c>
      <c r="AD29" s="119" t="str">
        <f t="shared" si="17"/>
        <v/>
      </c>
      <c r="AE29" s="120" t="str">
        <f>IF(OR(F29="Matin",F29="après-midi",F29="nuit",F29="Journée",F29="Astreinte +1 dep"),Données!$C$14,IF(OR(F29="Astreinte +2 dep"),Données!$C$14*2,IF(OR(F29="Astreinte +3 dep"),Données!$C$14*3,IF(F29="Astreinte +4 dep",Données!$C$14*4,""))))</f>
        <v/>
      </c>
      <c r="AF29" s="121"/>
      <c r="AG29" s="122"/>
      <c r="AH29" s="68"/>
      <c r="AI29" s="68"/>
    </row>
    <row r="30" spans="1:35" ht="15.6">
      <c r="A30" s="97" t="str">
        <f t="shared" si="1"/>
        <v>28 Décembre 2013</v>
      </c>
      <c r="B30" s="171" t="str">
        <f t="shared" si="2"/>
        <v/>
      </c>
      <c r="C30" s="70">
        <f t="shared" si="20"/>
        <v>41636</v>
      </c>
      <c r="D30" s="71">
        <f t="shared" si="20"/>
        <v>28</v>
      </c>
      <c r="E30" s="61"/>
      <c r="F30" s="61"/>
      <c r="G30" s="181" t="str">
        <f t="shared" si="3"/>
        <v/>
      </c>
      <c r="H30" s="63" t="str">
        <f t="shared" si="4"/>
        <v/>
      </c>
      <c r="I30" s="63" t="str">
        <f t="shared" si="5"/>
        <v/>
      </c>
      <c r="J30" s="64" t="str">
        <f t="shared" si="6"/>
        <v/>
      </c>
      <c r="K30" s="64"/>
      <c r="L30" s="63" t="str">
        <f t="shared" si="7"/>
        <v/>
      </c>
      <c r="M30" s="63" t="str">
        <f t="shared" si="8"/>
        <v/>
      </c>
      <c r="N30" s="64" t="str">
        <f t="shared" si="19"/>
        <v/>
      </c>
      <c r="O30" s="64" t="str">
        <f t="shared" si="9"/>
        <v/>
      </c>
      <c r="P30" s="64" t="str">
        <f t="shared" si="10"/>
        <v/>
      </c>
      <c r="Q30" s="63"/>
      <c r="R30" s="63"/>
      <c r="S30" s="63"/>
      <c r="T30" s="64" t="str">
        <f t="shared" si="11"/>
        <v/>
      </c>
      <c r="U30" s="64" t="str">
        <f t="shared" si="12"/>
        <v/>
      </c>
      <c r="V30" s="64" t="str">
        <f t="shared" si="13"/>
        <v/>
      </c>
      <c r="W30" s="91" t="str">
        <f t="shared" si="14"/>
        <v/>
      </c>
      <c r="X30" s="91" t="str">
        <f t="shared" si="0"/>
        <v/>
      </c>
      <c r="Y30" s="62"/>
      <c r="Z30" s="65"/>
      <c r="AA30" s="65" t="str">
        <f t="shared" si="15"/>
        <v/>
      </c>
      <c r="AB30" s="65"/>
      <c r="AC30" s="65" t="str">
        <f t="shared" si="16"/>
        <v/>
      </c>
      <c r="AD30" s="65" t="str">
        <f t="shared" si="17"/>
        <v/>
      </c>
      <c r="AE30" s="66" t="str">
        <f>IF(OR(F30="Matin",F30="après-midi",F30="nuit",F30="Journée",F30="Astreinte +1 dep"),Données!$C$14,IF(OR(F30="Astreinte +2 dep"),Données!$C$14*2,IF(OR(F30="Astreinte +3 dep"),Données!$C$14*3,IF(F30="Astreinte +4 dep",Données!$C$14*4,""))))</f>
        <v/>
      </c>
      <c r="AF30" s="67"/>
      <c r="AG30" s="93"/>
      <c r="AH30" s="68"/>
      <c r="AI30" s="68"/>
    </row>
    <row r="31" spans="1:35" ht="15.6">
      <c r="A31" s="97" t="str">
        <f t="shared" si="1"/>
        <v>29 Décembre 2013</v>
      </c>
      <c r="B31" s="171" t="str">
        <f t="shared" si="2"/>
        <v/>
      </c>
      <c r="C31" s="112">
        <f>IF(MONTH($C$30+1)=MONTH($C$3),$C$30+1,"")</f>
        <v>41637</v>
      </c>
      <c r="D31" s="113">
        <f>IF(C31&lt;&gt;"",D30+1,"")</f>
        <v>29</v>
      </c>
      <c r="E31" s="114"/>
      <c r="F31" s="114"/>
      <c r="G31" s="115" t="str">
        <f t="shared" si="3"/>
        <v/>
      </c>
      <c r="H31" s="116" t="str">
        <f t="shared" si="4"/>
        <v/>
      </c>
      <c r="I31" s="116" t="str">
        <f t="shared" si="5"/>
        <v/>
      </c>
      <c r="J31" s="117" t="str">
        <f t="shared" si="6"/>
        <v/>
      </c>
      <c r="K31" s="117"/>
      <c r="L31" s="116" t="str">
        <f t="shared" si="7"/>
        <v/>
      </c>
      <c r="M31" s="116" t="str">
        <f t="shared" si="8"/>
        <v/>
      </c>
      <c r="N31" s="117" t="str">
        <f t="shared" si="19"/>
        <v/>
      </c>
      <c r="O31" s="117" t="str">
        <f t="shared" si="9"/>
        <v/>
      </c>
      <c r="P31" s="117" t="str">
        <f t="shared" si="10"/>
        <v/>
      </c>
      <c r="Q31" s="116"/>
      <c r="R31" s="116"/>
      <c r="S31" s="116"/>
      <c r="T31" s="117" t="str">
        <f t="shared" si="11"/>
        <v/>
      </c>
      <c r="U31" s="117" t="str">
        <f t="shared" si="12"/>
        <v/>
      </c>
      <c r="V31" s="117" t="str">
        <f t="shared" si="13"/>
        <v/>
      </c>
      <c r="W31" s="118" t="str">
        <f t="shared" si="14"/>
        <v/>
      </c>
      <c r="X31" s="118" t="str">
        <f t="shared" si="0"/>
        <v/>
      </c>
      <c r="Y31" s="115"/>
      <c r="Z31" s="119"/>
      <c r="AA31" s="119" t="str">
        <f t="shared" si="15"/>
        <v/>
      </c>
      <c r="AB31" s="119"/>
      <c r="AC31" s="119" t="str">
        <f t="shared" si="16"/>
        <v/>
      </c>
      <c r="AD31" s="119" t="str">
        <f t="shared" si="17"/>
        <v/>
      </c>
      <c r="AE31" s="120" t="str">
        <f>IF(OR(F31="Matin",F31="après-midi",F31="nuit",F31="Journée",F31="Astreinte +1 dep"),Données!$C$14,IF(OR(F31="Astreinte +2 dep"),Données!$C$14*2,IF(OR(F31="Astreinte +3 dep"),Données!$C$14*3,IF(F31="Astreinte +4 dep",Données!$C$14*4,""))))</f>
        <v/>
      </c>
      <c r="AF31" s="121"/>
      <c r="AG31" s="122"/>
      <c r="AH31" s="68"/>
      <c r="AI31" s="68"/>
    </row>
    <row r="32" spans="1:35" ht="15.6">
      <c r="A32" s="97" t="str">
        <f t="shared" si="1"/>
        <v>30 Décembre 2013</v>
      </c>
      <c r="B32" s="171" t="str">
        <f t="shared" si="2"/>
        <v/>
      </c>
      <c r="C32" s="70">
        <f>IF(MONTH($C$30+2)=MONTH($C$3),$C$30+2,"")</f>
        <v>41638</v>
      </c>
      <c r="D32" s="71">
        <f>IF(C32&lt;&gt;"",D31+1,"")</f>
        <v>30</v>
      </c>
      <c r="E32" s="61"/>
      <c r="F32" s="61"/>
      <c r="G32" s="181" t="str">
        <f t="shared" si="3"/>
        <v/>
      </c>
      <c r="H32" s="63" t="str">
        <f t="shared" si="4"/>
        <v/>
      </c>
      <c r="I32" s="63" t="str">
        <f t="shared" si="5"/>
        <v/>
      </c>
      <c r="J32" s="64" t="str">
        <f t="shared" si="6"/>
        <v/>
      </c>
      <c r="K32" s="64"/>
      <c r="L32" s="63" t="str">
        <f t="shared" si="7"/>
        <v/>
      </c>
      <c r="M32" s="63" t="str">
        <f t="shared" si="8"/>
        <v/>
      </c>
      <c r="N32" s="64" t="str">
        <f t="shared" si="19"/>
        <v/>
      </c>
      <c r="O32" s="64" t="str">
        <f t="shared" si="9"/>
        <v/>
      </c>
      <c r="P32" s="64" t="str">
        <f t="shared" si="10"/>
        <v/>
      </c>
      <c r="Q32" s="63"/>
      <c r="R32" s="63"/>
      <c r="S32" s="63"/>
      <c r="T32" s="64" t="str">
        <f t="shared" si="11"/>
        <v/>
      </c>
      <c r="U32" s="64" t="str">
        <f t="shared" si="12"/>
        <v/>
      </c>
      <c r="V32" s="64" t="str">
        <f t="shared" si="13"/>
        <v/>
      </c>
      <c r="W32" s="91" t="str">
        <f t="shared" si="14"/>
        <v/>
      </c>
      <c r="X32" s="91" t="str">
        <f t="shared" si="0"/>
        <v/>
      </c>
      <c r="Y32" s="62"/>
      <c r="Z32" s="65"/>
      <c r="AA32" s="65" t="str">
        <f t="shared" si="15"/>
        <v/>
      </c>
      <c r="AB32" s="65"/>
      <c r="AC32" s="65" t="str">
        <f t="shared" si="16"/>
        <v/>
      </c>
      <c r="AD32" s="65" t="str">
        <f t="shared" si="17"/>
        <v/>
      </c>
      <c r="AE32" s="66" t="str">
        <f>IF(OR(F32="Matin",F32="après-midi",F32="nuit",F32="Journée",F32="Astreinte +1 dep"),Données!$C$14,IF(OR(F32="Astreinte +2 dep"),Données!$C$14*2,IF(OR(F32="Astreinte +3 dep"),Données!$C$14*3,IF(F32="Astreinte +4 dep",Données!$C$14*4,""))))</f>
        <v/>
      </c>
      <c r="AF32" s="67"/>
      <c r="AG32" s="93"/>
      <c r="AH32" s="68"/>
      <c r="AI32" s="68"/>
    </row>
    <row r="33" spans="1:35" ht="15.6">
      <c r="A33" s="170" t="str">
        <f t="shared" si="1"/>
        <v>31 Décembre 2013</v>
      </c>
      <c r="B33" s="171" t="str">
        <f t="shared" si="2"/>
        <v/>
      </c>
      <c r="C33" s="124">
        <f>IF(MONTH($C$30+3)=MONTH($C$3),$C$30+3,"")</f>
        <v>41639</v>
      </c>
      <c r="D33" s="113">
        <f>IF(C33&lt;&gt;"",D32+1,"")</f>
        <v>31</v>
      </c>
      <c r="E33" s="114"/>
      <c r="F33" s="114"/>
      <c r="G33" s="115" t="str">
        <f t="shared" si="3"/>
        <v/>
      </c>
      <c r="H33" s="116" t="str">
        <f t="shared" si="4"/>
        <v/>
      </c>
      <c r="I33" s="116" t="str">
        <f t="shared" si="5"/>
        <v/>
      </c>
      <c r="J33" s="117" t="str">
        <f t="shared" si="6"/>
        <v/>
      </c>
      <c r="K33" s="117"/>
      <c r="L33" s="116" t="str">
        <f t="shared" si="7"/>
        <v/>
      </c>
      <c r="M33" s="116" t="str">
        <f t="shared" si="8"/>
        <v/>
      </c>
      <c r="N33" s="117" t="str">
        <f t="shared" si="19"/>
        <v/>
      </c>
      <c r="O33" s="117" t="str">
        <f t="shared" si="9"/>
        <v/>
      </c>
      <c r="P33" s="117" t="str">
        <f t="shared" si="10"/>
        <v/>
      </c>
      <c r="Q33" s="116"/>
      <c r="R33" s="116"/>
      <c r="S33" s="116"/>
      <c r="T33" s="117" t="str">
        <f t="shared" si="11"/>
        <v/>
      </c>
      <c r="U33" s="117" t="str">
        <f t="shared" si="12"/>
        <v/>
      </c>
      <c r="V33" s="117" t="str">
        <f t="shared" si="13"/>
        <v/>
      </c>
      <c r="W33" s="118" t="str">
        <f t="shared" si="14"/>
        <v/>
      </c>
      <c r="X33" s="118" t="str">
        <f>IF(D33="","",IF(AND(WEEKDAY(C33,2)=6,F33&lt;&gt;"",F33&lt;&gt;"Astreinte sans dep",F33&lt;&gt;"Astreinte +1 dep",F33&lt;&gt;"Astreinte +2 dep",F33&lt;&gt;"Astreinte +3 dep",F33&lt;&gt;"Astreinte +4 dep"),1,""))</f>
        <v/>
      </c>
      <c r="Y33" s="115"/>
      <c r="Z33" s="119"/>
      <c r="AA33" s="119" t="str">
        <f t="shared" si="15"/>
        <v/>
      </c>
      <c r="AB33" s="119"/>
      <c r="AC33" s="119" t="str">
        <f t="shared" si="16"/>
        <v/>
      </c>
      <c r="AD33" s="119" t="str">
        <f t="shared" si="17"/>
        <v/>
      </c>
      <c r="AE33" s="120" t="str">
        <f>IF(OR(F33="Matin",F33="après-midi",F33="nuit",F33="Journée",F33="Astreinte +1 dep"),Données!$C$14,IF(OR(F33="Astreinte +2 dep"),Données!$C$14*2,IF(OR(F33="Astreinte +3 dep"),Données!$C$14*3,IF(F33="Astreinte +4 dep",Données!$C$14*4,""))))</f>
        <v/>
      </c>
      <c r="AF33" s="121"/>
      <c r="AG33" s="122"/>
      <c r="AH33" s="68"/>
      <c r="AI33" s="68"/>
    </row>
    <row r="34" spans="1:35" ht="8.25" customHeight="1">
      <c r="A34" s="1"/>
      <c r="B34" s="1"/>
      <c r="C34" s="1"/>
      <c r="D34" s="1"/>
      <c r="E34" s="1"/>
      <c r="F34" s="8"/>
      <c r="G34" s="1"/>
      <c r="H34" s="1"/>
      <c r="I34" s="1"/>
      <c r="J34" s="1"/>
      <c r="K34" s="1"/>
      <c r="L34" s="4"/>
      <c r="M34" s="4"/>
      <c r="N34" s="1"/>
      <c r="O34" s="1"/>
      <c r="P34" s="1"/>
      <c r="Q34" s="1"/>
      <c r="R34" s="1"/>
      <c r="S34" s="1"/>
      <c r="T34" s="1"/>
      <c r="U34" s="1"/>
      <c r="V34" s="1"/>
      <c r="W34" s="1"/>
      <c r="X34" s="3" t="str">
        <f>IF(OR(F34="Matin",F34="Nuit",F34="Journée",F34="Après-midi",F34="Maladie",F34="Accident travail"),450,"")</f>
        <v/>
      </c>
      <c r="Y34" s="3" t="str">
        <f>IF(OR(G34="Matin",G34="Nuit",G34="Journée",G34="Après-midi",G34="Maladie",G34="Accident travail"),450,"")</f>
        <v/>
      </c>
      <c r="Z34" s="3" t="str">
        <f>IF(OR(H34="Matin",H34="Nuit",H34="Journée",H34="Après-midi",H34="Maladie",H34="Accident travail"),450,"")</f>
        <v/>
      </c>
      <c r="AA34" s="3" t="str">
        <f>IF(OR(I34="Matin",I34="Nuit",I34="Journée",I34="Après-midi",I34="Maladie",I34="Accident travail"),450,"")</f>
        <v/>
      </c>
      <c r="AB34" s="3" t="str">
        <f>IF(OR(J34="Matin",J34="Nuit",J34="Journée",J34="Après-midi",J34="Maladie",J34="Accident travail"),450,"")</f>
        <v/>
      </c>
      <c r="AC34" s="3"/>
      <c r="AD34" s="3"/>
      <c r="AE34" s="3" t="str">
        <f>IF(OR(K34="Matin",K34="Nuit",K34="Journée",K34="Après-midi",K34="Maladie",K34="Accident travail"),450,"")</f>
        <v/>
      </c>
      <c r="AF34" s="3" t="str">
        <f>IF(OR(L34="Matin",L34="Nuit",L34="Journée",L34="Après-midi",L34="Maladie",L34="Accident travail"),450,"")</f>
        <v/>
      </c>
      <c r="AG34" s="3" t="str">
        <f>IF(OR(M34="Matin",M34="Nuit",M34="Journée",M34="Après-midi",M34="Maladie",M34="Accident travail"),450,"")</f>
        <v/>
      </c>
      <c r="AH34" s="132" t="str">
        <f>IF(OR(N34="Matin",N34="Nuit",N34="Journée",N34="Après-midi",N34="Maladie",N34="Accident travail"),450,"")</f>
        <v/>
      </c>
    </row>
    <row r="35" spans="1:35" s="18" customFormat="1" ht="15.75" customHeight="1">
      <c r="A35" s="221"/>
      <c r="B35" s="221"/>
      <c r="C35" s="222"/>
      <c r="D35" s="222"/>
      <c r="E35" s="222"/>
      <c r="F35" s="222"/>
      <c r="G35" s="73">
        <f>SUM(G3:G33)</f>
        <v>0</v>
      </c>
      <c r="H35" s="150">
        <f>SUM(H3:H33)</f>
        <v>0</v>
      </c>
      <c r="I35" s="73">
        <f>SUM(I3:I33)</f>
        <v>0</v>
      </c>
      <c r="J35" s="77">
        <f>SUM(J3:J33)</f>
        <v>0</v>
      </c>
      <c r="K35" s="151">
        <f>COUNTA(K3:K33)</f>
        <v>0</v>
      </c>
      <c r="L35" s="73">
        <f t="shared" ref="L35:R35" si="21">SUM(L3:L33)</f>
        <v>0</v>
      </c>
      <c r="M35" s="74">
        <f t="shared" si="21"/>
        <v>0</v>
      </c>
      <c r="N35" s="151">
        <f t="shared" si="21"/>
        <v>0</v>
      </c>
      <c r="O35" s="75">
        <f t="shared" si="21"/>
        <v>0</v>
      </c>
      <c r="P35" s="75">
        <f t="shared" si="21"/>
        <v>0</v>
      </c>
      <c r="Q35" s="73">
        <f t="shared" si="21"/>
        <v>0</v>
      </c>
      <c r="R35" s="73">
        <f t="shared" si="21"/>
        <v>0</v>
      </c>
      <c r="S35" s="73">
        <f>SUM(S3:S33)</f>
        <v>0</v>
      </c>
      <c r="T35" s="77">
        <f t="shared" ref="T35:Y35" si="22">SUM(T3:T33)</f>
        <v>0</v>
      </c>
      <c r="U35" s="151">
        <f t="shared" si="22"/>
        <v>0</v>
      </c>
      <c r="V35" s="77">
        <f t="shared" si="22"/>
        <v>0</v>
      </c>
      <c r="W35" s="78">
        <f t="shared" si="22"/>
        <v>0</v>
      </c>
      <c r="X35" s="80">
        <f t="shared" si="22"/>
        <v>0</v>
      </c>
      <c r="Y35" s="76">
        <f t="shared" si="22"/>
        <v>0</v>
      </c>
      <c r="Z35" s="183">
        <f>COUNTA(Z3:Z33)</f>
        <v>0</v>
      </c>
      <c r="AA35" s="80">
        <f>SUM(AA3:AA33)</f>
        <v>0</v>
      </c>
      <c r="AB35" s="183">
        <f>COUNTA(AB3:AB33)</f>
        <v>0</v>
      </c>
      <c r="AC35" s="80">
        <f>SUM(AC3:AC33)</f>
        <v>0</v>
      </c>
      <c r="AD35" s="80">
        <f>SUM(AD3:AD33)</f>
        <v>0</v>
      </c>
      <c r="AE35" s="73">
        <f>SUM(AE3:AE33)</f>
        <v>0</v>
      </c>
      <c r="AF35" s="73">
        <f>SUM(AF3:AF33)</f>
        <v>0</v>
      </c>
      <c r="AG35" s="82">
        <f>SUM(AG3:AG33)</f>
        <v>0</v>
      </c>
    </row>
    <row r="36" spans="1:35" ht="8.25" customHeight="1">
      <c r="A36" s="1"/>
      <c r="B36" s="1"/>
      <c r="C36" s="1"/>
      <c r="D36" s="1"/>
      <c r="E36" s="1"/>
      <c r="F36" s="8"/>
      <c r="G36" s="1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  <c r="AD36" s="2"/>
      <c r="AE36" s="2"/>
      <c r="AF36" s="2"/>
      <c r="AG36" s="2"/>
      <c r="AH36" s="133"/>
    </row>
    <row r="37" spans="1:35">
      <c r="Y37" s="186">
        <f>COUNTA(Y3:Y33)</f>
        <v>0</v>
      </c>
    </row>
    <row r="38" spans="1:35">
      <c r="A38" s="223" t="s">
        <v>96</v>
      </c>
      <c r="B38" s="223"/>
      <c r="C38" s="223"/>
      <c r="D38" s="223"/>
      <c r="E38" s="223"/>
      <c r="F38" s="223"/>
      <c r="G38" s="90">
        <f ca="1">Récapitulatif!D23</f>
        <v>1561.5</v>
      </c>
    </row>
  </sheetData>
  <mergeCells count="3">
    <mergeCell ref="C1:D1"/>
    <mergeCell ref="A35:F35"/>
    <mergeCell ref="A38:F38"/>
  </mergeCells>
  <conditionalFormatting sqref="C3:F33">
    <cfRule type="expression" dxfId="94" priority="18">
      <formula>COUNTIF(JF,$A3)</formula>
    </cfRule>
    <cfRule type="expression" dxfId="93" priority="19">
      <formula>WEEKDAY($C3,2)&gt;5</formula>
    </cfRule>
  </conditionalFormatting>
  <conditionalFormatting sqref="F3:F33">
    <cfRule type="expression" dxfId="92" priority="15">
      <formula>OR($F3="Cp",$F3="Tps Habillage",$F3="Jrs ancien",$F3="Rc Samedi",$F3="Récup",$F3="RC Nuit",$F3="RC Jrs Férié",$F3="Cp Fraction")</formula>
    </cfRule>
    <cfRule type="expression" dxfId="91" priority="16">
      <formula>F3="Formation"</formula>
    </cfRule>
    <cfRule type="expression" dxfId="90" priority="17">
      <formula>OR($F3="Maladie",$F3="Accident Travail",$F3="Abs.auto non payée")</formula>
    </cfRule>
  </conditionalFormatting>
  <conditionalFormatting sqref="J3:J33">
    <cfRule type="expression" dxfId="89" priority="13">
      <formula>AND(J3&lt;&gt;"",K3&lt;&gt;"x")</formula>
    </cfRule>
    <cfRule type="expression" dxfId="88" priority="14">
      <formula>K3="x"</formula>
    </cfRule>
  </conditionalFormatting>
  <conditionalFormatting sqref="AA3:AA33">
    <cfRule type="expression" dxfId="87" priority="11">
      <formula>AB3="x"</formula>
    </cfRule>
    <cfRule type="expression" dxfId="86" priority="12">
      <formula>AND(AA3&lt;&gt;"",AB3&lt;&gt;"x")</formula>
    </cfRule>
  </conditionalFormatting>
  <conditionalFormatting sqref="Y3:Y33">
    <cfRule type="expression" dxfId="85" priority="9">
      <formula>Z3="x"</formula>
    </cfRule>
    <cfRule type="expression" dxfId="84" priority="10">
      <formula>AND(Y3&lt;&gt;"",Z3&lt;&gt;"x")</formula>
    </cfRule>
  </conditionalFormatting>
  <conditionalFormatting sqref="L3:X33 AC3:AG33 G3:I33">
    <cfRule type="expression" dxfId="83" priority="8">
      <formula>G3&lt;&gt;""</formula>
    </cfRule>
  </conditionalFormatting>
  <conditionalFormatting sqref="B3:B33">
    <cfRule type="expression" dxfId="82" priority="7">
      <formula>$B3&lt;&gt;""</formula>
    </cfRule>
  </conditionalFormatting>
  <conditionalFormatting sqref="J35">
    <cfRule type="expression" dxfId="81" priority="6">
      <formula>J35&lt;&gt;K35</formula>
    </cfRule>
    <cfRule type="expression" dxfId="80" priority="5">
      <formula>J35=K35</formula>
    </cfRule>
  </conditionalFormatting>
  <conditionalFormatting sqref="Y35">
    <cfRule type="expression" dxfId="79" priority="4">
      <formula>Y37&lt;&gt;Z35</formula>
    </cfRule>
    <cfRule type="expression" dxfId="78" priority="3">
      <formula>Y37=Z35</formula>
    </cfRule>
  </conditionalFormatting>
  <conditionalFormatting sqref="AA35">
    <cfRule type="expression" dxfId="77" priority="2">
      <formula>AA35&lt;&gt;AB35</formula>
    </cfRule>
    <cfRule type="expression" dxfId="76" priority="1">
      <formula>AA35=AB35</formula>
    </cfRule>
  </conditionalFormatting>
  <dataValidations count="2">
    <dataValidation type="list" allowBlank="1" showInputMessage="1" showErrorMessage="1" sqref="F3:F33">
      <formula1>horaireseffectue</formula1>
    </dataValidation>
    <dataValidation type="list" allowBlank="1" showInputMessage="1" showErrorMessage="1" sqref="E3:E33">
      <formula1>horairesprevu</formula1>
    </dataValidation>
  </dataValidations>
  <printOptions horizontalCentered="1" gridLines="1"/>
  <pageMargins left="0.31496062992125984" right="0.31496062992125984" top="0.74803149606299213" bottom="0.74803149606299213" header="0.31496062992125984" footer="0.31496062992125984"/>
  <pageSetup paperSize="9" scale="60" orientation="landscape" r:id="rId1"/>
  <headerFooter>
    <oddHeader xml:space="preserve">&amp;C&amp;"-,Gras"&amp;14Heures de travail </oddHeader>
    <oddFooter>&amp;LDocument T.W&amp;C&amp;"-,Gras"&amp;14&amp;A&amp;R&amp;D  &amp;T</oddFooter>
  </headerFooter>
  <legacyDrawing r:id="rId2"/>
</worksheet>
</file>

<file path=xl/worksheets/sheet10.xml><?xml version="1.0" encoding="utf-8"?>
<worksheet xmlns="http://schemas.openxmlformats.org/spreadsheetml/2006/main" xmlns:r="http://schemas.openxmlformats.org/officeDocument/2006/relationships">
  <sheetPr codeName="Feuil10">
    <tabColor rgb="FF00B050"/>
  </sheetPr>
  <dimension ref="A1:AI38"/>
  <sheetViews>
    <sheetView zoomScale="80" zoomScaleNormal="80" workbookViewId="0">
      <pane ySplit="1" topLeftCell="A2" activePane="bottomLeft" state="frozen"/>
      <selection pane="bottomLeft" activeCell="Y11" sqref="Y11"/>
    </sheetView>
  </sheetViews>
  <sheetFormatPr baseColWidth="10" defaultRowHeight="14.4"/>
  <cols>
    <col min="1" max="1" width="12.5546875" customWidth="1"/>
    <col min="2" max="2" width="4.5546875" customWidth="1"/>
    <col min="3" max="3" width="9.33203125" customWidth="1"/>
    <col min="4" max="4" width="3.88671875" customWidth="1"/>
    <col min="5" max="5" width="11" customWidth="1"/>
    <col min="6" max="6" width="16.109375" customWidth="1"/>
    <col min="7" max="7" width="8.33203125" customWidth="1"/>
    <col min="8" max="9" width="6.88671875" customWidth="1"/>
    <col min="10" max="10" width="6" customWidth="1"/>
    <col min="11" max="11" width="3.109375" customWidth="1"/>
    <col min="12" max="12" width="7.44140625" customWidth="1"/>
    <col min="13" max="13" width="7.109375" customWidth="1"/>
    <col min="14" max="14" width="5.88671875" customWidth="1"/>
    <col min="15" max="15" width="9.44140625" customWidth="1"/>
    <col min="16" max="16" width="8.88671875" customWidth="1"/>
    <col min="17" max="18" width="5.5546875" customWidth="1"/>
    <col min="19" max="19" width="6" customWidth="1"/>
    <col min="20" max="20" width="6.33203125" customWidth="1"/>
    <col min="21" max="21" width="6" customWidth="1"/>
    <col min="22" max="22" width="5.5546875" customWidth="1"/>
    <col min="23" max="23" width="9.6640625" customWidth="1"/>
    <col min="24" max="24" width="7.109375" customWidth="1"/>
    <col min="25" max="25" width="6" customWidth="1"/>
    <col min="26" max="26" width="3.109375" customWidth="1"/>
    <col min="27" max="27" width="6.44140625" customWidth="1"/>
    <col min="28" max="28" width="3.33203125" customWidth="1"/>
    <col min="29" max="29" width="6.6640625" customWidth="1"/>
    <col min="30" max="30" width="6" customWidth="1"/>
    <col min="31" max="31" width="8.6640625" customWidth="1"/>
    <col min="32" max="32" width="6.109375" customWidth="1"/>
    <col min="33" max="33" width="8.109375" customWidth="1"/>
  </cols>
  <sheetData>
    <row r="1" spans="1:35" ht="30.75" customHeight="1" thickBot="1">
      <c r="A1" s="53" t="s">
        <v>34</v>
      </c>
      <c r="B1" s="169"/>
      <c r="C1" s="219">
        <f>Avril!$C$1+1</f>
        <v>2014</v>
      </c>
      <c r="D1" s="220"/>
      <c r="E1" s="59" t="s">
        <v>0</v>
      </c>
      <c r="F1" s="60" t="s">
        <v>1</v>
      </c>
      <c r="G1" s="58" t="s">
        <v>16</v>
      </c>
      <c r="H1" s="58" t="s">
        <v>80</v>
      </c>
      <c r="I1" s="58" t="s">
        <v>81</v>
      </c>
      <c r="J1" s="79" t="s">
        <v>87</v>
      </c>
      <c r="K1" s="60" t="s">
        <v>79</v>
      </c>
      <c r="L1" s="58" t="s">
        <v>22</v>
      </c>
      <c r="M1" s="58" t="s">
        <v>23</v>
      </c>
      <c r="N1" s="58" t="s">
        <v>82</v>
      </c>
      <c r="O1" s="58" t="s">
        <v>83</v>
      </c>
      <c r="P1" s="58" t="s">
        <v>95</v>
      </c>
      <c r="Q1" s="58" t="s">
        <v>89</v>
      </c>
      <c r="R1" s="58" t="s">
        <v>88</v>
      </c>
      <c r="S1" s="58" t="s">
        <v>90</v>
      </c>
      <c r="T1" s="79" t="s">
        <v>91</v>
      </c>
      <c r="U1" s="58" t="s">
        <v>94</v>
      </c>
      <c r="V1" s="58" t="s">
        <v>85</v>
      </c>
      <c r="W1" s="58" t="s">
        <v>86</v>
      </c>
      <c r="X1" s="79" t="s">
        <v>126</v>
      </c>
      <c r="Y1" s="58" t="s">
        <v>92</v>
      </c>
      <c r="Z1" s="60" t="s">
        <v>79</v>
      </c>
      <c r="AA1" s="79" t="s">
        <v>15</v>
      </c>
      <c r="AB1" s="79" t="s">
        <v>79</v>
      </c>
      <c r="AC1" s="79" t="s">
        <v>93</v>
      </c>
      <c r="AD1" s="79" t="s">
        <v>63</v>
      </c>
      <c r="AE1" s="60" t="s">
        <v>127</v>
      </c>
      <c r="AF1" s="60" t="s">
        <v>55</v>
      </c>
      <c r="AG1" s="60" t="s">
        <v>131</v>
      </c>
    </row>
    <row r="2" spans="1:35" ht="9.75" customHeight="1">
      <c r="A2" s="84"/>
      <c r="B2" s="84"/>
      <c r="C2" s="85"/>
      <c r="D2" s="174"/>
      <c r="E2" s="86"/>
      <c r="F2" s="87"/>
      <c r="G2" s="88"/>
      <c r="H2" s="88"/>
      <c r="I2" s="88"/>
      <c r="J2" s="89"/>
      <c r="K2" s="87"/>
      <c r="L2" s="88"/>
      <c r="M2" s="88"/>
      <c r="N2" s="88"/>
      <c r="O2" s="88"/>
      <c r="P2" s="88"/>
      <c r="Q2" s="88"/>
      <c r="R2" s="88"/>
      <c r="S2" s="88"/>
      <c r="T2" s="89"/>
      <c r="U2" s="88"/>
      <c r="V2" s="88"/>
      <c r="W2" s="88"/>
      <c r="X2" s="87"/>
      <c r="Y2" s="88"/>
      <c r="Z2" s="87"/>
      <c r="AA2" s="89"/>
      <c r="AB2" s="89"/>
      <c r="AC2" s="89"/>
      <c r="AD2" s="89"/>
      <c r="AE2" s="87"/>
      <c r="AF2" s="87"/>
      <c r="AG2" s="87"/>
    </row>
    <row r="3" spans="1:35" ht="15.6">
      <c r="A3" s="97" t="str">
        <f>CONCATENATE(D3," ",$A$1," ",$C$1)</f>
        <v>1 Janvier 2014</v>
      </c>
      <c r="B3" s="171">
        <f>IF(C3="","",IF(AND(WEEKDAY(C3,2)=3,C3&lt;&gt;""),WEEKNUM(C3,2),""))</f>
        <v>1</v>
      </c>
      <c r="C3" s="112">
        <f>DATE(C1,MONTH("1 " &amp; A1),1)</f>
        <v>41640</v>
      </c>
      <c r="D3" s="113">
        <v>1</v>
      </c>
      <c r="E3" s="114"/>
      <c r="F3" s="114"/>
      <c r="G3" s="115" t="str">
        <f>IF(AND(C3="Samedi",OR(F3="Matin",F3="après-midi",F3="nuit")),6.5,IF(OR(F3="Matin",F3="Nuit",F3="Journée",F3="Après-midi",F3="Tps Habillage",F3="Accident travail",F3="Formation"),7.5,IF(F3="Maladie",7,"")))</f>
        <v/>
      </c>
      <c r="H3" s="116" t="str">
        <f>IF(OR(F3="Matin",F3="Nuit",F3="Journée",F3="Après-midi"),0.16,"")</f>
        <v/>
      </c>
      <c r="I3" s="116" t="str">
        <f>IF(F3="Tps Habillage",7.5,"")</f>
        <v/>
      </c>
      <c r="J3" s="117" t="str">
        <f>IF(OR(F3="Astreinte sans dep",F3="Astreinte +1 dep",F3="Astreinte +2 dep",F3="Astreinte +3 dep",F3="Astreinte +4 dep"),1,"")</f>
        <v/>
      </c>
      <c r="K3" s="117"/>
      <c r="L3" s="116" t="str">
        <f>IF(OR(F3="Matin",F3="Nuit",F3="Journée",F3="Après-midi"),0.5,"")</f>
        <v/>
      </c>
      <c r="M3" s="116" t="str">
        <f>IF(F3="Récup",7.5,"")</f>
        <v/>
      </c>
      <c r="N3" s="117" t="str">
        <f>IF(F3="Cp",1,"")</f>
        <v/>
      </c>
      <c r="O3" s="117" t="str">
        <f>IF(F3="Jrs ancien",1,"")</f>
        <v/>
      </c>
      <c r="P3" s="117" t="str">
        <f>IF(F3="Cp Fraction",1,"")</f>
        <v/>
      </c>
      <c r="Q3" s="116"/>
      <c r="R3" s="116"/>
      <c r="S3" s="116"/>
      <c r="T3" s="117" t="str">
        <f>IF(F3="Journée",1,"")</f>
        <v/>
      </c>
      <c r="U3" s="117" t="str">
        <f>IF(F3="Maladie",1,"")</f>
        <v/>
      </c>
      <c r="V3" s="117" t="str">
        <f>IF(F3="Accident travail",1,"")</f>
        <v/>
      </c>
      <c r="W3" s="118" t="str">
        <f>IF(F3="Abs.auto non payée",1,"")</f>
        <v/>
      </c>
      <c r="X3" s="118" t="str">
        <f t="shared" ref="X3:X32" si="0">IF(D3="","",IF(AND(WEEKDAY(C3,2)=6,F3&lt;&gt;"",F3&lt;&gt;"Astreinte sans dep",F3&lt;&gt;"Astreinte +1 dep",F3&lt;&gt;"Astreinte +2 dep",F3&lt;&gt;"Astreinte +3 dep",F3&lt;&gt;"Astreinte +4 dep"),1,""))</f>
        <v/>
      </c>
      <c r="Y3" s="115"/>
      <c r="Z3" s="119"/>
      <c r="AA3" s="119" t="str">
        <f>IF(F3="Formation",1,"")</f>
        <v/>
      </c>
      <c r="AB3" s="119"/>
      <c r="AC3" s="119" t="str">
        <f>IF(OR(F3="Matin",F3="Nuit",F3="Journée",F3="Après-midi",F3="Formation"),1,"")</f>
        <v/>
      </c>
      <c r="AD3" s="119" t="str">
        <f>IF(OR(F3="Matin",F3="Nuit",F3="Après-midi"),1,"")</f>
        <v/>
      </c>
      <c r="AE3" s="120" t="str">
        <f>IF(OR(F3="Matin",F3="après-midi",F3="nuit",F3="Journée",F3="Astreinte +1 dep"),Données!$C$14,IF(OR(F3="Astreinte +2 dep"),Données!$C$14*2,IF(OR(F3="Astreinte +3 dep"),Données!$C$14*3,IF(F3="Astreinte +4 dep",Données!$C$14*4,""))))</f>
        <v/>
      </c>
      <c r="AF3" s="121"/>
      <c r="AG3" s="122"/>
      <c r="AH3" s="68"/>
      <c r="AI3" s="68"/>
    </row>
    <row r="4" spans="1:35" ht="15.6">
      <c r="A4" s="97" t="str">
        <f t="shared" ref="A4:A33" si="1">CONCATENATE(D4," ",$A$1," ",$C$1)</f>
        <v>2 Janvier 2014</v>
      </c>
      <c r="B4" s="171" t="str">
        <f t="shared" ref="B4:B33" si="2">IF(C4="","",IF(AND(WEEKDAY(C4,2)=3,C4&lt;&gt;""),WEEKNUM(C4,2),""))</f>
        <v/>
      </c>
      <c r="C4" s="70">
        <f>C3+1</f>
        <v>41641</v>
      </c>
      <c r="D4" s="71">
        <f>D3+1</f>
        <v>2</v>
      </c>
      <c r="E4" s="61"/>
      <c r="F4" s="61"/>
      <c r="G4" s="181" t="str">
        <f t="shared" ref="G4:G33" si="3">IF(AND(C4="Samedi",OR(F4="Matin",F4="après-midi",F4="nuit")),6.5,IF(OR(F4="Matin",F4="Nuit",F4="Journée",F4="Après-midi",F4="Tps Habillage",F4="Accident travail",F4="Formation"),7.5,IF(F4="Maladie",7,"")))</f>
        <v/>
      </c>
      <c r="H4" s="63" t="str">
        <f t="shared" ref="H4:H33" si="4">IF(OR(F4="Matin",F4="Nuit",F4="Journée",F4="Après-midi"),0.16,"")</f>
        <v/>
      </c>
      <c r="I4" s="63" t="str">
        <f t="shared" ref="I4:I33" si="5">IF(F4="Tps Habillage",7.5,"")</f>
        <v/>
      </c>
      <c r="J4" s="64" t="str">
        <f t="shared" ref="J4:J33" si="6">IF(OR(F4="Astreinte sans dep",F4="Astreinte +1 dep",F4="Astreinte +2 dep",F4="Astreinte +3 dep",F4="Astreinte +4 dep"),1,"")</f>
        <v/>
      </c>
      <c r="K4" s="64"/>
      <c r="L4" s="63" t="str">
        <f t="shared" ref="L4:L33" si="7">IF(OR(F4="Matin",F4="Nuit",F4="Journée",F4="Après-midi"),0.5,"")</f>
        <v/>
      </c>
      <c r="M4" s="63" t="str">
        <f t="shared" ref="M4:M33" si="8">IF(F4="Récup",7.5,"")</f>
        <v/>
      </c>
      <c r="N4" s="64" t="str">
        <f>IF(F4="Cp",1,"")</f>
        <v/>
      </c>
      <c r="O4" s="64" t="str">
        <f t="shared" ref="O4:O33" si="9">IF(F4="Jrs ancien",1,"")</f>
        <v/>
      </c>
      <c r="P4" s="64" t="str">
        <f t="shared" ref="P4:P33" si="10">IF(F4="Cp Fraction",1,"")</f>
        <v/>
      </c>
      <c r="Q4" s="63"/>
      <c r="R4" s="63"/>
      <c r="S4" s="63"/>
      <c r="T4" s="64" t="str">
        <f t="shared" ref="T4:T33" si="11">IF(F4="Journée",1,"")</f>
        <v/>
      </c>
      <c r="U4" s="64" t="str">
        <f t="shared" ref="U4:U33" si="12">IF(F4="Maladie",1,"")</f>
        <v/>
      </c>
      <c r="V4" s="64" t="str">
        <f t="shared" ref="V4:V33" si="13">IF(F4="Accident travail",1,"")</f>
        <v/>
      </c>
      <c r="W4" s="91" t="str">
        <f t="shared" ref="W4:W33" si="14">IF(F4="Abs.auto non payée",1,"")</f>
        <v/>
      </c>
      <c r="X4" s="91" t="str">
        <f t="shared" si="0"/>
        <v/>
      </c>
      <c r="Y4" s="62"/>
      <c r="Z4" s="65"/>
      <c r="AA4" s="65" t="str">
        <f t="shared" ref="AA4:AA33" si="15">IF(F4="Formation",1,"")</f>
        <v/>
      </c>
      <c r="AB4" s="65"/>
      <c r="AC4" s="65" t="str">
        <f t="shared" ref="AC4:AC33" si="16">IF(OR(F4="Matin",F4="Nuit",F4="Journée",F4="Après-midi",F4="Formation"),1,"")</f>
        <v/>
      </c>
      <c r="AD4" s="65" t="str">
        <f t="shared" ref="AD4:AD33" si="17">IF(OR(F4="Matin",F4="Nuit",F4="Après-midi"),1,"")</f>
        <v/>
      </c>
      <c r="AE4" s="175" t="str">
        <f>IF(OR(F4="Matin",F4="après-midi",F4="nuit",F4="Journée",F4="Astreinte +1 dep"),Données!$C$14,IF(OR(F4="Astreinte +2 dep"),Données!$C$14*2,IF(OR(F4="Astreinte +3 dep"),Données!$C$14*3,IF(F4="Astreinte +4 dep",Données!$C$14*4,""))))</f>
        <v/>
      </c>
      <c r="AF4" s="67"/>
      <c r="AG4" s="93"/>
      <c r="AH4" s="68"/>
      <c r="AI4" s="68"/>
    </row>
    <row r="5" spans="1:35" ht="15.6">
      <c r="A5" s="97" t="str">
        <f t="shared" si="1"/>
        <v>3 Janvier 2014</v>
      </c>
      <c r="B5" s="171" t="str">
        <f t="shared" si="2"/>
        <v/>
      </c>
      <c r="C5" s="112">
        <f t="shared" ref="C5:D20" si="18">C4+1</f>
        <v>41642</v>
      </c>
      <c r="D5" s="113">
        <f t="shared" si="18"/>
        <v>3</v>
      </c>
      <c r="E5" s="114"/>
      <c r="F5" s="114"/>
      <c r="G5" s="115" t="str">
        <f t="shared" si="3"/>
        <v/>
      </c>
      <c r="H5" s="116" t="str">
        <f t="shared" si="4"/>
        <v/>
      </c>
      <c r="I5" s="116" t="str">
        <f t="shared" si="5"/>
        <v/>
      </c>
      <c r="J5" s="117" t="str">
        <f t="shared" si="6"/>
        <v/>
      </c>
      <c r="K5" s="117"/>
      <c r="L5" s="116" t="str">
        <f t="shared" si="7"/>
        <v/>
      </c>
      <c r="M5" s="116" t="str">
        <f t="shared" si="8"/>
        <v/>
      </c>
      <c r="N5" s="117" t="str">
        <f>IF(F5="Cp",1,"")</f>
        <v/>
      </c>
      <c r="O5" s="117" t="str">
        <f t="shared" si="9"/>
        <v/>
      </c>
      <c r="P5" s="117" t="str">
        <f t="shared" si="10"/>
        <v/>
      </c>
      <c r="Q5" s="116"/>
      <c r="R5" s="116"/>
      <c r="S5" s="116"/>
      <c r="T5" s="117" t="str">
        <f t="shared" si="11"/>
        <v/>
      </c>
      <c r="U5" s="117" t="str">
        <f t="shared" si="12"/>
        <v/>
      </c>
      <c r="V5" s="117" t="str">
        <f t="shared" si="13"/>
        <v/>
      </c>
      <c r="W5" s="118" t="str">
        <f t="shared" si="14"/>
        <v/>
      </c>
      <c r="X5" s="118" t="str">
        <f t="shared" si="0"/>
        <v/>
      </c>
      <c r="Y5" s="115"/>
      <c r="Z5" s="119"/>
      <c r="AA5" s="119" t="str">
        <f t="shared" si="15"/>
        <v/>
      </c>
      <c r="AB5" s="119"/>
      <c r="AC5" s="119" t="str">
        <f t="shared" si="16"/>
        <v/>
      </c>
      <c r="AD5" s="119" t="str">
        <f t="shared" si="17"/>
        <v/>
      </c>
      <c r="AE5" s="120" t="str">
        <f>IF(OR(F5="Matin",F5="après-midi",F5="nuit",F5="Journée",F5="Astreinte +1 dep"),Données!$C$14,IF(OR(F5="Astreinte +2 dep"),Données!$C$14*2,IF(OR(F5="Astreinte +3 dep"),Données!$C$14*3,IF(F5="Astreinte +4 dep",Données!$C$14*4,""))))</f>
        <v/>
      </c>
      <c r="AF5" s="121"/>
      <c r="AG5" s="122"/>
      <c r="AH5" s="68"/>
      <c r="AI5" s="68"/>
    </row>
    <row r="6" spans="1:35" ht="15.6">
      <c r="A6" s="97" t="str">
        <f t="shared" si="1"/>
        <v>4 Janvier 2014</v>
      </c>
      <c r="B6" s="171" t="str">
        <f t="shared" si="2"/>
        <v/>
      </c>
      <c r="C6" s="70">
        <f t="shared" si="18"/>
        <v>41643</v>
      </c>
      <c r="D6" s="71">
        <f t="shared" si="18"/>
        <v>4</v>
      </c>
      <c r="E6" s="61"/>
      <c r="F6" s="61"/>
      <c r="G6" s="181" t="str">
        <f t="shared" si="3"/>
        <v/>
      </c>
      <c r="H6" s="63" t="str">
        <f t="shared" si="4"/>
        <v/>
      </c>
      <c r="I6" s="63" t="str">
        <f t="shared" si="5"/>
        <v/>
      </c>
      <c r="J6" s="64" t="str">
        <f t="shared" si="6"/>
        <v/>
      </c>
      <c r="K6" s="64"/>
      <c r="L6" s="63" t="str">
        <f t="shared" si="7"/>
        <v/>
      </c>
      <c r="M6" s="63" t="str">
        <f t="shared" si="8"/>
        <v/>
      </c>
      <c r="N6" s="64" t="str">
        <f t="shared" ref="N6:N33" si="19">IF(F6="Cp",1,"")</f>
        <v/>
      </c>
      <c r="O6" s="64" t="str">
        <f t="shared" si="9"/>
        <v/>
      </c>
      <c r="P6" s="64" t="str">
        <f t="shared" si="10"/>
        <v/>
      </c>
      <c r="Q6" s="63"/>
      <c r="R6" s="63"/>
      <c r="S6" s="63"/>
      <c r="T6" s="64" t="str">
        <f t="shared" si="11"/>
        <v/>
      </c>
      <c r="U6" s="64" t="str">
        <f t="shared" si="12"/>
        <v/>
      </c>
      <c r="V6" s="64" t="str">
        <f t="shared" si="13"/>
        <v/>
      </c>
      <c r="W6" s="91" t="str">
        <f t="shared" si="14"/>
        <v/>
      </c>
      <c r="X6" s="91" t="str">
        <f t="shared" si="0"/>
        <v/>
      </c>
      <c r="Y6" s="62"/>
      <c r="Z6" s="65"/>
      <c r="AA6" s="65" t="str">
        <f t="shared" si="15"/>
        <v/>
      </c>
      <c r="AB6" s="65"/>
      <c r="AC6" s="65" t="str">
        <f t="shared" si="16"/>
        <v/>
      </c>
      <c r="AD6" s="65" t="str">
        <f t="shared" si="17"/>
        <v/>
      </c>
      <c r="AE6" s="66" t="str">
        <f>IF(OR(F6="Matin",F6="après-midi",F6="nuit",F6="Journée",F6="Astreinte +1 dep"),Données!$C$14,IF(OR(F6="Astreinte +2 dep"),Données!$C$14*2,IF(OR(F6="Astreinte +3 dep"),Données!$C$14*3,IF(F6="Astreinte +4 dep",Données!$C$14*4,""))))</f>
        <v/>
      </c>
      <c r="AF6" s="67"/>
      <c r="AG6" s="93"/>
      <c r="AH6" s="68"/>
      <c r="AI6" s="68"/>
    </row>
    <row r="7" spans="1:35" ht="15.6">
      <c r="A7" s="97" t="str">
        <f t="shared" si="1"/>
        <v>5 Janvier 2014</v>
      </c>
      <c r="B7" s="171" t="str">
        <f t="shared" si="2"/>
        <v/>
      </c>
      <c r="C7" s="112">
        <f t="shared" si="18"/>
        <v>41644</v>
      </c>
      <c r="D7" s="113">
        <f t="shared" si="18"/>
        <v>5</v>
      </c>
      <c r="E7" s="114"/>
      <c r="F7" s="114"/>
      <c r="G7" s="115" t="str">
        <f t="shared" si="3"/>
        <v/>
      </c>
      <c r="H7" s="116" t="str">
        <f t="shared" si="4"/>
        <v/>
      </c>
      <c r="I7" s="116" t="str">
        <f t="shared" si="5"/>
        <v/>
      </c>
      <c r="J7" s="117" t="str">
        <f t="shared" si="6"/>
        <v/>
      </c>
      <c r="K7" s="117"/>
      <c r="L7" s="116" t="str">
        <f t="shared" si="7"/>
        <v/>
      </c>
      <c r="M7" s="116" t="str">
        <f t="shared" si="8"/>
        <v/>
      </c>
      <c r="N7" s="117" t="str">
        <f t="shared" si="19"/>
        <v/>
      </c>
      <c r="O7" s="117" t="str">
        <f t="shared" si="9"/>
        <v/>
      </c>
      <c r="P7" s="117" t="str">
        <f t="shared" si="10"/>
        <v/>
      </c>
      <c r="Q7" s="116"/>
      <c r="R7" s="116"/>
      <c r="S7" s="116"/>
      <c r="T7" s="117" t="str">
        <f t="shared" si="11"/>
        <v/>
      </c>
      <c r="U7" s="117" t="str">
        <f t="shared" si="12"/>
        <v/>
      </c>
      <c r="V7" s="117" t="str">
        <f t="shared" si="13"/>
        <v/>
      </c>
      <c r="W7" s="118" t="str">
        <f t="shared" si="14"/>
        <v/>
      </c>
      <c r="X7" s="118" t="str">
        <f t="shared" si="0"/>
        <v/>
      </c>
      <c r="Y7" s="115"/>
      <c r="Z7" s="119"/>
      <c r="AA7" s="119" t="str">
        <f t="shared" si="15"/>
        <v/>
      </c>
      <c r="AB7" s="119"/>
      <c r="AC7" s="119" t="str">
        <f t="shared" si="16"/>
        <v/>
      </c>
      <c r="AD7" s="119" t="str">
        <f t="shared" si="17"/>
        <v/>
      </c>
      <c r="AE7" s="120" t="str">
        <f>IF(OR(F7="Matin",F7="après-midi",F7="nuit",F7="Journée",F7="Astreinte +1 dep"),Données!$C$14,IF(OR(F7="Astreinte +2 dep"),Données!$C$14*2,IF(OR(F7="Astreinte +3 dep"),Données!$C$14*3,IF(F7="Astreinte +4 dep",Données!$C$14*4,""))))</f>
        <v/>
      </c>
      <c r="AF7" s="121"/>
      <c r="AG7" s="122"/>
      <c r="AH7" s="68"/>
      <c r="AI7" s="68"/>
    </row>
    <row r="8" spans="1:35" ht="15.6">
      <c r="A8" s="97" t="str">
        <f t="shared" si="1"/>
        <v>6 Janvier 2014</v>
      </c>
      <c r="B8" s="171" t="str">
        <f t="shared" si="2"/>
        <v/>
      </c>
      <c r="C8" s="72">
        <f t="shared" si="18"/>
        <v>41645</v>
      </c>
      <c r="D8" s="71">
        <f t="shared" si="18"/>
        <v>6</v>
      </c>
      <c r="E8" s="69"/>
      <c r="F8" s="69"/>
      <c r="G8" s="181" t="str">
        <f t="shared" si="3"/>
        <v/>
      </c>
      <c r="H8" s="63" t="str">
        <f t="shared" si="4"/>
        <v/>
      </c>
      <c r="I8" s="63" t="str">
        <f t="shared" si="5"/>
        <v/>
      </c>
      <c r="J8" s="64" t="str">
        <f t="shared" si="6"/>
        <v/>
      </c>
      <c r="K8" s="64"/>
      <c r="L8" s="63" t="str">
        <f t="shared" si="7"/>
        <v/>
      </c>
      <c r="M8" s="63" t="str">
        <f t="shared" si="8"/>
        <v/>
      </c>
      <c r="N8" s="64" t="str">
        <f t="shared" si="19"/>
        <v/>
      </c>
      <c r="O8" s="64" t="str">
        <f t="shared" si="9"/>
        <v/>
      </c>
      <c r="P8" s="64" t="str">
        <f t="shared" si="10"/>
        <v/>
      </c>
      <c r="Q8" s="63"/>
      <c r="R8" s="63"/>
      <c r="S8" s="63"/>
      <c r="T8" s="64" t="str">
        <f t="shared" si="11"/>
        <v/>
      </c>
      <c r="U8" s="64" t="str">
        <f t="shared" si="12"/>
        <v/>
      </c>
      <c r="V8" s="64" t="str">
        <f t="shared" si="13"/>
        <v/>
      </c>
      <c r="W8" s="91" t="str">
        <f t="shared" si="14"/>
        <v/>
      </c>
      <c r="X8" s="91" t="str">
        <f t="shared" si="0"/>
        <v/>
      </c>
      <c r="Y8" s="62"/>
      <c r="Z8" s="65"/>
      <c r="AA8" s="65" t="str">
        <f t="shared" si="15"/>
        <v/>
      </c>
      <c r="AB8" s="65"/>
      <c r="AC8" s="65" t="str">
        <f t="shared" si="16"/>
        <v/>
      </c>
      <c r="AD8" s="65" t="str">
        <f t="shared" si="17"/>
        <v/>
      </c>
      <c r="AE8" s="66" t="str">
        <f>IF(OR(F8="Matin",F8="après-midi",F8="nuit",F8="Journée",F8="Astreinte +1 dep"),Données!$C$14,IF(OR(F8="Astreinte +2 dep"),Données!$C$14*2,IF(OR(F8="Astreinte +3 dep"),Données!$C$14*3,IF(F8="Astreinte +4 dep",Données!$C$14*4,""))))</f>
        <v/>
      </c>
      <c r="AF8" s="67"/>
      <c r="AG8" s="93"/>
      <c r="AH8" s="68"/>
      <c r="AI8" s="68"/>
    </row>
    <row r="9" spans="1:35" ht="15.6">
      <c r="A9" s="97" t="str">
        <f t="shared" si="1"/>
        <v>7 Janvier 2014</v>
      </c>
      <c r="B9" s="171" t="str">
        <f t="shared" si="2"/>
        <v/>
      </c>
      <c r="C9" s="112">
        <f t="shared" si="18"/>
        <v>41646</v>
      </c>
      <c r="D9" s="113">
        <f t="shared" si="18"/>
        <v>7</v>
      </c>
      <c r="E9" s="114"/>
      <c r="F9" s="114"/>
      <c r="G9" s="115" t="str">
        <f t="shared" si="3"/>
        <v/>
      </c>
      <c r="H9" s="116" t="str">
        <f>IF(OR(F9="Matin",F9="Nuit",F9="Journée",F9="Après-midi"),0.16,"")</f>
        <v/>
      </c>
      <c r="I9" s="116" t="str">
        <f t="shared" si="5"/>
        <v/>
      </c>
      <c r="J9" s="117" t="str">
        <f t="shared" si="6"/>
        <v/>
      </c>
      <c r="K9" s="117"/>
      <c r="L9" s="116" t="str">
        <f t="shared" si="7"/>
        <v/>
      </c>
      <c r="M9" s="116" t="str">
        <f t="shared" si="8"/>
        <v/>
      </c>
      <c r="N9" s="117" t="str">
        <f t="shared" si="19"/>
        <v/>
      </c>
      <c r="O9" s="117" t="str">
        <f t="shared" si="9"/>
        <v/>
      </c>
      <c r="P9" s="117" t="str">
        <f t="shared" si="10"/>
        <v/>
      </c>
      <c r="Q9" s="116"/>
      <c r="R9" s="116"/>
      <c r="S9" s="116"/>
      <c r="T9" s="117" t="str">
        <f t="shared" si="11"/>
        <v/>
      </c>
      <c r="U9" s="117" t="str">
        <f t="shared" si="12"/>
        <v/>
      </c>
      <c r="V9" s="117" t="str">
        <f t="shared" si="13"/>
        <v/>
      </c>
      <c r="W9" s="118" t="str">
        <f t="shared" si="14"/>
        <v/>
      </c>
      <c r="X9" s="118" t="str">
        <f t="shared" si="0"/>
        <v/>
      </c>
      <c r="Y9" s="115"/>
      <c r="Z9" s="119"/>
      <c r="AA9" s="119" t="str">
        <f t="shared" si="15"/>
        <v/>
      </c>
      <c r="AB9" s="119"/>
      <c r="AC9" s="119" t="str">
        <f t="shared" si="16"/>
        <v/>
      </c>
      <c r="AD9" s="119" t="str">
        <f t="shared" si="17"/>
        <v/>
      </c>
      <c r="AE9" s="120" t="str">
        <f>IF(OR(F9="Matin",F9="après-midi",F9="nuit",F9="Journée",F9="Astreinte +1 dep"),Données!$C$14,IF(OR(F9="Astreinte +2 dep"),Données!$C$14*2,IF(OR(F9="Astreinte +3 dep"),Données!$C$14*3,IF(F9="Astreinte +4 dep",Données!$C$14*4,""))))</f>
        <v/>
      </c>
      <c r="AF9" s="121"/>
      <c r="AG9" s="122"/>
      <c r="AH9" s="68"/>
      <c r="AI9" s="68"/>
    </row>
    <row r="10" spans="1:35" ht="15.6">
      <c r="A10" s="97" t="str">
        <f t="shared" si="1"/>
        <v>8 Janvier 2014</v>
      </c>
      <c r="B10" s="171">
        <f t="shared" si="2"/>
        <v>2</v>
      </c>
      <c r="C10" s="70">
        <f t="shared" si="18"/>
        <v>41647</v>
      </c>
      <c r="D10" s="71">
        <f t="shared" si="18"/>
        <v>8</v>
      </c>
      <c r="E10" s="61"/>
      <c r="F10" s="61"/>
      <c r="G10" s="181" t="str">
        <f t="shared" si="3"/>
        <v/>
      </c>
      <c r="H10" s="63" t="str">
        <f>IF(OR(F10="Matin",F10="Nuit",F10="Journée",F10="Après-midi"),0.16,"")</f>
        <v/>
      </c>
      <c r="I10" s="63" t="str">
        <f t="shared" si="5"/>
        <v/>
      </c>
      <c r="J10" s="64" t="str">
        <f t="shared" si="6"/>
        <v/>
      </c>
      <c r="K10" s="64"/>
      <c r="L10" s="63" t="str">
        <f t="shared" si="7"/>
        <v/>
      </c>
      <c r="M10" s="63" t="str">
        <f t="shared" si="8"/>
        <v/>
      </c>
      <c r="N10" s="64" t="str">
        <f t="shared" si="19"/>
        <v/>
      </c>
      <c r="O10" s="64" t="str">
        <f t="shared" si="9"/>
        <v/>
      </c>
      <c r="P10" s="64" t="str">
        <f t="shared" si="10"/>
        <v/>
      </c>
      <c r="Q10" s="63"/>
      <c r="R10" s="63"/>
      <c r="S10" s="63"/>
      <c r="T10" s="64" t="str">
        <f t="shared" si="11"/>
        <v/>
      </c>
      <c r="U10" s="64" t="str">
        <f t="shared" si="12"/>
        <v/>
      </c>
      <c r="V10" s="64" t="str">
        <f t="shared" si="13"/>
        <v/>
      </c>
      <c r="W10" s="91" t="str">
        <f t="shared" si="14"/>
        <v/>
      </c>
      <c r="X10" s="91" t="str">
        <f t="shared" si="0"/>
        <v/>
      </c>
      <c r="Y10" s="62"/>
      <c r="Z10" s="65"/>
      <c r="AA10" s="65" t="str">
        <f t="shared" si="15"/>
        <v/>
      </c>
      <c r="AB10" s="65"/>
      <c r="AC10" s="65" t="str">
        <f t="shared" si="16"/>
        <v/>
      </c>
      <c r="AD10" s="65" t="str">
        <f t="shared" si="17"/>
        <v/>
      </c>
      <c r="AE10" s="66" t="str">
        <f>IF(OR(F10="Matin",F10="après-midi",F10="nuit",F10="Journée",F10="Astreinte +1 dep"),Données!$C$14,IF(OR(F10="Astreinte +2 dep"),Données!$C$14*2,IF(OR(F10="Astreinte +3 dep"),Données!$C$14*3,IF(F10="Astreinte +4 dep",Données!$C$14*4,""))))</f>
        <v/>
      </c>
      <c r="AF10" s="67"/>
      <c r="AG10" s="93"/>
      <c r="AH10" s="68"/>
      <c r="AI10" s="68"/>
    </row>
    <row r="11" spans="1:35" ht="15.6">
      <c r="A11" s="97" t="str">
        <f t="shared" si="1"/>
        <v>9 Janvier 2014</v>
      </c>
      <c r="B11" s="171" t="str">
        <f t="shared" si="2"/>
        <v/>
      </c>
      <c r="C11" s="112">
        <f t="shared" si="18"/>
        <v>41648</v>
      </c>
      <c r="D11" s="113">
        <f t="shared" si="18"/>
        <v>9</v>
      </c>
      <c r="E11" s="114"/>
      <c r="F11" s="114"/>
      <c r="G11" s="115" t="str">
        <f t="shared" si="3"/>
        <v/>
      </c>
      <c r="H11" s="116" t="str">
        <f>IF(OR(F11="Matin",F11="Nuit",F11="Journée",F11="Après-midi"),0.16,"")</f>
        <v/>
      </c>
      <c r="I11" s="116" t="str">
        <f t="shared" si="5"/>
        <v/>
      </c>
      <c r="J11" s="117" t="str">
        <f t="shared" si="6"/>
        <v/>
      </c>
      <c r="K11" s="117"/>
      <c r="L11" s="116" t="str">
        <f t="shared" si="7"/>
        <v/>
      </c>
      <c r="M11" s="116" t="str">
        <f t="shared" si="8"/>
        <v/>
      </c>
      <c r="N11" s="117" t="str">
        <f t="shared" si="19"/>
        <v/>
      </c>
      <c r="O11" s="117" t="str">
        <f t="shared" si="9"/>
        <v/>
      </c>
      <c r="P11" s="117" t="str">
        <f t="shared" si="10"/>
        <v/>
      </c>
      <c r="Q11" s="116"/>
      <c r="R11" s="116"/>
      <c r="S11" s="116"/>
      <c r="T11" s="117" t="str">
        <f t="shared" si="11"/>
        <v/>
      </c>
      <c r="U11" s="117" t="str">
        <f t="shared" si="12"/>
        <v/>
      </c>
      <c r="V11" s="117" t="str">
        <f t="shared" si="13"/>
        <v/>
      </c>
      <c r="W11" s="118" t="str">
        <f t="shared" si="14"/>
        <v/>
      </c>
      <c r="X11" s="118" t="str">
        <f t="shared" si="0"/>
        <v/>
      </c>
      <c r="Y11" s="115"/>
      <c r="Z11" s="119"/>
      <c r="AA11" s="119" t="str">
        <f t="shared" si="15"/>
        <v/>
      </c>
      <c r="AB11" s="119"/>
      <c r="AC11" s="119" t="str">
        <f t="shared" si="16"/>
        <v/>
      </c>
      <c r="AD11" s="119" t="str">
        <f t="shared" si="17"/>
        <v/>
      </c>
      <c r="AE11" s="120" t="str">
        <f>IF(OR(F11="Matin",F11="après-midi",F11="nuit",F11="Journée",F11="Astreinte +1 dep"),Données!$C$14,IF(OR(F11="Astreinte +2 dep"),Données!$C$14*2,IF(OR(F11="Astreinte +3 dep"),Données!$C$14*3,IF(F11="Astreinte +4 dep",Données!$C$14*4,""))))</f>
        <v/>
      </c>
      <c r="AF11" s="121"/>
      <c r="AG11" s="122"/>
      <c r="AH11" s="68"/>
      <c r="AI11" s="68"/>
    </row>
    <row r="12" spans="1:35" ht="15.6">
      <c r="A12" s="170" t="str">
        <f t="shared" si="1"/>
        <v>10 Janvier 2014</v>
      </c>
      <c r="B12" s="171" t="str">
        <f t="shared" si="2"/>
        <v/>
      </c>
      <c r="C12" s="70">
        <f t="shared" si="18"/>
        <v>41649</v>
      </c>
      <c r="D12" s="71">
        <f t="shared" si="18"/>
        <v>10</v>
      </c>
      <c r="E12" s="61"/>
      <c r="F12" s="61"/>
      <c r="G12" s="181" t="str">
        <f t="shared" si="3"/>
        <v/>
      </c>
      <c r="H12" s="63" t="str">
        <f>IF(OR(F12="Matin",F12="Nuit",F12="Journée",F12="Après-midi"),0.16,"")</f>
        <v/>
      </c>
      <c r="I12" s="63" t="str">
        <f t="shared" si="5"/>
        <v/>
      </c>
      <c r="J12" s="64" t="str">
        <f t="shared" si="6"/>
        <v/>
      </c>
      <c r="K12" s="64"/>
      <c r="L12" s="63" t="str">
        <f t="shared" si="7"/>
        <v/>
      </c>
      <c r="M12" s="63" t="str">
        <f t="shared" si="8"/>
        <v/>
      </c>
      <c r="N12" s="64" t="str">
        <f t="shared" si="19"/>
        <v/>
      </c>
      <c r="O12" s="64" t="str">
        <f t="shared" si="9"/>
        <v/>
      </c>
      <c r="P12" s="64" t="str">
        <f t="shared" si="10"/>
        <v/>
      </c>
      <c r="Q12" s="63"/>
      <c r="R12" s="63"/>
      <c r="S12" s="63"/>
      <c r="T12" s="64" t="str">
        <f t="shared" si="11"/>
        <v/>
      </c>
      <c r="U12" s="64" t="str">
        <f t="shared" si="12"/>
        <v/>
      </c>
      <c r="V12" s="64" t="str">
        <f t="shared" si="13"/>
        <v/>
      </c>
      <c r="W12" s="91" t="str">
        <f t="shared" si="14"/>
        <v/>
      </c>
      <c r="X12" s="91" t="str">
        <f t="shared" si="0"/>
        <v/>
      </c>
      <c r="Y12" s="62"/>
      <c r="Z12" s="65"/>
      <c r="AA12" s="65" t="str">
        <f t="shared" si="15"/>
        <v/>
      </c>
      <c r="AB12" s="65"/>
      <c r="AC12" s="65" t="str">
        <f t="shared" si="16"/>
        <v/>
      </c>
      <c r="AD12" s="65" t="str">
        <f t="shared" si="17"/>
        <v/>
      </c>
      <c r="AE12" s="66" t="str">
        <f>IF(OR(F12="Matin",F12="après-midi",F12="nuit",F12="Journée",F12="Astreinte +1 dep"),Données!$C$14,IF(OR(F12="Astreinte +2 dep"),Données!$C$14*2,IF(OR(F12="Astreinte +3 dep"),Données!$C$14*3,IF(F12="Astreinte +4 dep",Données!$C$14*4,""))))</f>
        <v/>
      </c>
      <c r="AF12" s="67"/>
      <c r="AG12" s="93"/>
      <c r="AH12" s="68"/>
      <c r="AI12" s="68"/>
    </row>
    <row r="13" spans="1:35" ht="15.6">
      <c r="A13" s="97" t="str">
        <f t="shared" si="1"/>
        <v>11 Janvier 2014</v>
      </c>
      <c r="B13" s="171" t="str">
        <f t="shared" si="2"/>
        <v/>
      </c>
      <c r="C13" s="112">
        <f t="shared" si="18"/>
        <v>41650</v>
      </c>
      <c r="D13" s="113">
        <f t="shared" si="18"/>
        <v>11</v>
      </c>
      <c r="E13" s="114"/>
      <c r="F13" s="114"/>
      <c r="G13" s="115" t="str">
        <f t="shared" si="3"/>
        <v/>
      </c>
      <c r="H13" s="116" t="str">
        <f t="shared" si="4"/>
        <v/>
      </c>
      <c r="I13" s="116" t="str">
        <f t="shared" si="5"/>
        <v/>
      </c>
      <c r="J13" s="117" t="str">
        <f t="shared" si="6"/>
        <v/>
      </c>
      <c r="K13" s="117"/>
      <c r="L13" s="116" t="str">
        <f t="shared" si="7"/>
        <v/>
      </c>
      <c r="M13" s="116" t="str">
        <f t="shared" si="8"/>
        <v/>
      </c>
      <c r="N13" s="117" t="str">
        <f t="shared" si="19"/>
        <v/>
      </c>
      <c r="O13" s="117" t="str">
        <f t="shared" si="9"/>
        <v/>
      </c>
      <c r="P13" s="117" t="str">
        <f t="shared" si="10"/>
        <v/>
      </c>
      <c r="Q13" s="116"/>
      <c r="R13" s="116"/>
      <c r="S13" s="116"/>
      <c r="T13" s="117" t="str">
        <f t="shared" si="11"/>
        <v/>
      </c>
      <c r="U13" s="117" t="str">
        <f t="shared" si="12"/>
        <v/>
      </c>
      <c r="V13" s="117" t="str">
        <f t="shared" si="13"/>
        <v/>
      </c>
      <c r="W13" s="118" t="str">
        <f t="shared" si="14"/>
        <v/>
      </c>
      <c r="X13" s="118" t="str">
        <f t="shared" si="0"/>
        <v/>
      </c>
      <c r="Y13" s="115"/>
      <c r="Z13" s="119"/>
      <c r="AA13" s="119" t="str">
        <f t="shared" si="15"/>
        <v/>
      </c>
      <c r="AB13" s="119"/>
      <c r="AC13" s="119" t="str">
        <f t="shared" si="16"/>
        <v/>
      </c>
      <c r="AD13" s="119" t="str">
        <f t="shared" si="17"/>
        <v/>
      </c>
      <c r="AE13" s="120" t="str">
        <f>IF(OR(F13="Matin",F13="après-midi",F13="nuit",F13="Journée",F13="Astreinte +1 dep"),Données!$C$14,IF(OR(F13="Astreinte +2 dep"),Données!$C$14*2,IF(OR(F13="Astreinte +3 dep"),Données!$C$14*3,IF(F13="Astreinte +4 dep",Données!$C$14*4,""))))</f>
        <v/>
      </c>
      <c r="AF13" s="121"/>
      <c r="AG13" s="122"/>
      <c r="AH13" s="68"/>
      <c r="AI13" s="68"/>
    </row>
    <row r="14" spans="1:35" ht="15.6">
      <c r="A14" s="97" t="str">
        <f t="shared" si="1"/>
        <v>12 Janvier 2014</v>
      </c>
      <c r="B14" s="171" t="str">
        <f t="shared" si="2"/>
        <v/>
      </c>
      <c r="C14" s="70">
        <f t="shared" si="18"/>
        <v>41651</v>
      </c>
      <c r="D14" s="71">
        <f t="shared" si="18"/>
        <v>12</v>
      </c>
      <c r="E14" s="61"/>
      <c r="F14" s="61"/>
      <c r="G14" s="181" t="str">
        <f t="shared" si="3"/>
        <v/>
      </c>
      <c r="H14" s="63" t="str">
        <f t="shared" si="4"/>
        <v/>
      </c>
      <c r="I14" s="63" t="str">
        <f t="shared" si="5"/>
        <v/>
      </c>
      <c r="J14" s="64" t="str">
        <f t="shared" si="6"/>
        <v/>
      </c>
      <c r="K14" s="64"/>
      <c r="L14" s="63" t="str">
        <f t="shared" si="7"/>
        <v/>
      </c>
      <c r="M14" s="63" t="str">
        <f t="shared" si="8"/>
        <v/>
      </c>
      <c r="N14" s="64" t="str">
        <f t="shared" si="19"/>
        <v/>
      </c>
      <c r="O14" s="64" t="str">
        <f t="shared" si="9"/>
        <v/>
      </c>
      <c r="P14" s="64" t="str">
        <f t="shared" si="10"/>
        <v/>
      </c>
      <c r="Q14" s="63"/>
      <c r="R14" s="63"/>
      <c r="S14" s="63"/>
      <c r="T14" s="64" t="str">
        <f t="shared" si="11"/>
        <v/>
      </c>
      <c r="U14" s="64" t="str">
        <f t="shared" si="12"/>
        <v/>
      </c>
      <c r="V14" s="64" t="str">
        <f t="shared" si="13"/>
        <v/>
      </c>
      <c r="W14" s="91" t="str">
        <f t="shared" si="14"/>
        <v/>
      </c>
      <c r="X14" s="91" t="str">
        <f t="shared" si="0"/>
        <v/>
      </c>
      <c r="Y14" s="62"/>
      <c r="Z14" s="65"/>
      <c r="AA14" s="65" t="str">
        <f t="shared" si="15"/>
        <v/>
      </c>
      <c r="AB14" s="65"/>
      <c r="AC14" s="65" t="str">
        <f t="shared" si="16"/>
        <v/>
      </c>
      <c r="AD14" s="65" t="str">
        <f t="shared" si="17"/>
        <v/>
      </c>
      <c r="AE14" s="66" t="str">
        <f>IF(OR(F14="Matin",F14="après-midi",F14="nuit",F14="Journée",F14="Astreinte +1 dep"),Données!$C$14,IF(OR(F14="Astreinte +2 dep"),Données!$C$14*2,IF(OR(F14="Astreinte +3 dep"),Données!$C$14*3,IF(F14="Astreinte +4 dep",Données!$C$14*4,""))))</f>
        <v/>
      </c>
      <c r="AF14" s="67"/>
      <c r="AG14" s="93"/>
      <c r="AH14" s="68"/>
      <c r="AI14" s="68"/>
    </row>
    <row r="15" spans="1:35" ht="15.6">
      <c r="A15" s="97" t="str">
        <f t="shared" si="1"/>
        <v>13 Janvier 2014</v>
      </c>
      <c r="B15" s="171" t="str">
        <f t="shared" si="2"/>
        <v/>
      </c>
      <c r="C15" s="112">
        <f t="shared" si="18"/>
        <v>41652</v>
      </c>
      <c r="D15" s="113">
        <f t="shared" si="18"/>
        <v>13</v>
      </c>
      <c r="E15" s="114"/>
      <c r="F15" s="114"/>
      <c r="G15" s="115" t="str">
        <f t="shared" si="3"/>
        <v/>
      </c>
      <c r="H15" s="116" t="str">
        <f t="shared" si="4"/>
        <v/>
      </c>
      <c r="I15" s="116" t="str">
        <f t="shared" si="5"/>
        <v/>
      </c>
      <c r="J15" s="117" t="str">
        <f t="shared" si="6"/>
        <v/>
      </c>
      <c r="K15" s="117"/>
      <c r="L15" s="116" t="str">
        <f t="shared" si="7"/>
        <v/>
      </c>
      <c r="M15" s="116" t="str">
        <f t="shared" si="8"/>
        <v/>
      </c>
      <c r="N15" s="117" t="str">
        <f t="shared" si="19"/>
        <v/>
      </c>
      <c r="O15" s="117" t="str">
        <f t="shared" si="9"/>
        <v/>
      </c>
      <c r="P15" s="117" t="str">
        <f t="shared" si="10"/>
        <v/>
      </c>
      <c r="Q15" s="116"/>
      <c r="R15" s="116"/>
      <c r="S15" s="116"/>
      <c r="T15" s="117" t="str">
        <f t="shared" si="11"/>
        <v/>
      </c>
      <c r="U15" s="117" t="str">
        <f t="shared" si="12"/>
        <v/>
      </c>
      <c r="V15" s="117" t="str">
        <f t="shared" si="13"/>
        <v/>
      </c>
      <c r="W15" s="118" t="str">
        <f t="shared" si="14"/>
        <v/>
      </c>
      <c r="X15" s="118" t="str">
        <f t="shared" si="0"/>
        <v/>
      </c>
      <c r="Y15" s="115"/>
      <c r="Z15" s="119"/>
      <c r="AA15" s="119" t="str">
        <f t="shared" si="15"/>
        <v/>
      </c>
      <c r="AB15" s="119"/>
      <c r="AC15" s="119" t="str">
        <f t="shared" si="16"/>
        <v/>
      </c>
      <c r="AD15" s="119" t="str">
        <f t="shared" si="17"/>
        <v/>
      </c>
      <c r="AE15" s="120" t="str">
        <f>IF(OR(F15="Matin",F15="après-midi",F15="nuit",F15="Journée",F15="Astreinte +1 dep"),Données!$C$14,IF(OR(F15="Astreinte +2 dep"),Données!$C$14*2,IF(OR(F15="Astreinte +3 dep"),Données!$C$14*3,IF(F15="Astreinte +4 dep",Données!$C$14*4,""))))</f>
        <v/>
      </c>
      <c r="AF15" s="121"/>
      <c r="AG15" s="122"/>
      <c r="AH15" s="68"/>
      <c r="AI15" s="68"/>
    </row>
    <row r="16" spans="1:35" ht="15.6">
      <c r="A16" s="97" t="str">
        <f t="shared" si="1"/>
        <v>14 Janvier 2014</v>
      </c>
      <c r="B16" s="171" t="str">
        <f t="shared" si="2"/>
        <v/>
      </c>
      <c r="C16" s="70">
        <f t="shared" si="18"/>
        <v>41653</v>
      </c>
      <c r="D16" s="71">
        <f t="shared" si="18"/>
        <v>14</v>
      </c>
      <c r="E16" s="61"/>
      <c r="F16" s="69"/>
      <c r="G16" s="181" t="str">
        <f t="shared" si="3"/>
        <v/>
      </c>
      <c r="H16" s="63" t="str">
        <f t="shared" si="4"/>
        <v/>
      </c>
      <c r="I16" s="63" t="str">
        <f t="shared" si="5"/>
        <v/>
      </c>
      <c r="J16" s="64" t="str">
        <f t="shared" si="6"/>
        <v/>
      </c>
      <c r="K16" s="64"/>
      <c r="L16" s="63" t="str">
        <f t="shared" si="7"/>
        <v/>
      </c>
      <c r="M16" s="63" t="str">
        <f t="shared" si="8"/>
        <v/>
      </c>
      <c r="N16" s="64" t="str">
        <f t="shared" si="19"/>
        <v/>
      </c>
      <c r="O16" s="64" t="str">
        <f t="shared" si="9"/>
        <v/>
      </c>
      <c r="P16" s="64" t="str">
        <f t="shared" si="10"/>
        <v/>
      </c>
      <c r="Q16" s="63"/>
      <c r="R16" s="63"/>
      <c r="S16" s="63"/>
      <c r="T16" s="64" t="str">
        <f t="shared" si="11"/>
        <v/>
      </c>
      <c r="U16" s="64" t="str">
        <f t="shared" si="12"/>
        <v/>
      </c>
      <c r="V16" s="64" t="str">
        <f t="shared" si="13"/>
        <v/>
      </c>
      <c r="W16" s="91" t="str">
        <f t="shared" si="14"/>
        <v/>
      </c>
      <c r="X16" s="91" t="str">
        <f t="shared" si="0"/>
        <v/>
      </c>
      <c r="Y16" s="62"/>
      <c r="Z16" s="65"/>
      <c r="AA16" s="65" t="str">
        <f t="shared" si="15"/>
        <v/>
      </c>
      <c r="AB16" s="65"/>
      <c r="AC16" s="65" t="str">
        <f t="shared" si="16"/>
        <v/>
      </c>
      <c r="AD16" s="65" t="str">
        <f t="shared" si="17"/>
        <v/>
      </c>
      <c r="AE16" s="66" t="str">
        <f>IF(OR(F16="Matin",F16="après-midi",F16="nuit",F16="Journée",F16="Astreinte +1 dep"),Données!$C$14,IF(OR(F16="Astreinte +2 dep"),Données!$C$14*2,IF(OR(F16="Astreinte +3 dep"),Données!$C$14*3,IF(F16="Astreinte +4 dep",Données!$C$14*4,""))))</f>
        <v/>
      </c>
      <c r="AF16" s="67"/>
      <c r="AG16" s="93"/>
      <c r="AH16" s="68"/>
      <c r="AI16" s="68"/>
    </row>
    <row r="17" spans="1:35" ht="15.6">
      <c r="A17" s="97" t="str">
        <f t="shared" si="1"/>
        <v>15 Janvier 2014</v>
      </c>
      <c r="B17" s="171">
        <f t="shared" si="2"/>
        <v>3</v>
      </c>
      <c r="C17" s="112">
        <f t="shared" si="18"/>
        <v>41654</v>
      </c>
      <c r="D17" s="113">
        <f t="shared" si="18"/>
        <v>15</v>
      </c>
      <c r="E17" s="114"/>
      <c r="F17" s="114"/>
      <c r="G17" s="115" t="str">
        <f t="shared" si="3"/>
        <v/>
      </c>
      <c r="H17" s="116" t="str">
        <f t="shared" si="4"/>
        <v/>
      </c>
      <c r="I17" s="116" t="str">
        <f t="shared" si="5"/>
        <v/>
      </c>
      <c r="J17" s="117" t="str">
        <f t="shared" si="6"/>
        <v/>
      </c>
      <c r="K17" s="117"/>
      <c r="L17" s="116" t="str">
        <f t="shared" si="7"/>
        <v/>
      </c>
      <c r="M17" s="116" t="str">
        <f t="shared" si="8"/>
        <v/>
      </c>
      <c r="N17" s="117" t="str">
        <f t="shared" si="19"/>
        <v/>
      </c>
      <c r="O17" s="117" t="str">
        <f t="shared" si="9"/>
        <v/>
      </c>
      <c r="P17" s="117" t="str">
        <f t="shared" si="10"/>
        <v/>
      </c>
      <c r="Q17" s="116"/>
      <c r="R17" s="116"/>
      <c r="S17" s="116"/>
      <c r="T17" s="117" t="str">
        <f t="shared" si="11"/>
        <v/>
      </c>
      <c r="U17" s="117" t="str">
        <f t="shared" si="12"/>
        <v/>
      </c>
      <c r="V17" s="117" t="str">
        <f t="shared" si="13"/>
        <v/>
      </c>
      <c r="W17" s="118" t="str">
        <f t="shared" si="14"/>
        <v/>
      </c>
      <c r="X17" s="118" t="str">
        <f t="shared" si="0"/>
        <v/>
      </c>
      <c r="Y17" s="115"/>
      <c r="Z17" s="119"/>
      <c r="AA17" s="119" t="str">
        <f t="shared" si="15"/>
        <v/>
      </c>
      <c r="AB17" s="119"/>
      <c r="AC17" s="119" t="str">
        <f t="shared" si="16"/>
        <v/>
      </c>
      <c r="AD17" s="119" t="str">
        <f t="shared" si="17"/>
        <v/>
      </c>
      <c r="AE17" s="120" t="str">
        <f>IF(OR(F17="Matin",F17="après-midi",F17="nuit",F17="Journée",F17="Astreinte +1 dep"),Données!$C$14,IF(OR(F17="Astreinte +2 dep"),Données!$C$14*2,IF(OR(F17="Astreinte +3 dep"),Données!$C$14*3,IF(F17="Astreinte +4 dep",Données!$C$14*4,""))))</f>
        <v/>
      </c>
      <c r="AF17" s="121"/>
      <c r="AG17" s="122"/>
      <c r="AH17" s="68"/>
      <c r="AI17" s="68"/>
    </row>
    <row r="18" spans="1:35" ht="15.6">
      <c r="A18" s="97" t="str">
        <f t="shared" si="1"/>
        <v>16 Janvier 2014</v>
      </c>
      <c r="B18" s="171" t="str">
        <f t="shared" si="2"/>
        <v/>
      </c>
      <c r="C18" s="70">
        <f t="shared" si="18"/>
        <v>41655</v>
      </c>
      <c r="D18" s="71">
        <f t="shared" si="18"/>
        <v>16</v>
      </c>
      <c r="E18" s="61"/>
      <c r="F18" s="61"/>
      <c r="G18" s="181" t="str">
        <f t="shared" si="3"/>
        <v/>
      </c>
      <c r="H18" s="63" t="str">
        <f t="shared" si="4"/>
        <v/>
      </c>
      <c r="I18" s="63" t="str">
        <f t="shared" si="5"/>
        <v/>
      </c>
      <c r="J18" s="64" t="str">
        <f t="shared" si="6"/>
        <v/>
      </c>
      <c r="K18" s="64"/>
      <c r="L18" s="63" t="str">
        <f t="shared" si="7"/>
        <v/>
      </c>
      <c r="M18" s="63" t="str">
        <f t="shared" si="8"/>
        <v/>
      </c>
      <c r="N18" s="64" t="str">
        <f t="shared" si="19"/>
        <v/>
      </c>
      <c r="O18" s="64" t="str">
        <f t="shared" si="9"/>
        <v/>
      </c>
      <c r="P18" s="64" t="str">
        <f t="shared" si="10"/>
        <v/>
      </c>
      <c r="Q18" s="63"/>
      <c r="R18" s="63"/>
      <c r="S18" s="63"/>
      <c r="T18" s="64" t="str">
        <f t="shared" si="11"/>
        <v/>
      </c>
      <c r="U18" s="64" t="str">
        <f t="shared" si="12"/>
        <v/>
      </c>
      <c r="V18" s="64" t="str">
        <f t="shared" si="13"/>
        <v/>
      </c>
      <c r="W18" s="91" t="str">
        <f t="shared" si="14"/>
        <v/>
      </c>
      <c r="X18" s="91" t="str">
        <f t="shared" si="0"/>
        <v/>
      </c>
      <c r="Y18" s="62"/>
      <c r="Z18" s="65"/>
      <c r="AA18" s="65" t="str">
        <f t="shared" si="15"/>
        <v/>
      </c>
      <c r="AB18" s="65"/>
      <c r="AC18" s="65" t="str">
        <f t="shared" si="16"/>
        <v/>
      </c>
      <c r="AD18" s="65" t="str">
        <f t="shared" si="17"/>
        <v/>
      </c>
      <c r="AE18" s="66" t="str">
        <f>IF(OR(F18="Matin",F18="après-midi",F18="nuit",F18="Journée",F18="Astreinte +1 dep"),Données!$C$14,IF(OR(F18="Astreinte +2 dep"),Données!$C$14*2,IF(OR(F18="Astreinte +3 dep"),Données!$C$14*3,IF(F18="Astreinte +4 dep",Données!$C$14*4,""))))</f>
        <v/>
      </c>
      <c r="AF18" s="67"/>
      <c r="AG18" s="93"/>
      <c r="AH18" s="68"/>
      <c r="AI18" s="68"/>
    </row>
    <row r="19" spans="1:35" ht="15.6">
      <c r="A19" s="97" t="str">
        <f t="shared" si="1"/>
        <v>17 Janvier 2014</v>
      </c>
      <c r="B19" s="171" t="str">
        <f t="shared" si="2"/>
        <v/>
      </c>
      <c r="C19" s="112">
        <f t="shared" si="18"/>
        <v>41656</v>
      </c>
      <c r="D19" s="113">
        <f t="shared" si="18"/>
        <v>17</v>
      </c>
      <c r="E19" s="114"/>
      <c r="F19" s="114"/>
      <c r="G19" s="115" t="str">
        <f t="shared" si="3"/>
        <v/>
      </c>
      <c r="H19" s="116" t="str">
        <f t="shared" si="4"/>
        <v/>
      </c>
      <c r="I19" s="116" t="str">
        <f t="shared" si="5"/>
        <v/>
      </c>
      <c r="J19" s="117" t="str">
        <f t="shared" si="6"/>
        <v/>
      </c>
      <c r="K19" s="117"/>
      <c r="L19" s="116" t="str">
        <f t="shared" si="7"/>
        <v/>
      </c>
      <c r="M19" s="116" t="str">
        <f t="shared" si="8"/>
        <v/>
      </c>
      <c r="N19" s="117" t="str">
        <f t="shared" si="19"/>
        <v/>
      </c>
      <c r="O19" s="117" t="str">
        <f t="shared" si="9"/>
        <v/>
      </c>
      <c r="P19" s="117" t="str">
        <f t="shared" si="10"/>
        <v/>
      </c>
      <c r="Q19" s="116"/>
      <c r="R19" s="116"/>
      <c r="S19" s="116"/>
      <c r="T19" s="117" t="str">
        <f t="shared" si="11"/>
        <v/>
      </c>
      <c r="U19" s="117" t="str">
        <f t="shared" si="12"/>
        <v/>
      </c>
      <c r="V19" s="117" t="str">
        <f t="shared" si="13"/>
        <v/>
      </c>
      <c r="W19" s="118" t="str">
        <f t="shared" si="14"/>
        <v/>
      </c>
      <c r="X19" s="118" t="str">
        <f t="shared" si="0"/>
        <v/>
      </c>
      <c r="Y19" s="115"/>
      <c r="Z19" s="119"/>
      <c r="AA19" s="119" t="str">
        <f t="shared" si="15"/>
        <v/>
      </c>
      <c r="AB19" s="119"/>
      <c r="AC19" s="119" t="str">
        <f t="shared" si="16"/>
        <v/>
      </c>
      <c r="AD19" s="119" t="str">
        <f t="shared" si="17"/>
        <v/>
      </c>
      <c r="AE19" s="120" t="str">
        <f>IF(OR(F19="Matin",F19="après-midi",F19="nuit",F19="Journée",F19="Astreinte +1 dep"),Données!$C$14,IF(OR(F19="Astreinte +2 dep"),Données!$C$14*2,IF(OR(F19="Astreinte +3 dep"),Données!$C$14*3,IF(F19="Astreinte +4 dep",Données!$C$14*4,""))))</f>
        <v/>
      </c>
      <c r="AF19" s="121"/>
      <c r="AG19" s="122"/>
      <c r="AH19" s="68"/>
      <c r="AI19" s="68"/>
    </row>
    <row r="20" spans="1:35" ht="15.6">
      <c r="A20" s="97" t="str">
        <f t="shared" si="1"/>
        <v>18 Janvier 2014</v>
      </c>
      <c r="B20" s="171" t="str">
        <f t="shared" si="2"/>
        <v/>
      </c>
      <c r="C20" s="70">
        <f t="shared" si="18"/>
        <v>41657</v>
      </c>
      <c r="D20" s="71">
        <f t="shared" si="18"/>
        <v>18</v>
      </c>
      <c r="E20" s="61"/>
      <c r="F20" s="61"/>
      <c r="G20" s="181" t="str">
        <f t="shared" si="3"/>
        <v/>
      </c>
      <c r="H20" s="63" t="str">
        <f t="shared" si="4"/>
        <v/>
      </c>
      <c r="I20" s="63" t="str">
        <f t="shared" si="5"/>
        <v/>
      </c>
      <c r="J20" s="64" t="str">
        <f t="shared" si="6"/>
        <v/>
      </c>
      <c r="K20" s="64"/>
      <c r="L20" s="63" t="str">
        <f t="shared" si="7"/>
        <v/>
      </c>
      <c r="M20" s="63" t="str">
        <f t="shared" si="8"/>
        <v/>
      </c>
      <c r="N20" s="64" t="str">
        <f t="shared" si="19"/>
        <v/>
      </c>
      <c r="O20" s="64" t="str">
        <f t="shared" si="9"/>
        <v/>
      </c>
      <c r="P20" s="64" t="str">
        <f t="shared" si="10"/>
        <v/>
      </c>
      <c r="Q20" s="63"/>
      <c r="R20" s="63"/>
      <c r="S20" s="63"/>
      <c r="T20" s="64" t="str">
        <f t="shared" si="11"/>
        <v/>
      </c>
      <c r="U20" s="64" t="str">
        <f t="shared" si="12"/>
        <v/>
      </c>
      <c r="V20" s="64" t="str">
        <f t="shared" si="13"/>
        <v/>
      </c>
      <c r="W20" s="91" t="str">
        <f t="shared" si="14"/>
        <v/>
      </c>
      <c r="X20" s="91" t="str">
        <f t="shared" si="0"/>
        <v/>
      </c>
      <c r="Y20" s="62"/>
      <c r="Z20" s="65"/>
      <c r="AA20" s="65" t="str">
        <f t="shared" si="15"/>
        <v/>
      </c>
      <c r="AB20" s="65"/>
      <c r="AC20" s="65" t="str">
        <f t="shared" si="16"/>
        <v/>
      </c>
      <c r="AD20" s="65" t="str">
        <f t="shared" si="17"/>
        <v/>
      </c>
      <c r="AE20" s="66" t="str">
        <f>IF(OR(F20="Matin",F20="après-midi",F20="nuit",F20="Journée",F20="Astreinte +1 dep"),Données!$C$14,IF(OR(F20="Astreinte +2 dep"),Données!$C$14*2,IF(OR(F20="Astreinte +3 dep"),Données!$C$14*3,IF(F20="Astreinte +4 dep",Données!$C$14*4,""))))</f>
        <v/>
      </c>
      <c r="AF20" s="67"/>
      <c r="AG20" s="93"/>
      <c r="AH20" s="68"/>
      <c r="AI20" s="68"/>
    </row>
    <row r="21" spans="1:35" ht="15.6">
      <c r="A21" s="97" t="str">
        <f t="shared" si="1"/>
        <v>19 Janvier 2014</v>
      </c>
      <c r="B21" s="171" t="str">
        <f t="shared" si="2"/>
        <v/>
      </c>
      <c r="C21" s="112">
        <f t="shared" ref="C21:D30" si="20">C20+1</f>
        <v>41658</v>
      </c>
      <c r="D21" s="113">
        <f t="shared" si="20"/>
        <v>19</v>
      </c>
      <c r="E21" s="114"/>
      <c r="F21" s="114"/>
      <c r="G21" s="115" t="str">
        <f t="shared" si="3"/>
        <v/>
      </c>
      <c r="H21" s="116" t="str">
        <f t="shared" si="4"/>
        <v/>
      </c>
      <c r="I21" s="116" t="str">
        <f t="shared" si="5"/>
        <v/>
      </c>
      <c r="J21" s="117" t="str">
        <f t="shared" si="6"/>
        <v/>
      </c>
      <c r="K21" s="117"/>
      <c r="L21" s="116" t="str">
        <f t="shared" si="7"/>
        <v/>
      </c>
      <c r="M21" s="116" t="str">
        <f t="shared" si="8"/>
        <v/>
      </c>
      <c r="N21" s="117" t="str">
        <f t="shared" si="19"/>
        <v/>
      </c>
      <c r="O21" s="117" t="str">
        <f t="shared" si="9"/>
        <v/>
      </c>
      <c r="P21" s="117" t="str">
        <f t="shared" si="10"/>
        <v/>
      </c>
      <c r="Q21" s="116"/>
      <c r="R21" s="116"/>
      <c r="S21" s="116"/>
      <c r="T21" s="117" t="str">
        <f t="shared" si="11"/>
        <v/>
      </c>
      <c r="U21" s="117" t="str">
        <f t="shared" si="12"/>
        <v/>
      </c>
      <c r="V21" s="117" t="str">
        <f t="shared" si="13"/>
        <v/>
      </c>
      <c r="W21" s="118" t="str">
        <f t="shared" si="14"/>
        <v/>
      </c>
      <c r="X21" s="118" t="str">
        <f t="shared" si="0"/>
        <v/>
      </c>
      <c r="Y21" s="115"/>
      <c r="Z21" s="119"/>
      <c r="AA21" s="119" t="str">
        <f t="shared" si="15"/>
        <v/>
      </c>
      <c r="AB21" s="119"/>
      <c r="AC21" s="119" t="str">
        <f t="shared" si="16"/>
        <v/>
      </c>
      <c r="AD21" s="119" t="str">
        <f t="shared" si="17"/>
        <v/>
      </c>
      <c r="AE21" s="120" t="str">
        <f>IF(OR(F21="Matin",F21="après-midi",F21="nuit",F21="Journée",F21="Astreinte +1 dep"),Données!$C$14,IF(OR(F21="Astreinte +2 dep"),Données!$C$14*2,IF(OR(F21="Astreinte +3 dep"),Données!$C$14*3,IF(F21="Astreinte +4 dep",Données!$C$14*4,""))))</f>
        <v/>
      </c>
      <c r="AF21" s="121"/>
      <c r="AG21" s="122"/>
      <c r="AH21" s="68"/>
      <c r="AI21" s="68"/>
    </row>
    <row r="22" spans="1:35" ht="15.6">
      <c r="A22" s="97" t="str">
        <f t="shared" si="1"/>
        <v>20 Janvier 2014</v>
      </c>
      <c r="B22" s="171" t="str">
        <f t="shared" si="2"/>
        <v/>
      </c>
      <c r="C22" s="70">
        <f t="shared" si="20"/>
        <v>41659</v>
      </c>
      <c r="D22" s="71">
        <f t="shared" si="20"/>
        <v>20</v>
      </c>
      <c r="E22" s="61"/>
      <c r="F22" s="61"/>
      <c r="G22" s="181" t="str">
        <f t="shared" si="3"/>
        <v/>
      </c>
      <c r="H22" s="63" t="str">
        <f t="shared" si="4"/>
        <v/>
      </c>
      <c r="I22" s="63" t="str">
        <f t="shared" si="5"/>
        <v/>
      </c>
      <c r="J22" s="64" t="str">
        <f t="shared" si="6"/>
        <v/>
      </c>
      <c r="K22" s="64"/>
      <c r="L22" s="63" t="str">
        <f t="shared" si="7"/>
        <v/>
      </c>
      <c r="M22" s="63" t="str">
        <f t="shared" si="8"/>
        <v/>
      </c>
      <c r="N22" s="64" t="str">
        <f t="shared" si="19"/>
        <v/>
      </c>
      <c r="O22" s="64" t="str">
        <f t="shared" si="9"/>
        <v/>
      </c>
      <c r="P22" s="64" t="str">
        <f t="shared" si="10"/>
        <v/>
      </c>
      <c r="Q22" s="63"/>
      <c r="R22" s="63"/>
      <c r="S22" s="63"/>
      <c r="T22" s="64" t="str">
        <f t="shared" si="11"/>
        <v/>
      </c>
      <c r="U22" s="64" t="str">
        <f t="shared" si="12"/>
        <v/>
      </c>
      <c r="V22" s="64" t="str">
        <f t="shared" si="13"/>
        <v/>
      </c>
      <c r="W22" s="91" t="str">
        <f t="shared" si="14"/>
        <v/>
      </c>
      <c r="X22" s="91" t="str">
        <f t="shared" si="0"/>
        <v/>
      </c>
      <c r="Y22" s="62"/>
      <c r="Z22" s="65"/>
      <c r="AA22" s="65" t="str">
        <f t="shared" si="15"/>
        <v/>
      </c>
      <c r="AB22" s="65"/>
      <c r="AC22" s="65" t="str">
        <f t="shared" si="16"/>
        <v/>
      </c>
      <c r="AD22" s="65" t="str">
        <f t="shared" si="17"/>
        <v/>
      </c>
      <c r="AE22" s="66" t="str">
        <f>IF(OR(F22="Matin",F22="après-midi",F22="nuit",F22="Journée",F22="Astreinte +1 dep"),Données!$C$14,IF(OR(F22="Astreinte +2 dep"),Données!$C$14*2,IF(OR(F22="Astreinte +3 dep"),Données!$C$14*3,IF(F22="Astreinte +4 dep",Données!$C$14*4,""))))</f>
        <v/>
      </c>
      <c r="AF22" s="67"/>
      <c r="AG22" s="93"/>
      <c r="AH22" s="68"/>
      <c r="AI22" s="68"/>
    </row>
    <row r="23" spans="1:35" ht="15.6">
      <c r="A23" s="97" t="str">
        <f t="shared" si="1"/>
        <v>21 Janvier 2014</v>
      </c>
      <c r="B23" s="171" t="str">
        <f t="shared" si="2"/>
        <v/>
      </c>
      <c r="C23" s="112">
        <f t="shared" si="20"/>
        <v>41660</v>
      </c>
      <c r="D23" s="113">
        <f t="shared" si="20"/>
        <v>21</v>
      </c>
      <c r="E23" s="114"/>
      <c r="F23" s="114"/>
      <c r="G23" s="115" t="str">
        <f t="shared" si="3"/>
        <v/>
      </c>
      <c r="H23" s="116" t="str">
        <f t="shared" si="4"/>
        <v/>
      </c>
      <c r="I23" s="116" t="str">
        <f t="shared" si="5"/>
        <v/>
      </c>
      <c r="J23" s="117" t="str">
        <f t="shared" si="6"/>
        <v/>
      </c>
      <c r="K23" s="117"/>
      <c r="L23" s="116" t="str">
        <f t="shared" si="7"/>
        <v/>
      </c>
      <c r="M23" s="116" t="str">
        <f t="shared" si="8"/>
        <v/>
      </c>
      <c r="N23" s="117" t="str">
        <f t="shared" si="19"/>
        <v/>
      </c>
      <c r="O23" s="117" t="str">
        <f t="shared" si="9"/>
        <v/>
      </c>
      <c r="P23" s="117" t="str">
        <f t="shared" si="10"/>
        <v/>
      </c>
      <c r="Q23" s="116"/>
      <c r="R23" s="116"/>
      <c r="S23" s="116"/>
      <c r="T23" s="117" t="str">
        <f t="shared" si="11"/>
        <v/>
      </c>
      <c r="U23" s="117" t="str">
        <f t="shared" si="12"/>
        <v/>
      </c>
      <c r="V23" s="117" t="str">
        <f t="shared" si="13"/>
        <v/>
      </c>
      <c r="W23" s="118" t="str">
        <f t="shared" si="14"/>
        <v/>
      </c>
      <c r="X23" s="118" t="str">
        <f t="shared" si="0"/>
        <v/>
      </c>
      <c r="Y23" s="115"/>
      <c r="Z23" s="119"/>
      <c r="AA23" s="119" t="str">
        <f t="shared" si="15"/>
        <v/>
      </c>
      <c r="AB23" s="119"/>
      <c r="AC23" s="119" t="str">
        <f t="shared" si="16"/>
        <v/>
      </c>
      <c r="AD23" s="119" t="str">
        <f t="shared" si="17"/>
        <v/>
      </c>
      <c r="AE23" s="120" t="str">
        <f>IF(OR(F23="Matin",F23="après-midi",F23="nuit",F23="Journée",F23="Astreinte +1 dep"),Données!$C$14,IF(OR(F23="Astreinte +2 dep"),Données!$C$14*2,IF(OR(F23="Astreinte +3 dep"),Données!$C$14*3,IF(F23="Astreinte +4 dep",Données!$C$14*4,""))))</f>
        <v/>
      </c>
      <c r="AF23" s="121"/>
      <c r="AG23" s="122"/>
      <c r="AH23" s="68"/>
      <c r="AI23" s="68"/>
    </row>
    <row r="24" spans="1:35" ht="15.6">
      <c r="A24" s="97" t="str">
        <f t="shared" si="1"/>
        <v>22 Janvier 2014</v>
      </c>
      <c r="B24" s="171">
        <f t="shared" si="2"/>
        <v>4</v>
      </c>
      <c r="C24" s="70">
        <f t="shared" si="20"/>
        <v>41661</v>
      </c>
      <c r="D24" s="71">
        <f t="shared" si="20"/>
        <v>22</v>
      </c>
      <c r="E24" s="61"/>
      <c r="F24" s="61"/>
      <c r="G24" s="181" t="str">
        <f t="shared" si="3"/>
        <v/>
      </c>
      <c r="H24" s="63" t="str">
        <f t="shared" si="4"/>
        <v/>
      </c>
      <c r="I24" s="63" t="str">
        <f t="shared" si="5"/>
        <v/>
      </c>
      <c r="J24" s="64" t="str">
        <f t="shared" si="6"/>
        <v/>
      </c>
      <c r="K24" s="64"/>
      <c r="L24" s="63" t="str">
        <f t="shared" si="7"/>
        <v/>
      </c>
      <c r="M24" s="63" t="str">
        <f t="shared" si="8"/>
        <v/>
      </c>
      <c r="N24" s="64" t="str">
        <f t="shared" si="19"/>
        <v/>
      </c>
      <c r="O24" s="64" t="str">
        <f t="shared" si="9"/>
        <v/>
      </c>
      <c r="P24" s="64" t="str">
        <f t="shared" si="10"/>
        <v/>
      </c>
      <c r="Q24" s="63"/>
      <c r="R24" s="63"/>
      <c r="S24" s="63"/>
      <c r="T24" s="64" t="str">
        <f t="shared" si="11"/>
        <v/>
      </c>
      <c r="U24" s="64" t="str">
        <f t="shared" si="12"/>
        <v/>
      </c>
      <c r="V24" s="64" t="str">
        <f t="shared" si="13"/>
        <v/>
      </c>
      <c r="W24" s="91" t="str">
        <f t="shared" si="14"/>
        <v/>
      </c>
      <c r="X24" s="91" t="str">
        <f t="shared" si="0"/>
        <v/>
      </c>
      <c r="Y24" s="62"/>
      <c r="Z24" s="65"/>
      <c r="AA24" s="65" t="str">
        <f t="shared" si="15"/>
        <v/>
      </c>
      <c r="AB24" s="65"/>
      <c r="AC24" s="65" t="str">
        <f t="shared" si="16"/>
        <v/>
      </c>
      <c r="AD24" s="65" t="str">
        <f t="shared" si="17"/>
        <v/>
      </c>
      <c r="AE24" s="66" t="str">
        <f>IF(OR(F24="Matin",F24="après-midi",F24="nuit",F24="Journée",F24="Astreinte +1 dep"),Données!$C$14,IF(OR(F24="Astreinte +2 dep"),Données!$C$14*2,IF(OR(F24="Astreinte +3 dep"),Données!$C$14*3,IF(F24="Astreinte +4 dep",Données!$C$14*4,""))))</f>
        <v/>
      </c>
      <c r="AF24" s="67"/>
      <c r="AG24" s="93"/>
      <c r="AH24" s="68"/>
      <c r="AI24" s="68"/>
    </row>
    <row r="25" spans="1:35" ht="15.6">
      <c r="A25" s="97" t="str">
        <f t="shared" si="1"/>
        <v>23 Janvier 2014</v>
      </c>
      <c r="B25" s="171" t="str">
        <f t="shared" si="2"/>
        <v/>
      </c>
      <c r="C25" s="112">
        <f t="shared" si="20"/>
        <v>41662</v>
      </c>
      <c r="D25" s="113">
        <f t="shared" si="20"/>
        <v>23</v>
      </c>
      <c r="E25" s="114"/>
      <c r="F25" s="114"/>
      <c r="G25" s="115" t="str">
        <f t="shared" si="3"/>
        <v/>
      </c>
      <c r="H25" s="116" t="str">
        <f t="shared" si="4"/>
        <v/>
      </c>
      <c r="I25" s="116" t="str">
        <f t="shared" si="5"/>
        <v/>
      </c>
      <c r="J25" s="117" t="str">
        <f t="shared" si="6"/>
        <v/>
      </c>
      <c r="K25" s="117"/>
      <c r="L25" s="116" t="str">
        <f t="shared" si="7"/>
        <v/>
      </c>
      <c r="M25" s="116" t="str">
        <f t="shared" si="8"/>
        <v/>
      </c>
      <c r="N25" s="117" t="str">
        <f t="shared" si="19"/>
        <v/>
      </c>
      <c r="O25" s="117" t="str">
        <f t="shared" si="9"/>
        <v/>
      </c>
      <c r="P25" s="117" t="str">
        <f t="shared" si="10"/>
        <v/>
      </c>
      <c r="Q25" s="116"/>
      <c r="R25" s="116"/>
      <c r="S25" s="116"/>
      <c r="T25" s="117" t="str">
        <f t="shared" si="11"/>
        <v/>
      </c>
      <c r="U25" s="117" t="str">
        <f t="shared" si="12"/>
        <v/>
      </c>
      <c r="V25" s="117" t="str">
        <f t="shared" si="13"/>
        <v/>
      </c>
      <c r="W25" s="118" t="str">
        <f t="shared" si="14"/>
        <v/>
      </c>
      <c r="X25" s="118" t="str">
        <f t="shared" si="0"/>
        <v/>
      </c>
      <c r="Y25" s="115"/>
      <c r="Z25" s="119"/>
      <c r="AA25" s="119" t="str">
        <f t="shared" si="15"/>
        <v/>
      </c>
      <c r="AB25" s="119"/>
      <c r="AC25" s="119" t="str">
        <f t="shared" si="16"/>
        <v/>
      </c>
      <c r="AD25" s="119" t="str">
        <f t="shared" si="17"/>
        <v/>
      </c>
      <c r="AE25" s="120" t="str">
        <f>IF(OR(F25="Matin",F25="après-midi",F25="nuit",F25="Journée",F25="Astreinte +1 dep"),Données!$C$14,IF(OR(F25="Astreinte +2 dep"),Données!$C$14*2,IF(OR(F25="Astreinte +3 dep"),Données!$C$14*3,IF(F25="Astreinte +4 dep",Données!$C$14*4,""))))</f>
        <v/>
      </c>
      <c r="AF25" s="121"/>
      <c r="AG25" s="122"/>
      <c r="AH25" s="68"/>
      <c r="AI25" s="68"/>
    </row>
    <row r="26" spans="1:35" ht="15.6">
      <c r="A26" s="97" t="str">
        <f t="shared" si="1"/>
        <v>24 Janvier 2014</v>
      </c>
      <c r="B26" s="171" t="str">
        <f t="shared" si="2"/>
        <v/>
      </c>
      <c r="C26" s="70">
        <f t="shared" si="20"/>
        <v>41663</v>
      </c>
      <c r="D26" s="71">
        <f t="shared" si="20"/>
        <v>24</v>
      </c>
      <c r="E26" s="61"/>
      <c r="F26" s="69"/>
      <c r="G26" s="181" t="str">
        <f t="shared" si="3"/>
        <v/>
      </c>
      <c r="H26" s="63" t="str">
        <f t="shared" si="4"/>
        <v/>
      </c>
      <c r="I26" s="63" t="str">
        <f t="shared" si="5"/>
        <v/>
      </c>
      <c r="J26" s="64" t="str">
        <f t="shared" si="6"/>
        <v/>
      </c>
      <c r="K26" s="64"/>
      <c r="L26" s="63" t="str">
        <f t="shared" si="7"/>
        <v/>
      </c>
      <c r="M26" s="63" t="str">
        <f t="shared" si="8"/>
        <v/>
      </c>
      <c r="N26" s="64" t="str">
        <f t="shared" si="19"/>
        <v/>
      </c>
      <c r="O26" s="64" t="str">
        <f t="shared" si="9"/>
        <v/>
      </c>
      <c r="P26" s="64" t="str">
        <f t="shared" si="10"/>
        <v/>
      </c>
      <c r="Q26" s="63"/>
      <c r="R26" s="63"/>
      <c r="S26" s="63"/>
      <c r="T26" s="64" t="str">
        <f t="shared" si="11"/>
        <v/>
      </c>
      <c r="U26" s="64" t="str">
        <f t="shared" si="12"/>
        <v/>
      </c>
      <c r="V26" s="64" t="str">
        <f t="shared" si="13"/>
        <v/>
      </c>
      <c r="W26" s="91" t="str">
        <f t="shared" si="14"/>
        <v/>
      </c>
      <c r="X26" s="91" t="str">
        <f t="shared" si="0"/>
        <v/>
      </c>
      <c r="Y26" s="62"/>
      <c r="Z26" s="65"/>
      <c r="AA26" s="65" t="str">
        <f t="shared" si="15"/>
        <v/>
      </c>
      <c r="AB26" s="65"/>
      <c r="AC26" s="65" t="str">
        <f t="shared" si="16"/>
        <v/>
      </c>
      <c r="AD26" s="65" t="str">
        <f t="shared" si="17"/>
        <v/>
      </c>
      <c r="AE26" s="66" t="str">
        <f>IF(OR(F26="Matin",F26="après-midi",F26="nuit",F26="Journée",F26="Astreinte +1 dep"),Données!$C$14,IF(OR(F26="Astreinte +2 dep"),Données!$C$14*2,IF(OR(F26="Astreinte +3 dep"),Données!$C$14*3,IF(F26="Astreinte +4 dep",Données!$C$14*4,""))))</f>
        <v/>
      </c>
      <c r="AF26" s="67"/>
      <c r="AG26" s="93"/>
      <c r="AH26" s="68"/>
      <c r="AI26" s="68"/>
    </row>
    <row r="27" spans="1:35" ht="15.6">
      <c r="A27" s="97" t="str">
        <f t="shared" si="1"/>
        <v>25 Janvier 2014</v>
      </c>
      <c r="B27" s="171" t="str">
        <f t="shared" si="2"/>
        <v/>
      </c>
      <c r="C27" s="112">
        <f t="shared" si="20"/>
        <v>41664</v>
      </c>
      <c r="D27" s="113">
        <f t="shared" si="20"/>
        <v>25</v>
      </c>
      <c r="E27" s="114"/>
      <c r="F27" s="114"/>
      <c r="G27" s="115" t="str">
        <f t="shared" si="3"/>
        <v/>
      </c>
      <c r="H27" s="116" t="str">
        <f t="shared" si="4"/>
        <v/>
      </c>
      <c r="I27" s="116" t="str">
        <f t="shared" si="5"/>
        <v/>
      </c>
      <c r="J27" s="117" t="str">
        <f t="shared" si="6"/>
        <v/>
      </c>
      <c r="K27" s="117"/>
      <c r="L27" s="116" t="str">
        <f t="shared" si="7"/>
        <v/>
      </c>
      <c r="M27" s="116" t="str">
        <f t="shared" si="8"/>
        <v/>
      </c>
      <c r="N27" s="117" t="str">
        <f t="shared" si="19"/>
        <v/>
      </c>
      <c r="O27" s="117" t="str">
        <f t="shared" si="9"/>
        <v/>
      </c>
      <c r="P27" s="117" t="str">
        <f t="shared" si="10"/>
        <v/>
      </c>
      <c r="Q27" s="116"/>
      <c r="R27" s="116"/>
      <c r="S27" s="116"/>
      <c r="T27" s="117" t="str">
        <f t="shared" si="11"/>
        <v/>
      </c>
      <c r="U27" s="117" t="str">
        <f t="shared" si="12"/>
        <v/>
      </c>
      <c r="V27" s="117" t="str">
        <f t="shared" si="13"/>
        <v/>
      </c>
      <c r="W27" s="118" t="str">
        <f t="shared" si="14"/>
        <v/>
      </c>
      <c r="X27" s="118" t="str">
        <f t="shared" si="0"/>
        <v/>
      </c>
      <c r="Y27" s="115"/>
      <c r="Z27" s="119"/>
      <c r="AA27" s="119" t="str">
        <f t="shared" si="15"/>
        <v/>
      </c>
      <c r="AB27" s="119"/>
      <c r="AC27" s="119" t="str">
        <f t="shared" si="16"/>
        <v/>
      </c>
      <c r="AD27" s="119" t="str">
        <f t="shared" si="17"/>
        <v/>
      </c>
      <c r="AE27" s="120" t="str">
        <f>IF(OR(F27="Matin",F27="après-midi",F27="nuit",F27="Journée",F27="Astreinte +1 dep"),Données!$C$14,IF(OR(F27="Astreinte +2 dep"),Données!$C$14*2,IF(OR(F27="Astreinte +3 dep"),Données!$C$14*3,IF(F27="Astreinte +4 dep",Données!$C$14*4,""))))</f>
        <v/>
      </c>
      <c r="AF27" s="121"/>
      <c r="AG27" s="122"/>
      <c r="AH27" s="68"/>
      <c r="AI27" s="68"/>
    </row>
    <row r="28" spans="1:35" ht="15.6">
      <c r="A28" s="97" t="str">
        <f t="shared" si="1"/>
        <v>26 Janvier 2014</v>
      </c>
      <c r="B28" s="171" t="str">
        <f t="shared" si="2"/>
        <v/>
      </c>
      <c r="C28" s="70">
        <f t="shared" si="20"/>
        <v>41665</v>
      </c>
      <c r="D28" s="71">
        <f t="shared" si="20"/>
        <v>26</v>
      </c>
      <c r="E28" s="61"/>
      <c r="F28" s="61"/>
      <c r="G28" s="181" t="str">
        <f t="shared" si="3"/>
        <v/>
      </c>
      <c r="H28" s="63" t="str">
        <f t="shared" si="4"/>
        <v/>
      </c>
      <c r="I28" s="63" t="str">
        <f t="shared" si="5"/>
        <v/>
      </c>
      <c r="J28" s="64" t="str">
        <f t="shared" si="6"/>
        <v/>
      </c>
      <c r="K28" s="64"/>
      <c r="L28" s="63" t="str">
        <f t="shared" si="7"/>
        <v/>
      </c>
      <c r="M28" s="63" t="str">
        <f t="shared" si="8"/>
        <v/>
      </c>
      <c r="N28" s="64" t="str">
        <f t="shared" si="19"/>
        <v/>
      </c>
      <c r="O28" s="64" t="str">
        <f t="shared" si="9"/>
        <v/>
      </c>
      <c r="P28" s="64" t="str">
        <f t="shared" si="10"/>
        <v/>
      </c>
      <c r="Q28" s="63"/>
      <c r="R28" s="63"/>
      <c r="S28" s="63"/>
      <c r="T28" s="64" t="str">
        <f t="shared" si="11"/>
        <v/>
      </c>
      <c r="U28" s="64" t="str">
        <f t="shared" si="12"/>
        <v/>
      </c>
      <c r="V28" s="64" t="str">
        <f t="shared" si="13"/>
        <v/>
      </c>
      <c r="W28" s="91" t="str">
        <f t="shared" si="14"/>
        <v/>
      </c>
      <c r="X28" s="91" t="str">
        <f t="shared" si="0"/>
        <v/>
      </c>
      <c r="Y28" s="62"/>
      <c r="Z28" s="65"/>
      <c r="AA28" s="65" t="str">
        <f t="shared" si="15"/>
        <v/>
      </c>
      <c r="AB28" s="65"/>
      <c r="AC28" s="65" t="str">
        <f t="shared" si="16"/>
        <v/>
      </c>
      <c r="AD28" s="65" t="str">
        <f t="shared" si="17"/>
        <v/>
      </c>
      <c r="AE28" s="66" t="str">
        <f>IF(OR(F28="Matin",F28="après-midi",F28="nuit",F28="Journée",F28="Astreinte +1 dep"),Données!$C$14,IF(OR(F28="Astreinte +2 dep"),Données!$C$14*2,IF(OR(F28="Astreinte +3 dep"),Données!$C$14*3,IF(F28="Astreinte +4 dep",Données!$C$14*4,""))))</f>
        <v/>
      </c>
      <c r="AF28" s="67"/>
      <c r="AG28" s="93"/>
      <c r="AH28" s="68"/>
      <c r="AI28" s="68"/>
    </row>
    <row r="29" spans="1:35" ht="15.6">
      <c r="A29" s="97" t="str">
        <f t="shared" si="1"/>
        <v>27 Janvier 2014</v>
      </c>
      <c r="B29" s="171" t="str">
        <f t="shared" si="2"/>
        <v/>
      </c>
      <c r="C29" s="112">
        <f t="shared" si="20"/>
        <v>41666</v>
      </c>
      <c r="D29" s="113">
        <f t="shared" si="20"/>
        <v>27</v>
      </c>
      <c r="E29" s="114"/>
      <c r="F29" s="114"/>
      <c r="G29" s="115" t="str">
        <f t="shared" si="3"/>
        <v/>
      </c>
      <c r="H29" s="116" t="str">
        <f t="shared" si="4"/>
        <v/>
      </c>
      <c r="I29" s="116" t="str">
        <f t="shared" si="5"/>
        <v/>
      </c>
      <c r="J29" s="117" t="str">
        <f t="shared" si="6"/>
        <v/>
      </c>
      <c r="K29" s="117"/>
      <c r="L29" s="116" t="str">
        <f t="shared" si="7"/>
        <v/>
      </c>
      <c r="M29" s="116" t="str">
        <f t="shared" si="8"/>
        <v/>
      </c>
      <c r="N29" s="117" t="str">
        <f t="shared" si="19"/>
        <v/>
      </c>
      <c r="O29" s="117" t="str">
        <f t="shared" si="9"/>
        <v/>
      </c>
      <c r="P29" s="117" t="str">
        <f t="shared" si="10"/>
        <v/>
      </c>
      <c r="Q29" s="116"/>
      <c r="R29" s="116"/>
      <c r="S29" s="116"/>
      <c r="T29" s="117" t="str">
        <f t="shared" si="11"/>
        <v/>
      </c>
      <c r="U29" s="117" t="str">
        <f t="shared" si="12"/>
        <v/>
      </c>
      <c r="V29" s="117" t="str">
        <f t="shared" si="13"/>
        <v/>
      </c>
      <c r="W29" s="118" t="str">
        <f t="shared" si="14"/>
        <v/>
      </c>
      <c r="X29" s="118" t="str">
        <f t="shared" si="0"/>
        <v/>
      </c>
      <c r="Y29" s="115"/>
      <c r="Z29" s="119"/>
      <c r="AA29" s="119" t="str">
        <f t="shared" si="15"/>
        <v/>
      </c>
      <c r="AB29" s="119"/>
      <c r="AC29" s="119" t="str">
        <f t="shared" si="16"/>
        <v/>
      </c>
      <c r="AD29" s="119" t="str">
        <f t="shared" si="17"/>
        <v/>
      </c>
      <c r="AE29" s="120" t="str">
        <f>IF(OR(F29="Matin",F29="après-midi",F29="nuit",F29="Journée",F29="Astreinte +1 dep"),Données!$C$14,IF(OR(F29="Astreinte +2 dep"),Données!$C$14*2,IF(OR(F29="Astreinte +3 dep"),Données!$C$14*3,IF(F29="Astreinte +4 dep",Données!$C$14*4,""))))</f>
        <v/>
      </c>
      <c r="AF29" s="121"/>
      <c r="AG29" s="122"/>
      <c r="AH29" s="68"/>
      <c r="AI29" s="68"/>
    </row>
    <row r="30" spans="1:35" ht="15.6">
      <c r="A30" s="97" t="str">
        <f t="shared" si="1"/>
        <v>28 Janvier 2014</v>
      </c>
      <c r="B30" s="171" t="str">
        <f t="shared" si="2"/>
        <v/>
      </c>
      <c r="C30" s="70">
        <f t="shared" si="20"/>
        <v>41667</v>
      </c>
      <c r="D30" s="71">
        <f t="shared" si="20"/>
        <v>28</v>
      </c>
      <c r="E30" s="61"/>
      <c r="F30" s="61"/>
      <c r="G30" s="181" t="str">
        <f t="shared" si="3"/>
        <v/>
      </c>
      <c r="H30" s="63" t="str">
        <f t="shared" si="4"/>
        <v/>
      </c>
      <c r="I30" s="63" t="str">
        <f t="shared" si="5"/>
        <v/>
      </c>
      <c r="J30" s="64" t="str">
        <f t="shared" si="6"/>
        <v/>
      </c>
      <c r="K30" s="64"/>
      <c r="L30" s="63" t="str">
        <f t="shared" si="7"/>
        <v/>
      </c>
      <c r="M30" s="63" t="str">
        <f t="shared" si="8"/>
        <v/>
      </c>
      <c r="N30" s="64" t="str">
        <f t="shared" si="19"/>
        <v/>
      </c>
      <c r="O30" s="64" t="str">
        <f t="shared" si="9"/>
        <v/>
      </c>
      <c r="P30" s="64" t="str">
        <f t="shared" si="10"/>
        <v/>
      </c>
      <c r="Q30" s="63"/>
      <c r="R30" s="63"/>
      <c r="S30" s="63"/>
      <c r="T30" s="64" t="str">
        <f t="shared" si="11"/>
        <v/>
      </c>
      <c r="U30" s="64" t="str">
        <f t="shared" si="12"/>
        <v/>
      </c>
      <c r="V30" s="64" t="str">
        <f t="shared" si="13"/>
        <v/>
      </c>
      <c r="W30" s="91" t="str">
        <f t="shared" si="14"/>
        <v/>
      </c>
      <c r="X30" s="91" t="str">
        <f t="shared" si="0"/>
        <v/>
      </c>
      <c r="Y30" s="62"/>
      <c r="Z30" s="65"/>
      <c r="AA30" s="65" t="str">
        <f t="shared" si="15"/>
        <v/>
      </c>
      <c r="AB30" s="65"/>
      <c r="AC30" s="65" t="str">
        <f t="shared" si="16"/>
        <v/>
      </c>
      <c r="AD30" s="65" t="str">
        <f t="shared" si="17"/>
        <v/>
      </c>
      <c r="AE30" s="66" t="str">
        <f>IF(OR(F30="Matin",F30="après-midi",F30="nuit",F30="Journée",F30="Astreinte +1 dep"),Données!$C$14,IF(OR(F30="Astreinte +2 dep"),Données!$C$14*2,IF(OR(F30="Astreinte +3 dep"),Données!$C$14*3,IF(F30="Astreinte +4 dep",Données!$C$14*4,""))))</f>
        <v/>
      </c>
      <c r="AF30" s="67"/>
      <c r="AG30" s="93"/>
      <c r="AH30" s="68"/>
      <c r="AI30" s="68"/>
    </row>
    <row r="31" spans="1:35" ht="15.6">
      <c r="A31" s="97" t="str">
        <f t="shared" si="1"/>
        <v>29 Janvier 2014</v>
      </c>
      <c r="B31" s="171">
        <f t="shared" si="2"/>
        <v>5</v>
      </c>
      <c r="C31" s="112">
        <f>IF(MONTH($C$30+1)=MONTH($C$3),$C$30+1,"")</f>
        <v>41668</v>
      </c>
      <c r="D31" s="113">
        <f>IF(C31&lt;&gt;"",D30+1,"")</f>
        <v>29</v>
      </c>
      <c r="E31" s="114"/>
      <c r="F31" s="114"/>
      <c r="G31" s="115" t="str">
        <f t="shared" si="3"/>
        <v/>
      </c>
      <c r="H31" s="116" t="str">
        <f t="shared" si="4"/>
        <v/>
      </c>
      <c r="I31" s="116" t="str">
        <f t="shared" si="5"/>
        <v/>
      </c>
      <c r="J31" s="117" t="str">
        <f t="shared" si="6"/>
        <v/>
      </c>
      <c r="K31" s="117"/>
      <c r="L31" s="116" t="str">
        <f t="shared" si="7"/>
        <v/>
      </c>
      <c r="M31" s="116" t="str">
        <f t="shared" si="8"/>
        <v/>
      </c>
      <c r="N31" s="117" t="str">
        <f t="shared" si="19"/>
        <v/>
      </c>
      <c r="O31" s="117" t="str">
        <f t="shared" si="9"/>
        <v/>
      </c>
      <c r="P31" s="117" t="str">
        <f t="shared" si="10"/>
        <v/>
      </c>
      <c r="Q31" s="116"/>
      <c r="R31" s="116"/>
      <c r="S31" s="116"/>
      <c r="T31" s="117" t="str">
        <f t="shared" si="11"/>
        <v/>
      </c>
      <c r="U31" s="117" t="str">
        <f t="shared" si="12"/>
        <v/>
      </c>
      <c r="V31" s="117" t="str">
        <f t="shared" si="13"/>
        <v/>
      </c>
      <c r="W31" s="118" t="str">
        <f t="shared" si="14"/>
        <v/>
      </c>
      <c r="X31" s="118" t="str">
        <f t="shared" si="0"/>
        <v/>
      </c>
      <c r="Y31" s="115"/>
      <c r="Z31" s="119"/>
      <c r="AA31" s="119" t="str">
        <f t="shared" si="15"/>
        <v/>
      </c>
      <c r="AB31" s="119"/>
      <c r="AC31" s="119" t="str">
        <f t="shared" si="16"/>
        <v/>
      </c>
      <c r="AD31" s="119" t="str">
        <f t="shared" si="17"/>
        <v/>
      </c>
      <c r="AE31" s="120" t="str">
        <f>IF(OR(F31="Matin",F31="après-midi",F31="nuit",F31="Journée",F31="Astreinte +1 dep"),Données!$C$14,IF(OR(F31="Astreinte +2 dep"),Données!$C$14*2,IF(OR(F31="Astreinte +3 dep"),Données!$C$14*3,IF(F31="Astreinte +4 dep",Données!$C$14*4,""))))</f>
        <v/>
      </c>
      <c r="AF31" s="121"/>
      <c r="AG31" s="122"/>
      <c r="AH31" s="68"/>
      <c r="AI31" s="68"/>
    </row>
    <row r="32" spans="1:35" ht="15.6">
      <c r="A32" s="97" t="str">
        <f t="shared" si="1"/>
        <v>30 Janvier 2014</v>
      </c>
      <c r="B32" s="171" t="str">
        <f t="shared" si="2"/>
        <v/>
      </c>
      <c r="C32" s="70">
        <f>IF(MONTH($C$30+2)=MONTH($C$3),$C$30+2,"")</f>
        <v>41669</v>
      </c>
      <c r="D32" s="71">
        <f>IF(C32&lt;&gt;"",D31+1,"")</f>
        <v>30</v>
      </c>
      <c r="E32" s="61"/>
      <c r="F32" s="61"/>
      <c r="G32" s="181" t="str">
        <f t="shared" si="3"/>
        <v/>
      </c>
      <c r="H32" s="63" t="str">
        <f t="shared" si="4"/>
        <v/>
      </c>
      <c r="I32" s="63" t="str">
        <f t="shared" si="5"/>
        <v/>
      </c>
      <c r="J32" s="64" t="str">
        <f t="shared" si="6"/>
        <v/>
      </c>
      <c r="K32" s="64"/>
      <c r="L32" s="63" t="str">
        <f t="shared" si="7"/>
        <v/>
      </c>
      <c r="M32" s="63" t="str">
        <f t="shared" si="8"/>
        <v/>
      </c>
      <c r="N32" s="64" t="str">
        <f t="shared" si="19"/>
        <v/>
      </c>
      <c r="O32" s="64" t="str">
        <f t="shared" si="9"/>
        <v/>
      </c>
      <c r="P32" s="64" t="str">
        <f t="shared" si="10"/>
        <v/>
      </c>
      <c r="Q32" s="63"/>
      <c r="R32" s="63"/>
      <c r="S32" s="63"/>
      <c r="T32" s="64" t="str">
        <f t="shared" si="11"/>
        <v/>
      </c>
      <c r="U32" s="64" t="str">
        <f t="shared" si="12"/>
        <v/>
      </c>
      <c r="V32" s="64" t="str">
        <f t="shared" si="13"/>
        <v/>
      </c>
      <c r="W32" s="91" t="str">
        <f t="shared" si="14"/>
        <v/>
      </c>
      <c r="X32" s="91" t="str">
        <f t="shared" si="0"/>
        <v/>
      </c>
      <c r="Y32" s="62"/>
      <c r="Z32" s="65"/>
      <c r="AA32" s="65" t="str">
        <f t="shared" si="15"/>
        <v/>
      </c>
      <c r="AB32" s="65"/>
      <c r="AC32" s="65" t="str">
        <f t="shared" si="16"/>
        <v/>
      </c>
      <c r="AD32" s="65" t="str">
        <f t="shared" si="17"/>
        <v/>
      </c>
      <c r="AE32" s="66" t="str">
        <f>IF(OR(F32="Matin",F32="après-midi",F32="nuit",F32="Journée",F32="Astreinte +1 dep"),Données!$C$14,IF(OR(F32="Astreinte +2 dep"),Données!$C$14*2,IF(OR(F32="Astreinte +3 dep"),Données!$C$14*3,IF(F32="Astreinte +4 dep",Données!$C$14*4,""))))</f>
        <v/>
      </c>
      <c r="AF32" s="67"/>
      <c r="AG32" s="93"/>
      <c r="AH32" s="68"/>
      <c r="AI32" s="68"/>
    </row>
    <row r="33" spans="1:35" ht="15.6">
      <c r="A33" s="170" t="str">
        <f t="shared" si="1"/>
        <v>31 Janvier 2014</v>
      </c>
      <c r="B33" s="171" t="str">
        <f t="shared" si="2"/>
        <v/>
      </c>
      <c r="C33" s="124">
        <f>IF(MONTH($C$30+3)=MONTH($C$3),$C$30+3,"")</f>
        <v>41670</v>
      </c>
      <c r="D33" s="113">
        <f>IF(C33&lt;&gt;"",D32+1,"")</f>
        <v>31</v>
      </c>
      <c r="E33" s="114"/>
      <c r="F33" s="114"/>
      <c r="G33" s="115" t="str">
        <f t="shared" si="3"/>
        <v/>
      </c>
      <c r="H33" s="116" t="str">
        <f t="shared" si="4"/>
        <v/>
      </c>
      <c r="I33" s="116" t="str">
        <f t="shared" si="5"/>
        <v/>
      </c>
      <c r="J33" s="117" t="str">
        <f t="shared" si="6"/>
        <v/>
      </c>
      <c r="K33" s="117"/>
      <c r="L33" s="116" t="str">
        <f t="shared" si="7"/>
        <v/>
      </c>
      <c r="M33" s="116" t="str">
        <f t="shared" si="8"/>
        <v/>
      </c>
      <c r="N33" s="117" t="str">
        <f t="shared" si="19"/>
        <v/>
      </c>
      <c r="O33" s="117" t="str">
        <f t="shared" si="9"/>
        <v/>
      </c>
      <c r="P33" s="117" t="str">
        <f t="shared" si="10"/>
        <v/>
      </c>
      <c r="Q33" s="116"/>
      <c r="R33" s="116"/>
      <c r="S33" s="116"/>
      <c r="T33" s="117" t="str">
        <f t="shared" si="11"/>
        <v/>
      </c>
      <c r="U33" s="117" t="str">
        <f t="shared" si="12"/>
        <v/>
      </c>
      <c r="V33" s="117" t="str">
        <f t="shared" si="13"/>
        <v/>
      </c>
      <c r="W33" s="118" t="str">
        <f t="shared" si="14"/>
        <v/>
      </c>
      <c r="X33" s="118" t="str">
        <f>IF(D33="","",IF(AND(WEEKDAY(C33,2)=6,F33&lt;&gt;"",F33&lt;&gt;"Astreinte sans dep",F33&lt;&gt;"Astreinte +1 dep",F33&lt;&gt;"Astreinte +2 dep",F33&lt;&gt;"Astreinte +3 dep",F33&lt;&gt;"Astreinte +4 dep"),1,""))</f>
        <v/>
      </c>
      <c r="Y33" s="115"/>
      <c r="Z33" s="119"/>
      <c r="AA33" s="119" t="str">
        <f t="shared" si="15"/>
        <v/>
      </c>
      <c r="AB33" s="119"/>
      <c r="AC33" s="119" t="str">
        <f t="shared" si="16"/>
        <v/>
      </c>
      <c r="AD33" s="119" t="str">
        <f t="shared" si="17"/>
        <v/>
      </c>
      <c r="AE33" s="120" t="str">
        <f>IF(OR(F33="Matin",F33="après-midi",F33="nuit",F33="Journée",F33="Astreinte +1 dep"),Données!$C$14,IF(OR(F33="Astreinte +2 dep"),Données!$C$14*2,IF(OR(F33="Astreinte +3 dep"),Données!$C$14*3,IF(F33="Astreinte +4 dep",Données!$C$14*4,""))))</f>
        <v/>
      </c>
      <c r="AF33" s="121"/>
      <c r="AG33" s="122"/>
      <c r="AH33" s="68"/>
      <c r="AI33" s="68"/>
    </row>
    <row r="34" spans="1:35" ht="8.25" customHeight="1">
      <c r="A34" s="1"/>
      <c r="B34" s="1"/>
      <c r="C34" s="1"/>
      <c r="D34" s="1"/>
      <c r="E34" s="1"/>
      <c r="F34" s="8"/>
      <c r="G34" s="1"/>
      <c r="H34" s="1"/>
      <c r="I34" s="1"/>
      <c r="J34" s="1"/>
      <c r="K34" s="1"/>
      <c r="L34" s="4"/>
      <c r="M34" s="4"/>
      <c r="N34" s="1"/>
      <c r="O34" s="1"/>
      <c r="P34" s="1"/>
      <c r="Q34" s="1"/>
      <c r="R34" s="1"/>
      <c r="S34" s="1"/>
      <c r="T34" s="1"/>
      <c r="U34" s="1"/>
      <c r="V34" s="1"/>
      <c r="W34" s="1"/>
      <c r="X34" s="3" t="str">
        <f>IF(OR(F34="Matin",F34="Nuit",F34="Journée",F34="Après-midi",F34="Maladie",F34="Accident travail"),450,"")</f>
        <v/>
      </c>
      <c r="Y34" s="3" t="str">
        <f>IF(OR(G34="Matin",G34="Nuit",G34="Journée",G34="Après-midi",G34="Maladie",G34="Accident travail"),450,"")</f>
        <v/>
      </c>
      <c r="Z34" s="3" t="str">
        <f>IF(OR(H34="Matin",H34="Nuit",H34="Journée",H34="Après-midi",H34="Maladie",H34="Accident travail"),450,"")</f>
        <v/>
      </c>
      <c r="AA34" s="3" t="str">
        <f>IF(OR(I34="Matin",I34="Nuit",I34="Journée",I34="Après-midi",I34="Maladie",I34="Accident travail"),450,"")</f>
        <v/>
      </c>
      <c r="AB34" s="3" t="str">
        <f>IF(OR(J34="Matin",J34="Nuit",J34="Journée",J34="Après-midi",J34="Maladie",J34="Accident travail"),450,"")</f>
        <v/>
      </c>
      <c r="AC34" s="3"/>
      <c r="AD34" s="3"/>
      <c r="AE34" s="3" t="str">
        <f>IF(OR(K34="Matin",K34="Nuit",K34="Journée",K34="Après-midi",K34="Maladie",K34="Accident travail"),450,"")</f>
        <v/>
      </c>
      <c r="AF34" s="3" t="str">
        <f>IF(OR(L34="Matin",L34="Nuit",L34="Journée",L34="Après-midi",L34="Maladie",L34="Accident travail"),450,"")</f>
        <v/>
      </c>
      <c r="AG34" s="3" t="str">
        <f>IF(OR(M34="Matin",M34="Nuit",M34="Journée",M34="Après-midi",M34="Maladie",M34="Accident travail"),450,"")</f>
        <v/>
      </c>
      <c r="AH34" s="132" t="str">
        <f>IF(OR(N34="Matin",N34="Nuit",N34="Journée",N34="Après-midi",N34="Maladie",N34="Accident travail"),450,"")</f>
        <v/>
      </c>
    </row>
    <row r="35" spans="1:35" s="18" customFormat="1" ht="15.75" customHeight="1">
      <c r="A35" s="221"/>
      <c r="B35" s="221"/>
      <c r="C35" s="222"/>
      <c r="D35" s="222"/>
      <c r="E35" s="222"/>
      <c r="F35" s="222"/>
      <c r="G35" s="73">
        <f>SUM(G3:G33)</f>
        <v>0</v>
      </c>
      <c r="H35" s="150">
        <f>SUM(H3:H33)</f>
        <v>0</v>
      </c>
      <c r="I35" s="73">
        <f>SUM(I3:I33)</f>
        <v>0</v>
      </c>
      <c r="J35" s="77">
        <f>SUM(J3:J33)</f>
        <v>0</v>
      </c>
      <c r="K35" s="151">
        <f>COUNTA(K3:K33)</f>
        <v>0</v>
      </c>
      <c r="L35" s="73">
        <f t="shared" ref="L35:R35" si="21">SUM(L3:L33)</f>
        <v>0</v>
      </c>
      <c r="M35" s="74">
        <f t="shared" si="21"/>
        <v>0</v>
      </c>
      <c r="N35" s="151">
        <f t="shared" si="21"/>
        <v>0</v>
      </c>
      <c r="O35" s="75">
        <f t="shared" si="21"/>
        <v>0</v>
      </c>
      <c r="P35" s="75">
        <f t="shared" si="21"/>
        <v>0</v>
      </c>
      <c r="Q35" s="73">
        <f t="shared" si="21"/>
        <v>0</v>
      </c>
      <c r="R35" s="73">
        <f t="shared" si="21"/>
        <v>0</v>
      </c>
      <c r="S35" s="73">
        <f>SUM(S3:S33)</f>
        <v>0</v>
      </c>
      <c r="T35" s="77">
        <f t="shared" ref="T35:Y35" si="22">SUM(T3:T33)</f>
        <v>0</v>
      </c>
      <c r="U35" s="151">
        <f t="shared" si="22"/>
        <v>0</v>
      </c>
      <c r="V35" s="77">
        <f t="shared" si="22"/>
        <v>0</v>
      </c>
      <c r="W35" s="78">
        <f t="shared" si="22"/>
        <v>0</v>
      </c>
      <c r="X35" s="80">
        <f t="shared" si="22"/>
        <v>0</v>
      </c>
      <c r="Y35" s="76">
        <f t="shared" si="22"/>
        <v>0</v>
      </c>
      <c r="Z35" s="183">
        <f>COUNTA(Z3:Z33)</f>
        <v>0</v>
      </c>
      <c r="AA35" s="80">
        <f>SUM(AA3:AA33)</f>
        <v>0</v>
      </c>
      <c r="AB35" s="183">
        <f>COUNTA(AB3:AB33)</f>
        <v>0</v>
      </c>
      <c r="AC35" s="80">
        <f>SUM(AC3:AC33)</f>
        <v>0</v>
      </c>
      <c r="AD35" s="80">
        <f>SUM(AD3:AD33)</f>
        <v>0</v>
      </c>
      <c r="AE35" s="73">
        <f>SUM(AE3:AE33)</f>
        <v>0</v>
      </c>
      <c r="AF35" s="73">
        <f>SUM(AF3:AF33)</f>
        <v>0</v>
      </c>
      <c r="AG35" s="82">
        <f>SUM(AG3:AG33)</f>
        <v>0</v>
      </c>
    </row>
    <row r="36" spans="1:35" ht="8.25" customHeight="1">
      <c r="A36" s="1"/>
      <c r="B36" s="1"/>
      <c r="C36" s="1"/>
      <c r="D36" s="1"/>
      <c r="E36" s="1"/>
      <c r="F36" s="8"/>
      <c r="G36" s="1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  <c r="AD36" s="2"/>
      <c r="AE36" s="2"/>
      <c r="AF36" s="2"/>
      <c r="AG36" s="2"/>
      <c r="AH36" s="133"/>
    </row>
    <row r="37" spans="1:35">
      <c r="Y37" s="186">
        <f>COUNTA(Y3:Y33)</f>
        <v>0</v>
      </c>
    </row>
    <row r="38" spans="1:35">
      <c r="A38" s="223" t="s">
        <v>96</v>
      </c>
      <c r="B38" s="223"/>
      <c r="C38" s="223"/>
      <c r="D38" s="223"/>
      <c r="E38" s="223"/>
      <c r="F38" s="223"/>
      <c r="G38" s="90">
        <f ca="1">Récapitulatif!D23</f>
        <v>1561.5</v>
      </c>
    </row>
  </sheetData>
  <mergeCells count="3">
    <mergeCell ref="C1:D1"/>
    <mergeCell ref="A35:F35"/>
    <mergeCell ref="A38:F38"/>
  </mergeCells>
  <conditionalFormatting sqref="C3:F33">
    <cfRule type="expression" dxfId="75" priority="19">
      <formula>COUNTIF(suitejf,$A3)</formula>
    </cfRule>
    <cfRule type="expression" dxfId="74" priority="20">
      <formula>WEEKDAY($C3,2)&gt;5</formula>
    </cfRule>
  </conditionalFormatting>
  <conditionalFormatting sqref="F3:F33">
    <cfRule type="expression" dxfId="73" priority="16">
      <formula>OR($F3="Cp",$F3="Tps Habillage",$F3="Jrs ancien",$F3="Rc Samedi",$F3="Récup",$F3="RC Nuit",$F3="RC Jrs Férié",$F3="Cp Fraction")</formula>
    </cfRule>
    <cfRule type="expression" dxfId="72" priority="17">
      <formula>F3="Formation"</formula>
    </cfRule>
    <cfRule type="expression" dxfId="71" priority="18">
      <formula>OR($F3="Maladie",$F3="Accident Travail",$F3="Abs.auto non payée")</formula>
    </cfRule>
  </conditionalFormatting>
  <conditionalFormatting sqref="J3:J33">
    <cfRule type="expression" dxfId="70" priority="14">
      <formula>AND(J3&lt;&gt;"",K3&lt;&gt;"x")</formula>
    </cfRule>
    <cfRule type="expression" dxfId="69" priority="15">
      <formula>K3="x"</formula>
    </cfRule>
  </conditionalFormatting>
  <conditionalFormatting sqref="AA3:AA33">
    <cfRule type="expression" dxfId="68" priority="12">
      <formula>AB3="x"</formula>
    </cfRule>
    <cfRule type="expression" dxfId="67" priority="13">
      <formula>AND(AA3&lt;&gt;"",AB3&lt;&gt;"x")</formula>
    </cfRule>
  </conditionalFormatting>
  <conditionalFormatting sqref="Y3:Y33">
    <cfRule type="expression" dxfId="66" priority="10">
      <formula>Z3="x"</formula>
    </cfRule>
    <cfRule type="expression" dxfId="65" priority="11">
      <formula>AND(Y3&lt;&gt;"",Z3&lt;&gt;"x")</formula>
    </cfRule>
  </conditionalFormatting>
  <conditionalFormatting sqref="L3:X33 AC3:AG33 G3:I33">
    <cfRule type="expression" dxfId="64" priority="9">
      <formula>G3&lt;&gt;""</formula>
    </cfRule>
  </conditionalFormatting>
  <conditionalFormatting sqref="B3:B33">
    <cfRule type="expression" dxfId="63" priority="8">
      <formula>$B3&lt;&gt;""</formula>
    </cfRule>
  </conditionalFormatting>
  <conditionalFormatting sqref="J35">
    <cfRule type="expression" dxfId="62" priority="7">
      <formula>J35&lt;&gt;K35</formula>
    </cfRule>
    <cfRule type="expression" dxfId="61" priority="6">
      <formula>J35=K35</formula>
    </cfRule>
  </conditionalFormatting>
  <conditionalFormatting sqref="Y35">
    <cfRule type="expression" dxfId="60" priority="5">
      <formula>Y37&lt;&gt;Z35</formula>
    </cfRule>
    <cfRule type="expression" dxfId="59" priority="4">
      <formula>Y37=Z35</formula>
    </cfRule>
  </conditionalFormatting>
  <conditionalFormatting sqref="Y37">
    <cfRule type="expression" dxfId="58" priority="3">
      <formula>AA35&lt;&gt;AB35</formula>
    </cfRule>
  </conditionalFormatting>
  <conditionalFormatting sqref="AA35">
    <cfRule type="expression" dxfId="57" priority="2">
      <formula>AA35&lt;&gt;AB35</formula>
    </cfRule>
    <cfRule type="expression" dxfId="56" priority="1">
      <formula>AA35=AB35</formula>
    </cfRule>
  </conditionalFormatting>
  <dataValidations count="2">
    <dataValidation type="list" allowBlank="1" showInputMessage="1" showErrorMessage="1" sqref="F3:F33">
      <formula1>horaireseffectue</formula1>
    </dataValidation>
    <dataValidation type="list" allowBlank="1" showInputMessage="1" showErrorMessage="1" sqref="E3:E33">
      <formula1>horairesprevu</formula1>
    </dataValidation>
  </dataValidations>
  <printOptions horizontalCentered="1" gridLines="1"/>
  <pageMargins left="0.31496062992125984" right="0.31496062992125984" top="0.74803149606299213" bottom="0.74803149606299213" header="0.31496062992125984" footer="0.31496062992125984"/>
  <pageSetup paperSize="9" scale="60" orientation="landscape" r:id="rId1"/>
  <headerFooter>
    <oddHeader xml:space="preserve">&amp;C&amp;"-,Gras"&amp;14Heures de travail </oddHeader>
    <oddFooter>&amp;LDocument T.W&amp;C&amp;"-,Gras"&amp;14&amp;A&amp;R&amp;D  &amp;T</oddFooter>
  </headerFooter>
  <legacyDrawing r:id="rId2"/>
</worksheet>
</file>

<file path=xl/worksheets/sheet11.xml><?xml version="1.0" encoding="utf-8"?>
<worksheet xmlns="http://schemas.openxmlformats.org/spreadsheetml/2006/main" xmlns:r="http://schemas.openxmlformats.org/officeDocument/2006/relationships">
  <sheetPr codeName="Feuil11">
    <tabColor rgb="FF00B0F0"/>
  </sheetPr>
  <dimension ref="A1:AI38"/>
  <sheetViews>
    <sheetView zoomScale="80" zoomScaleNormal="80" workbookViewId="0">
      <pane ySplit="1" topLeftCell="A2" activePane="bottomLeft" state="frozen"/>
      <selection pane="bottomLeft" activeCell="Y13" sqref="Y13"/>
    </sheetView>
  </sheetViews>
  <sheetFormatPr baseColWidth="10" defaultRowHeight="14.4"/>
  <cols>
    <col min="1" max="1" width="12.44140625" customWidth="1"/>
    <col min="2" max="2" width="4.5546875" customWidth="1"/>
    <col min="3" max="3" width="9.33203125" customWidth="1"/>
    <col min="4" max="4" width="3.88671875" customWidth="1"/>
    <col min="5" max="5" width="11" customWidth="1"/>
    <col min="6" max="6" width="16.109375" customWidth="1"/>
    <col min="7" max="7" width="8.33203125" customWidth="1"/>
    <col min="8" max="9" width="6.88671875" customWidth="1"/>
    <col min="10" max="10" width="6" customWidth="1"/>
    <col min="11" max="11" width="3.109375" customWidth="1"/>
    <col min="12" max="12" width="7.44140625" customWidth="1"/>
    <col min="13" max="13" width="7.109375" customWidth="1"/>
    <col min="14" max="14" width="5.88671875" customWidth="1"/>
    <col min="15" max="15" width="9.44140625" customWidth="1"/>
    <col min="16" max="16" width="8.88671875" customWidth="1"/>
    <col min="17" max="18" width="5.5546875" customWidth="1"/>
    <col min="19" max="19" width="6" customWidth="1"/>
    <col min="20" max="20" width="6.33203125" customWidth="1"/>
    <col min="21" max="21" width="6" customWidth="1"/>
    <col min="22" max="22" width="5.5546875" customWidth="1"/>
    <col min="23" max="23" width="9.6640625" customWidth="1"/>
    <col min="24" max="24" width="7.109375" customWidth="1"/>
    <col min="25" max="25" width="6" customWidth="1"/>
    <col min="26" max="26" width="3.109375" customWidth="1"/>
    <col min="27" max="27" width="6.44140625" customWidth="1"/>
    <col min="28" max="28" width="3.33203125" customWidth="1"/>
    <col min="29" max="29" width="6.6640625" customWidth="1"/>
    <col min="30" max="30" width="6" customWidth="1"/>
    <col min="31" max="31" width="8.6640625" customWidth="1"/>
    <col min="32" max="32" width="6.109375" customWidth="1"/>
    <col min="33" max="33" width="8.109375" customWidth="1"/>
  </cols>
  <sheetData>
    <row r="1" spans="1:35" ht="30.75" customHeight="1" thickBot="1">
      <c r="A1" s="53" t="s">
        <v>35</v>
      </c>
      <c r="B1" s="169"/>
      <c r="C1" s="219">
        <f>Avril!$C$1+1</f>
        <v>2014</v>
      </c>
      <c r="D1" s="220"/>
      <c r="E1" s="59" t="s">
        <v>0</v>
      </c>
      <c r="F1" s="60" t="s">
        <v>1</v>
      </c>
      <c r="G1" s="58" t="s">
        <v>16</v>
      </c>
      <c r="H1" s="58" t="s">
        <v>80</v>
      </c>
      <c r="I1" s="58" t="s">
        <v>81</v>
      </c>
      <c r="J1" s="79" t="s">
        <v>87</v>
      </c>
      <c r="K1" s="60" t="s">
        <v>79</v>
      </c>
      <c r="L1" s="58" t="s">
        <v>22</v>
      </c>
      <c r="M1" s="58" t="s">
        <v>23</v>
      </c>
      <c r="N1" s="58" t="s">
        <v>82</v>
      </c>
      <c r="O1" s="58" t="s">
        <v>83</v>
      </c>
      <c r="P1" s="58" t="s">
        <v>95</v>
      </c>
      <c r="Q1" s="58" t="s">
        <v>89</v>
      </c>
      <c r="R1" s="58" t="s">
        <v>88</v>
      </c>
      <c r="S1" s="58" t="s">
        <v>90</v>
      </c>
      <c r="T1" s="79" t="s">
        <v>91</v>
      </c>
      <c r="U1" s="58" t="s">
        <v>94</v>
      </c>
      <c r="V1" s="58" t="s">
        <v>85</v>
      </c>
      <c r="W1" s="58" t="s">
        <v>86</v>
      </c>
      <c r="X1" s="79" t="s">
        <v>126</v>
      </c>
      <c r="Y1" s="58" t="s">
        <v>92</v>
      </c>
      <c r="Z1" s="60" t="s">
        <v>79</v>
      </c>
      <c r="AA1" s="79" t="s">
        <v>15</v>
      </c>
      <c r="AB1" s="79" t="s">
        <v>79</v>
      </c>
      <c r="AC1" s="79" t="s">
        <v>93</v>
      </c>
      <c r="AD1" s="79" t="s">
        <v>63</v>
      </c>
      <c r="AE1" s="60" t="s">
        <v>127</v>
      </c>
      <c r="AF1" s="60" t="s">
        <v>55</v>
      </c>
      <c r="AG1" s="60" t="s">
        <v>131</v>
      </c>
    </row>
    <row r="2" spans="1:35" ht="9.75" customHeight="1">
      <c r="A2" s="84"/>
      <c r="B2" s="84"/>
      <c r="C2" s="85"/>
      <c r="D2" s="174"/>
      <c r="E2" s="86"/>
      <c r="F2" s="87"/>
      <c r="G2" s="88"/>
      <c r="H2" s="88"/>
      <c r="I2" s="88"/>
      <c r="J2" s="89"/>
      <c r="K2" s="87"/>
      <c r="L2" s="88"/>
      <c r="M2" s="88"/>
      <c r="N2" s="88"/>
      <c r="O2" s="88"/>
      <c r="P2" s="88"/>
      <c r="Q2" s="88"/>
      <c r="R2" s="88"/>
      <c r="S2" s="88"/>
      <c r="T2" s="89"/>
      <c r="U2" s="88"/>
      <c r="V2" s="88"/>
      <c r="W2" s="88"/>
      <c r="X2" s="87"/>
      <c r="Y2" s="88"/>
      <c r="Z2" s="87"/>
      <c r="AA2" s="89"/>
      <c r="AB2" s="89"/>
      <c r="AC2" s="89"/>
      <c r="AD2" s="89"/>
      <c r="AE2" s="87"/>
      <c r="AF2" s="87"/>
      <c r="AG2" s="87"/>
    </row>
    <row r="3" spans="1:35" ht="15.6">
      <c r="A3" s="97" t="str">
        <f>CONCATENATE(D3," ",$A$1," ",$C$1)</f>
        <v>1 Février 2014</v>
      </c>
      <c r="B3" s="171" t="str">
        <f>IF(C3="","",IF(AND(WEEKDAY(C3,2)=3,C3&lt;&gt;""),WEEKNUM(C3,2),""))</f>
        <v/>
      </c>
      <c r="C3" s="112">
        <f>DATE(C1,MONTH("1 " &amp; A1),1)</f>
        <v>41671</v>
      </c>
      <c r="D3" s="113">
        <v>1</v>
      </c>
      <c r="E3" s="114"/>
      <c r="F3" s="114"/>
      <c r="G3" s="115" t="str">
        <f>IF(AND(C3="Samedi",OR(F3="Matin",F3="après-midi",F3="nuit")),6.5,IF(OR(F3="Matin",F3="Nuit",F3="Journée",F3="Après-midi",F3="Tps Habillage",F3="Accident travail",F3="Formation"),7.5,IF(F3="Maladie",7,"")))</f>
        <v/>
      </c>
      <c r="H3" s="116" t="str">
        <f>IF(OR(F3="Matin",F3="Nuit",F3="Journée",F3="Après-midi"),0.16,"")</f>
        <v/>
      </c>
      <c r="I3" s="116" t="str">
        <f>IF(F3="Tps Habillage",7.5,"")</f>
        <v/>
      </c>
      <c r="J3" s="117" t="str">
        <f>IF(OR(F3="Astreinte sans dep",F3="Astreinte +1 dep",F3="Astreinte +2 dep",F3="Astreinte +3 dep",F3="Astreinte +4 dep"),1,"")</f>
        <v/>
      </c>
      <c r="K3" s="117"/>
      <c r="L3" s="116" t="str">
        <f>IF(OR(F3="Matin",F3="Nuit",F3="Journée",F3="Après-midi"),0.5,"")</f>
        <v/>
      </c>
      <c r="M3" s="116" t="str">
        <f>IF(F3="Récup",7.5,"")</f>
        <v/>
      </c>
      <c r="N3" s="117" t="str">
        <f>IF(F3="Cp",1,"")</f>
        <v/>
      </c>
      <c r="O3" s="117" t="str">
        <f>IF(F3="Jrs ancien",1,"")</f>
        <v/>
      </c>
      <c r="P3" s="117" t="str">
        <f>IF(F3="Cp Fraction",1,"")</f>
        <v/>
      </c>
      <c r="Q3" s="116"/>
      <c r="R3" s="116"/>
      <c r="S3" s="116"/>
      <c r="T3" s="117" t="str">
        <f>IF(F3="Journée",1,"")</f>
        <v/>
      </c>
      <c r="U3" s="117" t="str">
        <f>IF(F3="Maladie",1,"")</f>
        <v/>
      </c>
      <c r="V3" s="117" t="str">
        <f>IF(F3="Accident travail",1,"")</f>
        <v/>
      </c>
      <c r="W3" s="118" t="str">
        <f>IF(F3="Abs.auto non payée",1,"")</f>
        <v/>
      </c>
      <c r="X3" s="118" t="str">
        <f t="shared" ref="X3:X32" si="0">IF(D3="","",IF(AND(WEEKDAY(C3,2)=6,F3&lt;&gt;"",F3&lt;&gt;"Astreinte sans dep",F3&lt;&gt;"Astreinte +1 dep",F3&lt;&gt;"Astreinte +2 dep",F3&lt;&gt;"Astreinte +3 dep",F3&lt;&gt;"Astreinte +4 dep"),1,""))</f>
        <v/>
      </c>
      <c r="Y3" s="115"/>
      <c r="Z3" s="119"/>
      <c r="AA3" s="119" t="str">
        <f>IF(F3="Formation",1,"")</f>
        <v/>
      </c>
      <c r="AB3" s="119"/>
      <c r="AC3" s="119" t="str">
        <f>IF(OR(F3="Matin",F3="Nuit",F3="Journée",F3="Après-midi",F3="Formation"),1,"")</f>
        <v/>
      </c>
      <c r="AD3" s="119" t="str">
        <f>IF(OR(F3="Matin",F3="Nuit",F3="Après-midi"),1,"")</f>
        <v/>
      </c>
      <c r="AE3" s="120" t="str">
        <f>IF(OR(F3="Matin",F3="après-midi",F3="nuit",F3="Journée",F3="Astreinte +1 dep"),Données!$C$14,IF(OR(F3="Astreinte +2 dep"),Données!$C$14*2,IF(OR(F3="Astreinte +3 dep"),Données!$C$14*3,IF(F3="Astreinte +4 dep",Données!$C$14*4,""))))</f>
        <v/>
      </c>
      <c r="AF3" s="121"/>
      <c r="AG3" s="122"/>
      <c r="AH3" s="68"/>
      <c r="AI3" s="68"/>
    </row>
    <row r="4" spans="1:35" ht="15.6">
      <c r="A4" s="97" t="str">
        <f t="shared" ref="A4:A33" si="1">CONCATENATE(D4," ",$A$1," ",$C$1)</f>
        <v>2 Février 2014</v>
      </c>
      <c r="B4" s="171" t="str">
        <f t="shared" ref="B4:B33" si="2">IF(C4="","",IF(AND(WEEKDAY(C4,2)=3,C4&lt;&gt;""),WEEKNUM(C4,2),""))</f>
        <v/>
      </c>
      <c r="C4" s="70">
        <f>C3+1</f>
        <v>41672</v>
      </c>
      <c r="D4" s="71">
        <f>D3+1</f>
        <v>2</v>
      </c>
      <c r="E4" s="61"/>
      <c r="F4" s="61"/>
      <c r="G4" s="181" t="str">
        <f t="shared" ref="G4:G33" si="3">IF(AND(C4="Samedi",OR(F4="Matin",F4="après-midi",F4="nuit")),6.5,IF(OR(F4="Matin",F4="Nuit",F4="Journée",F4="Après-midi",F4="Tps Habillage",F4="Accident travail",F4="Formation"),7.5,IF(F4="Maladie",7,"")))</f>
        <v/>
      </c>
      <c r="H4" s="63" t="str">
        <f t="shared" ref="H4:H33" si="4">IF(OR(F4="Matin",F4="Nuit",F4="Journée",F4="Après-midi"),0.16,"")</f>
        <v/>
      </c>
      <c r="I4" s="63" t="str">
        <f t="shared" ref="I4:I33" si="5">IF(F4="Tps Habillage",7.5,"")</f>
        <v/>
      </c>
      <c r="J4" s="64" t="str">
        <f t="shared" ref="J4:J33" si="6">IF(OR(F4="Astreinte sans dep",F4="Astreinte +1 dep",F4="Astreinte +2 dep",F4="Astreinte +3 dep",F4="Astreinte +4 dep"),1,"")</f>
        <v/>
      </c>
      <c r="K4" s="64"/>
      <c r="L4" s="63" t="str">
        <f t="shared" ref="L4:L33" si="7">IF(OR(F4="Matin",F4="Nuit",F4="Journée",F4="Après-midi"),0.5,"")</f>
        <v/>
      </c>
      <c r="M4" s="63" t="str">
        <f t="shared" ref="M4:M33" si="8">IF(F4="Récup",7.5,"")</f>
        <v/>
      </c>
      <c r="N4" s="64" t="str">
        <f>IF(F4="Cp",1,"")</f>
        <v/>
      </c>
      <c r="O4" s="64" t="str">
        <f t="shared" ref="O4:O33" si="9">IF(F4="Jrs ancien",1,"")</f>
        <v/>
      </c>
      <c r="P4" s="64" t="str">
        <f t="shared" ref="P4:P33" si="10">IF(F4="Cp Fraction",1,"")</f>
        <v/>
      </c>
      <c r="Q4" s="63"/>
      <c r="R4" s="63"/>
      <c r="S4" s="63"/>
      <c r="T4" s="64" t="str">
        <f t="shared" ref="T4:T33" si="11">IF(F4="Journée",1,"")</f>
        <v/>
      </c>
      <c r="U4" s="64" t="str">
        <f t="shared" ref="U4:U33" si="12">IF(F4="Maladie",1,"")</f>
        <v/>
      </c>
      <c r="V4" s="64" t="str">
        <f t="shared" ref="V4:V33" si="13">IF(F4="Accident travail",1,"")</f>
        <v/>
      </c>
      <c r="W4" s="91" t="str">
        <f t="shared" ref="W4:W33" si="14">IF(F4="Abs.auto non payée",1,"")</f>
        <v/>
      </c>
      <c r="X4" s="91" t="str">
        <f t="shared" si="0"/>
        <v/>
      </c>
      <c r="Y4" s="62"/>
      <c r="Z4" s="65"/>
      <c r="AA4" s="65" t="str">
        <f t="shared" ref="AA4:AA33" si="15">IF(F4="Formation",1,"")</f>
        <v/>
      </c>
      <c r="AB4" s="65"/>
      <c r="AC4" s="65" t="str">
        <f t="shared" ref="AC4:AC33" si="16">IF(OR(F4="Matin",F4="Nuit",F4="Journée",F4="Après-midi",F4="Formation"),1,"")</f>
        <v/>
      </c>
      <c r="AD4" s="65" t="str">
        <f t="shared" ref="AD4:AD33" si="17">IF(OR(F4="Matin",F4="Nuit",F4="Après-midi"),1,"")</f>
        <v/>
      </c>
      <c r="AE4" s="175" t="str">
        <f>IF(OR(F4="Matin",F4="après-midi",F4="nuit",F4="Journée",F4="Astreinte +1 dep"),Données!$C$14,IF(OR(F4="Astreinte +2 dep"),Données!$C$14*2,IF(OR(F4="Astreinte +3 dep"),Données!$C$14*3,IF(F4="Astreinte +4 dep",Données!$C$14*4,""))))</f>
        <v/>
      </c>
      <c r="AF4" s="67"/>
      <c r="AG4" s="93"/>
      <c r="AH4" s="68"/>
      <c r="AI4" s="68"/>
    </row>
    <row r="5" spans="1:35" ht="15.6">
      <c r="A5" s="97" t="str">
        <f t="shared" si="1"/>
        <v>3 Février 2014</v>
      </c>
      <c r="B5" s="171" t="str">
        <f t="shared" si="2"/>
        <v/>
      </c>
      <c r="C5" s="112">
        <f t="shared" ref="C5:D20" si="18">C4+1</f>
        <v>41673</v>
      </c>
      <c r="D5" s="113">
        <f t="shared" si="18"/>
        <v>3</v>
      </c>
      <c r="E5" s="114"/>
      <c r="F5" s="114"/>
      <c r="G5" s="115" t="str">
        <f t="shared" si="3"/>
        <v/>
      </c>
      <c r="H5" s="116" t="str">
        <f t="shared" si="4"/>
        <v/>
      </c>
      <c r="I5" s="116" t="str">
        <f t="shared" si="5"/>
        <v/>
      </c>
      <c r="J5" s="117" t="str">
        <f t="shared" si="6"/>
        <v/>
      </c>
      <c r="K5" s="117"/>
      <c r="L5" s="116" t="str">
        <f t="shared" si="7"/>
        <v/>
      </c>
      <c r="M5" s="116" t="str">
        <f t="shared" si="8"/>
        <v/>
      </c>
      <c r="N5" s="117" t="str">
        <f>IF(F5="Cp",1,"")</f>
        <v/>
      </c>
      <c r="O5" s="117" t="str">
        <f t="shared" si="9"/>
        <v/>
      </c>
      <c r="P5" s="117" t="str">
        <f t="shared" si="10"/>
        <v/>
      </c>
      <c r="Q5" s="116"/>
      <c r="R5" s="116"/>
      <c r="S5" s="116"/>
      <c r="T5" s="117" t="str">
        <f t="shared" si="11"/>
        <v/>
      </c>
      <c r="U5" s="117" t="str">
        <f t="shared" si="12"/>
        <v/>
      </c>
      <c r="V5" s="117" t="str">
        <f t="shared" si="13"/>
        <v/>
      </c>
      <c r="W5" s="118" t="str">
        <f t="shared" si="14"/>
        <v/>
      </c>
      <c r="X5" s="118" t="str">
        <f t="shared" si="0"/>
        <v/>
      </c>
      <c r="Y5" s="115"/>
      <c r="Z5" s="119"/>
      <c r="AA5" s="119" t="str">
        <f t="shared" si="15"/>
        <v/>
      </c>
      <c r="AB5" s="119"/>
      <c r="AC5" s="119" t="str">
        <f t="shared" si="16"/>
        <v/>
      </c>
      <c r="AD5" s="119" t="str">
        <f t="shared" si="17"/>
        <v/>
      </c>
      <c r="AE5" s="120" t="str">
        <f>IF(OR(F5="Matin",F5="après-midi",F5="nuit",F5="Journée",F5="Astreinte +1 dep"),Données!$C$14,IF(OR(F5="Astreinte +2 dep"),Données!$C$14*2,IF(OR(F5="Astreinte +3 dep"),Données!$C$14*3,IF(F5="Astreinte +4 dep",Données!$C$14*4,""))))</f>
        <v/>
      </c>
      <c r="AF5" s="121"/>
      <c r="AG5" s="122"/>
      <c r="AH5" s="68"/>
      <c r="AI5" s="68"/>
    </row>
    <row r="6" spans="1:35" ht="15.6">
      <c r="A6" s="97" t="str">
        <f t="shared" si="1"/>
        <v>4 Février 2014</v>
      </c>
      <c r="B6" s="171" t="str">
        <f t="shared" si="2"/>
        <v/>
      </c>
      <c r="C6" s="70">
        <f t="shared" si="18"/>
        <v>41674</v>
      </c>
      <c r="D6" s="71">
        <f t="shared" si="18"/>
        <v>4</v>
      </c>
      <c r="E6" s="61"/>
      <c r="F6" s="61"/>
      <c r="G6" s="181" t="str">
        <f t="shared" si="3"/>
        <v/>
      </c>
      <c r="H6" s="63" t="str">
        <f t="shared" si="4"/>
        <v/>
      </c>
      <c r="I6" s="63" t="str">
        <f t="shared" si="5"/>
        <v/>
      </c>
      <c r="J6" s="64" t="str">
        <f t="shared" si="6"/>
        <v/>
      </c>
      <c r="K6" s="64"/>
      <c r="L6" s="63" t="str">
        <f t="shared" si="7"/>
        <v/>
      </c>
      <c r="M6" s="63" t="str">
        <f t="shared" si="8"/>
        <v/>
      </c>
      <c r="N6" s="64" t="str">
        <f t="shared" ref="N6:N33" si="19">IF(F6="Cp",1,"")</f>
        <v/>
      </c>
      <c r="O6" s="64" t="str">
        <f t="shared" si="9"/>
        <v/>
      </c>
      <c r="P6" s="64" t="str">
        <f t="shared" si="10"/>
        <v/>
      </c>
      <c r="Q6" s="63"/>
      <c r="R6" s="63"/>
      <c r="S6" s="63"/>
      <c r="T6" s="64" t="str">
        <f t="shared" si="11"/>
        <v/>
      </c>
      <c r="U6" s="64" t="str">
        <f t="shared" si="12"/>
        <v/>
      </c>
      <c r="V6" s="64" t="str">
        <f t="shared" si="13"/>
        <v/>
      </c>
      <c r="W6" s="91" t="str">
        <f t="shared" si="14"/>
        <v/>
      </c>
      <c r="X6" s="91" t="str">
        <f t="shared" si="0"/>
        <v/>
      </c>
      <c r="Y6" s="62"/>
      <c r="Z6" s="65"/>
      <c r="AA6" s="65" t="str">
        <f t="shared" si="15"/>
        <v/>
      </c>
      <c r="AB6" s="65"/>
      <c r="AC6" s="65" t="str">
        <f t="shared" si="16"/>
        <v/>
      </c>
      <c r="AD6" s="65" t="str">
        <f t="shared" si="17"/>
        <v/>
      </c>
      <c r="AE6" s="66" t="str">
        <f>IF(OR(F6="Matin",F6="après-midi",F6="nuit",F6="Journée",F6="Astreinte +1 dep"),Données!$C$14,IF(OR(F6="Astreinte +2 dep"),Données!$C$14*2,IF(OR(F6="Astreinte +3 dep"),Données!$C$14*3,IF(F6="Astreinte +4 dep",Données!$C$14*4,""))))</f>
        <v/>
      </c>
      <c r="AF6" s="67"/>
      <c r="AG6" s="93"/>
      <c r="AH6" s="68"/>
      <c r="AI6" s="68"/>
    </row>
    <row r="7" spans="1:35" ht="15.6">
      <c r="A7" s="97" t="str">
        <f t="shared" si="1"/>
        <v>5 Février 2014</v>
      </c>
      <c r="B7" s="171">
        <f t="shared" si="2"/>
        <v>6</v>
      </c>
      <c r="C7" s="112">
        <f t="shared" si="18"/>
        <v>41675</v>
      </c>
      <c r="D7" s="113">
        <f t="shared" si="18"/>
        <v>5</v>
      </c>
      <c r="E7" s="114"/>
      <c r="F7" s="114"/>
      <c r="G7" s="115" t="str">
        <f t="shared" si="3"/>
        <v/>
      </c>
      <c r="H7" s="116" t="str">
        <f t="shared" si="4"/>
        <v/>
      </c>
      <c r="I7" s="116" t="str">
        <f t="shared" si="5"/>
        <v/>
      </c>
      <c r="J7" s="117" t="str">
        <f t="shared" si="6"/>
        <v/>
      </c>
      <c r="K7" s="117"/>
      <c r="L7" s="116" t="str">
        <f t="shared" si="7"/>
        <v/>
      </c>
      <c r="M7" s="116" t="str">
        <f t="shared" si="8"/>
        <v/>
      </c>
      <c r="N7" s="117" t="str">
        <f t="shared" si="19"/>
        <v/>
      </c>
      <c r="O7" s="117" t="str">
        <f t="shared" si="9"/>
        <v/>
      </c>
      <c r="P7" s="117" t="str">
        <f t="shared" si="10"/>
        <v/>
      </c>
      <c r="Q7" s="116"/>
      <c r="R7" s="116"/>
      <c r="S7" s="116"/>
      <c r="T7" s="117" t="str">
        <f t="shared" si="11"/>
        <v/>
      </c>
      <c r="U7" s="117" t="str">
        <f t="shared" si="12"/>
        <v/>
      </c>
      <c r="V7" s="117" t="str">
        <f t="shared" si="13"/>
        <v/>
      </c>
      <c r="W7" s="118" t="str">
        <f t="shared" si="14"/>
        <v/>
      </c>
      <c r="X7" s="118" t="str">
        <f t="shared" si="0"/>
        <v/>
      </c>
      <c r="Y7" s="115"/>
      <c r="Z7" s="119"/>
      <c r="AA7" s="119" t="str">
        <f t="shared" si="15"/>
        <v/>
      </c>
      <c r="AB7" s="119"/>
      <c r="AC7" s="119" t="str">
        <f t="shared" si="16"/>
        <v/>
      </c>
      <c r="AD7" s="119" t="str">
        <f t="shared" si="17"/>
        <v/>
      </c>
      <c r="AE7" s="120" t="str">
        <f>IF(OR(F7="Matin",F7="après-midi",F7="nuit",F7="Journée",F7="Astreinte +1 dep"),Données!$C$14,IF(OR(F7="Astreinte +2 dep"),Données!$C$14*2,IF(OR(F7="Astreinte +3 dep"),Données!$C$14*3,IF(F7="Astreinte +4 dep",Données!$C$14*4,""))))</f>
        <v/>
      </c>
      <c r="AF7" s="121"/>
      <c r="AG7" s="122"/>
      <c r="AH7" s="68"/>
      <c r="AI7" s="68"/>
    </row>
    <row r="8" spans="1:35" ht="15.6">
      <c r="A8" s="97" t="str">
        <f t="shared" si="1"/>
        <v>6 Février 2014</v>
      </c>
      <c r="B8" s="171" t="str">
        <f t="shared" si="2"/>
        <v/>
      </c>
      <c r="C8" s="72">
        <f t="shared" si="18"/>
        <v>41676</v>
      </c>
      <c r="D8" s="71">
        <f t="shared" si="18"/>
        <v>6</v>
      </c>
      <c r="E8" s="69"/>
      <c r="F8" s="69"/>
      <c r="G8" s="181" t="str">
        <f t="shared" si="3"/>
        <v/>
      </c>
      <c r="H8" s="63" t="str">
        <f t="shared" si="4"/>
        <v/>
      </c>
      <c r="I8" s="63" t="str">
        <f t="shared" si="5"/>
        <v/>
      </c>
      <c r="J8" s="64" t="str">
        <f t="shared" si="6"/>
        <v/>
      </c>
      <c r="K8" s="64"/>
      <c r="L8" s="63" t="str">
        <f t="shared" si="7"/>
        <v/>
      </c>
      <c r="M8" s="63" t="str">
        <f t="shared" si="8"/>
        <v/>
      </c>
      <c r="N8" s="64" t="str">
        <f t="shared" si="19"/>
        <v/>
      </c>
      <c r="O8" s="64" t="str">
        <f t="shared" si="9"/>
        <v/>
      </c>
      <c r="P8" s="64" t="str">
        <f t="shared" si="10"/>
        <v/>
      </c>
      <c r="Q8" s="63"/>
      <c r="R8" s="63"/>
      <c r="S8" s="63"/>
      <c r="T8" s="64" t="str">
        <f t="shared" si="11"/>
        <v/>
      </c>
      <c r="U8" s="64" t="str">
        <f t="shared" si="12"/>
        <v/>
      </c>
      <c r="V8" s="64" t="str">
        <f t="shared" si="13"/>
        <v/>
      </c>
      <c r="W8" s="91" t="str">
        <f t="shared" si="14"/>
        <v/>
      </c>
      <c r="X8" s="91" t="str">
        <f t="shared" si="0"/>
        <v/>
      </c>
      <c r="Y8" s="62"/>
      <c r="Z8" s="65"/>
      <c r="AA8" s="65" t="str">
        <f t="shared" si="15"/>
        <v/>
      </c>
      <c r="AB8" s="65"/>
      <c r="AC8" s="65" t="str">
        <f t="shared" si="16"/>
        <v/>
      </c>
      <c r="AD8" s="65" t="str">
        <f t="shared" si="17"/>
        <v/>
      </c>
      <c r="AE8" s="66" t="str">
        <f>IF(OR(F8="Matin",F8="après-midi",F8="nuit",F8="Journée",F8="Astreinte +1 dep"),Données!$C$14,IF(OR(F8="Astreinte +2 dep"),Données!$C$14*2,IF(OR(F8="Astreinte +3 dep"),Données!$C$14*3,IF(F8="Astreinte +4 dep",Données!$C$14*4,""))))</f>
        <v/>
      </c>
      <c r="AF8" s="67"/>
      <c r="AG8" s="93"/>
      <c r="AH8" s="68"/>
      <c r="AI8" s="68"/>
    </row>
    <row r="9" spans="1:35" ht="15.6">
      <c r="A9" s="97" t="str">
        <f t="shared" si="1"/>
        <v>7 Février 2014</v>
      </c>
      <c r="B9" s="171" t="str">
        <f t="shared" si="2"/>
        <v/>
      </c>
      <c r="C9" s="112">
        <f t="shared" si="18"/>
        <v>41677</v>
      </c>
      <c r="D9" s="113">
        <f t="shared" si="18"/>
        <v>7</v>
      </c>
      <c r="E9" s="114"/>
      <c r="F9" s="114"/>
      <c r="G9" s="115" t="str">
        <f t="shared" si="3"/>
        <v/>
      </c>
      <c r="H9" s="116" t="str">
        <f>IF(OR(F9="Matin",F9="Nuit",F9="Journée",F9="Après-midi"),0.16,"")</f>
        <v/>
      </c>
      <c r="I9" s="116" t="str">
        <f t="shared" si="5"/>
        <v/>
      </c>
      <c r="J9" s="117" t="str">
        <f t="shared" si="6"/>
        <v/>
      </c>
      <c r="K9" s="117"/>
      <c r="L9" s="116" t="str">
        <f t="shared" si="7"/>
        <v/>
      </c>
      <c r="M9" s="116" t="str">
        <f t="shared" si="8"/>
        <v/>
      </c>
      <c r="N9" s="117" t="str">
        <f t="shared" si="19"/>
        <v/>
      </c>
      <c r="O9" s="117" t="str">
        <f t="shared" si="9"/>
        <v/>
      </c>
      <c r="P9" s="117" t="str">
        <f t="shared" si="10"/>
        <v/>
      </c>
      <c r="Q9" s="116"/>
      <c r="R9" s="116"/>
      <c r="S9" s="116"/>
      <c r="T9" s="117" t="str">
        <f t="shared" si="11"/>
        <v/>
      </c>
      <c r="U9" s="117" t="str">
        <f t="shared" si="12"/>
        <v/>
      </c>
      <c r="V9" s="117" t="str">
        <f t="shared" si="13"/>
        <v/>
      </c>
      <c r="W9" s="118" t="str">
        <f t="shared" si="14"/>
        <v/>
      </c>
      <c r="X9" s="118" t="str">
        <f t="shared" si="0"/>
        <v/>
      </c>
      <c r="Y9" s="115"/>
      <c r="Z9" s="119"/>
      <c r="AA9" s="119" t="str">
        <f t="shared" si="15"/>
        <v/>
      </c>
      <c r="AB9" s="119"/>
      <c r="AC9" s="119" t="str">
        <f t="shared" si="16"/>
        <v/>
      </c>
      <c r="AD9" s="119" t="str">
        <f t="shared" si="17"/>
        <v/>
      </c>
      <c r="AE9" s="120" t="str">
        <f>IF(OR(F9="Matin",F9="après-midi",F9="nuit",F9="Journée",F9="Astreinte +1 dep"),Données!$C$14,IF(OR(F9="Astreinte +2 dep"),Données!$C$14*2,IF(OR(F9="Astreinte +3 dep"),Données!$C$14*3,IF(F9="Astreinte +4 dep",Données!$C$14*4,""))))</f>
        <v/>
      </c>
      <c r="AF9" s="121"/>
      <c r="AG9" s="122"/>
      <c r="AH9" s="68"/>
      <c r="AI9" s="68"/>
    </row>
    <row r="10" spans="1:35" ht="15.6">
      <c r="A10" s="97" t="str">
        <f t="shared" si="1"/>
        <v>8 Février 2014</v>
      </c>
      <c r="B10" s="171" t="str">
        <f t="shared" si="2"/>
        <v/>
      </c>
      <c r="C10" s="70">
        <f t="shared" si="18"/>
        <v>41678</v>
      </c>
      <c r="D10" s="71">
        <f t="shared" si="18"/>
        <v>8</v>
      </c>
      <c r="E10" s="61"/>
      <c r="F10" s="61"/>
      <c r="G10" s="181" t="str">
        <f t="shared" si="3"/>
        <v/>
      </c>
      <c r="H10" s="63" t="str">
        <f>IF(OR(F10="Matin",F10="Nuit",F10="Journée",F10="Après-midi"),0.16,"")</f>
        <v/>
      </c>
      <c r="I10" s="63" t="str">
        <f t="shared" si="5"/>
        <v/>
      </c>
      <c r="J10" s="64" t="str">
        <f t="shared" si="6"/>
        <v/>
      </c>
      <c r="K10" s="64"/>
      <c r="L10" s="63" t="str">
        <f t="shared" si="7"/>
        <v/>
      </c>
      <c r="M10" s="63" t="str">
        <f t="shared" si="8"/>
        <v/>
      </c>
      <c r="N10" s="64" t="str">
        <f t="shared" si="19"/>
        <v/>
      </c>
      <c r="O10" s="64" t="str">
        <f t="shared" si="9"/>
        <v/>
      </c>
      <c r="P10" s="64" t="str">
        <f t="shared" si="10"/>
        <v/>
      </c>
      <c r="Q10" s="63"/>
      <c r="R10" s="63"/>
      <c r="S10" s="63"/>
      <c r="T10" s="64" t="str">
        <f t="shared" si="11"/>
        <v/>
      </c>
      <c r="U10" s="64" t="str">
        <f t="shared" si="12"/>
        <v/>
      </c>
      <c r="V10" s="64" t="str">
        <f t="shared" si="13"/>
        <v/>
      </c>
      <c r="W10" s="91" t="str">
        <f t="shared" si="14"/>
        <v/>
      </c>
      <c r="X10" s="91" t="str">
        <f t="shared" si="0"/>
        <v/>
      </c>
      <c r="Y10" s="62"/>
      <c r="Z10" s="65"/>
      <c r="AA10" s="65" t="str">
        <f t="shared" si="15"/>
        <v/>
      </c>
      <c r="AB10" s="65"/>
      <c r="AC10" s="65" t="str">
        <f t="shared" si="16"/>
        <v/>
      </c>
      <c r="AD10" s="65" t="str">
        <f t="shared" si="17"/>
        <v/>
      </c>
      <c r="AE10" s="66" t="str">
        <f>IF(OR(F10="Matin",F10="après-midi",F10="nuit",F10="Journée",F10="Astreinte +1 dep"),Données!$C$14,IF(OR(F10="Astreinte +2 dep"),Données!$C$14*2,IF(OR(F10="Astreinte +3 dep"),Données!$C$14*3,IF(F10="Astreinte +4 dep",Données!$C$14*4,""))))</f>
        <v/>
      </c>
      <c r="AF10" s="67"/>
      <c r="AG10" s="93"/>
      <c r="AH10" s="68"/>
      <c r="AI10" s="68"/>
    </row>
    <row r="11" spans="1:35" ht="15.6">
      <c r="A11" s="97" t="str">
        <f t="shared" si="1"/>
        <v>9 Février 2014</v>
      </c>
      <c r="B11" s="171" t="str">
        <f t="shared" si="2"/>
        <v/>
      </c>
      <c r="C11" s="112">
        <f t="shared" si="18"/>
        <v>41679</v>
      </c>
      <c r="D11" s="113">
        <f t="shared" si="18"/>
        <v>9</v>
      </c>
      <c r="E11" s="114"/>
      <c r="F11" s="114"/>
      <c r="G11" s="115" t="str">
        <f t="shared" si="3"/>
        <v/>
      </c>
      <c r="H11" s="116" t="str">
        <f>IF(OR(F11="Matin",F11="Nuit",F11="Journée",F11="Après-midi"),0.16,"")</f>
        <v/>
      </c>
      <c r="I11" s="116" t="str">
        <f t="shared" si="5"/>
        <v/>
      </c>
      <c r="J11" s="117" t="str">
        <f t="shared" si="6"/>
        <v/>
      </c>
      <c r="K11" s="117"/>
      <c r="L11" s="116" t="str">
        <f t="shared" si="7"/>
        <v/>
      </c>
      <c r="M11" s="116" t="str">
        <f t="shared" si="8"/>
        <v/>
      </c>
      <c r="N11" s="117" t="str">
        <f t="shared" si="19"/>
        <v/>
      </c>
      <c r="O11" s="117" t="str">
        <f t="shared" si="9"/>
        <v/>
      </c>
      <c r="P11" s="117" t="str">
        <f t="shared" si="10"/>
        <v/>
      </c>
      <c r="Q11" s="116"/>
      <c r="R11" s="116"/>
      <c r="S11" s="116"/>
      <c r="T11" s="117" t="str">
        <f t="shared" si="11"/>
        <v/>
      </c>
      <c r="U11" s="117" t="str">
        <f t="shared" si="12"/>
        <v/>
      </c>
      <c r="V11" s="117" t="str">
        <f t="shared" si="13"/>
        <v/>
      </c>
      <c r="W11" s="118" t="str">
        <f t="shared" si="14"/>
        <v/>
      </c>
      <c r="X11" s="118" t="str">
        <f t="shared" si="0"/>
        <v/>
      </c>
      <c r="Y11" s="115"/>
      <c r="Z11" s="119"/>
      <c r="AA11" s="119" t="str">
        <f t="shared" si="15"/>
        <v/>
      </c>
      <c r="AB11" s="119"/>
      <c r="AC11" s="119" t="str">
        <f t="shared" si="16"/>
        <v/>
      </c>
      <c r="AD11" s="119" t="str">
        <f t="shared" si="17"/>
        <v/>
      </c>
      <c r="AE11" s="120" t="str">
        <f>IF(OR(F11="Matin",F11="après-midi",F11="nuit",F11="Journée",F11="Astreinte +1 dep"),Données!$C$14,IF(OR(F11="Astreinte +2 dep"),Données!$C$14*2,IF(OR(F11="Astreinte +3 dep"),Données!$C$14*3,IF(F11="Astreinte +4 dep",Données!$C$14*4,""))))</f>
        <v/>
      </c>
      <c r="AF11" s="121"/>
      <c r="AG11" s="122"/>
      <c r="AH11" s="68"/>
      <c r="AI11" s="68"/>
    </row>
    <row r="12" spans="1:35" ht="15.6">
      <c r="A12" s="170" t="str">
        <f t="shared" si="1"/>
        <v>10 Février 2014</v>
      </c>
      <c r="B12" s="171" t="str">
        <f t="shared" si="2"/>
        <v/>
      </c>
      <c r="C12" s="70">
        <f t="shared" si="18"/>
        <v>41680</v>
      </c>
      <c r="D12" s="71">
        <f t="shared" si="18"/>
        <v>10</v>
      </c>
      <c r="E12" s="61"/>
      <c r="F12" s="61"/>
      <c r="G12" s="181" t="str">
        <f t="shared" si="3"/>
        <v/>
      </c>
      <c r="H12" s="63" t="str">
        <f>IF(OR(F12="Matin",F12="Nuit",F12="Journée",F12="Après-midi"),0.16,"")</f>
        <v/>
      </c>
      <c r="I12" s="63" t="str">
        <f t="shared" si="5"/>
        <v/>
      </c>
      <c r="J12" s="64" t="str">
        <f t="shared" si="6"/>
        <v/>
      </c>
      <c r="K12" s="64"/>
      <c r="L12" s="63" t="str">
        <f t="shared" si="7"/>
        <v/>
      </c>
      <c r="M12" s="63" t="str">
        <f t="shared" si="8"/>
        <v/>
      </c>
      <c r="N12" s="64" t="str">
        <f t="shared" si="19"/>
        <v/>
      </c>
      <c r="O12" s="64" t="str">
        <f t="shared" si="9"/>
        <v/>
      </c>
      <c r="P12" s="64" t="str">
        <f t="shared" si="10"/>
        <v/>
      </c>
      <c r="Q12" s="63"/>
      <c r="R12" s="63"/>
      <c r="S12" s="63"/>
      <c r="T12" s="64" t="str">
        <f t="shared" si="11"/>
        <v/>
      </c>
      <c r="U12" s="64" t="str">
        <f t="shared" si="12"/>
        <v/>
      </c>
      <c r="V12" s="64" t="str">
        <f t="shared" si="13"/>
        <v/>
      </c>
      <c r="W12" s="91" t="str">
        <f t="shared" si="14"/>
        <v/>
      </c>
      <c r="X12" s="91" t="str">
        <f t="shared" si="0"/>
        <v/>
      </c>
      <c r="Y12" s="62"/>
      <c r="Z12" s="65"/>
      <c r="AA12" s="65" t="str">
        <f t="shared" si="15"/>
        <v/>
      </c>
      <c r="AB12" s="65"/>
      <c r="AC12" s="65" t="str">
        <f t="shared" si="16"/>
        <v/>
      </c>
      <c r="AD12" s="65" t="str">
        <f t="shared" si="17"/>
        <v/>
      </c>
      <c r="AE12" s="66" t="str">
        <f>IF(OR(F12="Matin",F12="après-midi",F12="nuit",F12="Journée",F12="Astreinte +1 dep"),Données!$C$14,IF(OR(F12="Astreinte +2 dep"),Données!$C$14*2,IF(OR(F12="Astreinte +3 dep"),Données!$C$14*3,IF(F12="Astreinte +4 dep",Données!$C$14*4,""))))</f>
        <v/>
      </c>
      <c r="AF12" s="67"/>
      <c r="AG12" s="93"/>
      <c r="AH12" s="68"/>
      <c r="AI12" s="68"/>
    </row>
    <row r="13" spans="1:35" ht="15.6">
      <c r="A13" s="97" t="str">
        <f t="shared" si="1"/>
        <v>11 Février 2014</v>
      </c>
      <c r="B13" s="171" t="str">
        <f t="shared" si="2"/>
        <v/>
      </c>
      <c r="C13" s="112">
        <f t="shared" si="18"/>
        <v>41681</v>
      </c>
      <c r="D13" s="113">
        <f t="shared" si="18"/>
        <v>11</v>
      </c>
      <c r="E13" s="114"/>
      <c r="F13" s="114"/>
      <c r="G13" s="115" t="str">
        <f t="shared" si="3"/>
        <v/>
      </c>
      <c r="H13" s="116" t="str">
        <f t="shared" si="4"/>
        <v/>
      </c>
      <c r="I13" s="116" t="str">
        <f t="shared" si="5"/>
        <v/>
      </c>
      <c r="J13" s="117" t="str">
        <f t="shared" si="6"/>
        <v/>
      </c>
      <c r="K13" s="117"/>
      <c r="L13" s="116" t="str">
        <f t="shared" si="7"/>
        <v/>
      </c>
      <c r="M13" s="116" t="str">
        <f t="shared" si="8"/>
        <v/>
      </c>
      <c r="N13" s="117" t="str">
        <f t="shared" si="19"/>
        <v/>
      </c>
      <c r="O13" s="117" t="str">
        <f t="shared" si="9"/>
        <v/>
      </c>
      <c r="P13" s="117" t="str">
        <f t="shared" si="10"/>
        <v/>
      </c>
      <c r="Q13" s="116"/>
      <c r="R13" s="116"/>
      <c r="S13" s="116"/>
      <c r="T13" s="117" t="str">
        <f t="shared" si="11"/>
        <v/>
      </c>
      <c r="U13" s="117" t="str">
        <f t="shared" si="12"/>
        <v/>
      </c>
      <c r="V13" s="117" t="str">
        <f t="shared" si="13"/>
        <v/>
      </c>
      <c r="W13" s="118" t="str">
        <f t="shared" si="14"/>
        <v/>
      </c>
      <c r="X13" s="118" t="str">
        <f t="shared" si="0"/>
        <v/>
      </c>
      <c r="Y13" s="115"/>
      <c r="Z13" s="119"/>
      <c r="AA13" s="119" t="str">
        <f t="shared" si="15"/>
        <v/>
      </c>
      <c r="AB13" s="119"/>
      <c r="AC13" s="119" t="str">
        <f t="shared" si="16"/>
        <v/>
      </c>
      <c r="AD13" s="119" t="str">
        <f t="shared" si="17"/>
        <v/>
      </c>
      <c r="AE13" s="120" t="str">
        <f>IF(OR(F13="Matin",F13="après-midi",F13="nuit",F13="Journée",F13="Astreinte +1 dep"),Données!$C$14,IF(OR(F13="Astreinte +2 dep"),Données!$C$14*2,IF(OR(F13="Astreinte +3 dep"),Données!$C$14*3,IF(F13="Astreinte +4 dep",Données!$C$14*4,""))))</f>
        <v/>
      </c>
      <c r="AF13" s="121"/>
      <c r="AG13" s="122"/>
      <c r="AH13" s="68"/>
      <c r="AI13" s="68"/>
    </row>
    <row r="14" spans="1:35" ht="15.6">
      <c r="A14" s="97" t="str">
        <f t="shared" si="1"/>
        <v>12 Février 2014</v>
      </c>
      <c r="B14" s="171">
        <f t="shared" si="2"/>
        <v>7</v>
      </c>
      <c r="C14" s="70">
        <f t="shared" si="18"/>
        <v>41682</v>
      </c>
      <c r="D14" s="71">
        <f t="shared" si="18"/>
        <v>12</v>
      </c>
      <c r="E14" s="61"/>
      <c r="F14" s="61"/>
      <c r="G14" s="181" t="str">
        <f t="shared" si="3"/>
        <v/>
      </c>
      <c r="H14" s="63" t="str">
        <f t="shared" si="4"/>
        <v/>
      </c>
      <c r="I14" s="63" t="str">
        <f t="shared" si="5"/>
        <v/>
      </c>
      <c r="J14" s="64" t="str">
        <f t="shared" si="6"/>
        <v/>
      </c>
      <c r="K14" s="64"/>
      <c r="L14" s="63" t="str">
        <f t="shared" si="7"/>
        <v/>
      </c>
      <c r="M14" s="63" t="str">
        <f t="shared" si="8"/>
        <v/>
      </c>
      <c r="N14" s="64" t="str">
        <f t="shared" si="19"/>
        <v/>
      </c>
      <c r="O14" s="64" t="str">
        <f t="shared" si="9"/>
        <v/>
      </c>
      <c r="P14" s="64" t="str">
        <f t="shared" si="10"/>
        <v/>
      </c>
      <c r="Q14" s="63"/>
      <c r="R14" s="63"/>
      <c r="S14" s="63"/>
      <c r="T14" s="64" t="str">
        <f t="shared" si="11"/>
        <v/>
      </c>
      <c r="U14" s="64" t="str">
        <f t="shared" si="12"/>
        <v/>
      </c>
      <c r="V14" s="64" t="str">
        <f t="shared" si="13"/>
        <v/>
      </c>
      <c r="W14" s="91" t="str">
        <f t="shared" si="14"/>
        <v/>
      </c>
      <c r="X14" s="91" t="str">
        <f t="shared" si="0"/>
        <v/>
      </c>
      <c r="Y14" s="62"/>
      <c r="Z14" s="65"/>
      <c r="AA14" s="65" t="str">
        <f t="shared" si="15"/>
        <v/>
      </c>
      <c r="AB14" s="65"/>
      <c r="AC14" s="65" t="str">
        <f t="shared" si="16"/>
        <v/>
      </c>
      <c r="AD14" s="65" t="str">
        <f t="shared" si="17"/>
        <v/>
      </c>
      <c r="AE14" s="66" t="str">
        <f>IF(OR(F14="Matin",F14="après-midi",F14="nuit",F14="Journée",F14="Astreinte +1 dep"),Données!$C$14,IF(OR(F14="Astreinte +2 dep"),Données!$C$14*2,IF(OR(F14="Astreinte +3 dep"),Données!$C$14*3,IF(F14="Astreinte +4 dep",Données!$C$14*4,""))))</f>
        <v/>
      </c>
      <c r="AF14" s="67"/>
      <c r="AG14" s="93"/>
      <c r="AH14" s="68"/>
      <c r="AI14" s="68"/>
    </row>
    <row r="15" spans="1:35" ht="15.6">
      <c r="A15" s="97" t="str">
        <f t="shared" si="1"/>
        <v>13 Février 2014</v>
      </c>
      <c r="B15" s="171" t="str">
        <f t="shared" si="2"/>
        <v/>
      </c>
      <c r="C15" s="112">
        <f t="shared" si="18"/>
        <v>41683</v>
      </c>
      <c r="D15" s="113">
        <f t="shared" si="18"/>
        <v>13</v>
      </c>
      <c r="E15" s="114"/>
      <c r="F15" s="114"/>
      <c r="G15" s="115" t="str">
        <f t="shared" si="3"/>
        <v/>
      </c>
      <c r="H15" s="116" t="str">
        <f t="shared" si="4"/>
        <v/>
      </c>
      <c r="I15" s="116" t="str">
        <f t="shared" si="5"/>
        <v/>
      </c>
      <c r="J15" s="117" t="str">
        <f t="shared" si="6"/>
        <v/>
      </c>
      <c r="K15" s="117"/>
      <c r="L15" s="116" t="str">
        <f t="shared" si="7"/>
        <v/>
      </c>
      <c r="M15" s="116" t="str">
        <f t="shared" si="8"/>
        <v/>
      </c>
      <c r="N15" s="117" t="str">
        <f t="shared" si="19"/>
        <v/>
      </c>
      <c r="O15" s="117" t="str">
        <f t="shared" si="9"/>
        <v/>
      </c>
      <c r="P15" s="117" t="str">
        <f t="shared" si="10"/>
        <v/>
      </c>
      <c r="Q15" s="116"/>
      <c r="R15" s="116"/>
      <c r="S15" s="116"/>
      <c r="T15" s="117" t="str">
        <f t="shared" si="11"/>
        <v/>
      </c>
      <c r="U15" s="117" t="str">
        <f t="shared" si="12"/>
        <v/>
      </c>
      <c r="V15" s="117" t="str">
        <f t="shared" si="13"/>
        <v/>
      </c>
      <c r="W15" s="118" t="str">
        <f t="shared" si="14"/>
        <v/>
      </c>
      <c r="X15" s="118" t="str">
        <f t="shared" si="0"/>
        <v/>
      </c>
      <c r="Y15" s="115"/>
      <c r="Z15" s="119"/>
      <c r="AA15" s="119" t="str">
        <f t="shared" si="15"/>
        <v/>
      </c>
      <c r="AB15" s="119"/>
      <c r="AC15" s="119" t="str">
        <f t="shared" si="16"/>
        <v/>
      </c>
      <c r="AD15" s="119" t="str">
        <f t="shared" si="17"/>
        <v/>
      </c>
      <c r="AE15" s="120" t="str">
        <f>IF(OR(F15="Matin",F15="après-midi",F15="nuit",F15="Journée",F15="Astreinte +1 dep"),Données!$C$14,IF(OR(F15="Astreinte +2 dep"),Données!$C$14*2,IF(OR(F15="Astreinte +3 dep"),Données!$C$14*3,IF(F15="Astreinte +4 dep",Données!$C$14*4,""))))</f>
        <v/>
      </c>
      <c r="AF15" s="121"/>
      <c r="AG15" s="122"/>
      <c r="AH15" s="68"/>
      <c r="AI15" s="68"/>
    </row>
    <row r="16" spans="1:35" ht="15.6">
      <c r="A16" s="97" t="str">
        <f t="shared" si="1"/>
        <v>14 Février 2014</v>
      </c>
      <c r="B16" s="171" t="str">
        <f t="shared" si="2"/>
        <v/>
      </c>
      <c r="C16" s="70">
        <f t="shared" si="18"/>
        <v>41684</v>
      </c>
      <c r="D16" s="71">
        <f t="shared" si="18"/>
        <v>14</v>
      </c>
      <c r="E16" s="61"/>
      <c r="F16" s="69"/>
      <c r="G16" s="181" t="str">
        <f t="shared" si="3"/>
        <v/>
      </c>
      <c r="H16" s="63" t="str">
        <f t="shared" si="4"/>
        <v/>
      </c>
      <c r="I16" s="63" t="str">
        <f t="shared" si="5"/>
        <v/>
      </c>
      <c r="J16" s="64" t="str">
        <f t="shared" si="6"/>
        <v/>
      </c>
      <c r="K16" s="64"/>
      <c r="L16" s="63" t="str">
        <f t="shared" si="7"/>
        <v/>
      </c>
      <c r="M16" s="63" t="str">
        <f t="shared" si="8"/>
        <v/>
      </c>
      <c r="N16" s="64" t="str">
        <f t="shared" si="19"/>
        <v/>
      </c>
      <c r="O16" s="64" t="str">
        <f t="shared" si="9"/>
        <v/>
      </c>
      <c r="P16" s="64" t="str">
        <f t="shared" si="10"/>
        <v/>
      </c>
      <c r="Q16" s="63"/>
      <c r="R16" s="63"/>
      <c r="S16" s="63"/>
      <c r="T16" s="64" t="str">
        <f t="shared" si="11"/>
        <v/>
      </c>
      <c r="U16" s="64" t="str">
        <f t="shared" si="12"/>
        <v/>
      </c>
      <c r="V16" s="64" t="str">
        <f t="shared" si="13"/>
        <v/>
      </c>
      <c r="W16" s="91" t="str">
        <f t="shared" si="14"/>
        <v/>
      </c>
      <c r="X16" s="91" t="str">
        <f t="shared" si="0"/>
        <v/>
      </c>
      <c r="Y16" s="62"/>
      <c r="Z16" s="65"/>
      <c r="AA16" s="65" t="str">
        <f t="shared" si="15"/>
        <v/>
      </c>
      <c r="AB16" s="65"/>
      <c r="AC16" s="65" t="str">
        <f t="shared" si="16"/>
        <v/>
      </c>
      <c r="AD16" s="65" t="str">
        <f t="shared" si="17"/>
        <v/>
      </c>
      <c r="AE16" s="66" t="str">
        <f>IF(OR(F16="Matin",F16="après-midi",F16="nuit",F16="Journée",F16="Astreinte +1 dep"),Données!$C$14,IF(OR(F16="Astreinte +2 dep"),Données!$C$14*2,IF(OR(F16="Astreinte +3 dep"),Données!$C$14*3,IF(F16="Astreinte +4 dep",Données!$C$14*4,""))))</f>
        <v/>
      </c>
      <c r="AF16" s="67"/>
      <c r="AG16" s="93"/>
      <c r="AH16" s="68"/>
      <c r="AI16" s="68"/>
    </row>
    <row r="17" spans="1:35" ht="15.6">
      <c r="A17" s="97" t="str">
        <f t="shared" si="1"/>
        <v>15 Février 2014</v>
      </c>
      <c r="B17" s="171" t="str">
        <f t="shared" si="2"/>
        <v/>
      </c>
      <c r="C17" s="112">
        <f t="shared" si="18"/>
        <v>41685</v>
      </c>
      <c r="D17" s="113">
        <f t="shared" si="18"/>
        <v>15</v>
      </c>
      <c r="E17" s="114"/>
      <c r="F17" s="114"/>
      <c r="G17" s="115" t="str">
        <f t="shared" si="3"/>
        <v/>
      </c>
      <c r="H17" s="116" t="str">
        <f t="shared" si="4"/>
        <v/>
      </c>
      <c r="I17" s="116" t="str">
        <f t="shared" si="5"/>
        <v/>
      </c>
      <c r="J17" s="117" t="str">
        <f t="shared" si="6"/>
        <v/>
      </c>
      <c r="K17" s="117"/>
      <c r="L17" s="116" t="str">
        <f t="shared" si="7"/>
        <v/>
      </c>
      <c r="M17" s="116" t="str">
        <f t="shared" si="8"/>
        <v/>
      </c>
      <c r="N17" s="117" t="str">
        <f t="shared" si="19"/>
        <v/>
      </c>
      <c r="O17" s="117" t="str">
        <f t="shared" si="9"/>
        <v/>
      </c>
      <c r="P17" s="117" t="str">
        <f t="shared" si="10"/>
        <v/>
      </c>
      <c r="Q17" s="116"/>
      <c r="R17" s="116"/>
      <c r="S17" s="116"/>
      <c r="T17" s="117" t="str">
        <f t="shared" si="11"/>
        <v/>
      </c>
      <c r="U17" s="117" t="str">
        <f t="shared" si="12"/>
        <v/>
      </c>
      <c r="V17" s="117" t="str">
        <f t="shared" si="13"/>
        <v/>
      </c>
      <c r="W17" s="118" t="str">
        <f t="shared" si="14"/>
        <v/>
      </c>
      <c r="X17" s="118" t="str">
        <f t="shared" si="0"/>
        <v/>
      </c>
      <c r="Y17" s="115"/>
      <c r="Z17" s="119"/>
      <c r="AA17" s="119" t="str">
        <f t="shared" si="15"/>
        <v/>
      </c>
      <c r="AB17" s="119"/>
      <c r="AC17" s="119" t="str">
        <f t="shared" si="16"/>
        <v/>
      </c>
      <c r="AD17" s="119" t="str">
        <f t="shared" si="17"/>
        <v/>
      </c>
      <c r="AE17" s="120" t="str">
        <f>IF(OR(F17="Matin",F17="après-midi",F17="nuit",F17="Journée",F17="Astreinte +1 dep"),Données!$C$14,IF(OR(F17="Astreinte +2 dep"),Données!$C$14*2,IF(OR(F17="Astreinte +3 dep"),Données!$C$14*3,IF(F17="Astreinte +4 dep",Données!$C$14*4,""))))</f>
        <v/>
      </c>
      <c r="AF17" s="121"/>
      <c r="AG17" s="122"/>
      <c r="AH17" s="68"/>
      <c r="AI17" s="68"/>
    </row>
    <row r="18" spans="1:35" ht="15.6">
      <c r="A18" s="97" t="str">
        <f t="shared" si="1"/>
        <v>16 Février 2014</v>
      </c>
      <c r="B18" s="171" t="str">
        <f t="shared" si="2"/>
        <v/>
      </c>
      <c r="C18" s="70">
        <f t="shared" si="18"/>
        <v>41686</v>
      </c>
      <c r="D18" s="71">
        <f t="shared" si="18"/>
        <v>16</v>
      </c>
      <c r="E18" s="61"/>
      <c r="F18" s="61"/>
      <c r="G18" s="181" t="str">
        <f t="shared" si="3"/>
        <v/>
      </c>
      <c r="H18" s="63" t="str">
        <f t="shared" si="4"/>
        <v/>
      </c>
      <c r="I18" s="63" t="str">
        <f t="shared" si="5"/>
        <v/>
      </c>
      <c r="J18" s="64" t="str">
        <f t="shared" si="6"/>
        <v/>
      </c>
      <c r="K18" s="64"/>
      <c r="L18" s="63" t="str">
        <f t="shared" si="7"/>
        <v/>
      </c>
      <c r="M18" s="63" t="str">
        <f t="shared" si="8"/>
        <v/>
      </c>
      <c r="N18" s="64" t="str">
        <f t="shared" si="19"/>
        <v/>
      </c>
      <c r="O18" s="64" t="str">
        <f t="shared" si="9"/>
        <v/>
      </c>
      <c r="P18" s="64" t="str">
        <f t="shared" si="10"/>
        <v/>
      </c>
      <c r="Q18" s="63"/>
      <c r="R18" s="63"/>
      <c r="S18" s="63"/>
      <c r="T18" s="64" t="str">
        <f t="shared" si="11"/>
        <v/>
      </c>
      <c r="U18" s="64" t="str">
        <f t="shared" si="12"/>
        <v/>
      </c>
      <c r="V18" s="64" t="str">
        <f t="shared" si="13"/>
        <v/>
      </c>
      <c r="W18" s="91" t="str">
        <f t="shared" si="14"/>
        <v/>
      </c>
      <c r="X18" s="91" t="str">
        <f t="shared" si="0"/>
        <v/>
      </c>
      <c r="Y18" s="62"/>
      <c r="Z18" s="65"/>
      <c r="AA18" s="65" t="str">
        <f t="shared" si="15"/>
        <v/>
      </c>
      <c r="AB18" s="65"/>
      <c r="AC18" s="65" t="str">
        <f t="shared" si="16"/>
        <v/>
      </c>
      <c r="AD18" s="65" t="str">
        <f t="shared" si="17"/>
        <v/>
      </c>
      <c r="AE18" s="66" t="str">
        <f>IF(OR(F18="Matin",F18="après-midi",F18="nuit",F18="Journée",F18="Astreinte +1 dep"),Données!$C$14,IF(OR(F18="Astreinte +2 dep"),Données!$C$14*2,IF(OR(F18="Astreinte +3 dep"),Données!$C$14*3,IF(F18="Astreinte +4 dep",Données!$C$14*4,""))))</f>
        <v/>
      </c>
      <c r="AF18" s="67"/>
      <c r="AG18" s="93"/>
      <c r="AH18" s="68"/>
      <c r="AI18" s="68"/>
    </row>
    <row r="19" spans="1:35" ht="15.6">
      <c r="A19" s="97" t="str">
        <f t="shared" si="1"/>
        <v>17 Février 2014</v>
      </c>
      <c r="B19" s="171" t="str">
        <f t="shared" si="2"/>
        <v/>
      </c>
      <c r="C19" s="112">
        <f t="shared" si="18"/>
        <v>41687</v>
      </c>
      <c r="D19" s="113">
        <f t="shared" si="18"/>
        <v>17</v>
      </c>
      <c r="E19" s="114"/>
      <c r="F19" s="114"/>
      <c r="G19" s="115" t="str">
        <f t="shared" si="3"/>
        <v/>
      </c>
      <c r="H19" s="116" t="str">
        <f t="shared" si="4"/>
        <v/>
      </c>
      <c r="I19" s="116" t="str">
        <f t="shared" si="5"/>
        <v/>
      </c>
      <c r="J19" s="117" t="str">
        <f t="shared" si="6"/>
        <v/>
      </c>
      <c r="K19" s="117"/>
      <c r="L19" s="116" t="str">
        <f t="shared" si="7"/>
        <v/>
      </c>
      <c r="M19" s="116" t="str">
        <f t="shared" si="8"/>
        <v/>
      </c>
      <c r="N19" s="117" t="str">
        <f t="shared" si="19"/>
        <v/>
      </c>
      <c r="O19" s="117" t="str">
        <f t="shared" si="9"/>
        <v/>
      </c>
      <c r="P19" s="117" t="str">
        <f t="shared" si="10"/>
        <v/>
      </c>
      <c r="Q19" s="116"/>
      <c r="R19" s="116"/>
      <c r="S19" s="116"/>
      <c r="T19" s="117" t="str">
        <f t="shared" si="11"/>
        <v/>
      </c>
      <c r="U19" s="117" t="str">
        <f t="shared" si="12"/>
        <v/>
      </c>
      <c r="V19" s="117" t="str">
        <f t="shared" si="13"/>
        <v/>
      </c>
      <c r="W19" s="118" t="str">
        <f t="shared" si="14"/>
        <v/>
      </c>
      <c r="X19" s="118" t="str">
        <f t="shared" si="0"/>
        <v/>
      </c>
      <c r="Y19" s="115"/>
      <c r="Z19" s="119"/>
      <c r="AA19" s="119" t="str">
        <f t="shared" si="15"/>
        <v/>
      </c>
      <c r="AB19" s="119"/>
      <c r="AC19" s="119" t="str">
        <f t="shared" si="16"/>
        <v/>
      </c>
      <c r="AD19" s="119" t="str">
        <f t="shared" si="17"/>
        <v/>
      </c>
      <c r="AE19" s="120" t="str">
        <f>IF(OR(F19="Matin",F19="après-midi",F19="nuit",F19="Journée",F19="Astreinte +1 dep"),Données!$C$14,IF(OR(F19="Astreinte +2 dep"),Données!$C$14*2,IF(OR(F19="Astreinte +3 dep"),Données!$C$14*3,IF(F19="Astreinte +4 dep",Données!$C$14*4,""))))</f>
        <v/>
      </c>
      <c r="AF19" s="121"/>
      <c r="AG19" s="122"/>
      <c r="AH19" s="68"/>
      <c r="AI19" s="68"/>
    </row>
    <row r="20" spans="1:35" ht="15.6">
      <c r="A20" s="97" t="str">
        <f t="shared" si="1"/>
        <v>18 Février 2014</v>
      </c>
      <c r="B20" s="171" t="str">
        <f t="shared" si="2"/>
        <v/>
      </c>
      <c r="C20" s="70">
        <f t="shared" si="18"/>
        <v>41688</v>
      </c>
      <c r="D20" s="71">
        <f t="shared" si="18"/>
        <v>18</v>
      </c>
      <c r="E20" s="61"/>
      <c r="F20" s="114"/>
      <c r="G20" s="181" t="str">
        <f t="shared" si="3"/>
        <v/>
      </c>
      <c r="H20" s="63" t="str">
        <f t="shared" si="4"/>
        <v/>
      </c>
      <c r="I20" s="63" t="str">
        <f t="shared" si="5"/>
        <v/>
      </c>
      <c r="J20" s="64" t="str">
        <f t="shared" si="6"/>
        <v/>
      </c>
      <c r="K20" s="64"/>
      <c r="L20" s="63" t="str">
        <f t="shared" si="7"/>
        <v/>
      </c>
      <c r="M20" s="63" t="str">
        <f t="shared" si="8"/>
        <v/>
      </c>
      <c r="N20" s="64" t="str">
        <f t="shared" si="19"/>
        <v/>
      </c>
      <c r="O20" s="64" t="str">
        <f t="shared" si="9"/>
        <v/>
      </c>
      <c r="P20" s="64" t="str">
        <f t="shared" si="10"/>
        <v/>
      </c>
      <c r="Q20" s="63"/>
      <c r="R20" s="63"/>
      <c r="S20" s="63"/>
      <c r="T20" s="64" t="str">
        <f t="shared" si="11"/>
        <v/>
      </c>
      <c r="U20" s="64" t="str">
        <f t="shared" si="12"/>
        <v/>
      </c>
      <c r="V20" s="64" t="str">
        <f t="shared" si="13"/>
        <v/>
      </c>
      <c r="W20" s="91" t="str">
        <f t="shared" si="14"/>
        <v/>
      </c>
      <c r="X20" s="91" t="str">
        <f t="shared" si="0"/>
        <v/>
      </c>
      <c r="Y20" s="62"/>
      <c r="Z20" s="65"/>
      <c r="AA20" s="65" t="str">
        <f t="shared" si="15"/>
        <v/>
      </c>
      <c r="AB20" s="65"/>
      <c r="AC20" s="65" t="str">
        <f t="shared" si="16"/>
        <v/>
      </c>
      <c r="AD20" s="65" t="str">
        <f t="shared" si="17"/>
        <v/>
      </c>
      <c r="AE20" s="66" t="str">
        <f>IF(OR(F20="Matin",F20="après-midi",F20="nuit",F20="Journée",F20="Astreinte +1 dep"),Données!$C$14,IF(OR(F20="Astreinte +2 dep"),Données!$C$14*2,IF(OR(F20="Astreinte +3 dep"),Données!$C$14*3,IF(F20="Astreinte +4 dep",Données!$C$14*4,""))))</f>
        <v/>
      </c>
      <c r="AF20" s="67"/>
      <c r="AG20" s="93"/>
      <c r="AH20" s="68"/>
      <c r="AI20" s="68"/>
    </row>
    <row r="21" spans="1:35" ht="15.6">
      <c r="A21" s="97" t="str">
        <f t="shared" si="1"/>
        <v>19 Février 2014</v>
      </c>
      <c r="B21" s="171">
        <f t="shared" si="2"/>
        <v>8</v>
      </c>
      <c r="C21" s="112">
        <f t="shared" ref="C21:D30" si="20">C20+1</f>
        <v>41689</v>
      </c>
      <c r="D21" s="113">
        <f t="shared" si="20"/>
        <v>19</v>
      </c>
      <c r="E21" s="114"/>
      <c r="F21" s="114"/>
      <c r="G21" s="115" t="str">
        <f t="shared" si="3"/>
        <v/>
      </c>
      <c r="H21" s="116" t="str">
        <f t="shared" si="4"/>
        <v/>
      </c>
      <c r="I21" s="116" t="str">
        <f t="shared" si="5"/>
        <v/>
      </c>
      <c r="J21" s="117" t="str">
        <f t="shared" si="6"/>
        <v/>
      </c>
      <c r="K21" s="117"/>
      <c r="L21" s="116" t="str">
        <f t="shared" si="7"/>
        <v/>
      </c>
      <c r="M21" s="116" t="str">
        <f t="shared" si="8"/>
        <v/>
      </c>
      <c r="N21" s="117" t="str">
        <f t="shared" si="19"/>
        <v/>
      </c>
      <c r="O21" s="117" t="str">
        <f t="shared" si="9"/>
        <v/>
      </c>
      <c r="P21" s="117" t="str">
        <f t="shared" si="10"/>
        <v/>
      </c>
      <c r="Q21" s="116"/>
      <c r="R21" s="116"/>
      <c r="S21" s="116"/>
      <c r="T21" s="117" t="str">
        <f t="shared" si="11"/>
        <v/>
      </c>
      <c r="U21" s="117" t="str">
        <f t="shared" si="12"/>
        <v/>
      </c>
      <c r="V21" s="117" t="str">
        <f t="shared" si="13"/>
        <v/>
      </c>
      <c r="W21" s="118" t="str">
        <f t="shared" si="14"/>
        <v/>
      </c>
      <c r="X21" s="118" t="str">
        <f t="shared" si="0"/>
        <v/>
      </c>
      <c r="Y21" s="115"/>
      <c r="Z21" s="119"/>
      <c r="AA21" s="119" t="str">
        <f t="shared" si="15"/>
        <v/>
      </c>
      <c r="AB21" s="119"/>
      <c r="AC21" s="119" t="str">
        <f t="shared" si="16"/>
        <v/>
      </c>
      <c r="AD21" s="119" t="str">
        <f t="shared" si="17"/>
        <v/>
      </c>
      <c r="AE21" s="120" t="str">
        <f>IF(OR(F21="Matin",F21="après-midi",F21="nuit",F21="Journée",F21="Astreinte +1 dep"),Données!$C$14,IF(OR(F21="Astreinte +2 dep"),Données!$C$14*2,IF(OR(F21="Astreinte +3 dep"),Données!$C$14*3,IF(F21="Astreinte +4 dep",Données!$C$14*4,""))))</f>
        <v/>
      </c>
      <c r="AF21" s="121"/>
      <c r="AG21" s="122"/>
      <c r="AH21" s="68"/>
      <c r="AI21" s="68"/>
    </row>
    <row r="22" spans="1:35" ht="15.6">
      <c r="A22" s="97" t="str">
        <f t="shared" si="1"/>
        <v>20 Février 2014</v>
      </c>
      <c r="B22" s="171" t="str">
        <f t="shared" si="2"/>
        <v/>
      </c>
      <c r="C22" s="70">
        <f t="shared" si="20"/>
        <v>41690</v>
      </c>
      <c r="D22" s="71">
        <f t="shared" si="20"/>
        <v>20</v>
      </c>
      <c r="E22" s="61"/>
      <c r="F22" s="114"/>
      <c r="G22" s="181" t="str">
        <f t="shared" si="3"/>
        <v/>
      </c>
      <c r="H22" s="63" t="str">
        <f t="shared" si="4"/>
        <v/>
      </c>
      <c r="I22" s="63" t="str">
        <f t="shared" si="5"/>
        <v/>
      </c>
      <c r="J22" s="64" t="str">
        <f t="shared" si="6"/>
        <v/>
      </c>
      <c r="K22" s="64"/>
      <c r="L22" s="63" t="str">
        <f t="shared" si="7"/>
        <v/>
      </c>
      <c r="M22" s="63" t="str">
        <f t="shared" si="8"/>
        <v/>
      </c>
      <c r="N22" s="64" t="str">
        <f t="shared" si="19"/>
        <v/>
      </c>
      <c r="O22" s="64" t="str">
        <f t="shared" si="9"/>
        <v/>
      </c>
      <c r="P22" s="64" t="str">
        <f t="shared" si="10"/>
        <v/>
      </c>
      <c r="Q22" s="63"/>
      <c r="R22" s="63"/>
      <c r="S22" s="63"/>
      <c r="T22" s="64" t="str">
        <f t="shared" si="11"/>
        <v/>
      </c>
      <c r="U22" s="64" t="str">
        <f t="shared" si="12"/>
        <v/>
      </c>
      <c r="V22" s="64" t="str">
        <f t="shared" si="13"/>
        <v/>
      </c>
      <c r="W22" s="91" t="str">
        <f t="shared" si="14"/>
        <v/>
      </c>
      <c r="X22" s="91" t="str">
        <f t="shared" si="0"/>
        <v/>
      </c>
      <c r="Y22" s="62"/>
      <c r="Z22" s="65"/>
      <c r="AA22" s="65" t="str">
        <f t="shared" si="15"/>
        <v/>
      </c>
      <c r="AB22" s="65"/>
      <c r="AC22" s="65" t="str">
        <f t="shared" si="16"/>
        <v/>
      </c>
      <c r="AD22" s="65" t="str">
        <f t="shared" si="17"/>
        <v/>
      </c>
      <c r="AE22" s="66" t="str">
        <f>IF(OR(F22="Matin",F22="après-midi",F22="nuit",F22="Journée",F22="Astreinte +1 dep"),Données!$C$14,IF(OR(F22="Astreinte +2 dep"),Données!$C$14*2,IF(OR(F22="Astreinte +3 dep"),Données!$C$14*3,IF(F22="Astreinte +4 dep",Données!$C$14*4,""))))</f>
        <v/>
      </c>
      <c r="AF22" s="67"/>
      <c r="AG22" s="93"/>
      <c r="AH22" s="68"/>
      <c r="AI22" s="68"/>
    </row>
    <row r="23" spans="1:35" ht="15.6">
      <c r="A23" s="97" t="str">
        <f t="shared" si="1"/>
        <v>21 Février 2014</v>
      </c>
      <c r="B23" s="171" t="str">
        <f t="shared" si="2"/>
        <v/>
      </c>
      <c r="C23" s="112">
        <f t="shared" si="20"/>
        <v>41691</v>
      </c>
      <c r="D23" s="113">
        <f t="shared" si="20"/>
        <v>21</v>
      </c>
      <c r="E23" s="114"/>
      <c r="F23" s="114"/>
      <c r="G23" s="115" t="str">
        <f t="shared" si="3"/>
        <v/>
      </c>
      <c r="H23" s="116" t="str">
        <f t="shared" si="4"/>
        <v/>
      </c>
      <c r="I23" s="116" t="str">
        <f t="shared" si="5"/>
        <v/>
      </c>
      <c r="J23" s="117" t="str">
        <f t="shared" si="6"/>
        <v/>
      </c>
      <c r="K23" s="117"/>
      <c r="L23" s="116" t="str">
        <f t="shared" si="7"/>
        <v/>
      </c>
      <c r="M23" s="116" t="str">
        <f t="shared" si="8"/>
        <v/>
      </c>
      <c r="N23" s="117" t="str">
        <f t="shared" si="19"/>
        <v/>
      </c>
      <c r="O23" s="117" t="str">
        <f t="shared" si="9"/>
        <v/>
      </c>
      <c r="P23" s="117" t="str">
        <f t="shared" si="10"/>
        <v/>
      </c>
      <c r="Q23" s="116"/>
      <c r="R23" s="116"/>
      <c r="S23" s="116"/>
      <c r="T23" s="117" t="str">
        <f t="shared" si="11"/>
        <v/>
      </c>
      <c r="U23" s="117" t="str">
        <f t="shared" si="12"/>
        <v/>
      </c>
      <c r="V23" s="117" t="str">
        <f t="shared" si="13"/>
        <v/>
      </c>
      <c r="W23" s="118" t="str">
        <f t="shared" si="14"/>
        <v/>
      </c>
      <c r="X23" s="118" t="str">
        <f t="shared" si="0"/>
        <v/>
      </c>
      <c r="Y23" s="115"/>
      <c r="Z23" s="119"/>
      <c r="AA23" s="119" t="str">
        <f t="shared" si="15"/>
        <v/>
      </c>
      <c r="AB23" s="119"/>
      <c r="AC23" s="119" t="str">
        <f t="shared" si="16"/>
        <v/>
      </c>
      <c r="AD23" s="119" t="str">
        <f t="shared" si="17"/>
        <v/>
      </c>
      <c r="AE23" s="120" t="str">
        <f>IF(OR(F23="Matin",F23="après-midi",F23="nuit",F23="Journée",F23="Astreinte +1 dep"),Données!$C$14,IF(OR(F23="Astreinte +2 dep"),Données!$C$14*2,IF(OR(F23="Astreinte +3 dep"),Données!$C$14*3,IF(F23="Astreinte +4 dep",Données!$C$14*4,""))))</f>
        <v/>
      </c>
      <c r="AF23" s="121"/>
      <c r="AG23" s="122"/>
      <c r="AH23" s="68"/>
      <c r="AI23" s="68"/>
    </row>
    <row r="24" spans="1:35" ht="15.6">
      <c r="A24" s="97" t="str">
        <f t="shared" si="1"/>
        <v>22 Février 2014</v>
      </c>
      <c r="B24" s="171" t="str">
        <f t="shared" si="2"/>
        <v/>
      </c>
      <c r="C24" s="70">
        <f t="shared" si="20"/>
        <v>41692</v>
      </c>
      <c r="D24" s="71">
        <f t="shared" si="20"/>
        <v>22</v>
      </c>
      <c r="E24" s="61"/>
      <c r="F24" s="61"/>
      <c r="G24" s="181" t="str">
        <f t="shared" si="3"/>
        <v/>
      </c>
      <c r="H24" s="63" t="str">
        <f t="shared" si="4"/>
        <v/>
      </c>
      <c r="I24" s="63" t="str">
        <f t="shared" si="5"/>
        <v/>
      </c>
      <c r="J24" s="64" t="str">
        <f t="shared" si="6"/>
        <v/>
      </c>
      <c r="K24" s="64"/>
      <c r="L24" s="63" t="str">
        <f t="shared" si="7"/>
        <v/>
      </c>
      <c r="M24" s="63" t="str">
        <f t="shared" si="8"/>
        <v/>
      </c>
      <c r="N24" s="64" t="str">
        <f t="shared" si="19"/>
        <v/>
      </c>
      <c r="O24" s="64" t="str">
        <f t="shared" si="9"/>
        <v/>
      </c>
      <c r="P24" s="64" t="str">
        <f t="shared" si="10"/>
        <v/>
      </c>
      <c r="Q24" s="63"/>
      <c r="R24" s="63"/>
      <c r="S24" s="63"/>
      <c r="T24" s="64" t="str">
        <f t="shared" si="11"/>
        <v/>
      </c>
      <c r="U24" s="64" t="str">
        <f t="shared" si="12"/>
        <v/>
      </c>
      <c r="V24" s="64" t="str">
        <f t="shared" si="13"/>
        <v/>
      </c>
      <c r="W24" s="91" t="str">
        <f t="shared" si="14"/>
        <v/>
      </c>
      <c r="X24" s="91" t="str">
        <f t="shared" si="0"/>
        <v/>
      </c>
      <c r="Y24" s="62"/>
      <c r="Z24" s="65"/>
      <c r="AA24" s="65" t="str">
        <f t="shared" si="15"/>
        <v/>
      </c>
      <c r="AB24" s="65"/>
      <c r="AC24" s="65" t="str">
        <f t="shared" si="16"/>
        <v/>
      </c>
      <c r="AD24" s="65" t="str">
        <f t="shared" si="17"/>
        <v/>
      </c>
      <c r="AE24" s="66" t="str">
        <f>IF(OR(F24="Matin",F24="après-midi",F24="nuit",F24="Journée",F24="Astreinte +1 dep"),Données!$C$14,IF(OR(F24="Astreinte +2 dep"),Données!$C$14*2,IF(OR(F24="Astreinte +3 dep"),Données!$C$14*3,IF(F24="Astreinte +4 dep",Données!$C$14*4,""))))</f>
        <v/>
      </c>
      <c r="AF24" s="67"/>
      <c r="AG24" s="93"/>
      <c r="AH24" s="68"/>
      <c r="AI24" s="68"/>
    </row>
    <row r="25" spans="1:35" ht="15.6">
      <c r="A25" s="97" t="str">
        <f t="shared" si="1"/>
        <v>23 Février 2014</v>
      </c>
      <c r="B25" s="171" t="str">
        <f t="shared" si="2"/>
        <v/>
      </c>
      <c r="C25" s="112">
        <f t="shared" si="20"/>
        <v>41693</v>
      </c>
      <c r="D25" s="113">
        <f t="shared" si="20"/>
        <v>23</v>
      </c>
      <c r="E25" s="114"/>
      <c r="F25" s="114"/>
      <c r="G25" s="115" t="str">
        <f t="shared" si="3"/>
        <v/>
      </c>
      <c r="H25" s="116" t="str">
        <f t="shared" si="4"/>
        <v/>
      </c>
      <c r="I25" s="116" t="str">
        <f t="shared" si="5"/>
        <v/>
      </c>
      <c r="J25" s="117" t="str">
        <f t="shared" si="6"/>
        <v/>
      </c>
      <c r="K25" s="117"/>
      <c r="L25" s="116" t="str">
        <f t="shared" si="7"/>
        <v/>
      </c>
      <c r="M25" s="116" t="str">
        <f t="shared" si="8"/>
        <v/>
      </c>
      <c r="N25" s="117" t="str">
        <f t="shared" si="19"/>
        <v/>
      </c>
      <c r="O25" s="117" t="str">
        <f t="shared" si="9"/>
        <v/>
      </c>
      <c r="P25" s="117" t="str">
        <f t="shared" si="10"/>
        <v/>
      </c>
      <c r="Q25" s="116"/>
      <c r="R25" s="116"/>
      <c r="S25" s="116"/>
      <c r="T25" s="117" t="str">
        <f t="shared" si="11"/>
        <v/>
      </c>
      <c r="U25" s="117" t="str">
        <f t="shared" si="12"/>
        <v/>
      </c>
      <c r="V25" s="117" t="str">
        <f t="shared" si="13"/>
        <v/>
      </c>
      <c r="W25" s="118" t="str">
        <f t="shared" si="14"/>
        <v/>
      </c>
      <c r="X25" s="118" t="str">
        <f t="shared" si="0"/>
        <v/>
      </c>
      <c r="Y25" s="115"/>
      <c r="Z25" s="119"/>
      <c r="AA25" s="119" t="str">
        <f t="shared" si="15"/>
        <v/>
      </c>
      <c r="AB25" s="119"/>
      <c r="AC25" s="119" t="str">
        <f t="shared" si="16"/>
        <v/>
      </c>
      <c r="AD25" s="119" t="str">
        <f t="shared" si="17"/>
        <v/>
      </c>
      <c r="AE25" s="120" t="str">
        <f>IF(OR(F25="Matin",F25="après-midi",F25="nuit",F25="Journée",F25="Astreinte +1 dep"),Données!$C$14,IF(OR(F25="Astreinte +2 dep"),Données!$C$14*2,IF(OR(F25="Astreinte +3 dep"),Données!$C$14*3,IF(F25="Astreinte +4 dep",Données!$C$14*4,""))))</f>
        <v/>
      </c>
      <c r="AF25" s="121"/>
      <c r="AG25" s="122"/>
      <c r="AH25" s="68"/>
      <c r="AI25" s="68"/>
    </row>
    <row r="26" spans="1:35" ht="15.6">
      <c r="A26" s="97" t="str">
        <f t="shared" si="1"/>
        <v>24 Février 2014</v>
      </c>
      <c r="B26" s="171" t="str">
        <f t="shared" si="2"/>
        <v/>
      </c>
      <c r="C26" s="70">
        <f t="shared" si="20"/>
        <v>41694</v>
      </c>
      <c r="D26" s="71">
        <f t="shared" si="20"/>
        <v>24</v>
      </c>
      <c r="E26" s="61"/>
      <c r="F26" s="69"/>
      <c r="G26" s="181" t="str">
        <f t="shared" si="3"/>
        <v/>
      </c>
      <c r="H26" s="63" t="str">
        <f t="shared" si="4"/>
        <v/>
      </c>
      <c r="I26" s="63" t="str">
        <f t="shared" si="5"/>
        <v/>
      </c>
      <c r="J26" s="64" t="str">
        <f t="shared" si="6"/>
        <v/>
      </c>
      <c r="K26" s="64"/>
      <c r="L26" s="63" t="str">
        <f t="shared" si="7"/>
        <v/>
      </c>
      <c r="M26" s="63" t="str">
        <f t="shared" si="8"/>
        <v/>
      </c>
      <c r="N26" s="64" t="str">
        <f t="shared" si="19"/>
        <v/>
      </c>
      <c r="O26" s="64" t="str">
        <f t="shared" si="9"/>
        <v/>
      </c>
      <c r="P26" s="64" t="str">
        <f t="shared" si="10"/>
        <v/>
      </c>
      <c r="Q26" s="63"/>
      <c r="R26" s="63"/>
      <c r="S26" s="63"/>
      <c r="T26" s="64" t="str">
        <f t="shared" si="11"/>
        <v/>
      </c>
      <c r="U26" s="64" t="str">
        <f t="shared" si="12"/>
        <v/>
      </c>
      <c r="V26" s="64" t="str">
        <f t="shared" si="13"/>
        <v/>
      </c>
      <c r="W26" s="91" t="str">
        <f t="shared" si="14"/>
        <v/>
      </c>
      <c r="X26" s="91" t="str">
        <f t="shared" si="0"/>
        <v/>
      </c>
      <c r="Y26" s="62"/>
      <c r="Z26" s="65"/>
      <c r="AA26" s="65" t="str">
        <f t="shared" si="15"/>
        <v/>
      </c>
      <c r="AB26" s="65"/>
      <c r="AC26" s="65" t="str">
        <f t="shared" si="16"/>
        <v/>
      </c>
      <c r="AD26" s="65" t="str">
        <f t="shared" si="17"/>
        <v/>
      </c>
      <c r="AE26" s="66" t="str">
        <f>IF(OR(F26="Matin",F26="après-midi",F26="nuit",F26="Journée",F26="Astreinte +1 dep"),Données!$C$14,IF(OR(F26="Astreinte +2 dep"),Données!$C$14*2,IF(OR(F26="Astreinte +3 dep"),Données!$C$14*3,IF(F26="Astreinte +4 dep",Données!$C$14*4,""))))</f>
        <v/>
      </c>
      <c r="AF26" s="67"/>
      <c r="AG26" s="93"/>
      <c r="AH26" s="68"/>
      <c r="AI26" s="68"/>
    </row>
    <row r="27" spans="1:35" ht="15.6">
      <c r="A27" s="97" t="str">
        <f t="shared" si="1"/>
        <v>25 Février 2014</v>
      </c>
      <c r="B27" s="171" t="str">
        <f t="shared" si="2"/>
        <v/>
      </c>
      <c r="C27" s="112">
        <f t="shared" si="20"/>
        <v>41695</v>
      </c>
      <c r="D27" s="113">
        <f t="shared" si="20"/>
        <v>25</v>
      </c>
      <c r="E27" s="114"/>
      <c r="F27" s="114"/>
      <c r="G27" s="115" t="str">
        <f t="shared" si="3"/>
        <v/>
      </c>
      <c r="H27" s="116" t="str">
        <f t="shared" si="4"/>
        <v/>
      </c>
      <c r="I27" s="116" t="str">
        <f t="shared" si="5"/>
        <v/>
      </c>
      <c r="J27" s="117" t="str">
        <f t="shared" si="6"/>
        <v/>
      </c>
      <c r="K27" s="117"/>
      <c r="L27" s="116" t="str">
        <f t="shared" si="7"/>
        <v/>
      </c>
      <c r="M27" s="116" t="str">
        <f t="shared" si="8"/>
        <v/>
      </c>
      <c r="N27" s="117" t="str">
        <f t="shared" si="19"/>
        <v/>
      </c>
      <c r="O27" s="117" t="str">
        <f t="shared" si="9"/>
        <v/>
      </c>
      <c r="P27" s="117" t="str">
        <f t="shared" si="10"/>
        <v/>
      </c>
      <c r="Q27" s="116"/>
      <c r="R27" s="116"/>
      <c r="S27" s="116"/>
      <c r="T27" s="117" t="str">
        <f t="shared" si="11"/>
        <v/>
      </c>
      <c r="U27" s="117" t="str">
        <f t="shared" si="12"/>
        <v/>
      </c>
      <c r="V27" s="117" t="str">
        <f t="shared" si="13"/>
        <v/>
      </c>
      <c r="W27" s="118" t="str">
        <f t="shared" si="14"/>
        <v/>
      </c>
      <c r="X27" s="118" t="str">
        <f t="shared" si="0"/>
        <v/>
      </c>
      <c r="Y27" s="115"/>
      <c r="Z27" s="119"/>
      <c r="AA27" s="119" t="str">
        <f t="shared" si="15"/>
        <v/>
      </c>
      <c r="AB27" s="119"/>
      <c r="AC27" s="119" t="str">
        <f t="shared" si="16"/>
        <v/>
      </c>
      <c r="AD27" s="119" t="str">
        <f t="shared" si="17"/>
        <v/>
      </c>
      <c r="AE27" s="120" t="str">
        <f>IF(OR(F27="Matin",F27="après-midi",F27="nuit",F27="Journée",F27="Astreinte +1 dep"),Données!$C$14,IF(OR(F27="Astreinte +2 dep"),Données!$C$14*2,IF(OR(F27="Astreinte +3 dep"),Données!$C$14*3,IF(F27="Astreinte +4 dep",Données!$C$14*4,""))))</f>
        <v/>
      </c>
      <c r="AF27" s="121"/>
      <c r="AG27" s="122"/>
      <c r="AH27" s="68"/>
      <c r="AI27" s="68"/>
    </row>
    <row r="28" spans="1:35" ht="15.6">
      <c r="A28" s="97" t="str">
        <f t="shared" si="1"/>
        <v>26 Février 2014</v>
      </c>
      <c r="B28" s="171">
        <f t="shared" si="2"/>
        <v>9</v>
      </c>
      <c r="C28" s="70">
        <f t="shared" si="20"/>
        <v>41696</v>
      </c>
      <c r="D28" s="71">
        <f t="shared" si="20"/>
        <v>26</v>
      </c>
      <c r="E28" s="61"/>
      <c r="F28" s="61"/>
      <c r="G28" s="181" t="str">
        <f t="shared" si="3"/>
        <v/>
      </c>
      <c r="H28" s="63" t="str">
        <f t="shared" si="4"/>
        <v/>
      </c>
      <c r="I28" s="63" t="str">
        <f t="shared" si="5"/>
        <v/>
      </c>
      <c r="J28" s="64" t="str">
        <f t="shared" si="6"/>
        <v/>
      </c>
      <c r="K28" s="64"/>
      <c r="L28" s="63" t="str">
        <f t="shared" si="7"/>
        <v/>
      </c>
      <c r="M28" s="63" t="str">
        <f t="shared" si="8"/>
        <v/>
      </c>
      <c r="N28" s="64" t="str">
        <f t="shared" si="19"/>
        <v/>
      </c>
      <c r="O28" s="64" t="str">
        <f t="shared" si="9"/>
        <v/>
      </c>
      <c r="P28" s="64" t="str">
        <f t="shared" si="10"/>
        <v/>
      </c>
      <c r="Q28" s="63"/>
      <c r="R28" s="63"/>
      <c r="S28" s="63"/>
      <c r="T28" s="64" t="str">
        <f t="shared" si="11"/>
        <v/>
      </c>
      <c r="U28" s="64" t="str">
        <f t="shared" si="12"/>
        <v/>
      </c>
      <c r="V28" s="64" t="str">
        <f t="shared" si="13"/>
        <v/>
      </c>
      <c r="W28" s="91" t="str">
        <f t="shared" si="14"/>
        <v/>
      </c>
      <c r="X28" s="91" t="str">
        <f t="shared" si="0"/>
        <v/>
      </c>
      <c r="Y28" s="62"/>
      <c r="Z28" s="65"/>
      <c r="AA28" s="65" t="str">
        <f t="shared" si="15"/>
        <v/>
      </c>
      <c r="AB28" s="65"/>
      <c r="AC28" s="65" t="str">
        <f t="shared" si="16"/>
        <v/>
      </c>
      <c r="AD28" s="65" t="str">
        <f t="shared" si="17"/>
        <v/>
      </c>
      <c r="AE28" s="66" t="str">
        <f>IF(OR(F28="Matin",F28="après-midi",F28="nuit",F28="Journée",F28="Astreinte +1 dep"),Données!$C$14,IF(OR(F28="Astreinte +2 dep"),Données!$C$14*2,IF(OR(F28="Astreinte +3 dep"),Données!$C$14*3,IF(F28="Astreinte +4 dep",Données!$C$14*4,""))))</f>
        <v/>
      </c>
      <c r="AF28" s="67"/>
      <c r="AG28" s="93"/>
      <c r="AH28" s="68"/>
      <c r="AI28" s="68"/>
    </row>
    <row r="29" spans="1:35" ht="15.6">
      <c r="A29" s="97" t="str">
        <f t="shared" si="1"/>
        <v>27 Février 2014</v>
      </c>
      <c r="B29" s="171" t="str">
        <f t="shared" si="2"/>
        <v/>
      </c>
      <c r="C29" s="112">
        <f t="shared" si="20"/>
        <v>41697</v>
      </c>
      <c r="D29" s="113">
        <f t="shared" si="20"/>
        <v>27</v>
      </c>
      <c r="E29" s="114"/>
      <c r="F29" s="114"/>
      <c r="G29" s="115" t="str">
        <f t="shared" si="3"/>
        <v/>
      </c>
      <c r="H29" s="116" t="str">
        <f t="shared" si="4"/>
        <v/>
      </c>
      <c r="I29" s="116" t="str">
        <f t="shared" si="5"/>
        <v/>
      </c>
      <c r="J29" s="117" t="str">
        <f t="shared" si="6"/>
        <v/>
      </c>
      <c r="K29" s="117"/>
      <c r="L29" s="116" t="str">
        <f t="shared" si="7"/>
        <v/>
      </c>
      <c r="M29" s="116" t="str">
        <f t="shared" si="8"/>
        <v/>
      </c>
      <c r="N29" s="117" t="str">
        <f t="shared" si="19"/>
        <v/>
      </c>
      <c r="O29" s="117" t="str">
        <f t="shared" si="9"/>
        <v/>
      </c>
      <c r="P29" s="117" t="str">
        <f t="shared" si="10"/>
        <v/>
      </c>
      <c r="Q29" s="116"/>
      <c r="R29" s="116"/>
      <c r="S29" s="116"/>
      <c r="T29" s="117" t="str">
        <f t="shared" si="11"/>
        <v/>
      </c>
      <c r="U29" s="117" t="str">
        <f t="shared" si="12"/>
        <v/>
      </c>
      <c r="V29" s="117" t="str">
        <f t="shared" si="13"/>
        <v/>
      </c>
      <c r="W29" s="118" t="str">
        <f t="shared" si="14"/>
        <v/>
      </c>
      <c r="X29" s="118" t="str">
        <f t="shared" si="0"/>
        <v/>
      </c>
      <c r="Y29" s="115"/>
      <c r="Z29" s="119"/>
      <c r="AA29" s="119" t="str">
        <f t="shared" si="15"/>
        <v/>
      </c>
      <c r="AB29" s="119"/>
      <c r="AC29" s="119" t="str">
        <f t="shared" si="16"/>
        <v/>
      </c>
      <c r="AD29" s="119" t="str">
        <f t="shared" si="17"/>
        <v/>
      </c>
      <c r="AE29" s="120" t="str">
        <f>IF(OR(F29="Matin",F29="après-midi",F29="nuit",F29="Journée",F29="Astreinte +1 dep"),Données!$C$14,IF(OR(F29="Astreinte +2 dep"),Données!$C$14*2,IF(OR(F29="Astreinte +3 dep"),Données!$C$14*3,IF(F29="Astreinte +4 dep",Données!$C$14*4,""))))</f>
        <v/>
      </c>
      <c r="AF29" s="121"/>
      <c r="AG29" s="122"/>
      <c r="AH29" s="68"/>
      <c r="AI29" s="68"/>
    </row>
    <row r="30" spans="1:35" ht="15.6">
      <c r="A30" s="97" t="str">
        <f t="shared" si="1"/>
        <v>28 Février 2014</v>
      </c>
      <c r="B30" s="171" t="str">
        <f t="shared" si="2"/>
        <v/>
      </c>
      <c r="C30" s="70">
        <f t="shared" si="20"/>
        <v>41698</v>
      </c>
      <c r="D30" s="71">
        <f t="shared" si="20"/>
        <v>28</v>
      </c>
      <c r="E30" s="61"/>
      <c r="F30" s="61"/>
      <c r="G30" s="181" t="str">
        <f t="shared" si="3"/>
        <v/>
      </c>
      <c r="H30" s="63" t="str">
        <f t="shared" si="4"/>
        <v/>
      </c>
      <c r="I30" s="63" t="str">
        <f t="shared" si="5"/>
        <v/>
      </c>
      <c r="J30" s="64" t="str">
        <f t="shared" si="6"/>
        <v/>
      </c>
      <c r="K30" s="64"/>
      <c r="L30" s="63" t="str">
        <f t="shared" si="7"/>
        <v/>
      </c>
      <c r="M30" s="63" t="str">
        <f t="shared" si="8"/>
        <v/>
      </c>
      <c r="N30" s="64" t="str">
        <f t="shared" si="19"/>
        <v/>
      </c>
      <c r="O30" s="64" t="str">
        <f t="shared" si="9"/>
        <v/>
      </c>
      <c r="P30" s="64" t="str">
        <f t="shared" si="10"/>
        <v/>
      </c>
      <c r="Q30" s="63"/>
      <c r="R30" s="63"/>
      <c r="S30" s="63"/>
      <c r="T30" s="64" t="str">
        <f t="shared" si="11"/>
        <v/>
      </c>
      <c r="U30" s="64" t="str">
        <f t="shared" si="12"/>
        <v/>
      </c>
      <c r="V30" s="64" t="str">
        <f t="shared" si="13"/>
        <v/>
      </c>
      <c r="W30" s="91" t="str">
        <f t="shared" si="14"/>
        <v/>
      </c>
      <c r="X30" s="91" t="str">
        <f t="shared" si="0"/>
        <v/>
      </c>
      <c r="Y30" s="62"/>
      <c r="Z30" s="65"/>
      <c r="AA30" s="65" t="str">
        <f t="shared" si="15"/>
        <v/>
      </c>
      <c r="AB30" s="65"/>
      <c r="AC30" s="65" t="str">
        <f t="shared" si="16"/>
        <v/>
      </c>
      <c r="AD30" s="65" t="str">
        <f t="shared" si="17"/>
        <v/>
      </c>
      <c r="AE30" s="66" t="str">
        <f>IF(OR(F30="Matin",F30="après-midi",F30="nuit",F30="Journée",F30="Astreinte +1 dep"),Données!$C$14,IF(OR(F30="Astreinte +2 dep"),Données!$C$14*2,IF(OR(F30="Astreinte +3 dep"),Données!$C$14*3,IF(F30="Astreinte +4 dep",Données!$C$14*4,""))))</f>
        <v/>
      </c>
      <c r="AF30" s="67"/>
      <c r="AG30" s="93"/>
      <c r="AH30" s="68"/>
      <c r="AI30" s="68"/>
    </row>
    <row r="31" spans="1:35" ht="15.6">
      <c r="A31" s="97" t="str">
        <f t="shared" si="1"/>
        <v xml:space="preserve"> Février 2014</v>
      </c>
      <c r="B31" s="171" t="str">
        <f t="shared" si="2"/>
        <v/>
      </c>
      <c r="C31" s="112" t="str">
        <f>IF(MONTH($C$30+1)=MONTH($C$3),$C$30+1,"")</f>
        <v/>
      </c>
      <c r="D31" s="113" t="str">
        <f>IF(C31&lt;&gt;"",D30+1,"")</f>
        <v/>
      </c>
      <c r="E31" s="114"/>
      <c r="F31" s="114"/>
      <c r="G31" s="115" t="str">
        <f t="shared" si="3"/>
        <v/>
      </c>
      <c r="H31" s="116" t="str">
        <f t="shared" si="4"/>
        <v/>
      </c>
      <c r="I31" s="116" t="str">
        <f t="shared" si="5"/>
        <v/>
      </c>
      <c r="J31" s="117" t="str">
        <f t="shared" si="6"/>
        <v/>
      </c>
      <c r="K31" s="117"/>
      <c r="L31" s="116" t="str">
        <f t="shared" si="7"/>
        <v/>
      </c>
      <c r="M31" s="116" t="str">
        <f t="shared" si="8"/>
        <v/>
      </c>
      <c r="N31" s="117" t="str">
        <f t="shared" si="19"/>
        <v/>
      </c>
      <c r="O31" s="117" t="str">
        <f t="shared" si="9"/>
        <v/>
      </c>
      <c r="P31" s="117" t="str">
        <f t="shared" si="10"/>
        <v/>
      </c>
      <c r="Q31" s="116"/>
      <c r="R31" s="116"/>
      <c r="S31" s="116"/>
      <c r="T31" s="117" t="str">
        <f t="shared" si="11"/>
        <v/>
      </c>
      <c r="U31" s="117" t="str">
        <f t="shared" si="12"/>
        <v/>
      </c>
      <c r="V31" s="117" t="str">
        <f t="shared" si="13"/>
        <v/>
      </c>
      <c r="W31" s="118" t="str">
        <f t="shared" si="14"/>
        <v/>
      </c>
      <c r="X31" s="118" t="str">
        <f t="shared" si="0"/>
        <v/>
      </c>
      <c r="Y31" s="115"/>
      <c r="Z31" s="119"/>
      <c r="AA31" s="119" t="str">
        <f t="shared" si="15"/>
        <v/>
      </c>
      <c r="AB31" s="119"/>
      <c r="AC31" s="119" t="str">
        <f t="shared" si="16"/>
        <v/>
      </c>
      <c r="AD31" s="119" t="str">
        <f t="shared" si="17"/>
        <v/>
      </c>
      <c r="AE31" s="120" t="str">
        <f>IF(OR(F31="Matin",F31="après-midi",F31="nuit",F31="Journée",F31="Astreinte +1 dep"),Données!$C$14,IF(OR(F31="Astreinte +2 dep"),Données!$C$14*2,IF(OR(F31="Astreinte +3 dep"),Données!$C$14*3,IF(F31="Astreinte +4 dep",Données!$C$14*4,""))))</f>
        <v/>
      </c>
      <c r="AF31" s="121"/>
      <c r="AG31" s="122"/>
      <c r="AH31" s="68"/>
      <c r="AI31" s="68"/>
    </row>
    <row r="32" spans="1:35" ht="15.6">
      <c r="A32" s="97" t="str">
        <f t="shared" si="1"/>
        <v xml:space="preserve"> Février 2014</v>
      </c>
      <c r="B32" s="171" t="str">
        <f t="shared" si="2"/>
        <v/>
      </c>
      <c r="C32" s="70" t="str">
        <f>IF(MONTH($C$30+2)=MONTH($C$3),$C$30+2,"")</f>
        <v/>
      </c>
      <c r="D32" s="71" t="str">
        <f>IF(C32&lt;&gt;"",D31+1,"")</f>
        <v/>
      </c>
      <c r="E32" s="61"/>
      <c r="F32" s="61"/>
      <c r="G32" s="181" t="str">
        <f t="shared" si="3"/>
        <v/>
      </c>
      <c r="H32" s="63" t="str">
        <f t="shared" si="4"/>
        <v/>
      </c>
      <c r="I32" s="63" t="str">
        <f t="shared" si="5"/>
        <v/>
      </c>
      <c r="J32" s="64" t="str">
        <f t="shared" si="6"/>
        <v/>
      </c>
      <c r="K32" s="64"/>
      <c r="L32" s="63" t="str">
        <f t="shared" si="7"/>
        <v/>
      </c>
      <c r="M32" s="63" t="str">
        <f t="shared" si="8"/>
        <v/>
      </c>
      <c r="N32" s="64" t="str">
        <f t="shared" si="19"/>
        <v/>
      </c>
      <c r="O32" s="64" t="str">
        <f t="shared" si="9"/>
        <v/>
      </c>
      <c r="P32" s="64" t="str">
        <f t="shared" si="10"/>
        <v/>
      </c>
      <c r="Q32" s="63"/>
      <c r="R32" s="63"/>
      <c r="S32" s="63"/>
      <c r="T32" s="64" t="str">
        <f t="shared" si="11"/>
        <v/>
      </c>
      <c r="U32" s="64" t="str">
        <f t="shared" si="12"/>
        <v/>
      </c>
      <c r="V32" s="64" t="str">
        <f t="shared" si="13"/>
        <v/>
      </c>
      <c r="W32" s="91" t="str">
        <f t="shared" si="14"/>
        <v/>
      </c>
      <c r="X32" s="91" t="str">
        <f t="shared" si="0"/>
        <v/>
      </c>
      <c r="Y32" s="62"/>
      <c r="Z32" s="65"/>
      <c r="AA32" s="65" t="str">
        <f t="shared" si="15"/>
        <v/>
      </c>
      <c r="AB32" s="65"/>
      <c r="AC32" s="65" t="str">
        <f t="shared" si="16"/>
        <v/>
      </c>
      <c r="AD32" s="65" t="str">
        <f t="shared" si="17"/>
        <v/>
      </c>
      <c r="AE32" s="66" t="str">
        <f>IF(OR(F32="Matin",F32="après-midi",F32="nuit",F32="Journée",F32="Astreinte +1 dep"),Données!$C$14,IF(OR(F32="Astreinte +2 dep"),Données!$C$14*2,IF(OR(F32="Astreinte +3 dep"),Données!$C$14*3,IF(F32="Astreinte +4 dep",Données!$C$14*4,""))))</f>
        <v/>
      </c>
      <c r="AF32" s="67"/>
      <c r="AG32" s="93"/>
      <c r="AH32" s="68"/>
      <c r="AI32" s="68"/>
    </row>
    <row r="33" spans="1:35" ht="15.6">
      <c r="A33" s="170" t="str">
        <f t="shared" si="1"/>
        <v xml:space="preserve"> Février 2014</v>
      </c>
      <c r="B33" s="171" t="str">
        <f t="shared" si="2"/>
        <v/>
      </c>
      <c r="C33" s="124" t="str">
        <f>IF(MONTH($C$30+3)=MONTH($C$3),$C$30+3,"")</f>
        <v/>
      </c>
      <c r="D33" s="113" t="str">
        <f>IF(C33&lt;&gt;"",D32+1,"")</f>
        <v/>
      </c>
      <c r="E33" s="114"/>
      <c r="F33" s="114"/>
      <c r="G33" s="115" t="str">
        <f t="shared" si="3"/>
        <v/>
      </c>
      <c r="H33" s="116" t="str">
        <f t="shared" si="4"/>
        <v/>
      </c>
      <c r="I33" s="116" t="str">
        <f t="shared" si="5"/>
        <v/>
      </c>
      <c r="J33" s="117" t="str">
        <f t="shared" si="6"/>
        <v/>
      </c>
      <c r="K33" s="117"/>
      <c r="L33" s="116" t="str">
        <f t="shared" si="7"/>
        <v/>
      </c>
      <c r="M33" s="116" t="str">
        <f t="shared" si="8"/>
        <v/>
      </c>
      <c r="N33" s="117" t="str">
        <f t="shared" si="19"/>
        <v/>
      </c>
      <c r="O33" s="117" t="str">
        <f t="shared" si="9"/>
        <v/>
      </c>
      <c r="P33" s="117" t="str">
        <f t="shared" si="10"/>
        <v/>
      </c>
      <c r="Q33" s="116"/>
      <c r="R33" s="116"/>
      <c r="S33" s="116"/>
      <c r="T33" s="117" t="str">
        <f t="shared" si="11"/>
        <v/>
      </c>
      <c r="U33" s="117" t="str">
        <f t="shared" si="12"/>
        <v/>
      </c>
      <c r="V33" s="117" t="str">
        <f t="shared" si="13"/>
        <v/>
      </c>
      <c r="W33" s="118" t="str">
        <f t="shared" si="14"/>
        <v/>
      </c>
      <c r="X33" s="118" t="str">
        <f>IF(D33="","",IF(AND(WEEKDAY(C33,2)=6,F33&lt;&gt;"",F33&lt;&gt;"Astreinte sans dep",F33&lt;&gt;"Astreinte +1 dep",F33&lt;&gt;"Astreinte +2 dep",F33&lt;&gt;"Astreinte +3 dep",F33&lt;&gt;"Astreinte +4 dep"),1,""))</f>
        <v/>
      </c>
      <c r="Y33" s="115"/>
      <c r="Z33" s="119"/>
      <c r="AA33" s="119" t="str">
        <f t="shared" si="15"/>
        <v/>
      </c>
      <c r="AB33" s="119"/>
      <c r="AC33" s="119" t="str">
        <f t="shared" si="16"/>
        <v/>
      </c>
      <c r="AD33" s="119" t="str">
        <f t="shared" si="17"/>
        <v/>
      </c>
      <c r="AE33" s="120" t="str">
        <f>IF(OR(F33="Matin",F33="après-midi",F33="nuit",F33="Journée",F33="Astreinte +1 dep"),Données!$C$14,IF(OR(F33="Astreinte +2 dep"),Données!$C$14*2,IF(OR(F33="Astreinte +3 dep"),Données!$C$14*3,IF(F33="Astreinte +4 dep",Données!$C$14*4,""))))</f>
        <v/>
      </c>
      <c r="AF33" s="121"/>
      <c r="AG33" s="122"/>
      <c r="AH33" s="68"/>
      <c r="AI33" s="68"/>
    </row>
    <row r="34" spans="1:35" ht="8.25" customHeight="1">
      <c r="A34" s="1"/>
      <c r="B34" s="1"/>
      <c r="C34" s="1"/>
      <c r="D34" s="1"/>
      <c r="E34" s="1"/>
      <c r="F34" s="8"/>
      <c r="G34" s="1"/>
      <c r="H34" s="1"/>
      <c r="I34" s="1"/>
      <c r="J34" s="1"/>
      <c r="K34" s="1"/>
      <c r="L34" s="4"/>
      <c r="M34" s="4"/>
      <c r="N34" s="1"/>
      <c r="O34" s="1"/>
      <c r="P34" s="1"/>
      <c r="Q34" s="1"/>
      <c r="R34" s="1"/>
      <c r="S34" s="1"/>
      <c r="T34" s="1"/>
      <c r="U34" s="1"/>
      <c r="V34" s="1"/>
      <c r="W34" s="1"/>
      <c r="X34" s="3" t="str">
        <f>IF(OR(F34="Matin",F34="Nuit",F34="Journée",F34="Après-midi",F34="Maladie",F34="Accident travail"),450,"")</f>
        <v/>
      </c>
      <c r="Y34" s="3" t="str">
        <f>IF(OR(G34="Matin",G34="Nuit",G34="Journée",G34="Après-midi",G34="Maladie",G34="Accident travail"),450,"")</f>
        <v/>
      </c>
      <c r="Z34" s="3" t="str">
        <f>IF(OR(H34="Matin",H34="Nuit",H34="Journée",H34="Après-midi",H34="Maladie",H34="Accident travail"),450,"")</f>
        <v/>
      </c>
      <c r="AA34" s="3" t="str">
        <f>IF(OR(I34="Matin",I34="Nuit",I34="Journée",I34="Après-midi",I34="Maladie",I34="Accident travail"),450,"")</f>
        <v/>
      </c>
      <c r="AB34" s="3" t="str">
        <f>IF(OR(J34="Matin",J34="Nuit",J34="Journée",J34="Après-midi",J34="Maladie",J34="Accident travail"),450,"")</f>
        <v/>
      </c>
      <c r="AC34" s="3"/>
      <c r="AD34" s="3"/>
      <c r="AE34" s="3" t="str">
        <f>IF(OR(K34="Matin",K34="Nuit",K34="Journée",K34="Après-midi",K34="Maladie",K34="Accident travail"),450,"")</f>
        <v/>
      </c>
      <c r="AF34" s="3" t="str">
        <f>IF(OR(L34="Matin",L34="Nuit",L34="Journée",L34="Après-midi",L34="Maladie",L34="Accident travail"),450,"")</f>
        <v/>
      </c>
      <c r="AG34" s="3" t="str">
        <f>IF(OR(M34="Matin",M34="Nuit",M34="Journée",M34="Après-midi",M34="Maladie",M34="Accident travail"),450,"")</f>
        <v/>
      </c>
      <c r="AH34" s="132" t="str">
        <f>IF(OR(N34="Matin",N34="Nuit",N34="Journée",N34="Après-midi",N34="Maladie",N34="Accident travail"),450,"")</f>
        <v/>
      </c>
    </row>
    <row r="35" spans="1:35" s="18" customFormat="1" ht="15.75" customHeight="1">
      <c r="A35" s="221"/>
      <c r="B35" s="221"/>
      <c r="C35" s="222"/>
      <c r="D35" s="222"/>
      <c r="E35" s="222"/>
      <c r="F35" s="222"/>
      <c r="G35" s="73">
        <f>SUM(G3:G33)</f>
        <v>0</v>
      </c>
      <c r="H35" s="150">
        <f>SUM(H3:H33)</f>
        <v>0</v>
      </c>
      <c r="I35" s="73">
        <f>SUM(I3:I33)</f>
        <v>0</v>
      </c>
      <c r="J35" s="77">
        <f>SUM(J3:J33)</f>
        <v>0</v>
      </c>
      <c r="K35" s="151">
        <f>COUNTA(K3:K33)</f>
        <v>0</v>
      </c>
      <c r="L35" s="73">
        <f t="shared" ref="L35:R35" si="21">SUM(L3:L33)</f>
        <v>0</v>
      </c>
      <c r="M35" s="74">
        <f t="shared" si="21"/>
        <v>0</v>
      </c>
      <c r="N35" s="151">
        <f t="shared" si="21"/>
        <v>0</v>
      </c>
      <c r="O35" s="75">
        <f t="shared" si="21"/>
        <v>0</v>
      </c>
      <c r="P35" s="75">
        <f t="shared" si="21"/>
        <v>0</v>
      </c>
      <c r="Q35" s="73">
        <f t="shared" si="21"/>
        <v>0</v>
      </c>
      <c r="R35" s="73">
        <f t="shared" si="21"/>
        <v>0</v>
      </c>
      <c r="S35" s="73">
        <f>SUM(S3:S33)</f>
        <v>0</v>
      </c>
      <c r="T35" s="77">
        <f t="shared" ref="T35:Y35" si="22">SUM(T3:T33)</f>
        <v>0</v>
      </c>
      <c r="U35" s="151">
        <f t="shared" si="22"/>
        <v>0</v>
      </c>
      <c r="V35" s="77">
        <f t="shared" si="22"/>
        <v>0</v>
      </c>
      <c r="W35" s="78">
        <f t="shared" si="22"/>
        <v>0</v>
      </c>
      <c r="X35" s="80">
        <f t="shared" si="22"/>
        <v>0</v>
      </c>
      <c r="Y35" s="76">
        <f t="shared" si="22"/>
        <v>0</v>
      </c>
      <c r="Z35" s="183">
        <f>COUNTA(Z3:Z33)</f>
        <v>0</v>
      </c>
      <c r="AA35" s="80">
        <f>SUM(AA3:AA33)</f>
        <v>0</v>
      </c>
      <c r="AB35" s="183">
        <f>COUNTA(AB3:AB33)</f>
        <v>0</v>
      </c>
      <c r="AC35" s="80">
        <f>SUM(AC3:AC33)</f>
        <v>0</v>
      </c>
      <c r="AD35" s="80">
        <f>SUM(AD3:AD33)</f>
        <v>0</v>
      </c>
      <c r="AE35" s="73">
        <f>SUM(AE3:AE33)</f>
        <v>0</v>
      </c>
      <c r="AF35" s="73">
        <f>SUM(AF3:AF33)</f>
        <v>0</v>
      </c>
      <c r="AG35" s="82">
        <f>SUM(AG3:AG33)</f>
        <v>0</v>
      </c>
    </row>
    <row r="36" spans="1:35" ht="8.25" customHeight="1">
      <c r="A36" s="1"/>
      <c r="B36" s="1"/>
      <c r="C36" s="1"/>
      <c r="D36" s="1"/>
      <c r="E36" s="1"/>
      <c r="F36" s="8"/>
      <c r="G36" s="1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  <c r="AD36" s="2"/>
      <c r="AE36" s="2"/>
      <c r="AF36" s="2"/>
      <c r="AG36" s="2"/>
      <c r="AH36" s="133"/>
    </row>
    <row r="37" spans="1:35">
      <c r="Y37" s="186">
        <f>COUNTA(Y3:Y33)</f>
        <v>0</v>
      </c>
    </row>
    <row r="38" spans="1:35">
      <c r="A38" s="223" t="s">
        <v>96</v>
      </c>
      <c r="B38" s="223"/>
      <c r="C38" s="223"/>
      <c r="D38" s="223"/>
      <c r="E38" s="223"/>
      <c r="F38" s="223"/>
      <c r="G38" s="90">
        <f ca="1">Récapitulatif!D23</f>
        <v>1561.5</v>
      </c>
    </row>
  </sheetData>
  <mergeCells count="3">
    <mergeCell ref="C1:D1"/>
    <mergeCell ref="A35:F35"/>
    <mergeCell ref="A38:F38"/>
  </mergeCells>
  <conditionalFormatting sqref="C3:F33">
    <cfRule type="expression" dxfId="55" priority="18">
      <formula>COUNTIF(suitejf,$A3)</formula>
    </cfRule>
    <cfRule type="expression" dxfId="54" priority="19">
      <formula>WEEKDAY($C3,2)&gt;5</formula>
    </cfRule>
  </conditionalFormatting>
  <conditionalFormatting sqref="F3:F33">
    <cfRule type="expression" dxfId="53" priority="15">
      <formula>OR($F3="Cp",$F3="Tps Habillage",$F3="Jrs ancien",$F3="Rc Samedi",$F3="Récup",$F3="RC Nuit",$F3="RC Jrs Férié",$F3="Cp Fraction")</formula>
    </cfRule>
    <cfRule type="expression" dxfId="52" priority="16">
      <formula>F3="Formation"</formula>
    </cfRule>
    <cfRule type="expression" dxfId="51" priority="17">
      <formula>OR($F3="Maladie",$F3="Accident Travail",$F3="Abs.auto non payée")</formula>
    </cfRule>
  </conditionalFormatting>
  <conditionalFormatting sqref="J3:J33">
    <cfRule type="expression" dxfId="50" priority="13">
      <formula>AND(J3&lt;&gt;"",K3&lt;&gt;"x")</formula>
    </cfRule>
    <cfRule type="expression" dxfId="49" priority="14">
      <formula>K3="x"</formula>
    </cfRule>
  </conditionalFormatting>
  <conditionalFormatting sqref="AA3:AA33">
    <cfRule type="expression" dxfId="48" priority="11">
      <formula>AB3="x"</formula>
    </cfRule>
    <cfRule type="expression" dxfId="47" priority="12">
      <formula>AND(AA3&lt;&gt;"",AB3&lt;&gt;"x")</formula>
    </cfRule>
  </conditionalFormatting>
  <conditionalFormatting sqref="Y3:Y33">
    <cfRule type="expression" dxfId="46" priority="9">
      <formula>Z3="x"</formula>
    </cfRule>
    <cfRule type="expression" dxfId="45" priority="10">
      <formula>AND(Y3&lt;&gt;"",Z3&lt;&gt;"x")</formula>
    </cfRule>
  </conditionalFormatting>
  <conditionalFormatting sqref="L3:X33 AC3:AG33 G3:I33">
    <cfRule type="expression" dxfId="44" priority="8">
      <formula>G3&lt;&gt;""</formula>
    </cfRule>
  </conditionalFormatting>
  <conditionalFormatting sqref="B3:B33">
    <cfRule type="expression" dxfId="43" priority="7">
      <formula>$B3&lt;&gt;""</formula>
    </cfRule>
  </conditionalFormatting>
  <conditionalFormatting sqref="J35">
    <cfRule type="expression" dxfId="42" priority="6">
      <formula>J35&lt;&gt;K35</formula>
    </cfRule>
    <cfRule type="expression" dxfId="41" priority="5">
      <formula>J35=K35</formula>
    </cfRule>
  </conditionalFormatting>
  <conditionalFormatting sqref="Y35">
    <cfRule type="expression" dxfId="40" priority="4">
      <formula>Y37&lt;&gt;Z35</formula>
    </cfRule>
    <cfRule type="expression" dxfId="39" priority="3">
      <formula>Y37=Z35</formula>
    </cfRule>
  </conditionalFormatting>
  <conditionalFormatting sqref="AA35">
    <cfRule type="expression" dxfId="38" priority="2">
      <formula>AA35&lt;&gt;AB35</formula>
    </cfRule>
    <cfRule type="expression" dxfId="37" priority="1">
      <formula>AA35=AB35</formula>
    </cfRule>
  </conditionalFormatting>
  <dataValidations count="2">
    <dataValidation type="list" allowBlank="1" showInputMessage="1" showErrorMessage="1" sqref="F3:F33">
      <formula1>horaireseffectue</formula1>
    </dataValidation>
    <dataValidation type="list" allowBlank="1" showInputMessage="1" showErrorMessage="1" sqref="E3:E33">
      <formula1>horairesprevu</formula1>
    </dataValidation>
  </dataValidations>
  <printOptions horizontalCentered="1" gridLines="1"/>
  <pageMargins left="0.31496062992125984" right="0.31496062992125984" top="0.74803149606299213" bottom="0.74803149606299213" header="0.31496062992125984" footer="0.31496062992125984"/>
  <pageSetup paperSize="9" scale="60" orientation="landscape" r:id="rId1"/>
  <headerFooter>
    <oddHeader xml:space="preserve">&amp;C&amp;"-,Gras"&amp;14Heures de travail </oddHeader>
    <oddFooter>&amp;LDocument T.W&amp;C&amp;"-,Gras"&amp;14&amp;A&amp;R&amp;D  &amp;T</oddFooter>
  </headerFooter>
  <legacyDrawing r:id="rId2"/>
</worksheet>
</file>

<file path=xl/worksheets/sheet12.xml><?xml version="1.0" encoding="utf-8"?>
<worksheet xmlns="http://schemas.openxmlformats.org/spreadsheetml/2006/main" xmlns:r="http://schemas.openxmlformats.org/officeDocument/2006/relationships">
  <sheetPr codeName="Feuil12">
    <tabColor rgb="FFFFFF00"/>
  </sheetPr>
  <dimension ref="A1:AI38"/>
  <sheetViews>
    <sheetView zoomScale="80" zoomScaleNormal="80" workbookViewId="0">
      <pane ySplit="1" topLeftCell="A2" activePane="bottomLeft" state="frozen"/>
      <selection pane="bottomLeft" activeCell="Y29" sqref="Y29"/>
    </sheetView>
  </sheetViews>
  <sheetFormatPr baseColWidth="10" defaultRowHeight="14.4"/>
  <cols>
    <col min="1" max="1" width="12.44140625" customWidth="1"/>
    <col min="2" max="2" width="4.5546875" customWidth="1"/>
    <col min="3" max="3" width="9.33203125" customWidth="1"/>
    <col min="4" max="4" width="3.88671875" customWidth="1"/>
    <col min="5" max="5" width="11" customWidth="1"/>
    <col min="6" max="6" width="16.109375" customWidth="1"/>
    <col min="7" max="7" width="8.33203125" customWidth="1"/>
    <col min="8" max="9" width="6.88671875" customWidth="1"/>
    <col min="10" max="10" width="6" customWidth="1"/>
    <col min="11" max="11" width="3.109375" customWidth="1"/>
    <col min="12" max="12" width="7.44140625" customWidth="1"/>
    <col min="13" max="13" width="7.109375" customWidth="1"/>
    <col min="14" max="14" width="5.88671875" customWidth="1"/>
    <col min="15" max="15" width="9.44140625" customWidth="1"/>
    <col min="16" max="16" width="8.88671875" customWidth="1"/>
    <col min="17" max="18" width="5.5546875" customWidth="1"/>
    <col min="19" max="19" width="6" customWidth="1"/>
    <col min="20" max="20" width="6.33203125" customWidth="1"/>
    <col min="21" max="21" width="6" customWidth="1"/>
    <col min="22" max="22" width="5.5546875" customWidth="1"/>
    <col min="23" max="23" width="9.6640625" customWidth="1"/>
    <col min="24" max="24" width="7.109375" customWidth="1"/>
    <col min="25" max="25" width="6" customWidth="1"/>
    <col min="26" max="26" width="3.109375" customWidth="1"/>
    <col min="27" max="27" width="6.44140625" customWidth="1"/>
    <col min="28" max="28" width="3.33203125" customWidth="1"/>
    <col min="29" max="29" width="6.6640625" customWidth="1"/>
    <col min="30" max="30" width="6" customWidth="1"/>
    <col min="31" max="31" width="8.6640625" customWidth="1"/>
    <col min="32" max="32" width="6.109375" customWidth="1"/>
    <col min="33" max="33" width="8.109375" customWidth="1"/>
  </cols>
  <sheetData>
    <row r="1" spans="1:35" ht="30.75" customHeight="1" thickBot="1">
      <c r="A1" s="53" t="s">
        <v>36</v>
      </c>
      <c r="B1" s="169"/>
      <c r="C1" s="219">
        <f>Avril!$C$1+1</f>
        <v>2014</v>
      </c>
      <c r="D1" s="220"/>
      <c r="E1" s="59" t="s">
        <v>0</v>
      </c>
      <c r="F1" s="60" t="s">
        <v>1</v>
      </c>
      <c r="G1" s="58" t="s">
        <v>16</v>
      </c>
      <c r="H1" s="58" t="s">
        <v>80</v>
      </c>
      <c r="I1" s="58" t="s">
        <v>81</v>
      </c>
      <c r="J1" s="79" t="s">
        <v>87</v>
      </c>
      <c r="K1" s="60" t="s">
        <v>79</v>
      </c>
      <c r="L1" s="58" t="s">
        <v>22</v>
      </c>
      <c r="M1" s="58" t="s">
        <v>23</v>
      </c>
      <c r="N1" s="58" t="s">
        <v>82</v>
      </c>
      <c r="O1" s="58" t="s">
        <v>83</v>
      </c>
      <c r="P1" s="58" t="s">
        <v>95</v>
      </c>
      <c r="Q1" s="58" t="s">
        <v>89</v>
      </c>
      <c r="R1" s="58" t="s">
        <v>88</v>
      </c>
      <c r="S1" s="58" t="s">
        <v>90</v>
      </c>
      <c r="T1" s="79" t="s">
        <v>91</v>
      </c>
      <c r="U1" s="58" t="s">
        <v>94</v>
      </c>
      <c r="V1" s="58" t="s">
        <v>85</v>
      </c>
      <c r="W1" s="58" t="s">
        <v>86</v>
      </c>
      <c r="X1" s="79" t="s">
        <v>126</v>
      </c>
      <c r="Y1" s="58" t="s">
        <v>92</v>
      </c>
      <c r="Z1" s="60" t="s">
        <v>79</v>
      </c>
      <c r="AA1" s="79" t="s">
        <v>15</v>
      </c>
      <c r="AB1" s="79" t="s">
        <v>79</v>
      </c>
      <c r="AC1" s="79" t="s">
        <v>93</v>
      </c>
      <c r="AD1" s="79" t="s">
        <v>63</v>
      </c>
      <c r="AE1" s="60" t="s">
        <v>127</v>
      </c>
      <c r="AF1" s="60" t="s">
        <v>55</v>
      </c>
      <c r="AG1" s="60" t="s">
        <v>131</v>
      </c>
    </row>
    <row r="2" spans="1:35" ht="9.75" customHeight="1">
      <c r="A2" s="84"/>
      <c r="B2" s="84"/>
      <c r="C2" s="85"/>
      <c r="D2" s="174"/>
      <c r="E2" s="86"/>
      <c r="F2" s="87"/>
      <c r="G2" s="88"/>
      <c r="H2" s="88"/>
      <c r="I2" s="88"/>
      <c r="J2" s="89"/>
      <c r="K2" s="87"/>
      <c r="L2" s="88"/>
      <c r="M2" s="88"/>
      <c r="N2" s="88"/>
      <c r="O2" s="88"/>
      <c r="P2" s="88"/>
      <c r="Q2" s="88"/>
      <c r="R2" s="88"/>
      <c r="S2" s="88"/>
      <c r="T2" s="89"/>
      <c r="U2" s="88"/>
      <c r="V2" s="88"/>
      <c r="W2" s="88"/>
      <c r="X2" s="87"/>
      <c r="Y2" s="88"/>
      <c r="Z2" s="87"/>
      <c r="AA2" s="89"/>
      <c r="AB2" s="89"/>
      <c r="AC2" s="89"/>
      <c r="AD2" s="89"/>
      <c r="AE2" s="87"/>
      <c r="AF2" s="87"/>
      <c r="AG2" s="87"/>
    </row>
    <row r="3" spans="1:35" ht="15.6">
      <c r="A3" s="97" t="str">
        <f>CONCATENATE(D3," ",$A$1," ",$C$1)</f>
        <v>1 Mars 2014</v>
      </c>
      <c r="B3" s="171" t="str">
        <f>IF(C3="","",IF(AND(WEEKDAY(C3,2)=3,C3&lt;&gt;""),WEEKNUM(C3,2),""))</f>
        <v/>
      </c>
      <c r="C3" s="112">
        <f>DATE(C1,MONTH("1 " &amp; A1),1)</f>
        <v>41699</v>
      </c>
      <c r="D3" s="113">
        <v>1</v>
      </c>
      <c r="E3" s="114"/>
      <c r="F3" s="114"/>
      <c r="G3" s="115" t="str">
        <f>IF(AND(C3="Samedi",OR(F3="Matin",F3="après-midi",F3="nuit")),6.5,IF(OR(F3="Matin",F3="Nuit",F3="Journée",F3="Après-midi",F3="Tps Habillage",F3="Accident travail",F3="Formation"),7.5,IF(F3="Maladie",7,"")))</f>
        <v/>
      </c>
      <c r="H3" s="116" t="str">
        <f>IF(OR(F3="Matin",F3="Nuit",F3="Journée",F3="Après-midi"),0.16,"")</f>
        <v/>
      </c>
      <c r="I3" s="116" t="str">
        <f>IF(F3="Tps Habillage",7.5,"")</f>
        <v/>
      </c>
      <c r="J3" s="117" t="str">
        <f>IF(OR(F3="Astreinte sans dep",F3="Astreinte +1 dep",F3="Astreinte +2 dep",F3="Astreinte +3 dep",F3="Astreinte +4 dep"),1,"")</f>
        <v/>
      </c>
      <c r="K3" s="117"/>
      <c r="L3" s="116" t="str">
        <f>IF(OR(F3="Matin",F3="Nuit",F3="Journée",F3="Après-midi"),0.5,"")</f>
        <v/>
      </c>
      <c r="M3" s="116" t="str">
        <f>IF(F3="Récup",7.5,"")</f>
        <v/>
      </c>
      <c r="N3" s="117" t="str">
        <f>IF(F3="Cp",1,"")</f>
        <v/>
      </c>
      <c r="O3" s="117" t="str">
        <f>IF(F3="Jrs ancien",1,"")</f>
        <v/>
      </c>
      <c r="P3" s="117" t="str">
        <f>IF(F3="Cp Fraction",1,"")</f>
        <v/>
      </c>
      <c r="Q3" s="116"/>
      <c r="R3" s="116"/>
      <c r="S3" s="116"/>
      <c r="T3" s="117" t="str">
        <f>IF(F3="Journée",1,"")</f>
        <v/>
      </c>
      <c r="U3" s="117" t="str">
        <f>IF(F3="Maladie",1,"")</f>
        <v/>
      </c>
      <c r="V3" s="117" t="str">
        <f>IF(F3="Accident travail",1,"")</f>
        <v/>
      </c>
      <c r="W3" s="118" t="str">
        <f>IF(F3="Abs.auto non payée",1,"")</f>
        <v/>
      </c>
      <c r="X3" s="118" t="str">
        <f t="shared" ref="X3:X32" si="0">IF(D3="","",IF(AND(WEEKDAY(C3,2)=6,F3&lt;&gt;"",F3&lt;&gt;"Astreinte sans dep",F3&lt;&gt;"Astreinte +1 dep",F3&lt;&gt;"Astreinte +2 dep",F3&lt;&gt;"Astreinte +3 dep",F3&lt;&gt;"Astreinte +4 dep"),1,""))</f>
        <v/>
      </c>
      <c r="Y3" s="115"/>
      <c r="Z3" s="119"/>
      <c r="AA3" s="119" t="str">
        <f>IF(F3="Formation",1,"")</f>
        <v/>
      </c>
      <c r="AB3" s="119"/>
      <c r="AC3" s="119" t="str">
        <f>IF(OR(F3="Matin",F3="Nuit",F3="Journée",F3="Après-midi",F3="Formation"),1,"")</f>
        <v/>
      </c>
      <c r="AD3" s="119" t="str">
        <f>IF(OR(F3="Matin",F3="Nuit",F3="Après-midi"),1,"")</f>
        <v/>
      </c>
      <c r="AE3" s="120" t="str">
        <f>IF(OR(F3="Matin",F3="après-midi",F3="nuit",F3="Journée",F3="Astreinte +1 dep"),Données!$C$14,IF(OR(F3="Astreinte +2 dep"),Données!$C$14*2,IF(OR(F3="Astreinte +3 dep"),Données!$C$14*3,IF(F3="Astreinte +4 dep",Données!$C$14*4,""))))</f>
        <v/>
      </c>
      <c r="AF3" s="121"/>
      <c r="AG3" s="122"/>
      <c r="AH3" s="68"/>
      <c r="AI3" s="68"/>
    </row>
    <row r="4" spans="1:35" ht="15.6">
      <c r="A4" s="97" t="str">
        <f t="shared" ref="A4:A33" si="1">CONCATENATE(D4," ",$A$1," ",$C$1)</f>
        <v>2 Mars 2014</v>
      </c>
      <c r="B4" s="171" t="str">
        <f t="shared" ref="B4:B33" si="2">IF(C4="","",IF(AND(WEEKDAY(C4,2)=3,C4&lt;&gt;""),WEEKNUM(C4,2),""))</f>
        <v/>
      </c>
      <c r="C4" s="70">
        <f>C3+1</f>
        <v>41700</v>
      </c>
      <c r="D4" s="71">
        <f>D3+1</f>
        <v>2</v>
      </c>
      <c r="E4" s="61"/>
      <c r="F4" s="61"/>
      <c r="G4" s="181" t="str">
        <f t="shared" ref="G4:G33" si="3">IF(AND(C4="Samedi",OR(F4="Matin",F4="après-midi",F4="nuit")),6.5,IF(OR(F4="Matin",F4="Nuit",F4="Journée",F4="Après-midi",F4="Tps Habillage",F4="Accident travail",F4="Formation"),7.5,IF(F4="Maladie",7,"")))</f>
        <v/>
      </c>
      <c r="H4" s="63" t="str">
        <f t="shared" ref="H4:H33" si="4">IF(OR(F4="Matin",F4="Nuit",F4="Journée",F4="Après-midi"),0.16,"")</f>
        <v/>
      </c>
      <c r="I4" s="63" t="str">
        <f t="shared" ref="I4:I33" si="5">IF(F4="Tps Habillage",7.5,"")</f>
        <v/>
      </c>
      <c r="J4" s="64" t="str">
        <f t="shared" ref="J4:J33" si="6">IF(OR(F4="Astreinte sans dep",F4="Astreinte +1 dep",F4="Astreinte +2 dep",F4="Astreinte +3 dep",F4="Astreinte +4 dep"),1,"")</f>
        <v/>
      </c>
      <c r="K4" s="64"/>
      <c r="L4" s="63" t="str">
        <f t="shared" ref="L4:L33" si="7">IF(OR(F4="Matin",F4="Nuit",F4="Journée",F4="Après-midi"),0.5,"")</f>
        <v/>
      </c>
      <c r="M4" s="63" t="str">
        <f t="shared" ref="M4:M33" si="8">IF(F4="Récup",7.5,"")</f>
        <v/>
      </c>
      <c r="N4" s="64" t="str">
        <f>IF(F4="Cp",1,"")</f>
        <v/>
      </c>
      <c r="O4" s="64" t="str">
        <f t="shared" ref="O4:O33" si="9">IF(F4="Jrs ancien",1,"")</f>
        <v/>
      </c>
      <c r="P4" s="64" t="str">
        <f t="shared" ref="P4:P33" si="10">IF(F4="Cp Fraction",1,"")</f>
        <v/>
      </c>
      <c r="Q4" s="63"/>
      <c r="R4" s="63"/>
      <c r="S4" s="63"/>
      <c r="T4" s="64" t="str">
        <f t="shared" ref="T4:T33" si="11">IF(F4="Journée",1,"")</f>
        <v/>
      </c>
      <c r="U4" s="64" t="str">
        <f t="shared" ref="U4:U33" si="12">IF(F4="Maladie",1,"")</f>
        <v/>
      </c>
      <c r="V4" s="64" t="str">
        <f t="shared" ref="V4:V33" si="13">IF(F4="Accident travail",1,"")</f>
        <v/>
      </c>
      <c r="W4" s="91" t="str">
        <f t="shared" ref="W4:W33" si="14">IF(F4="Abs.auto non payée",1,"")</f>
        <v/>
      </c>
      <c r="X4" s="91" t="str">
        <f t="shared" si="0"/>
        <v/>
      </c>
      <c r="Y4" s="62"/>
      <c r="Z4" s="65"/>
      <c r="AA4" s="65" t="str">
        <f t="shared" ref="AA4:AA33" si="15">IF(F4="Formation",1,"")</f>
        <v/>
      </c>
      <c r="AB4" s="65"/>
      <c r="AC4" s="65" t="str">
        <f t="shared" ref="AC4:AC33" si="16">IF(OR(F4="Matin",F4="Nuit",F4="Journée",F4="Après-midi",F4="Formation"),1,"")</f>
        <v/>
      </c>
      <c r="AD4" s="65" t="str">
        <f t="shared" ref="AD4:AD33" si="17">IF(OR(F4="Matin",F4="Nuit",F4="Après-midi"),1,"")</f>
        <v/>
      </c>
      <c r="AE4" s="175" t="str">
        <f>IF(OR(F4="Matin",F4="après-midi",F4="nuit",F4="Journée",F4="Astreinte +1 dep"),Données!$C$14,IF(OR(F4="Astreinte +2 dep"),Données!$C$14*2,IF(OR(F4="Astreinte +3 dep"),Données!$C$14*3,IF(F4="Astreinte +4 dep",Données!$C$14*4,""))))</f>
        <v/>
      </c>
      <c r="AF4" s="67"/>
      <c r="AG4" s="93"/>
      <c r="AH4" s="68"/>
      <c r="AI4" s="68"/>
    </row>
    <row r="5" spans="1:35" ht="15.6">
      <c r="A5" s="97" t="str">
        <f t="shared" si="1"/>
        <v>3 Mars 2014</v>
      </c>
      <c r="B5" s="171" t="str">
        <f t="shared" si="2"/>
        <v/>
      </c>
      <c r="C5" s="112">
        <f t="shared" ref="C5:D20" si="18">C4+1</f>
        <v>41701</v>
      </c>
      <c r="D5" s="113">
        <f t="shared" si="18"/>
        <v>3</v>
      </c>
      <c r="E5" s="114"/>
      <c r="F5" s="114"/>
      <c r="G5" s="115" t="str">
        <f t="shared" si="3"/>
        <v/>
      </c>
      <c r="H5" s="116" t="str">
        <f t="shared" si="4"/>
        <v/>
      </c>
      <c r="I5" s="116" t="str">
        <f t="shared" si="5"/>
        <v/>
      </c>
      <c r="J5" s="117" t="str">
        <f t="shared" si="6"/>
        <v/>
      </c>
      <c r="K5" s="117"/>
      <c r="L5" s="116" t="str">
        <f t="shared" si="7"/>
        <v/>
      </c>
      <c r="M5" s="116" t="str">
        <f t="shared" si="8"/>
        <v/>
      </c>
      <c r="N5" s="117" t="str">
        <f>IF(F5="Cp",1,"")</f>
        <v/>
      </c>
      <c r="O5" s="117" t="str">
        <f t="shared" si="9"/>
        <v/>
      </c>
      <c r="P5" s="117" t="str">
        <f t="shared" si="10"/>
        <v/>
      </c>
      <c r="Q5" s="116"/>
      <c r="R5" s="116"/>
      <c r="S5" s="116"/>
      <c r="T5" s="117" t="str">
        <f t="shared" si="11"/>
        <v/>
      </c>
      <c r="U5" s="117" t="str">
        <f t="shared" si="12"/>
        <v/>
      </c>
      <c r="V5" s="117" t="str">
        <f t="shared" si="13"/>
        <v/>
      </c>
      <c r="W5" s="118" t="str">
        <f t="shared" si="14"/>
        <v/>
      </c>
      <c r="X5" s="118" t="str">
        <f t="shared" si="0"/>
        <v/>
      </c>
      <c r="Y5" s="115"/>
      <c r="Z5" s="119"/>
      <c r="AA5" s="119" t="str">
        <f t="shared" si="15"/>
        <v/>
      </c>
      <c r="AB5" s="119"/>
      <c r="AC5" s="119" t="str">
        <f t="shared" si="16"/>
        <v/>
      </c>
      <c r="AD5" s="119" t="str">
        <f t="shared" si="17"/>
        <v/>
      </c>
      <c r="AE5" s="120" t="str">
        <f>IF(OR(F5="Matin",F5="après-midi",F5="nuit",F5="Journée",F5="Astreinte +1 dep"),Données!$C$14,IF(OR(F5="Astreinte +2 dep"),Données!$C$14*2,IF(OR(F5="Astreinte +3 dep"),Données!$C$14*3,IF(F5="Astreinte +4 dep",Données!$C$14*4,""))))</f>
        <v/>
      </c>
      <c r="AF5" s="121"/>
      <c r="AG5" s="122"/>
      <c r="AH5" s="68"/>
      <c r="AI5" s="68"/>
    </row>
    <row r="6" spans="1:35" ht="15.6">
      <c r="A6" s="97" t="str">
        <f t="shared" si="1"/>
        <v>4 Mars 2014</v>
      </c>
      <c r="B6" s="171" t="str">
        <f t="shared" si="2"/>
        <v/>
      </c>
      <c r="C6" s="70">
        <f t="shared" si="18"/>
        <v>41702</v>
      </c>
      <c r="D6" s="71">
        <f t="shared" si="18"/>
        <v>4</v>
      </c>
      <c r="E6" s="61"/>
      <c r="F6" s="61"/>
      <c r="G6" s="181" t="str">
        <f t="shared" si="3"/>
        <v/>
      </c>
      <c r="H6" s="63" t="str">
        <f t="shared" si="4"/>
        <v/>
      </c>
      <c r="I6" s="63" t="str">
        <f t="shared" si="5"/>
        <v/>
      </c>
      <c r="J6" s="64" t="str">
        <f t="shared" si="6"/>
        <v/>
      </c>
      <c r="K6" s="64"/>
      <c r="L6" s="63" t="str">
        <f t="shared" si="7"/>
        <v/>
      </c>
      <c r="M6" s="63" t="str">
        <f t="shared" si="8"/>
        <v/>
      </c>
      <c r="N6" s="64" t="str">
        <f t="shared" ref="N6:N33" si="19">IF(F6="Cp",1,"")</f>
        <v/>
      </c>
      <c r="O6" s="64" t="str">
        <f t="shared" si="9"/>
        <v/>
      </c>
      <c r="P6" s="64" t="str">
        <f t="shared" si="10"/>
        <v/>
      </c>
      <c r="Q6" s="63"/>
      <c r="R6" s="63"/>
      <c r="S6" s="63"/>
      <c r="T6" s="64" t="str">
        <f t="shared" si="11"/>
        <v/>
      </c>
      <c r="U6" s="64" t="str">
        <f t="shared" si="12"/>
        <v/>
      </c>
      <c r="V6" s="64" t="str">
        <f t="shared" si="13"/>
        <v/>
      </c>
      <c r="W6" s="91" t="str">
        <f t="shared" si="14"/>
        <v/>
      </c>
      <c r="X6" s="91" t="str">
        <f t="shared" si="0"/>
        <v/>
      </c>
      <c r="Y6" s="62"/>
      <c r="Z6" s="65"/>
      <c r="AA6" s="65" t="str">
        <f t="shared" si="15"/>
        <v/>
      </c>
      <c r="AB6" s="65"/>
      <c r="AC6" s="65" t="str">
        <f t="shared" si="16"/>
        <v/>
      </c>
      <c r="AD6" s="65" t="str">
        <f t="shared" si="17"/>
        <v/>
      </c>
      <c r="AE6" s="66" t="str">
        <f>IF(OR(F6="Matin",F6="après-midi",F6="nuit",F6="Journée",F6="Astreinte +1 dep"),Données!$C$14,IF(OR(F6="Astreinte +2 dep"),Données!$C$14*2,IF(OR(F6="Astreinte +3 dep"),Données!$C$14*3,IF(F6="Astreinte +4 dep",Données!$C$14*4,""))))</f>
        <v/>
      </c>
      <c r="AF6" s="67"/>
      <c r="AG6" s="93"/>
      <c r="AH6" s="68"/>
      <c r="AI6" s="68"/>
    </row>
    <row r="7" spans="1:35" ht="15.6">
      <c r="A7" s="97" t="str">
        <f t="shared" si="1"/>
        <v>5 Mars 2014</v>
      </c>
      <c r="B7" s="171">
        <f t="shared" si="2"/>
        <v>10</v>
      </c>
      <c r="C7" s="112">
        <f t="shared" si="18"/>
        <v>41703</v>
      </c>
      <c r="D7" s="113">
        <f t="shared" si="18"/>
        <v>5</v>
      </c>
      <c r="E7" s="114"/>
      <c r="F7" s="114"/>
      <c r="G7" s="115" t="str">
        <f t="shared" si="3"/>
        <v/>
      </c>
      <c r="H7" s="116" t="str">
        <f t="shared" si="4"/>
        <v/>
      </c>
      <c r="I7" s="116" t="str">
        <f t="shared" si="5"/>
        <v/>
      </c>
      <c r="J7" s="117" t="str">
        <f t="shared" si="6"/>
        <v/>
      </c>
      <c r="K7" s="117"/>
      <c r="L7" s="116" t="str">
        <f t="shared" si="7"/>
        <v/>
      </c>
      <c r="M7" s="116" t="str">
        <f t="shared" si="8"/>
        <v/>
      </c>
      <c r="N7" s="117" t="str">
        <f t="shared" si="19"/>
        <v/>
      </c>
      <c r="O7" s="117" t="str">
        <f t="shared" si="9"/>
        <v/>
      </c>
      <c r="P7" s="117" t="str">
        <f t="shared" si="10"/>
        <v/>
      </c>
      <c r="Q7" s="116"/>
      <c r="R7" s="116"/>
      <c r="S7" s="116"/>
      <c r="T7" s="117" t="str">
        <f t="shared" si="11"/>
        <v/>
      </c>
      <c r="U7" s="117" t="str">
        <f t="shared" si="12"/>
        <v/>
      </c>
      <c r="V7" s="117" t="str">
        <f t="shared" si="13"/>
        <v/>
      </c>
      <c r="W7" s="118" t="str">
        <f t="shared" si="14"/>
        <v/>
      </c>
      <c r="X7" s="118" t="str">
        <f t="shared" si="0"/>
        <v/>
      </c>
      <c r="Y7" s="115"/>
      <c r="Z7" s="119"/>
      <c r="AA7" s="119" t="str">
        <f t="shared" si="15"/>
        <v/>
      </c>
      <c r="AB7" s="119"/>
      <c r="AC7" s="119" t="str">
        <f t="shared" si="16"/>
        <v/>
      </c>
      <c r="AD7" s="119" t="str">
        <f t="shared" si="17"/>
        <v/>
      </c>
      <c r="AE7" s="120" t="str">
        <f>IF(OR(F7="Matin",F7="après-midi",F7="nuit",F7="Journée",F7="Astreinte +1 dep"),Données!$C$14,IF(OR(F7="Astreinte +2 dep"),Données!$C$14*2,IF(OR(F7="Astreinte +3 dep"),Données!$C$14*3,IF(F7="Astreinte +4 dep",Données!$C$14*4,""))))</f>
        <v/>
      </c>
      <c r="AF7" s="121"/>
      <c r="AG7" s="122"/>
      <c r="AH7" s="68"/>
      <c r="AI7" s="68"/>
    </row>
    <row r="8" spans="1:35" ht="15.6">
      <c r="A8" s="97" t="str">
        <f t="shared" si="1"/>
        <v>6 Mars 2014</v>
      </c>
      <c r="B8" s="171" t="str">
        <f t="shared" si="2"/>
        <v/>
      </c>
      <c r="C8" s="72">
        <f t="shared" si="18"/>
        <v>41704</v>
      </c>
      <c r="D8" s="71">
        <f t="shared" si="18"/>
        <v>6</v>
      </c>
      <c r="E8" s="69"/>
      <c r="F8" s="69"/>
      <c r="G8" s="181" t="str">
        <f t="shared" si="3"/>
        <v/>
      </c>
      <c r="H8" s="63" t="str">
        <f t="shared" si="4"/>
        <v/>
      </c>
      <c r="I8" s="63" t="str">
        <f t="shared" si="5"/>
        <v/>
      </c>
      <c r="J8" s="64" t="str">
        <f t="shared" si="6"/>
        <v/>
      </c>
      <c r="K8" s="64"/>
      <c r="L8" s="63" t="str">
        <f t="shared" si="7"/>
        <v/>
      </c>
      <c r="M8" s="63" t="str">
        <f t="shared" si="8"/>
        <v/>
      </c>
      <c r="N8" s="64" t="str">
        <f t="shared" si="19"/>
        <v/>
      </c>
      <c r="O8" s="64" t="str">
        <f t="shared" si="9"/>
        <v/>
      </c>
      <c r="P8" s="64" t="str">
        <f t="shared" si="10"/>
        <v/>
      </c>
      <c r="Q8" s="63"/>
      <c r="R8" s="63"/>
      <c r="S8" s="63"/>
      <c r="T8" s="64" t="str">
        <f t="shared" si="11"/>
        <v/>
      </c>
      <c r="U8" s="64" t="str">
        <f t="shared" si="12"/>
        <v/>
      </c>
      <c r="V8" s="64" t="str">
        <f t="shared" si="13"/>
        <v/>
      </c>
      <c r="W8" s="91" t="str">
        <f t="shared" si="14"/>
        <v/>
      </c>
      <c r="X8" s="91" t="str">
        <f t="shared" si="0"/>
        <v/>
      </c>
      <c r="Y8" s="62"/>
      <c r="Z8" s="65"/>
      <c r="AA8" s="65" t="str">
        <f t="shared" si="15"/>
        <v/>
      </c>
      <c r="AB8" s="65"/>
      <c r="AC8" s="65" t="str">
        <f t="shared" si="16"/>
        <v/>
      </c>
      <c r="AD8" s="65" t="str">
        <f t="shared" si="17"/>
        <v/>
      </c>
      <c r="AE8" s="66" t="str">
        <f>IF(OR(F8="Matin",F8="après-midi",F8="nuit",F8="Journée",F8="Astreinte +1 dep"),Données!$C$14,IF(OR(F8="Astreinte +2 dep"),Données!$C$14*2,IF(OR(F8="Astreinte +3 dep"),Données!$C$14*3,IF(F8="Astreinte +4 dep",Données!$C$14*4,""))))</f>
        <v/>
      </c>
      <c r="AF8" s="67"/>
      <c r="AG8" s="93"/>
      <c r="AH8" s="68"/>
      <c r="AI8" s="68"/>
    </row>
    <row r="9" spans="1:35" ht="15.6">
      <c r="A9" s="97" t="str">
        <f t="shared" si="1"/>
        <v>7 Mars 2014</v>
      </c>
      <c r="B9" s="171" t="str">
        <f t="shared" si="2"/>
        <v/>
      </c>
      <c r="C9" s="112">
        <f t="shared" si="18"/>
        <v>41705</v>
      </c>
      <c r="D9" s="113">
        <f t="shared" si="18"/>
        <v>7</v>
      </c>
      <c r="E9" s="114"/>
      <c r="F9" s="114"/>
      <c r="G9" s="115" t="str">
        <f t="shared" si="3"/>
        <v/>
      </c>
      <c r="H9" s="116" t="str">
        <f>IF(OR(F9="Matin",F9="Nuit",F9="Journée",F9="Après-midi"),0.16,"")</f>
        <v/>
      </c>
      <c r="I9" s="116" t="str">
        <f t="shared" si="5"/>
        <v/>
      </c>
      <c r="J9" s="117" t="str">
        <f t="shared" si="6"/>
        <v/>
      </c>
      <c r="K9" s="117"/>
      <c r="L9" s="116" t="str">
        <f t="shared" si="7"/>
        <v/>
      </c>
      <c r="M9" s="116" t="str">
        <f t="shared" si="8"/>
        <v/>
      </c>
      <c r="N9" s="117" t="str">
        <f t="shared" si="19"/>
        <v/>
      </c>
      <c r="O9" s="117" t="str">
        <f t="shared" si="9"/>
        <v/>
      </c>
      <c r="P9" s="117" t="str">
        <f t="shared" si="10"/>
        <v/>
      </c>
      <c r="Q9" s="116"/>
      <c r="R9" s="116"/>
      <c r="S9" s="116"/>
      <c r="T9" s="117" t="str">
        <f t="shared" si="11"/>
        <v/>
      </c>
      <c r="U9" s="117" t="str">
        <f t="shared" si="12"/>
        <v/>
      </c>
      <c r="V9" s="117" t="str">
        <f t="shared" si="13"/>
        <v/>
      </c>
      <c r="W9" s="118" t="str">
        <f t="shared" si="14"/>
        <v/>
      </c>
      <c r="X9" s="118" t="str">
        <f t="shared" si="0"/>
        <v/>
      </c>
      <c r="Y9" s="115"/>
      <c r="Z9" s="119"/>
      <c r="AA9" s="119" t="str">
        <f t="shared" si="15"/>
        <v/>
      </c>
      <c r="AB9" s="119"/>
      <c r="AC9" s="119" t="str">
        <f t="shared" si="16"/>
        <v/>
      </c>
      <c r="AD9" s="119" t="str">
        <f t="shared" si="17"/>
        <v/>
      </c>
      <c r="AE9" s="120" t="str">
        <f>IF(OR(F9="Matin",F9="après-midi",F9="nuit",F9="Journée",F9="Astreinte +1 dep"),Données!$C$14,IF(OR(F9="Astreinte +2 dep"),Données!$C$14*2,IF(OR(F9="Astreinte +3 dep"),Données!$C$14*3,IF(F9="Astreinte +4 dep",Données!$C$14*4,""))))</f>
        <v/>
      </c>
      <c r="AF9" s="121"/>
      <c r="AG9" s="122"/>
      <c r="AH9" s="68"/>
      <c r="AI9" s="68"/>
    </row>
    <row r="10" spans="1:35" ht="15.6">
      <c r="A10" s="97" t="str">
        <f t="shared" si="1"/>
        <v>8 Mars 2014</v>
      </c>
      <c r="B10" s="171" t="str">
        <f t="shared" si="2"/>
        <v/>
      </c>
      <c r="C10" s="70">
        <f t="shared" si="18"/>
        <v>41706</v>
      </c>
      <c r="D10" s="71">
        <f t="shared" si="18"/>
        <v>8</v>
      </c>
      <c r="E10" s="61"/>
      <c r="F10" s="61"/>
      <c r="G10" s="181" t="str">
        <f t="shared" si="3"/>
        <v/>
      </c>
      <c r="H10" s="63" t="str">
        <f>IF(OR(F10="Matin",F10="Nuit",F10="Journée",F10="Après-midi"),0.16,"")</f>
        <v/>
      </c>
      <c r="I10" s="63" t="str">
        <f t="shared" si="5"/>
        <v/>
      </c>
      <c r="J10" s="64" t="str">
        <f t="shared" si="6"/>
        <v/>
      </c>
      <c r="K10" s="64"/>
      <c r="L10" s="63" t="str">
        <f t="shared" si="7"/>
        <v/>
      </c>
      <c r="M10" s="63" t="str">
        <f t="shared" si="8"/>
        <v/>
      </c>
      <c r="N10" s="64" t="str">
        <f t="shared" si="19"/>
        <v/>
      </c>
      <c r="O10" s="64" t="str">
        <f t="shared" si="9"/>
        <v/>
      </c>
      <c r="P10" s="64" t="str">
        <f t="shared" si="10"/>
        <v/>
      </c>
      <c r="Q10" s="63"/>
      <c r="R10" s="63"/>
      <c r="S10" s="63"/>
      <c r="T10" s="64" t="str">
        <f t="shared" si="11"/>
        <v/>
      </c>
      <c r="U10" s="64" t="str">
        <f t="shared" si="12"/>
        <v/>
      </c>
      <c r="V10" s="64" t="str">
        <f t="shared" si="13"/>
        <v/>
      </c>
      <c r="W10" s="91" t="str">
        <f t="shared" si="14"/>
        <v/>
      </c>
      <c r="X10" s="91" t="str">
        <f t="shared" si="0"/>
        <v/>
      </c>
      <c r="Y10" s="62"/>
      <c r="Z10" s="65"/>
      <c r="AA10" s="65" t="str">
        <f t="shared" si="15"/>
        <v/>
      </c>
      <c r="AB10" s="65"/>
      <c r="AC10" s="65" t="str">
        <f t="shared" si="16"/>
        <v/>
      </c>
      <c r="AD10" s="65" t="str">
        <f t="shared" si="17"/>
        <v/>
      </c>
      <c r="AE10" s="66" t="str">
        <f>IF(OR(F10="Matin",F10="après-midi",F10="nuit",F10="Journée",F10="Astreinte +1 dep"),Données!$C$14,IF(OR(F10="Astreinte +2 dep"),Données!$C$14*2,IF(OR(F10="Astreinte +3 dep"),Données!$C$14*3,IF(F10="Astreinte +4 dep",Données!$C$14*4,""))))</f>
        <v/>
      </c>
      <c r="AF10" s="67"/>
      <c r="AG10" s="93"/>
      <c r="AH10" s="68"/>
      <c r="AI10" s="68"/>
    </row>
    <row r="11" spans="1:35" ht="15.6">
      <c r="A11" s="97" t="str">
        <f t="shared" si="1"/>
        <v>9 Mars 2014</v>
      </c>
      <c r="B11" s="171" t="str">
        <f t="shared" si="2"/>
        <v/>
      </c>
      <c r="C11" s="112">
        <f t="shared" si="18"/>
        <v>41707</v>
      </c>
      <c r="D11" s="113">
        <f t="shared" si="18"/>
        <v>9</v>
      </c>
      <c r="E11" s="114"/>
      <c r="F11" s="114"/>
      <c r="G11" s="115" t="str">
        <f t="shared" si="3"/>
        <v/>
      </c>
      <c r="H11" s="116" t="str">
        <f>IF(OR(F11="Matin",F11="Nuit",F11="Journée",F11="Après-midi"),0.16,"")</f>
        <v/>
      </c>
      <c r="I11" s="116" t="str">
        <f t="shared" si="5"/>
        <v/>
      </c>
      <c r="J11" s="117" t="str">
        <f t="shared" si="6"/>
        <v/>
      </c>
      <c r="K11" s="117"/>
      <c r="L11" s="116" t="str">
        <f t="shared" si="7"/>
        <v/>
      </c>
      <c r="M11" s="116" t="str">
        <f t="shared" si="8"/>
        <v/>
      </c>
      <c r="N11" s="117" t="str">
        <f t="shared" si="19"/>
        <v/>
      </c>
      <c r="O11" s="117" t="str">
        <f t="shared" si="9"/>
        <v/>
      </c>
      <c r="P11" s="117" t="str">
        <f t="shared" si="10"/>
        <v/>
      </c>
      <c r="Q11" s="116"/>
      <c r="R11" s="116"/>
      <c r="S11" s="116"/>
      <c r="T11" s="117" t="str">
        <f t="shared" si="11"/>
        <v/>
      </c>
      <c r="U11" s="117" t="str">
        <f t="shared" si="12"/>
        <v/>
      </c>
      <c r="V11" s="117" t="str">
        <f t="shared" si="13"/>
        <v/>
      </c>
      <c r="W11" s="118" t="str">
        <f t="shared" si="14"/>
        <v/>
      </c>
      <c r="X11" s="118" t="str">
        <f t="shared" si="0"/>
        <v/>
      </c>
      <c r="Y11" s="115"/>
      <c r="Z11" s="119"/>
      <c r="AA11" s="119" t="str">
        <f t="shared" si="15"/>
        <v/>
      </c>
      <c r="AB11" s="119"/>
      <c r="AC11" s="119" t="str">
        <f t="shared" si="16"/>
        <v/>
      </c>
      <c r="AD11" s="119" t="str">
        <f t="shared" si="17"/>
        <v/>
      </c>
      <c r="AE11" s="120" t="str">
        <f>IF(OR(F11="Matin",F11="après-midi",F11="nuit",F11="Journée",F11="Astreinte +1 dep"),Données!$C$14,IF(OR(F11="Astreinte +2 dep"),Données!$C$14*2,IF(OR(F11="Astreinte +3 dep"),Données!$C$14*3,IF(F11="Astreinte +4 dep",Données!$C$14*4,""))))</f>
        <v/>
      </c>
      <c r="AF11" s="121"/>
      <c r="AG11" s="122"/>
      <c r="AH11" s="68"/>
      <c r="AI11" s="68"/>
    </row>
    <row r="12" spans="1:35" ht="15.6">
      <c r="A12" s="170" t="str">
        <f t="shared" si="1"/>
        <v>10 Mars 2014</v>
      </c>
      <c r="B12" s="171" t="str">
        <f t="shared" si="2"/>
        <v/>
      </c>
      <c r="C12" s="70">
        <f t="shared" si="18"/>
        <v>41708</v>
      </c>
      <c r="D12" s="71">
        <f t="shared" si="18"/>
        <v>10</v>
      </c>
      <c r="E12" s="61"/>
      <c r="F12" s="61"/>
      <c r="G12" s="181" t="str">
        <f t="shared" si="3"/>
        <v/>
      </c>
      <c r="H12" s="63" t="str">
        <f>IF(OR(F12="Matin",F12="Nuit",F12="Journée",F12="Après-midi"),0.16,"")</f>
        <v/>
      </c>
      <c r="I12" s="63" t="str">
        <f t="shared" si="5"/>
        <v/>
      </c>
      <c r="J12" s="64" t="str">
        <f t="shared" si="6"/>
        <v/>
      </c>
      <c r="K12" s="64"/>
      <c r="L12" s="63" t="str">
        <f t="shared" si="7"/>
        <v/>
      </c>
      <c r="M12" s="63" t="str">
        <f t="shared" si="8"/>
        <v/>
      </c>
      <c r="N12" s="64" t="str">
        <f t="shared" si="19"/>
        <v/>
      </c>
      <c r="O12" s="64" t="str">
        <f t="shared" si="9"/>
        <v/>
      </c>
      <c r="P12" s="64" t="str">
        <f t="shared" si="10"/>
        <v/>
      </c>
      <c r="Q12" s="63"/>
      <c r="R12" s="63"/>
      <c r="S12" s="63"/>
      <c r="T12" s="64" t="str">
        <f t="shared" si="11"/>
        <v/>
      </c>
      <c r="U12" s="64" t="str">
        <f t="shared" si="12"/>
        <v/>
      </c>
      <c r="V12" s="64" t="str">
        <f t="shared" si="13"/>
        <v/>
      </c>
      <c r="W12" s="91" t="str">
        <f t="shared" si="14"/>
        <v/>
      </c>
      <c r="X12" s="91" t="str">
        <f t="shared" si="0"/>
        <v/>
      </c>
      <c r="Y12" s="62"/>
      <c r="Z12" s="65"/>
      <c r="AA12" s="65" t="str">
        <f t="shared" si="15"/>
        <v/>
      </c>
      <c r="AB12" s="65"/>
      <c r="AC12" s="65" t="str">
        <f t="shared" si="16"/>
        <v/>
      </c>
      <c r="AD12" s="65" t="str">
        <f t="shared" si="17"/>
        <v/>
      </c>
      <c r="AE12" s="66" t="str">
        <f>IF(OR(F12="Matin",F12="après-midi",F12="nuit",F12="Journée",F12="Astreinte +1 dep"),Données!$C$14,IF(OR(F12="Astreinte +2 dep"),Données!$C$14*2,IF(OR(F12="Astreinte +3 dep"),Données!$C$14*3,IF(F12="Astreinte +4 dep",Données!$C$14*4,""))))</f>
        <v/>
      </c>
      <c r="AF12" s="67"/>
      <c r="AG12" s="93"/>
      <c r="AH12" s="68"/>
      <c r="AI12" s="68"/>
    </row>
    <row r="13" spans="1:35" ht="15.6">
      <c r="A13" s="97" t="str">
        <f t="shared" si="1"/>
        <v>11 Mars 2014</v>
      </c>
      <c r="B13" s="171" t="str">
        <f t="shared" si="2"/>
        <v/>
      </c>
      <c r="C13" s="112">
        <f t="shared" si="18"/>
        <v>41709</v>
      </c>
      <c r="D13" s="113">
        <f t="shared" si="18"/>
        <v>11</v>
      </c>
      <c r="E13" s="114"/>
      <c r="F13" s="114"/>
      <c r="G13" s="115" t="str">
        <f t="shared" si="3"/>
        <v/>
      </c>
      <c r="H13" s="116" t="str">
        <f t="shared" si="4"/>
        <v/>
      </c>
      <c r="I13" s="116" t="str">
        <f t="shared" si="5"/>
        <v/>
      </c>
      <c r="J13" s="117" t="str">
        <f t="shared" si="6"/>
        <v/>
      </c>
      <c r="K13" s="117"/>
      <c r="L13" s="116" t="str">
        <f t="shared" si="7"/>
        <v/>
      </c>
      <c r="M13" s="116" t="str">
        <f t="shared" si="8"/>
        <v/>
      </c>
      <c r="N13" s="117" t="str">
        <f t="shared" si="19"/>
        <v/>
      </c>
      <c r="O13" s="117" t="str">
        <f t="shared" si="9"/>
        <v/>
      </c>
      <c r="P13" s="117" t="str">
        <f t="shared" si="10"/>
        <v/>
      </c>
      <c r="Q13" s="116"/>
      <c r="R13" s="116"/>
      <c r="S13" s="116"/>
      <c r="T13" s="117" t="str">
        <f t="shared" si="11"/>
        <v/>
      </c>
      <c r="U13" s="117" t="str">
        <f t="shared" si="12"/>
        <v/>
      </c>
      <c r="V13" s="117" t="str">
        <f t="shared" si="13"/>
        <v/>
      </c>
      <c r="W13" s="118" t="str">
        <f t="shared" si="14"/>
        <v/>
      </c>
      <c r="X13" s="118" t="str">
        <f t="shared" si="0"/>
        <v/>
      </c>
      <c r="Y13" s="115"/>
      <c r="Z13" s="119"/>
      <c r="AA13" s="119" t="str">
        <f t="shared" si="15"/>
        <v/>
      </c>
      <c r="AB13" s="119"/>
      <c r="AC13" s="119" t="str">
        <f t="shared" si="16"/>
        <v/>
      </c>
      <c r="AD13" s="119" t="str">
        <f t="shared" si="17"/>
        <v/>
      </c>
      <c r="AE13" s="120" t="str">
        <f>IF(OR(F13="Matin",F13="après-midi",F13="nuit",F13="Journée",F13="Astreinte +1 dep"),Données!$C$14,IF(OR(F13="Astreinte +2 dep"),Données!$C$14*2,IF(OR(F13="Astreinte +3 dep"),Données!$C$14*3,IF(F13="Astreinte +4 dep",Données!$C$14*4,""))))</f>
        <v/>
      </c>
      <c r="AF13" s="121"/>
      <c r="AG13" s="122"/>
      <c r="AH13" s="68"/>
      <c r="AI13" s="68"/>
    </row>
    <row r="14" spans="1:35" ht="15.6">
      <c r="A14" s="97" t="str">
        <f t="shared" si="1"/>
        <v>12 Mars 2014</v>
      </c>
      <c r="B14" s="171">
        <f t="shared" si="2"/>
        <v>11</v>
      </c>
      <c r="C14" s="70">
        <f t="shared" si="18"/>
        <v>41710</v>
      </c>
      <c r="D14" s="71">
        <f t="shared" si="18"/>
        <v>12</v>
      </c>
      <c r="E14" s="61"/>
      <c r="F14" s="61"/>
      <c r="G14" s="181" t="str">
        <f t="shared" si="3"/>
        <v/>
      </c>
      <c r="H14" s="63" t="str">
        <f t="shared" si="4"/>
        <v/>
      </c>
      <c r="I14" s="63" t="str">
        <f t="shared" si="5"/>
        <v/>
      </c>
      <c r="J14" s="64" t="str">
        <f t="shared" si="6"/>
        <v/>
      </c>
      <c r="K14" s="64"/>
      <c r="L14" s="63" t="str">
        <f t="shared" si="7"/>
        <v/>
      </c>
      <c r="M14" s="63" t="str">
        <f t="shared" si="8"/>
        <v/>
      </c>
      <c r="N14" s="64" t="str">
        <f t="shared" si="19"/>
        <v/>
      </c>
      <c r="O14" s="64" t="str">
        <f t="shared" si="9"/>
        <v/>
      </c>
      <c r="P14" s="64" t="str">
        <f t="shared" si="10"/>
        <v/>
      </c>
      <c r="Q14" s="63"/>
      <c r="R14" s="63"/>
      <c r="S14" s="63"/>
      <c r="T14" s="64" t="str">
        <f t="shared" si="11"/>
        <v/>
      </c>
      <c r="U14" s="64" t="str">
        <f t="shared" si="12"/>
        <v/>
      </c>
      <c r="V14" s="64" t="str">
        <f t="shared" si="13"/>
        <v/>
      </c>
      <c r="W14" s="91" t="str">
        <f t="shared" si="14"/>
        <v/>
      </c>
      <c r="X14" s="91" t="str">
        <f t="shared" si="0"/>
        <v/>
      </c>
      <c r="Y14" s="62"/>
      <c r="Z14" s="65"/>
      <c r="AA14" s="65" t="str">
        <f t="shared" si="15"/>
        <v/>
      </c>
      <c r="AB14" s="65"/>
      <c r="AC14" s="65" t="str">
        <f t="shared" si="16"/>
        <v/>
      </c>
      <c r="AD14" s="65" t="str">
        <f t="shared" si="17"/>
        <v/>
      </c>
      <c r="AE14" s="66" t="str">
        <f>IF(OR(F14="Matin",F14="après-midi",F14="nuit",F14="Journée",F14="Astreinte +1 dep"),Données!$C$14,IF(OR(F14="Astreinte +2 dep"),Données!$C$14*2,IF(OR(F14="Astreinte +3 dep"),Données!$C$14*3,IF(F14="Astreinte +4 dep",Données!$C$14*4,""))))</f>
        <v/>
      </c>
      <c r="AF14" s="67"/>
      <c r="AG14" s="93"/>
      <c r="AH14" s="68"/>
      <c r="AI14" s="68"/>
    </row>
    <row r="15" spans="1:35" ht="15.6">
      <c r="A15" s="97" t="str">
        <f t="shared" si="1"/>
        <v>13 Mars 2014</v>
      </c>
      <c r="B15" s="171" t="str">
        <f t="shared" si="2"/>
        <v/>
      </c>
      <c r="C15" s="112">
        <f t="shared" si="18"/>
        <v>41711</v>
      </c>
      <c r="D15" s="113">
        <f t="shared" si="18"/>
        <v>13</v>
      </c>
      <c r="E15" s="114"/>
      <c r="F15" s="114"/>
      <c r="G15" s="115" t="str">
        <f t="shared" si="3"/>
        <v/>
      </c>
      <c r="H15" s="116" t="str">
        <f t="shared" si="4"/>
        <v/>
      </c>
      <c r="I15" s="116" t="str">
        <f t="shared" si="5"/>
        <v/>
      </c>
      <c r="J15" s="117" t="str">
        <f t="shared" si="6"/>
        <v/>
      </c>
      <c r="K15" s="117"/>
      <c r="L15" s="116" t="str">
        <f t="shared" si="7"/>
        <v/>
      </c>
      <c r="M15" s="116" t="str">
        <f t="shared" si="8"/>
        <v/>
      </c>
      <c r="N15" s="117" t="str">
        <f t="shared" si="19"/>
        <v/>
      </c>
      <c r="O15" s="117" t="str">
        <f t="shared" si="9"/>
        <v/>
      </c>
      <c r="P15" s="117" t="str">
        <f t="shared" si="10"/>
        <v/>
      </c>
      <c r="Q15" s="116"/>
      <c r="R15" s="116"/>
      <c r="S15" s="116"/>
      <c r="T15" s="117" t="str">
        <f t="shared" si="11"/>
        <v/>
      </c>
      <c r="U15" s="117" t="str">
        <f t="shared" si="12"/>
        <v/>
      </c>
      <c r="V15" s="117" t="str">
        <f t="shared" si="13"/>
        <v/>
      </c>
      <c r="W15" s="118" t="str">
        <f t="shared" si="14"/>
        <v/>
      </c>
      <c r="X15" s="118" t="str">
        <f t="shared" si="0"/>
        <v/>
      </c>
      <c r="Y15" s="115"/>
      <c r="Z15" s="119"/>
      <c r="AA15" s="119" t="str">
        <f t="shared" si="15"/>
        <v/>
      </c>
      <c r="AB15" s="119"/>
      <c r="AC15" s="119" t="str">
        <f t="shared" si="16"/>
        <v/>
      </c>
      <c r="AD15" s="119" t="str">
        <f t="shared" si="17"/>
        <v/>
      </c>
      <c r="AE15" s="120" t="str">
        <f>IF(OR(F15="Matin",F15="après-midi",F15="nuit",F15="Journée",F15="Astreinte +1 dep"),Données!$C$14,IF(OR(F15="Astreinte +2 dep"),Données!$C$14*2,IF(OR(F15="Astreinte +3 dep"),Données!$C$14*3,IF(F15="Astreinte +4 dep",Données!$C$14*4,""))))</f>
        <v/>
      </c>
      <c r="AF15" s="121"/>
      <c r="AG15" s="122"/>
      <c r="AH15" s="68"/>
      <c r="AI15" s="68"/>
    </row>
    <row r="16" spans="1:35" ht="15.6">
      <c r="A16" s="97" t="str">
        <f t="shared" si="1"/>
        <v>14 Mars 2014</v>
      </c>
      <c r="B16" s="171" t="str">
        <f t="shared" si="2"/>
        <v/>
      </c>
      <c r="C16" s="70">
        <f t="shared" si="18"/>
        <v>41712</v>
      </c>
      <c r="D16" s="71">
        <f t="shared" si="18"/>
        <v>14</v>
      </c>
      <c r="E16" s="61"/>
      <c r="F16" s="69"/>
      <c r="G16" s="181" t="str">
        <f t="shared" si="3"/>
        <v/>
      </c>
      <c r="H16" s="63" t="str">
        <f t="shared" si="4"/>
        <v/>
      </c>
      <c r="I16" s="63" t="str">
        <f t="shared" si="5"/>
        <v/>
      </c>
      <c r="J16" s="64" t="str">
        <f t="shared" si="6"/>
        <v/>
      </c>
      <c r="K16" s="64"/>
      <c r="L16" s="63" t="str">
        <f t="shared" si="7"/>
        <v/>
      </c>
      <c r="M16" s="63" t="str">
        <f t="shared" si="8"/>
        <v/>
      </c>
      <c r="N16" s="64" t="str">
        <f t="shared" si="19"/>
        <v/>
      </c>
      <c r="O16" s="64" t="str">
        <f t="shared" si="9"/>
        <v/>
      </c>
      <c r="P16" s="64" t="str">
        <f t="shared" si="10"/>
        <v/>
      </c>
      <c r="Q16" s="63"/>
      <c r="R16" s="63"/>
      <c r="S16" s="63"/>
      <c r="T16" s="64" t="str">
        <f t="shared" si="11"/>
        <v/>
      </c>
      <c r="U16" s="64" t="str">
        <f t="shared" si="12"/>
        <v/>
      </c>
      <c r="V16" s="64" t="str">
        <f t="shared" si="13"/>
        <v/>
      </c>
      <c r="W16" s="91" t="str">
        <f t="shared" si="14"/>
        <v/>
      </c>
      <c r="X16" s="91" t="str">
        <f t="shared" si="0"/>
        <v/>
      </c>
      <c r="Y16" s="62"/>
      <c r="Z16" s="65"/>
      <c r="AA16" s="65" t="str">
        <f t="shared" si="15"/>
        <v/>
      </c>
      <c r="AB16" s="65"/>
      <c r="AC16" s="65" t="str">
        <f t="shared" si="16"/>
        <v/>
      </c>
      <c r="AD16" s="65" t="str">
        <f t="shared" si="17"/>
        <v/>
      </c>
      <c r="AE16" s="66" t="str">
        <f>IF(OR(F16="Matin",F16="après-midi",F16="nuit",F16="Journée",F16="Astreinte +1 dep"),Données!$C$14,IF(OR(F16="Astreinte +2 dep"),Données!$C$14*2,IF(OR(F16="Astreinte +3 dep"),Données!$C$14*3,IF(F16="Astreinte +4 dep",Données!$C$14*4,""))))</f>
        <v/>
      </c>
      <c r="AF16" s="67"/>
      <c r="AG16" s="93"/>
      <c r="AH16" s="68"/>
      <c r="AI16" s="68"/>
    </row>
    <row r="17" spans="1:35" ht="15.6">
      <c r="A17" s="97" t="str">
        <f t="shared" si="1"/>
        <v>15 Mars 2014</v>
      </c>
      <c r="B17" s="171" t="str">
        <f t="shared" si="2"/>
        <v/>
      </c>
      <c r="C17" s="112">
        <f t="shared" si="18"/>
        <v>41713</v>
      </c>
      <c r="D17" s="113">
        <f t="shared" si="18"/>
        <v>15</v>
      </c>
      <c r="E17" s="114"/>
      <c r="F17" s="114"/>
      <c r="G17" s="115" t="str">
        <f t="shared" si="3"/>
        <v/>
      </c>
      <c r="H17" s="116" t="str">
        <f t="shared" si="4"/>
        <v/>
      </c>
      <c r="I17" s="116" t="str">
        <f t="shared" si="5"/>
        <v/>
      </c>
      <c r="J17" s="117" t="str">
        <f t="shared" si="6"/>
        <v/>
      </c>
      <c r="K17" s="117"/>
      <c r="L17" s="116" t="str">
        <f t="shared" si="7"/>
        <v/>
      </c>
      <c r="M17" s="116" t="str">
        <f t="shared" si="8"/>
        <v/>
      </c>
      <c r="N17" s="117" t="str">
        <f t="shared" si="19"/>
        <v/>
      </c>
      <c r="O17" s="117" t="str">
        <f t="shared" si="9"/>
        <v/>
      </c>
      <c r="P17" s="117" t="str">
        <f t="shared" si="10"/>
        <v/>
      </c>
      <c r="Q17" s="116"/>
      <c r="R17" s="116"/>
      <c r="S17" s="116"/>
      <c r="T17" s="117" t="str">
        <f t="shared" si="11"/>
        <v/>
      </c>
      <c r="U17" s="117" t="str">
        <f t="shared" si="12"/>
        <v/>
      </c>
      <c r="V17" s="117" t="str">
        <f t="shared" si="13"/>
        <v/>
      </c>
      <c r="W17" s="118" t="str">
        <f t="shared" si="14"/>
        <v/>
      </c>
      <c r="X17" s="118" t="str">
        <f t="shared" si="0"/>
        <v/>
      </c>
      <c r="Y17" s="115"/>
      <c r="Z17" s="119"/>
      <c r="AA17" s="119" t="str">
        <f t="shared" si="15"/>
        <v/>
      </c>
      <c r="AB17" s="119"/>
      <c r="AC17" s="119" t="str">
        <f t="shared" si="16"/>
        <v/>
      </c>
      <c r="AD17" s="119" t="str">
        <f t="shared" si="17"/>
        <v/>
      </c>
      <c r="AE17" s="120" t="str">
        <f>IF(OR(F17="Matin",F17="après-midi",F17="nuit",F17="Journée",F17="Astreinte +1 dep"),Données!$C$14,IF(OR(F17="Astreinte +2 dep"),Données!$C$14*2,IF(OR(F17="Astreinte +3 dep"),Données!$C$14*3,IF(F17="Astreinte +4 dep",Données!$C$14*4,""))))</f>
        <v/>
      </c>
      <c r="AF17" s="121"/>
      <c r="AG17" s="122"/>
      <c r="AH17" s="68"/>
      <c r="AI17" s="68"/>
    </row>
    <row r="18" spans="1:35" ht="15.6">
      <c r="A18" s="97" t="str">
        <f t="shared" si="1"/>
        <v>16 Mars 2014</v>
      </c>
      <c r="B18" s="171" t="str">
        <f t="shared" si="2"/>
        <v/>
      </c>
      <c r="C18" s="70">
        <f t="shared" si="18"/>
        <v>41714</v>
      </c>
      <c r="D18" s="71">
        <f t="shared" si="18"/>
        <v>16</v>
      </c>
      <c r="E18" s="61"/>
      <c r="F18" s="61"/>
      <c r="G18" s="181" t="str">
        <f t="shared" si="3"/>
        <v/>
      </c>
      <c r="H18" s="63" t="str">
        <f t="shared" si="4"/>
        <v/>
      </c>
      <c r="I18" s="63" t="str">
        <f t="shared" si="5"/>
        <v/>
      </c>
      <c r="J18" s="64" t="str">
        <f t="shared" si="6"/>
        <v/>
      </c>
      <c r="K18" s="64"/>
      <c r="L18" s="63" t="str">
        <f t="shared" si="7"/>
        <v/>
      </c>
      <c r="M18" s="63" t="str">
        <f t="shared" si="8"/>
        <v/>
      </c>
      <c r="N18" s="64" t="str">
        <f t="shared" si="19"/>
        <v/>
      </c>
      <c r="O18" s="64" t="str">
        <f t="shared" si="9"/>
        <v/>
      </c>
      <c r="P18" s="64" t="str">
        <f t="shared" si="10"/>
        <v/>
      </c>
      <c r="Q18" s="63"/>
      <c r="R18" s="63"/>
      <c r="S18" s="63"/>
      <c r="T18" s="64" t="str">
        <f t="shared" si="11"/>
        <v/>
      </c>
      <c r="U18" s="64" t="str">
        <f t="shared" si="12"/>
        <v/>
      </c>
      <c r="V18" s="64" t="str">
        <f t="shared" si="13"/>
        <v/>
      </c>
      <c r="W18" s="91" t="str">
        <f t="shared" si="14"/>
        <v/>
      </c>
      <c r="X18" s="91" t="str">
        <f t="shared" si="0"/>
        <v/>
      </c>
      <c r="Y18" s="62"/>
      <c r="Z18" s="65"/>
      <c r="AA18" s="65" t="str">
        <f t="shared" si="15"/>
        <v/>
      </c>
      <c r="AB18" s="65"/>
      <c r="AC18" s="65" t="str">
        <f t="shared" si="16"/>
        <v/>
      </c>
      <c r="AD18" s="65" t="str">
        <f t="shared" si="17"/>
        <v/>
      </c>
      <c r="AE18" s="66" t="str">
        <f>IF(OR(F18="Matin",F18="après-midi",F18="nuit",F18="Journée",F18="Astreinte +1 dep"),Données!$C$14,IF(OR(F18="Astreinte +2 dep"),Données!$C$14*2,IF(OR(F18="Astreinte +3 dep"),Données!$C$14*3,IF(F18="Astreinte +4 dep",Données!$C$14*4,""))))</f>
        <v/>
      </c>
      <c r="AF18" s="67"/>
      <c r="AG18" s="93"/>
      <c r="AH18" s="68"/>
      <c r="AI18" s="68"/>
    </row>
    <row r="19" spans="1:35" ht="15.6">
      <c r="A19" s="97" t="str">
        <f t="shared" si="1"/>
        <v>17 Mars 2014</v>
      </c>
      <c r="B19" s="171" t="str">
        <f t="shared" si="2"/>
        <v/>
      </c>
      <c r="C19" s="112">
        <f t="shared" si="18"/>
        <v>41715</v>
      </c>
      <c r="D19" s="113">
        <f t="shared" si="18"/>
        <v>17</v>
      </c>
      <c r="E19" s="114"/>
      <c r="F19" s="114"/>
      <c r="G19" s="115" t="str">
        <f t="shared" si="3"/>
        <v/>
      </c>
      <c r="H19" s="116" t="str">
        <f t="shared" si="4"/>
        <v/>
      </c>
      <c r="I19" s="116" t="str">
        <f t="shared" si="5"/>
        <v/>
      </c>
      <c r="J19" s="117" t="str">
        <f t="shared" si="6"/>
        <v/>
      </c>
      <c r="K19" s="117"/>
      <c r="L19" s="116" t="str">
        <f t="shared" si="7"/>
        <v/>
      </c>
      <c r="M19" s="116" t="str">
        <f t="shared" si="8"/>
        <v/>
      </c>
      <c r="N19" s="117" t="str">
        <f t="shared" si="19"/>
        <v/>
      </c>
      <c r="O19" s="117" t="str">
        <f t="shared" si="9"/>
        <v/>
      </c>
      <c r="P19" s="117" t="str">
        <f t="shared" si="10"/>
        <v/>
      </c>
      <c r="Q19" s="116"/>
      <c r="R19" s="116"/>
      <c r="S19" s="116"/>
      <c r="T19" s="117" t="str">
        <f t="shared" si="11"/>
        <v/>
      </c>
      <c r="U19" s="117" t="str">
        <f t="shared" si="12"/>
        <v/>
      </c>
      <c r="V19" s="117" t="str">
        <f t="shared" si="13"/>
        <v/>
      </c>
      <c r="W19" s="118" t="str">
        <f t="shared" si="14"/>
        <v/>
      </c>
      <c r="X19" s="118" t="str">
        <f t="shared" si="0"/>
        <v/>
      </c>
      <c r="Y19" s="115"/>
      <c r="Z19" s="119"/>
      <c r="AA19" s="119" t="str">
        <f t="shared" si="15"/>
        <v/>
      </c>
      <c r="AB19" s="119"/>
      <c r="AC19" s="119" t="str">
        <f t="shared" si="16"/>
        <v/>
      </c>
      <c r="AD19" s="119" t="str">
        <f t="shared" si="17"/>
        <v/>
      </c>
      <c r="AE19" s="120" t="str">
        <f>IF(OR(F19="Matin",F19="après-midi",F19="nuit",F19="Journée",F19="Astreinte +1 dep"),Données!$C$14,IF(OR(F19="Astreinte +2 dep"),Données!$C$14*2,IF(OR(F19="Astreinte +3 dep"),Données!$C$14*3,IF(F19="Astreinte +4 dep",Données!$C$14*4,""))))</f>
        <v/>
      </c>
      <c r="AF19" s="121"/>
      <c r="AG19" s="122"/>
      <c r="AH19" s="68"/>
      <c r="AI19" s="68"/>
    </row>
    <row r="20" spans="1:35" ht="15.6">
      <c r="A20" s="97" t="str">
        <f t="shared" si="1"/>
        <v>18 Mars 2014</v>
      </c>
      <c r="B20" s="171" t="str">
        <f t="shared" si="2"/>
        <v/>
      </c>
      <c r="C20" s="70">
        <f t="shared" si="18"/>
        <v>41716</v>
      </c>
      <c r="D20" s="71">
        <f t="shared" si="18"/>
        <v>18</v>
      </c>
      <c r="E20" s="61"/>
      <c r="F20" s="61"/>
      <c r="G20" s="181" t="str">
        <f t="shared" si="3"/>
        <v/>
      </c>
      <c r="H20" s="63" t="str">
        <f t="shared" si="4"/>
        <v/>
      </c>
      <c r="I20" s="63" t="str">
        <f t="shared" si="5"/>
        <v/>
      </c>
      <c r="J20" s="64" t="str">
        <f t="shared" si="6"/>
        <v/>
      </c>
      <c r="K20" s="64"/>
      <c r="L20" s="63" t="str">
        <f t="shared" si="7"/>
        <v/>
      </c>
      <c r="M20" s="63" t="str">
        <f t="shared" si="8"/>
        <v/>
      </c>
      <c r="N20" s="64" t="str">
        <f t="shared" si="19"/>
        <v/>
      </c>
      <c r="O20" s="64" t="str">
        <f t="shared" si="9"/>
        <v/>
      </c>
      <c r="P20" s="64" t="str">
        <f t="shared" si="10"/>
        <v/>
      </c>
      <c r="Q20" s="63"/>
      <c r="R20" s="63"/>
      <c r="S20" s="63"/>
      <c r="T20" s="64" t="str">
        <f t="shared" si="11"/>
        <v/>
      </c>
      <c r="U20" s="64" t="str">
        <f t="shared" si="12"/>
        <v/>
      </c>
      <c r="V20" s="64" t="str">
        <f t="shared" si="13"/>
        <v/>
      </c>
      <c r="W20" s="91" t="str">
        <f t="shared" si="14"/>
        <v/>
      </c>
      <c r="X20" s="91" t="str">
        <f t="shared" si="0"/>
        <v/>
      </c>
      <c r="Y20" s="62"/>
      <c r="Z20" s="65"/>
      <c r="AA20" s="65" t="str">
        <f t="shared" si="15"/>
        <v/>
      </c>
      <c r="AB20" s="65"/>
      <c r="AC20" s="65" t="str">
        <f t="shared" si="16"/>
        <v/>
      </c>
      <c r="AD20" s="65" t="str">
        <f t="shared" si="17"/>
        <v/>
      </c>
      <c r="AE20" s="66" t="str">
        <f>IF(OR(F20="Matin",F20="après-midi",F20="nuit",F20="Journée",F20="Astreinte +1 dep"),Données!$C$14,IF(OR(F20="Astreinte +2 dep"),Données!$C$14*2,IF(OR(F20="Astreinte +3 dep"),Données!$C$14*3,IF(F20="Astreinte +4 dep",Données!$C$14*4,""))))</f>
        <v/>
      </c>
      <c r="AF20" s="67"/>
      <c r="AG20" s="93"/>
      <c r="AH20" s="68"/>
      <c r="AI20" s="68"/>
    </row>
    <row r="21" spans="1:35" ht="15.6">
      <c r="A21" s="97" t="str">
        <f t="shared" si="1"/>
        <v>19 Mars 2014</v>
      </c>
      <c r="B21" s="171">
        <f t="shared" si="2"/>
        <v>12</v>
      </c>
      <c r="C21" s="112">
        <f t="shared" ref="C21:D30" si="20">C20+1</f>
        <v>41717</v>
      </c>
      <c r="D21" s="113">
        <f t="shared" si="20"/>
        <v>19</v>
      </c>
      <c r="E21" s="114"/>
      <c r="F21" s="114"/>
      <c r="G21" s="115" t="str">
        <f t="shared" si="3"/>
        <v/>
      </c>
      <c r="H21" s="116" t="str">
        <f t="shared" si="4"/>
        <v/>
      </c>
      <c r="I21" s="116" t="str">
        <f t="shared" si="5"/>
        <v/>
      </c>
      <c r="J21" s="117" t="str">
        <f t="shared" si="6"/>
        <v/>
      </c>
      <c r="K21" s="117"/>
      <c r="L21" s="116" t="str">
        <f t="shared" si="7"/>
        <v/>
      </c>
      <c r="M21" s="116" t="str">
        <f t="shared" si="8"/>
        <v/>
      </c>
      <c r="N21" s="117" t="str">
        <f t="shared" si="19"/>
        <v/>
      </c>
      <c r="O21" s="117" t="str">
        <f t="shared" si="9"/>
        <v/>
      </c>
      <c r="P21" s="117" t="str">
        <f t="shared" si="10"/>
        <v/>
      </c>
      <c r="Q21" s="116"/>
      <c r="R21" s="116"/>
      <c r="S21" s="116"/>
      <c r="T21" s="117" t="str">
        <f t="shared" si="11"/>
        <v/>
      </c>
      <c r="U21" s="117" t="str">
        <f t="shared" si="12"/>
        <v/>
      </c>
      <c r="V21" s="117" t="str">
        <f t="shared" si="13"/>
        <v/>
      </c>
      <c r="W21" s="118" t="str">
        <f t="shared" si="14"/>
        <v/>
      </c>
      <c r="X21" s="118" t="str">
        <f t="shared" si="0"/>
        <v/>
      </c>
      <c r="Y21" s="115"/>
      <c r="Z21" s="119"/>
      <c r="AA21" s="119" t="str">
        <f t="shared" si="15"/>
        <v/>
      </c>
      <c r="AB21" s="119"/>
      <c r="AC21" s="119" t="str">
        <f t="shared" si="16"/>
        <v/>
      </c>
      <c r="AD21" s="119" t="str">
        <f t="shared" si="17"/>
        <v/>
      </c>
      <c r="AE21" s="120" t="str">
        <f>IF(OR(F21="Matin",F21="après-midi",F21="nuit",F21="Journée",F21="Astreinte +1 dep"),Données!$C$14,IF(OR(F21="Astreinte +2 dep"),Données!$C$14*2,IF(OR(F21="Astreinte +3 dep"),Données!$C$14*3,IF(F21="Astreinte +4 dep",Données!$C$14*4,""))))</f>
        <v/>
      </c>
      <c r="AF21" s="121"/>
      <c r="AG21" s="122"/>
      <c r="AH21" s="68"/>
      <c r="AI21" s="68"/>
    </row>
    <row r="22" spans="1:35" ht="15.6">
      <c r="A22" s="97" t="str">
        <f t="shared" si="1"/>
        <v>20 Mars 2014</v>
      </c>
      <c r="B22" s="171" t="str">
        <f t="shared" si="2"/>
        <v/>
      </c>
      <c r="C22" s="70">
        <f t="shared" si="20"/>
        <v>41718</v>
      </c>
      <c r="D22" s="71">
        <f t="shared" si="20"/>
        <v>20</v>
      </c>
      <c r="E22" s="61"/>
      <c r="F22" s="61"/>
      <c r="G22" s="181" t="str">
        <f t="shared" si="3"/>
        <v/>
      </c>
      <c r="H22" s="63" t="str">
        <f t="shared" si="4"/>
        <v/>
      </c>
      <c r="I22" s="63" t="str">
        <f t="shared" si="5"/>
        <v/>
      </c>
      <c r="J22" s="64" t="str">
        <f t="shared" si="6"/>
        <v/>
      </c>
      <c r="K22" s="64"/>
      <c r="L22" s="63" t="str">
        <f t="shared" si="7"/>
        <v/>
      </c>
      <c r="M22" s="63" t="str">
        <f t="shared" si="8"/>
        <v/>
      </c>
      <c r="N22" s="64" t="str">
        <f t="shared" si="19"/>
        <v/>
      </c>
      <c r="O22" s="64" t="str">
        <f t="shared" si="9"/>
        <v/>
      </c>
      <c r="P22" s="64" t="str">
        <f t="shared" si="10"/>
        <v/>
      </c>
      <c r="Q22" s="63"/>
      <c r="R22" s="63"/>
      <c r="S22" s="63"/>
      <c r="T22" s="64" t="str">
        <f t="shared" si="11"/>
        <v/>
      </c>
      <c r="U22" s="64" t="str">
        <f t="shared" si="12"/>
        <v/>
      </c>
      <c r="V22" s="64" t="str">
        <f t="shared" si="13"/>
        <v/>
      </c>
      <c r="W22" s="91" t="str">
        <f t="shared" si="14"/>
        <v/>
      </c>
      <c r="X22" s="91" t="str">
        <f t="shared" si="0"/>
        <v/>
      </c>
      <c r="Y22" s="62"/>
      <c r="Z22" s="65"/>
      <c r="AA22" s="65" t="str">
        <f t="shared" si="15"/>
        <v/>
      </c>
      <c r="AB22" s="65"/>
      <c r="AC22" s="65" t="str">
        <f t="shared" si="16"/>
        <v/>
      </c>
      <c r="AD22" s="65" t="str">
        <f t="shared" si="17"/>
        <v/>
      </c>
      <c r="AE22" s="66" t="str">
        <f>IF(OR(F22="Matin",F22="après-midi",F22="nuit",F22="Journée",F22="Astreinte +1 dep"),Données!$C$14,IF(OR(F22="Astreinte +2 dep"),Données!$C$14*2,IF(OR(F22="Astreinte +3 dep"),Données!$C$14*3,IF(F22="Astreinte +4 dep",Données!$C$14*4,""))))</f>
        <v/>
      </c>
      <c r="AF22" s="67"/>
      <c r="AG22" s="93"/>
      <c r="AH22" s="68"/>
      <c r="AI22" s="68"/>
    </row>
    <row r="23" spans="1:35" ht="15.6">
      <c r="A23" s="97" t="str">
        <f t="shared" si="1"/>
        <v>21 Mars 2014</v>
      </c>
      <c r="B23" s="171" t="str">
        <f t="shared" si="2"/>
        <v/>
      </c>
      <c r="C23" s="112">
        <f t="shared" si="20"/>
        <v>41719</v>
      </c>
      <c r="D23" s="113">
        <f t="shared" si="20"/>
        <v>21</v>
      </c>
      <c r="E23" s="114"/>
      <c r="F23" s="114"/>
      <c r="G23" s="115" t="str">
        <f t="shared" si="3"/>
        <v/>
      </c>
      <c r="H23" s="116" t="str">
        <f t="shared" si="4"/>
        <v/>
      </c>
      <c r="I23" s="116" t="str">
        <f t="shared" si="5"/>
        <v/>
      </c>
      <c r="J23" s="117" t="str">
        <f t="shared" si="6"/>
        <v/>
      </c>
      <c r="K23" s="117"/>
      <c r="L23" s="116" t="str">
        <f t="shared" si="7"/>
        <v/>
      </c>
      <c r="M23" s="116" t="str">
        <f t="shared" si="8"/>
        <v/>
      </c>
      <c r="N23" s="117" t="str">
        <f t="shared" si="19"/>
        <v/>
      </c>
      <c r="O23" s="117" t="str">
        <f t="shared" si="9"/>
        <v/>
      </c>
      <c r="P23" s="117" t="str">
        <f t="shared" si="10"/>
        <v/>
      </c>
      <c r="Q23" s="116"/>
      <c r="R23" s="116"/>
      <c r="S23" s="116"/>
      <c r="T23" s="117" t="str">
        <f t="shared" si="11"/>
        <v/>
      </c>
      <c r="U23" s="117" t="str">
        <f t="shared" si="12"/>
        <v/>
      </c>
      <c r="V23" s="117" t="str">
        <f t="shared" si="13"/>
        <v/>
      </c>
      <c r="W23" s="118" t="str">
        <f t="shared" si="14"/>
        <v/>
      </c>
      <c r="X23" s="118" t="str">
        <f t="shared" si="0"/>
        <v/>
      </c>
      <c r="Y23" s="115"/>
      <c r="Z23" s="119"/>
      <c r="AA23" s="119" t="str">
        <f t="shared" si="15"/>
        <v/>
      </c>
      <c r="AB23" s="119"/>
      <c r="AC23" s="119" t="str">
        <f t="shared" si="16"/>
        <v/>
      </c>
      <c r="AD23" s="119" t="str">
        <f t="shared" si="17"/>
        <v/>
      </c>
      <c r="AE23" s="120" t="str">
        <f>IF(OR(F23="Matin",F23="après-midi",F23="nuit",F23="Journée",F23="Astreinte +1 dep"),Données!$C$14,IF(OR(F23="Astreinte +2 dep"),Données!$C$14*2,IF(OR(F23="Astreinte +3 dep"),Données!$C$14*3,IF(F23="Astreinte +4 dep",Données!$C$14*4,""))))</f>
        <v/>
      </c>
      <c r="AF23" s="121"/>
      <c r="AG23" s="122"/>
      <c r="AH23" s="68"/>
      <c r="AI23" s="68"/>
    </row>
    <row r="24" spans="1:35" ht="15.6">
      <c r="A24" s="97" t="str">
        <f t="shared" si="1"/>
        <v>22 Mars 2014</v>
      </c>
      <c r="B24" s="171" t="str">
        <f t="shared" si="2"/>
        <v/>
      </c>
      <c r="C24" s="70">
        <f t="shared" si="20"/>
        <v>41720</v>
      </c>
      <c r="D24" s="71">
        <f t="shared" si="20"/>
        <v>22</v>
      </c>
      <c r="E24" s="61"/>
      <c r="F24" s="61"/>
      <c r="G24" s="181" t="str">
        <f t="shared" si="3"/>
        <v/>
      </c>
      <c r="H24" s="63" t="str">
        <f t="shared" si="4"/>
        <v/>
      </c>
      <c r="I24" s="63" t="str">
        <f t="shared" si="5"/>
        <v/>
      </c>
      <c r="J24" s="64" t="str">
        <f t="shared" si="6"/>
        <v/>
      </c>
      <c r="K24" s="64"/>
      <c r="L24" s="63" t="str">
        <f t="shared" si="7"/>
        <v/>
      </c>
      <c r="M24" s="63" t="str">
        <f t="shared" si="8"/>
        <v/>
      </c>
      <c r="N24" s="64" t="str">
        <f t="shared" si="19"/>
        <v/>
      </c>
      <c r="O24" s="64" t="str">
        <f t="shared" si="9"/>
        <v/>
      </c>
      <c r="P24" s="64" t="str">
        <f t="shared" si="10"/>
        <v/>
      </c>
      <c r="Q24" s="63"/>
      <c r="R24" s="63"/>
      <c r="S24" s="63"/>
      <c r="T24" s="64" t="str">
        <f t="shared" si="11"/>
        <v/>
      </c>
      <c r="U24" s="64" t="str">
        <f t="shared" si="12"/>
        <v/>
      </c>
      <c r="V24" s="64" t="str">
        <f t="shared" si="13"/>
        <v/>
      </c>
      <c r="W24" s="91" t="str">
        <f t="shared" si="14"/>
        <v/>
      </c>
      <c r="X24" s="91" t="str">
        <f t="shared" si="0"/>
        <v/>
      </c>
      <c r="Y24" s="62"/>
      <c r="Z24" s="65"/>
      <c r="AA24" s="65" t="str">
        <f t="shared" si="15"/>
        <v/>
      </c>
      <c r="AB24" s="65"/>
      <c r="AC24" s="65" t="str">
        <f t="shared" si="16"/>
        <v/>
      </c>
      <c r="AD24" s="65" t="str">
        <f t="shared" si="17"/>
        <v/>
      </c>
      <c r="AE24" s="66" t="str">
        <f>IF(OR(F24="Matin",F24="après-midi",F24="nuit",F24="Journée",F24="Astreinte +1 dep"),Données!$C$14,IF(OR(F24="Astreinte +2 dep"),Données!$C$14*2,IF(OR(F24="Astreinte +3 dep"),Données!$C$14*3,IF(F24="Astreinte +4 dep",Données!$C$14*4,""))))</f>
        <v/>
      </c>
      <c r="AF24" s="67"/>
      <c r="AG24" s="93"/>
      <c r="AH24" s="68"/>
      <c r="AI24" s="68"/>
    </row>
    <row r="25" spans="1:35" ht="15.6">
      <c r="A25" s="97" t="str">
        <f t="shared" si="1"/>
        <v>23 Mars 2014</v>
      </c>
      <c r="B25" s="171" t="str">
        <f t="shared" si="2"/>
        <v/>
      </c>
      <c r="C25" s="112">
        <f t="shared" si="20"/>
        <v>41721</v>
      </c>
      <c r="D25" s="113">
        <f t="shared" si="20"/>
        <v>23</v>
      </c>
      <c r="E25" s="114"/>
      <c r="F25" s="114"/>
      <c r="G25" s="115" t="str">
        <f t="shared" si="3"/>
        <v/>
      </c>
      <c r="H25" s="116" t="str">
        <f t="shared" si="4"/>
        <v/>
      </c>
      <c r="I25" s="116" t="str">
        <f t="shared" si="5"/>
        <v/>
      </c>
      <c r="J25" s="117" t="str">
        <f t="shared" si="6"/>
        <v/>
      </c>
      <c r="K25" s="117"/>
      <c r="L25" s="116" t="str">
        <f t="shared" si="7"/>
        <v/>
      </c>
      <c r="M25" s="116" t="str">
        <f t="shared" si="8"/>
        <v/>
      </c>
      <c r="N25" s="117" t="str">
        <f t="shared" si="19"/>
        <v/>
      </c>
      <c r="O25" s="117" t="str">
        <f t="shared" si="9"/>
        <v/>
      </c>
      <c r="P25" s="117" t="str">
        <f t="shared" si="10"/>
        <v/>
      </c>
      <c r="Q25" s="116"/>
      <c r="R25" s="116"/>
      <c r="S25" s="116"/>
      <c r="T25" s="117" t="str">
        <f t="shared" si="11"/>
        <v/>
      </c>
      <c r="U25" s="117" t="str">
        <f t="shared" si="12"/>
        <v/>
      </c>
      <c r="V25" s="117" t="str">
        <f t="shared" si="13"/>
        <v/>
      </c>
      <c r="W25" s="118" t="str">
        <f t="shared" si="14"/>
        <v/>
      </c>
      <c r="X25" s="118" t="str">
        <f t="shared" si="0"/>
        <v/>
      </c>
      <c r="Y25" s="115"/>
      <c r="Z25" s="119"/>
      <c r="AA25" s="119" t="str">
        <f t="shared" si="15"/>
        <v/>
      </c>
      <c r="AB25" s="119"/>
      <c r="AC25" s="119" t="str">
        <f t="shared" si="16"/>
        <v/>
      </c>
      <c r="AD25" s="119" t="str">
        <f t="shared" si="17"/>
        <v/>
      </c>
      <c r="AE25" s="120" t="str">
        <f>IF(OR(F25="Matin",F25="après-midi",F25="nuit",F25="Journée",F25="Astreinte +1 dep"),Données!$C$14,IF(OR(F25="Astreinte +2 dep"),Données!$C$14*2,IF(OR(F25="Astreinte +3 dep"),Données!$C$14*3,IF(F25="Astreinte +4 dep",Données!$C$14*4,""))))</f>
        <v/>
      </c>
      <c r="AF25" s="121"/>
      <c r="AG25" s="122"/>
      <c r="AH25" s="68"/>
      <c r="AI25" s="68"/>
    </row>
    <row r="26" spans="1:35" ht="15.6">
      <c r="A26" s="97" t="str">
        <f t="shared" si="1"/>
        <v>24 Mars 2014</v>
      </c>
      <c r="B26" s="171" t="str">
        <f t="shared" si="2"/>
        <v/>
      </c>
      <c r="C26" s="70">
        <f t="shared" si="20"/>
        <v>41722</v>
      </c>
      <c r="D26" s="71">
        <f t="shared" si="20"/>
        <v>24</v>
      </c>
      <c r="E26" s="61"/>
      <c r="F26" s="69"/>
      <c r="G26" s="181" t="str">
        <f t="shared" si="3"/>
        <v/>
      </c>
      <c r="H26" s="63" t="str">
        <f t="shared" si="4"/>
        <v/>
      </c>
      <c r="I26" s="63" t="str">
        <f t="shared" si="5"/>
        <v/>
      </c>
      <c r="J26" s="64" t="str">
        <f t="shared" si="6"/>
        <v/>
      </c>
      <c r="K26" s="64"/>
      <c r="L26" s="63" t="str">
        <f t="shared" si="7"/>
        <v/>
      </c>
      <c r="M26" s="63" t="str">
        <f t="shared" si="8"/>
        <v/>
      </c>
      <c r="N26" s="64" t="str">
        <f t="shared" si="19"/>
        <v/>
      </c>
      <c r="O26" s="64" t="str">
        <f t="shared" si="9"/>
        <v/>
      </c>
      <c r="P26" s="64" t="str">
        <f t="shared" si="10"/>
        <v/>
      </c>
      <c r="Q26" s="63"/>
      <c r="R26" s="63"/>
      <c r="S26" s="63"/>
      <c r="T26" s="64" t="str">
        <f t="shared" si="11"/>
        <v/>
      </c>
      <c r="U26" s="64" t="str">
        <f t="shared" si="12"/>
        <v/>
      </c>
      <c r="V26" s="64" t="str">
        <f t="shared" si="13"/>
        <v/>
      </c>
      <c r="W26" s="91" t="str">
        <f t="shared" si="14"/>
        <v/>
      </c>
      <c r="X26" s="91" t="str">
        <f t="shared" si="0"/>
        <v/>
      </c>
      <c r="Y26" s="62"/>
      <c r="Z26" s="65"/>
      <c r="AA26" s="65" t="str">
        <f t="shared" si="15"/>
        <v/>
      </c>
      <c r="AB26" s="65"/>
      <c r="AC26" s="65" t="str">
        <f t="shared" si="16"/>
        <v/>
      </c>
      <c r="AD26" s="65" t="str">
        <f t="shared" si="17"/>
        <v/>
      </c>
      <c r="AE26" s="66" t="str">
        <f>IF(OR(F26="Matin",F26="après-midi",F26="nuit",F26="Journée",F26="Astreinte +1 dep"),Données!$C$14,IF(OR(F26="Astreinte +2 dep"),Données!$C$14*2,IF(OR(F26="Astreinte +3 dep"),Données!$C$14*3,IF(F26="Astreinte +4 dep",Données!$C$14*4,""))))</f>
        <v/>
      </c>
      <c r="AF26" s="67"/>
      <c r="AG26" s="93"/>
      <c r="AH26" s="68"/>
      <c r="AI26" s="68"/>
    </row>
    <row r="27" spans="1:35" ht="15.6">
      <c r="A27" s="97" t="str">
        <f t="shared" si="1"/>
        <v>25 Mars 2014</v>
      </c>
      <c r="B27" s="171" t="str">
        <f t="shared" si="2"/>
        <v/>
      </c>
      <c r="C27" s="112">
        <f t="shared" si="20"/>
        <v>41723</v>
      </c>
      <c r="D27" s="113">
        <f t="shared" si="20"/>
        <v>25</v>
      </c>
      <c r="E27" s="114"/>
      <c r="F27" s="114"/>
      <c r="G27" s="115" t="str">
        <f t="shared" si="3"/>
        <v/>
      </c>
      <c r="H27" s="116" t="str">
        <f t="shared" si="4"/>
        <v/>
      </c>
      <c r="I27" s="116" t="str">
        <f t="shared" si="5"/>
        <v/>
      </c>
      <c r="J27" s="117" t="str">
        <f t="shared" si="6"/>
        <v/>
      </c>
      <c r="K27" s="117"/>
      <c r="L27" s="116" t="str">
        <f t="shared" si="7"/>
        <v/>
      </c>
      <c r="M27" s="116" t="str">
        <f t="shared" si="8"/>
        <v/>
      </c>
      <c r="N27" s="117" t="str">
        <f t="shared" si="19"/>
        <v/>
      </c>
      <c r="O27" s="117" t="str">
        <f t="shared" si="9"/>
        <v/>
      </c>
      <c r="P27" s="117" t="str">
        <f t="shared" si="10"/>
        <v/>
      </c>
      <c r="Q27" s="116"/>
      <c r="R27" s="116"/>
      <c r="S27" s="116"/>
      <c r="T27" s="117" t="str">
        <f t="shared" si="11"/>
        <v/>
      </c>
      <c r="U27" s="117" t="str">
        <f t="shared" si="12"/>
        <v/>
      </c>
      <c r="V27" s="117" t="str">
        <f t="shared" si="13"/>
        <v/>
      </c>
      <c r="W27" s="118" t="str">
        <f t="shared" si="14"/>
        <v/>
      </c>
      <c r="X27" s="118" t="str">
        <f t="shared" si="0"/>
        <v/>
      </c>
      <c r="Y27" s="115"/>
      <c r="Z27" s="119"/>
      <c r="AA27" s="119" t="str">
        <f t="shared" si="15"/>
        <v/>
      </c>
      <c r="AB27" s="119"/>
      <c r="AC27" s="119" t="str">
        <f t="shared" si="16"/>
        <v/>
      </c>
      <c r="AD27" s="119" t="str">
        <f t="shared" si="17"/>
        <v/>
      </c>
      <c r="AE27" s="120" t="str">
        <f>IF(OR(F27="Matin",F27="après-midi",F27="nuit",F27="Journée",F27="Astreinte +1 dep"),Données!$C$14,IF(OR(F27="Astreinte +2 dep"),Données!$C$14*2,IF(OR(F27="Astreinte +3 dep"),Données!$C$14*3,IF(F27="Astreinte +4 dep",Données!$C$14*4,""))))</f>
        <v/>
      </c>
      <c r="AF27" s="121"/>
      <c r="AG27" s="122"/>
      <c r="AH27" s="68"/>
      <c r="AI27" s="68"/>
    </row>
    <row r="28" spans="1:35" ht="15.6">
      <c r="A28" s="97" t="str">
        <f t="shared" si="1"/>
        <v>26 Mars 2014</v>
      </c>
      <c r="B28" s="171">
        <f t="shared" si="2"/>
        <v>13</v>
      </c>
      <c r="C28" s="70">
        <f t="shared" si="20"/>
        <v>41724</v>
      </c>
      <c r="D28" s="71">
        <f t="shared" si="20"/>
        <v>26</v>
      </c>
      <c r="E28" s="61"/>
      <c r="F28" s="61"/>
      <c r="G28" s="181" t="str">
        <f t="shared" si="3"/>
        <v/>
      </c>
      <c r="H28" s="63" t="str">
        <f t="shared" si="4"/>
        <v/>
      </c>
      <c r="I28" s="63" t="str">
        <f t="shared" si="5"/>
        <v/>
      </c>
      <c r="J28" s="64" t="str">
        <f t="shared" si="6"/>
        <v/>
      </c>
      <c r="K28" s="64"/>
      <c r="L28" s="63" t="str">
        <f t="shared" si="7"/>
        <v/>
      </c>
      <c r="M28" s="63" t="str">
        <f t="shared" si="8"/>
        <v/>
      </c>
      <c r="N28" s="64" t="str">
        <f t="shared" si="19"/>
        <v/>
      </c>
      <c r="O28" s="64" t="str">
        <f t="shared" si="9"/>
        <v/>
      </c>
      <c r="P28" s="64" t="str">
        <f t="shared" si="10"/>
        <v/>
      </c>
      <c r="Q28" s="63"/>
      <c r="R28" s="63"/>
      <c r="S28" s="63"/>
      <c r="T28" s="64" t="str">
        <f t="shared" si="11"/>
        <v/>
      </c>
      <c r="U28" s="64" t="str">
        <f t="shared" si="12"/>
        <v/>
      </c>
      <c r="V28" s="64" t="str">
        <f t="shared" si="13"/>
        <v/>
      </c>
      <c r="W28" s="91" t="str">
        <f t="shared" si="14"/>
        <v/>
      </c>
      <c r="X28" s="91" t="str">
        <f t="shared" si="0"/>
        <v/>
      </c>
      <c r="Y28" s="62"/>
      <c r="Z28" s="65"/>
      <c r="AA28" s="65" t="str">
        <f t="shared" si="15"/>
        <v/>
      </c>
      <c r="AB28" s="65"/>
      <c r="AC28" s="65" t="str">
        <f t="shared" si="16"/>
        <v/>
      </c>
      <c r="AD28" s="65" t="str">
        <f t="shared" si="17"/>
        <v/>
      </c>
      <c r="AE28" s="66" t="str">
        <f>IF(OR(F28="Matin",F28="après-midi",F28="nuit",F28="Journée",F28="Astreinte +1 dep"),Données!$C$14,IF(OR(F28="Astreinte +2 dep"),Données!$C$14*2,IF(OR(F28="Astreinte +3 dep"),Données!$C$14*3,IF(F28="Astreinte +4 dep",Données!$C$14*4,""))))</f>
        <v/>
      </c>
      <c r="AF28" s="67"/>
      <c r="AG28" s="93"/>
      <c r="AH28" s="68"/>
      <c r="AI28" s="68"/>
    </row>
    <row r="29" spans="1:35" ht="15.6">
      <c r="A29" s="97" t="str">
        <f t="shared" si="1"/>
        <v>27 Mars 2014</v>
      </c>
      <c r="B29" s="171" t="str">
        <f t="shared" si="2"/>
        <v/>
      </c>
      <c r="C29" s="112">
        <f t="shared" si="20"/>
        <v>41725</v>
      </c>
      <c r="D29" s="113">
        <f t="shared" si="20"/>
        <v>27</v>
      </c>
      <c r="E29" s="114"/>
      <c r="F29" s="114"/>
      <c r="G29" s="115" t="str">
        <f t="shared" si="3"/>
        <v/>
      </c>
      <c r="H29" s="116" t="str">
        <f t="shared" si="4"/>
        <v/>
      </c>
      <c r="I29" s="116" t="str">
        <f t="shared" si="5"/>
        <v/>
      </c>
      <c r="J29" s="117" t="str">
        <f t="shared" si="6"/>
        <v/>
      </c>
      <c r="K29" s="117"/>
      <c r="L29" s="116" t="str">
        <f t="shared" si="7"/>
        <v/>
      </c>
      <c r="M29" s="116" t="str">
        <f t="shared" si="8"/>
        <v/>
      </c>
      <c r="N29" s="117" t="str">
        <f t="shared" si="19"/>
        <v/>
      </c>
      <c r="O29" s="117" t="str">
        <f t="shared" si="9"/>
        <v/>
      </c>
      <c r="P29" s="117" t="str">
        <f t="shared" si="10"/>
        <v/>
      </c>
      <c r="Q29" s="116"/>
      <c r="R29" s="116"/>
      <c r="S29" s="116"/>
      <c r="T29" s="117" t="str">
        <f t="shared" si="11"/>
        <v/>
      </c>
      <c r="U29" s="117" t="str">
        <f t="shared" si="12"/>
        <v/>
      </c>
      <c r="V29" s="117" t="str">
        <f t="shared" si="13"/>
        <v/>
      </c>
      <c r="W29" s="118" t="str">
        <f t="shared" si="14"/>
        <v/>
      </c>
      <c r="X29" s="118" t="str">
        <f t="shared" si="0"/>
        <v/>
      </c>
      <c r="Y29" s="115"/>
      <c r="Z29" s="119"/>
      <c r="AA29" s="119" t="str">
        <f t="shared" si="15"/>
        <v/>
      </c>
      <c r="AB29" s="119"/>
      <c r="AC29" s="119" t="str">
        <f t="shared" si="16"/>
        <v/>
      </c>
      <c r="AD29" s="119" t="str">
        <f t="shared" si="17"/>
        <v/>
      </c>
      <c r="AE29" s="120" t="str">
        <f>IF(OR(F29="Matin",F29="après-midi",F29="nuit",F29="Journée",F29="Astreinte +1 dep"),Données!$C$14,IF(OR(F29="Astreinte +2 dep"),Données!$C$14*2,IF(OR(F29="Astreinte +3 dep"),Données!$C$14*3,IF(F29="Astreinte +4 dep",Données!$C$14*4,""))))</f>
        <v/>
      </c>
      <c r="AF29" s="121"/>
      <c r="AG29" s="122"/>
      <c r="AH29" s="68"/>
      <c r="AI29" s="68"/>
    </row>
    <row r="30" spans="1:35" ht="15.6">
      <c r="A30" s="97" t="str">
        <f t="shared" si="1"/>
        <v>28 Mars 2014</v>
      </c>
      <c r="B30" s="171" t="str">
        <f t="shared" si="2"/>
        <v/>
      </c>
      <c r="C30" s="70">
        <f t="shared" si="20"/>
        <v>41726</v>
      </c>
      <c r="D30" s="71">
        <f t="shared" si="20"/>
        <v>28</v>
      </c>
      <c r="E30" s="61"/>
      <c r="F30" s="61"/>
      <c r="G30" s="181" t="str">
        <f t="shared" si="3"/>
        <v/>
      </c>
      <c r="H30" s="63" t="str">
        <f t="shared" si="4"/>
        <v/>
      </c>
      <c r="I30" s="63" t="str">
        <f t="shared" si="5"/>
        <v/>
      </c>
      <c r="J30" s="64" t="str">
        <f t="shared" si="6"/>
        <v/>
      </c>
      <c r="K30" s="64"/>
      <c r="L30" s="63" t="str">
        <f t="shared" si="7"/>
        <v/>
      </c>
      <c r="M30" s="63" t="str">
        <f t="shared" si="8"/>
        <v/>
      </c>
      <c r="N30" s="64" t="str">
        <f t="shared" si="19"/>
        <v/>
      </c>
      <c r="O30" s="64" t="str">
        <f t="shared" si="9"/>
        <v/>
      </c>
      <c r="P30" s="64" t="str">
        <f t="shared" si="10"/>
        <v/>
      </c>
      <c r="Q30" s="63"/>
      <c r="R30" s="63"/>
      <c r="S30" s="63"/>
      <c r="T30" s="64" t="str">
        <f t="shared" si="11"/>
        <v/>
      </c>
      <c r="U30" s="64" t="str">
        <f t="shared" si="12"/>
        <v/>
      </c>
      <c r="V30" s="64" t="str">
        <f t="shared" si="13"/>
        <v/>
      </c>
      <c r="W30" s="91" t="str">
        <f t="shared" si="14"/>
        <v/>
      </c>
      <c r="X30" s="91" t="str">
        <f t="shared" si="0"/>
        <v/>
      </c>
      <c r="Y30" s="62"/>
      <c r="Z30" s="65"/>
      <c r="AA30" s="65" t="str">
        <f t="shared" si="15"/>
        <v/>
      </c>
      <c r="AB30" s="65"/>
      <c r="AC30" s="65" t="str">
        <f t="shared" si="16"/>
        <v/>
      </c>
      <c r="AD30" s="65" t="str">
        <f t="shared" si="17"/>
        <v/>
      </c>
      <c r="AE30" s="66" t="str">
        <f>IF(OR(F30="Matin",F30="après-midi",F30="nuit",F30="Journée",F30="Astreinte +1 dep"),Données!$C$14,IF(OR(F30="Astreinte +2 dep"),Données!$C$14*2,IF(OR(F30="Astreinte +3 dep"),Données!$C$14*3,IF(F30="Astreinte +4 dep",Données!$C$14*4,""))))</f>
        <v/>
      </c>
      <c r="AF30" s="67"/>
      <c r="AG30" s="93"/>
      <c r="AH30" s="68"/>
      <c r="AI30" s="68"/>
    </row>
    <row r="31" spans="1:35" ht="15.6">
      <c r="A31" s="97" t="str">
        <f t="shared" si="1"/>
        <v>29 Mars 2014</v>
      </c>
      <c r="B31" s="171" t="str">
        <f t="shared" si="2"/>
        <v/>
      </c>
      <c r="C31" s="112">
        <f>IF(MONTH($C$30+1)=MONTH($C$3),$C$30+1,"")</f>
        <v>41727</v>
      </c>
      <c r="D31" s="113">
        <f>IF(C31&lt;&gt;"",D30+1,"")</f>
        <v>29</v>
      </c>
      <c r="E31" s="114"/>
      <c r="F31" s="114"/>
      <c r="G31" s="115" t="str">
        <f t="shared" si="3"/>
        <v/>
      </c>
      <c r="H31" s="116" t="str">
        <f t="shared" si="4"/>
        <v/>
      </c>
      <c r="I31" s="116" t="str">
        <f t="shared" si="5"/>
        <v/>
      </c>
      <c r="J31" s="117" t="str">
        <f t="shared" si="6"/>
        <v/>
      </c>
      <c r="K31" s="117"/>
      <c r="L31" s="116" t="str">
        <f t="shared" si="7"/>
        <v/>
      </c>
      <c r="M31" s="116" t="str">
        <f t="shared" si="8"/>
        <v/>
      </c>
      <c r="N31" s="117" t="str">
        <f t="shared" si="19"/>
        <v/>
      </c>
      <c r="O31" s="117" t="str">
        <f t="shared" si="9"/>
        <v/>
      </c>
      <c r="P31" s="117" t="str">
        <f t="shared" si="10"/>
        <v/>
      </c>
      <c r="Q31" s="116"/>
      <c r="R31" s="116"/>
      <c r="S31" s="116"/>
      <c r="T31" s="117" t="str">
        <f t="shared" si="11"/>
        <v/>
      </c>
      <c r="U31" s="117" t="str">
        <f t="shared" si="12"/>
        <v/>
      </c>
      <c r="V31" s="117" t="str">
        <f t="shared" si="13"/>
        <v/>
      </c>
      <c r="W31" s="118" t="str">
        <f t="shared" si="14"/>
        <v/>
      </c>
      <c r="X31" s="118" t="str">
        <f t="shared" si="0"/>
        <v/>
      </c>
      <c r="Y31" s="115"/>
      <c r="Z31" s="119"/>
      <c r="AA31" s="119" t="str">
        <f t="shared" si="15"/>
        <v/>
      </c>
      <c r="AB31" s="119"/>
      <c r="AC31" s="119" t="str">
        <f t="shared" si="16"/>
        <v/>
      </c>
      <c r="AD31" s="119" t="str">
        <f t="shared" si="17"/>
        <v/>
      </c>
      <c r="AE31" s="120" t="str">
        <f>IF(OR(F31="Matin",F31="après-midi",F31="nuit",F31="Journée",F31="Astreinte +1 dep"),Données!$C$14,IF(OR(F31="Astreinte +2 dep"),Données!$C$14*2,IF(OR(F31="Astreinte +3 dep"),Données!$C$14*3,IF(F31="Astreinte +4 dep",Données!$C$14*4,""))))</f>
        <v/>
      </c>
      <c r="AF31" s="121"/>
      <c r="AG31" s="122"/>
      <c r="AH31" s="68"/>
      <c r="AI31" s="68"/>
    </row>
    <row r="32" spans="1:35" ht="15.6">
      <c r="A32" s="97" t="str">
        <f t="shared" si="1"/>
        <v>30 Mars 2014</v>
      </c>
      <c r="B32" s="171" t="str">
        <f t="shared" si="2"/>
        <v/>
      </c>
      <c r="C32" s="70">
        <f>IF(MONTH($C$30+2)=MONTH($C$3),$C$30+2,"")</f>
        <v>41728</v>
      </c>
      <c r="D32" s="71">
        <f>IF(C32&lt;&gt;"",D31+1,"")</f>
        <v>30</v>
      </c>
      <c r="E32" s="61"/>
      <c r="F32" s="61"/>
      <c r="G32" s="181" t="str">
        <f t="shared" si="3"/>
        <v/>
      </c>
      <c r="H32" s="63" t="str">
        <f t="shared" si="4"/>
        <v/>
      </c>
      <c r="I32" s="63" t="str">
        <f t="shared" si="5"/>
        <v/>
      </c>
      <c r="J32" s="64" t="str">
        <f t="shared" si="6"/>
        <v/>
      </c>
      <c r="K32" s="64"/>
      <c r="L32" s="63" t="str">
        <f t="shared" si="7"/>
        <v/>
      </c>
      <c r="M32" s="63" t="str">
        <f t="shared" si="8"/>
        <v/>
      </c>
      <c r="N32" s="64" t="str">
        <f t="shared" si="19"/>
        <v/>
      </c>
      <c r="O32" s="64" t="str">
        <f t="shared" si="9"/>
        <v/>
      </c>
      <c r="P32" s="64" t="str">
        <f t="shared" si="10"/>
        <v/>
      </c>
      <c r="Q32" s="63"/>
      <c r="R32" s="63"/>
      <c r="S32" s="63"/>
      <c r="T32" s="64" t="str">
        <f t="shared" si="11"/>
        <v/>
      </c>
      <c r="U32" s="64" t="str">
        <f t="shared" si="12"/>
        <v/>
      </c>
      <c r="V32" s="64" t="str">
        <f t="shared" si="13"/>
        <v/>
      </c>
      <c r="W32" s="91" t="str">
        <f t="shared" si="14"/>
        <v/>
      </c>
      <c r="X32" s="91" t="str">
        <f t="shared" si="0"/>
        <v/>
      </c>
      <c r="Y32" s="62"/>
      <c r="Z32" s="65"/>
      <c r="AA32" s="65" t="str">
        <f t="shared" si="15"/>
        <v/>
      </c>
      <c r="AB32" s="65"/>
      <c r="AC32" s="65" t="str">
        <f t="shared" si="16"/>
        <v/>
      </c>
      <c r="AD32" s="65" t="str">
        <f t="shared" si="17"/>
        <v/>
      </c>
      <c r="AE32" s="66" t="str">
        <f>IF(OR(F32="Matin",F32="après-midi",F32="nuit",F32="Journée",F32="Astreinte +1 dep"),Données!$C$14,IF(OR(F32="Astreinte +2 dep"),Données!$C$14*2,IF(OR(F32="Astreinte +3 dep"),Données!$C$14*3,IF(F32="Astreinte +4 dep",Données!$C$14*4,""))))</f>
        <v/>
      </c>
      <c r="AF32" s="67"/>
      <c r="AG32" s="93"/>
      <c r="AH32" s="68"/>
      <c r="AI32" s="68"/>
    </row>
    <row r="33" spans="1:35" ht="15.6">
      <c r="A33" s="170" t="str">
        <f t="shared" si="1"/>
        <v>31 Mars 2014</v>
      </c>
      <c r="B33" s="171" t="str">
        <f t="shared" si="2"/>
        <v/>
      </c>
      <c r="C33" s="124">
        <f>IF(MONTH($C$30+3)=MONTH($C$3),$C$30+3,"")</f>
        <v>41729</v>
      </c>
      <c r="D33" s="113">
        <f>IF(C33&lt;&gt;"",D32+1,"")</f>
        <v>31</v>
      </c>
      <c r="E33" s="114"/>
      <c r="F33" s="114"/>
      <c r="G33" s="115" t="str">
        <f t="shared" si="3"/>
        <v/>
      </c>
      <c r="H33" s="116" t="str">
        <f t="shared" si="4"/>
        <v/>
      </c>
      <c r="I33" s="116" t="str">
        <f t="shared" si="5"/>
        <v/>
      </c>
      <c r="J33" s="117" t="str">
        <f t="shared" si="6"/>
        <v/>
      </c>
      <c r="K33" s="117"/>
      <c r="L33" s="116" t="str">
        <f t="shared" si="7"/>
        <v/>
      </c>
      <c r="M33" s="116" t="str">
        <f t="shared" si="8"/>
        <v/>
      </c>
      <c r="N33" s="117" t="str">
        <f t="shared" si="19"/>
        <v/>
      </c>
      <c r="O33" s="117" t="str">
        <f t="shared" si="9"/>
        <v/>
      </c>
      <c r="P33" s="117" t="str">
        <f t="shared" si="10"/>
        <v/>
      </c>
      <c r="Q33" s="116"/>
      <c r="R33" s="116"/>
      <c r="S33" s="116"/>
      <c r="T33" s="117" t="str">
        <f t="shared" si="11"/>
        <v/>
      </c>
      <c r="U33" s="117" t="str">
        <f t="shared" si="12"/>
        <v/>
      </c>
      <c r="V33" s="117" t="str">
        <f t="shared" si="13"/>
        <v/>
      </c>
      <c r="W33" s="118" t="str">
        <f t="shared" si="14"/>
        <v/>
      </c>
      <c r="X33" s="118" t="str">
        <f>IF(D33="","",IF(AND(WEEKDAY(C33,2)=6,F33&lt;&gt;"",F33&lt;&gt;"Astreinte sans dep",F33&lt;&gt;"Astreinte +1 dep",F33&lt;&gt;"Astreinte +2 dep",F33&lt;&gt;"Astreinte +3 dep",F33&lt;&gt;"Astreinte +4 dep"),1,""))</f>
        <v/>
      </c>
      <c r="Y33" s="115"/>
      <c r="Z33" s="119"/>
      <c r="AA33" s="119" t="str">
        <f t="shared" si="15"/>
        <v/>
      </c>
      <c r="AB33" s="119"/>
      <c r="AC33" s="119" t="str">
        <f t="shared" si="16"/>
        <v/>
      </c>
      <c r="AD33" s="119" t="str">
        <f t="shared" si="17"/>
        <v/>
      </c>
      <c r="AE33" s="120" t="str">
        <f>IF(OR(F33="Matin",F33="après-midi",F33="nuit",F33="Journée",F33="Astreinte +1 dep"),Données!$C$14,IF(OR(F33="Astreinte +2 dep"),Données!$C$14*2,IF(OR(F33="Astreinte +3 dep"),Données!$C$14*3,IF(F33="Astreinte +4 dep",Données!$C$14*4,""))))</f>
        <v/>
      </c>
      <c r="AF33" s="121"/>
      <c r="AG33" s="122"/>
      <c r="AH33" s="68"/>
      <c r="AI33" s="68"/>
    </row>
    <row r="34" spans="1:35" ht="8.25" customHeight="1">
      <c r="A34" s="1"/>
      <c r="B34" s="1"/>
      <c r="C34" s="1"/>
      <c r="D34" s="1"/>
      <c r="E34" s="1"/>
      <c r="F34" s="8"/>
      <c r="G34" s="1"/>
      <c r="H34" s="1"/>
      <c r="I34" s="1"/>
      <c r="J34" s="1"/>
      <c r="K34" s="1"/>
      <c r="L34" s="4"/>
      <c r="M34" s="4"/>
      <c r="N34" s="1"/>
      <c r="O34" s="1"/>
      <c r="P34" s="1"/>
      <c r="Q34" s="1"/>
      <c r="R34" s="1"/>
      <c r="S34" s="1"/>
      <c r="T34" s="1"/>
      <c r="U34" s="1"/>
      <c r="V34" s="1"/>
      <c r="W34" s="1"/>
      <c r="X34" s="3" t="str">
        <f>IF(OR(F34="Matin",F34="Nuit",F34="Journée",F34="Après-midi",F34="Maladie",F34="Accident travail"),450,"")</f>
        <v/>
      </c>
      <c r="Y34" s="3" t="str">
        <f>IF(OR(G34="Matin",G34="Nuit",G34="Journée",G34="Après-midi",G34="Maladie",G34="Accident travail"),450,"")</f>
        <v/>
      </c>
      <c r="Z34" s="3" t="str">
        <f>IF(OR(H34="Matin",H34="Nuit",H34="Journée",H34="Après-midi",H34="Maladie",H34="Accident travail"),450,"")</f>
        <v/>
      </c>
      <c r="AA34" s="3" t="str">
        <f>IF(OR(I34="Matin",I34="Nuit",I34="Journée",I34="Après-midi",I34="Maladie",I34="Accident travail"),450,"")</f>
        <v/>
      </c>
      <c r="AB34" s="3" t="str">
        <f>IF(OR(J34="Matin",J34="Nuit",J34="Journée",J34="Après-midi",J34="Maladie",J34="Accident travail"),450,"")</f>
        <v/>
      </c>
      <c r="AC34" s="3"/>
      <c r="AD34" s="3"/>
      <c r="AE34" s="3" t="str">
        <f>IF(OR(K34="Matin",K34="Nuit",K34="Journée",K34="Après-midi",K34="Maladie",K34="Accident travail"),450,"")</f>
        <v/>
      </c>
      <c r="AF34" s="3" t="str">
        <f>IF(OR(L34="Matin",L34="Nuit",L34="Journée",L34="Après-midi",L34="Maladie",L34="Accident travail"),450,"")</f>
        <v/>
      </c>
      <c r="AG34" s="3" t="str">
        <f>IF(OR(M34="Matin",M34="Nuit",M34="Journée",M34="Après-midi",M34="Maladie",M34="Accident travail"),450,"")</f>
        <v/>
      </c>
      <c r="AH34" s="132" t="str">
        <f>IF(OR(N34="Matin",N34="Nuit",N34="Journée",N34="Après-midi",N34="Maladie",N34="Accident travail"),450,"")</f>
        <v/>
      </c>
    </row>
    <row r="35" spans="1:35" s="18" customFormat="1" ht="15.75" customHeight="1">
      <c r="A35" s="221"/>
      <c r="B35" s="221"/>
      <c r="C35" s="222"/>
      <c r="D35" s="222"/>
      <c r="E35" s="222"/>
      <c r="F35" s="222"/>
      <c r="G35" s="73">
        <f>SUM(G3:G33)</f>
        <v>0</v>
      </c>
      <c r="H35" s="150">
        <f>SUM(H3:H33)</f>
        <v>0</v>
      </c>
      <c r="I35" s="73">
        <f>SUM(I3:I33)</f>
        <v>0</v>
      </c>
      <c r="J35" s="77">
        <f>SUM(J3:J33)</f>
        <v>0</v>
      </c>
      <c r="K35" s="151">
        <f>COUNTA(K3:K33)</f>
        <v>0</v>
      </c>
      <c r="L35" s="73">
        <f t="shared" ref="L35:R35" si="21">SUM(L3:L33)</f>
        <v>0</v>
      </c>
      <c r="M35" s="74">
        <f t="shared" si="21"/>
        <v>0</v>
      </c>
      <c r="N35" s="151">
        <f t="shared" si="21"/>
        <v>0</v>
      </c>
      <c r="O35" s="75">
        <f t="shared" si="21"/>
        <v>0</v>
      </c>
      <c r="P35" s="75">
        <f t="shared" si="21"/>
        <v>0</v>
      </c>
      <c r="Q35" s="73">
        <f t="shared" si="21"/>
        <v>0</v>
      </c>
      <c r="R35" s="73">
        <f t="shared" si="21"/>
        <v>0</v>
      </c>
      <c r="S35" s="73">
        <f>SUM(S3:S33)</f>
        <v>0</v>
      </c>
      <c r="T35" s="77">
        <f t="shared" ref="T35:Y35" si="22">SUM(T3:T33)</f>
        <v>0</v>
      </c>
      <c r="U35" s="151">
        <f t="shared" si="22"/>
        <v>0</v>
      </c>
      <c r="V35" s="77">
        <f t="shared" si="22"/>
        <v>0</v>
      </c>
      <c r="W35" s="78">
        <f t="shared" si="22"/>
        <v>0</v>
      </c>
      <c r="X35" s="80">
        <f t="shared" si="22"/>
        <v>0</v>
      </c>
      <c r="Y35" s="76">
        <f t="shared" si="22"/>
        <v>0</v>
      </c>
      <c r="Z35" s="183">
        <f>COUNTA(Z3:Z33)</f>
        <v>0</v>
      </c>
      <c r="AA35" s="80">
        <f>SUM(AA3:AA33)</f>
        <v>0</v>
      </c>
      <c r="AB35" s="183">
        <f>COUNTA(AB3:AB33)</f>
        <v>0</v>
      </c>
      <c r="AC35" s="80">
        <f>SUM(AC3:AC33)</f>
        <v>0</v>
      </c>
      <c r="AD35" s="80">
        <f>SUM(AD3:AD33)</f>
        <v>0</v>
      </c>
      <c r="AE35" s="73">
        <f>SUM(AE3:AE33)</f>
        <v>0</v>
      </c>
      <c r="AF35" s="73">
        <f>SUM(AF3:AF33)</f>
        <v>0</v>
      </c>
      <c r="AG35" s="82">
        <f>SUM(AG3:AG33)</f>
        <v>0</v>
      </c>
    </row>
    <row r="36" spans="1:35" ht="8.25" customHeight="1">
      <c r="A36" s="1"/>
      <c r="B36" s="1"/>
      <c r="C36" s="1"/>
      <c r="D36" s="1"/>
      <c r="E36" s="1"/>
      <c r="F36" s="8"/>
      <c r="G36" s="1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  <c r="AD36" s="2"/>
      <c r="AE36" s="2"/>
      <c r="AF36" s="2"/>
      <c r="AG36" s="2"/>
      <c r="AH36" s="133"/>
    </row>
    <row r="37" spans="1:35">
      <c r="Y37" s="186">
        <f>COUNTA(Y3:Y33)</f>
        <v>0</v>
      </c>
    </row>
    <row r="38" spans="1:35">
      <c r="A38" s="223" t="s">
        <v>96</v>
      </c>
      <c r="B38" s="223"/>
      <c r="C38" s="223"/>
      <c r="D38" s="223"/>
      <c r="E38" s="223"/>
      <c r="F38" s="223"/>
      <c r="G38" s="90">
        <f ca="1">Récapitulatif!D23</f>
        <v>1561.5</v>
      </c>
    </row>
  </sheetData>
  <mergeCells count="3">
    <mergeCell ref="C1:D1"/>
    <mergeCell ref="A35:F35"/>
    <mergeCell ref="A38:F38"/>
  </mergeCells>
  <conditionalFormatting sqref="C3:F33">
    <cfRule type="expression" dxfId="36" priority="18">
      <formula>COUNTIF(suitejf,$A3)</formula>
    </cfRule>
    <cfRule type="expression" dxfId="35" priority="19">
      <formula>WEEKDAY($C3,2)&gt;5</formula>
    </cfRule>
  </conditionalFormatting>
  <conditionalFormatting sqref="F3:F33">
    <cfRule type="expression" dxfId="34" priority="15">
      <formula>OR($F3="Cp",$F3="Tps Habillage",$F3="Jrs ancien",$F3="Rc Samedi",$F3="Récup",$F3="RC Nuit",$F3="RC Jrs Férié",$F3="Cp Fraction")</formula>
    </cfRule>
    <cfRule type="expression" dxfId="33" priority="16">
      <formula>F3="Formation"</formula>
    </cfRule>
    <cfRule type="expression" dxfId="32" priority="17">
      <formula>OR($F3="Maladie",$F3="Accident Travail",$F3="Abs.auto non payée")</formula>
    </cfRule>
  </conditionalFormatting>
  <conditionalFormatting sqref="J3:J33">
    <cfRule type="expression" dxfId="31" priority="13">
      <formula>AND(J3&lt;&gt;"",K3&lt;&gt;"x")</formula>
    </cfRule>
    <cfRule type="expression" dxfId="30" priority="14">
      <formula>K3="x"</formula>
    </cfRule>
  </conditionalFormatting>
  <conditionalFormatting sqref="AA3:AA33">
    <cfRule type="expression" dxfId="29" priority="11">
      <formula>AB3="x"</formula>
    </cfRule>
    <cfRule type="expression" dxfId="28" priority="12">
      <formula>AND(AA3&lt;&gt;"",AB3&lt;&gt;"x")</formula>
    </cfRule>
  </conditionalFormatting>
  <conditionalFormatting sqref="Y3:Y33">
    <cfRule type="expression" dxfId="27" priority="9">
      <formula>Z3="x"</formula>
    </cfRule>
    <cfRule type="expression" dxfId="26" priority="10">
      <formula>AND(Y3&lt;&gt;"",Z3&lt;&gt;"x")</formula>
    </cfRule>
  </conditionalFormatting>
  <conditionalFormatting sqref="L3:X33 AC3:AG33 G3:I33">
    <cfRule type="expression" dxfId="25" priority="8">
      <formula>G3&lt;&gt;""</formula>
    </cfRule>
  </conditionalFormatting>
  <conditionalFormatting sqref="B3:B33">
    <cfRule type="expression" dxfId="24" priority="7">
      <formula>$B3&lt;&gt;""</formula>
    </cfRule>
  </conditionalFormatting>
  <conditionalFormatting sqref="J35">
    <cfRule type="expression" dxfId="23" priority="6">
      <formula>J35&lt;&gt;K35</formula>
    </cfRule>
    <cfRule type="expression" dxfId="22" priority="5">
      <formula>J35=K35</formula>
    </cfRule>
  </conditionalFormatting>
  <conditionalFormatting sqref="Y35">
    <cfRule type="expression" dxfId="21" priority="4">
      <formula>Y37&lt;&gt;Z35</formula>
    </cfRule>
    <cfRule type="expression" dxfId="20" priority="3">
      <formula>Y37=Z35</formula>
    </cfRule>
  </conditionalFormatting>
  <conditionalFormatting sqref="AA35">
    <cfRule type="expression" dxfId="19" priority="2">
      <formula>AA35&lt;&gt;AB35</formula>
    </cfRule>
    <cfRule type="expression" dxfId="18" priority="1">
      <formula>AA35=AB35</formula>
    </cfRule>
  </conditionalFormatting>
  <dataValidations count="2">
    <dataValidation type="list" allowBlank="1" showInputMessage="1" showErrorMessage="1" sqref="F3:F33">
      <formula1>horaireseffectue</formula1>
    </dataValidation>
    <dataValidation type="list" allowBlank="1" showInputMessage="1" showErrorMessage="1" sqref="E3:E33">
      <formula1>horairesprevu</formula1>
    </dataValidation>
  </dataValidations>
  <printOptions horizontalCentered="1" gridLines="1"/>
  <pageMargins left="0.31496062992125984" right="0.31496062992125984" top="0.74803149606299213" bottom="0.74803149606299213" header="0.31496062992125984" footer="0.31496062992125984"/>
  <pageSetup paperSize="9" scale="60" orientation="landscape" r:id="rId1"/>
  <headerFooter>
    <oddHeader xml:space="preserve">&amp;C&amp;"-,Gras"&amp;14Heures de travail </oddHeader>
    <oddFooter>&amp;LDocument T.W&amp;C&amp;"-,Gras"&amp;14&amp;A&amp;R&amp;D  &amp;T</oddFooter>
  </headerFooter>
  <legacyDrawing r:id="rId2"/>
</worksheet>
</file>

<file path=xl/worksheets/sheet13.xml><?xml version="1.0" encoding="utf-8"?>
<worksheet xmlns="http://schemas.openxmlformats.org/spreadsheetml/2006/main" xmlns:r="http://schemas.openxmlformats.org/officeDocument/2006/relationships">
  <sheetPr codeName="Feuil13">
    <tabColor rgb="FF7030A0"/>
  </sheetPr>
  <dimension ref="A1:X46"/>
  <sheetViews>
    <sheetView zoomScale="80" zoomScaleNormal="80" workbookViewId="0">
      <pane ySplit="1" topLeftCell="A2" activePane="bottomLeft" state="frozen"/>
      <selection pane="bottomLeft" activeCell="R40" sqref="R40"/>
    </sheetView>
  </sheetViews>
  <sheetFormatPr baseColWidth="10" defaultRowHeight="14.4"/>
  <cols>
    <col min="1" max="1" width="12.109375" customWidth="1"/>
    <col min="2" max="2" width="9.109375" customWidth="1"/>
    <col min="3" max="3" width="8" customWidth="1"/>
    <col min="4" max="4" width="9" customWidth="1"/>
    <col min="5" max="5" width="9.109375" customWidth="1"/>
    <col min="6" max="6" width="9" customWidth="1"/>
    <col min="7" max="7" width="8.88671875" customWidth="1"/>
    <col min="8" max="8" width="7.88671875" customWidth="1"/>
    <col min="9" max="9" width="9.6640625" customWidth="1"/>
    <col min="10" max="10" width="8.88671875" customWidth="1"/>
    <col min="11" max="11" width="8.33203125" customWidth="1"/>
    <col min="12" max="13" width="9" customWidth="1"/>
    <col min="14" max="14" width="7.109375" customWidth="1"/>
    <col min="15" max="19" width="8.88671875" customWidth="1"/>
    <col min="20" max="20" width="9.44140625" customWidth="1"/>
    <col min="21" max="21" width="8.88671875" customWidth="1"/>
    <col min="22" max="22" width="6.33203125" customWidth="1"/>
    <col min="23" max="23" width="9.88671875" customWidth="1"/>
    <col min="24" max="24" width="9.109375" customWidth="1"/>
  </cols>
  <sheetData>
    <row r="1" spans="1:24" ht="33.75" customHeight="1">
      <c r="A1" s="101" t="s">
        <v>108</v>
      </c>
      <c r="B1" s="100" t="s">
        <v>109</v>
      </c>
      <c r="C1" s="100" t="s">
        <v>111</v>
      </c>
      <c r="D1" s="100" t="s">
        <v>110</v>
      </c>
      <c r="E1" s="100" t="s">
        <v>7</v>
      </c>
      <c r="F1" s="100" t="s">
        <v>22</v>
      </c>
      <c r="G1" s="100" t="s">
        <v>112</v>
      </c>
      <c r="H1" s="100" t="s">
        <v>2</v>
      </c>
      <c r="I1" s="100" t="s">
        <v>113</v>
      </c>
      <c r="J1" s="100" t="s">
        <v>114</v>
      </c>
      <c r="K1" s="100" t="s">
        <v>115</v>
      </c>
      <c r="L1" s="100" t="s">
        <v>117</v>
      </c>
      <c r="M1" s="100" t="s">
        <v>116</v>
      </c>
      <c r="N1" s="100" t="s">
        <v>118</v>
      </c>
      <c r="O1" s="100" t="s">
        <v>119</v>
      </c>
      <c r="P1" s="100" t="s">
        <v>120</v>
      </c>
      <c r="Q1" s="179" t="s">
        <v>121</v>
      </c>
      <c r="R1" s="100" t="s">
        <v>122</v>
      </c>
      <c r="S1" s="100" t="s">
        <v>123</v>
      </c>
      <c r="T1" s="100" t="s">
        <v>124</v>
      </c>
      <c r="U1" s="100" t="s">
        <v>62</v>
      </c>
      <c r="V1" s="100" t="s">
        <v>127</v>
      </c>
      <c r="W1" s="100" t="s">
        <v>128</v>
      </c>
      <c r="X1" s="100" t="s">
        <v>64</v>
      </c>
    </row>
    <row r="2" spans="1:24" ht="8.25" customHeight="1">
      <c r="A2" s="10"/>
      <c r="B2" s="10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</row>
    <row r="3" spans="1:24" ht="20.25" customHeight="1">
      <c r="A3" s="111" t="s">
        <v>25</v>
      </c>
      <c r="B3" s="187">
        <f ca="1">INDIRECT($A3&amp;"!"&amp;ADDRESS(ROWS(1:35),COLUMN()+5))</f>
        <v>20.5</v>
      </c>
      <c r="C3" s="187">
        <f ca="1">INDIRECT($A3&amp;"!"&amp;ADDRESS(ROWS(1:35),COLUMN()+5))</f>
        <v>0.48</v>
      </c>
      <c r="D3" s="187">
        <f ca="1">INDIRECT($A3&amp;"!"&amp;ADDRESS(ROWS(1:35),COLUMN()+5))</f>
        <v>0</v>
      </c>
      <c r="E3" s="188">
        <f ca="1">INDIRECT($A3&amp;"!"&amp;ADDRESS(ROWS(1:35),COLUMN()+5))</f>
        <v>0</v>
      </c>
      <c r="F3" s="187">
        <f t="shared" ref="F3:M3" ca="1" si="0">INDIRECT($A3&amp;"!"&amp;ADDRESS(ROWS(1:35),COLUMN()+6))</f>
        <v>1.5</v>
      </c>
      <c r="G3" s="188">
        <f t="shared" ca="1" si="0"/>
        <v>0</v>
      </c>
      <c r="H3" s="188">
        <f t="shared" ca="1" si="0"/>
        <v>0</v>
      </c>
      <c r="I3" s="188">
        <f t="shared" ca="1" si="0"/>
        <v>0</v>
      </c>
      <c r="J3" s="188">
        <f t="shared" ca="1" si="0"/>
        <v>0</v>
      </c>
      <c r="K3" s="188">
        <f t="shared" ca="1" si="0"/>
        <v>0</v>
      </c>
      <c r="L3" s="188">
        <f t="shared" ca="1" si="0"/>
        <v>0</v>
      </c>
      <c r="M3" s="188">
        <f t="shared" ca="1" si="0"/>
        <v>0</v>
      </c>
      <c r="N3" s="188">
        <f ca="1">INDIRECT($A3&amp;"!"&amp;ADDRESS(ROWS(1:35),COLUMN()+16))</f>
        <v>3</v>
      </c>
      <c r="O3" s="188">
        <f ca="1">INDIRECT($A3&amp;"!"&amp;ADDRESS(ROWS(1:35),COLUMN()+6))</f>
        <v>0</v>
      </c>
      <c r="P3" s="188">
        <f ca="1">INDIRECT($A3&amp;"!"&amp;ADDRESS(ROWS(1:35),COLUMN()+6))</f>
        <v>0</v>
      </c>
      <c r="Q3" s="188">
        <f ca="1">INDIRECT($A3&amp;"!"&amp;ADDRESS(ROWS(1:35),COLUMN()+7))</f>
        <v>2</v>
      </c>
      <c r="R3" s="188">
        <f ca="1">INDIRECT($A3&amp;"!"&amp;ADDRESS(ROWS(1:35),COLUMN()+9))</f>
        <v>0</v>
      </c>
      <c r="S3" s="187">
        <f ca="1">INDIRECT($A3&amp;"!"&amp;ADDRESS(ROWS(1:35),COLUMN()+6))</f>
        <v>0</v>
      </c>
      <c r="T3" s="189">
        <f ca="1">INDIRECT($A3&amp;"!"&amp;ADDRESS(ROWS(1:35),COLUMN()+9))</f>
        <v>3</v>
      </c>
      <c r="U3" s="189">
        <f ca="1">INDIRECT($A3&amp;"!"&amp;ADDRESS(ROWS(1:35),COLUMN()-1))</f>
        <v>0</v>
      </c>
      <c r="V3" s="189">
        <f ca="1">INDIRECT($A3&amp;"!"&amp;ADDRESS(ROWS(1:35),COLUMN()+9))</f>
        <v>152.10000000000002</v>
      </c>
      <c r="W3" s="187">
        <f ca="1">INDIRECT($A3&amp;"!"&amp;ADDRESS(ROWS(1:35),COLUMN()+9))</f>
        <v>9.7344000000000008</v>
      </c>
      <c r="X3" s="190">
        <f ca="1">INDIRECT($A3&amp;"!"&amp;ADDRESS(ROWS(1:35),COLUMN()+9))</f>
        <v>13.4529408</v>
      </c>
    </row>
    <row r="4" spans="1:24" ht="20.25" customHeight="1">
      <c r="A4" s="11" t="s">
        <v>26</v>
      </c>
      <c r="B4" s="191">
        <f t="shared" ref="B4:E14" ca="1" si="1">INDIRECT($A4&amp;"!"&amp;ADDRESS(ROWS(2:36),COLUMN()+5))</f>
        <v>0</v>
      </c>
      <c r="C4" s="191">
        <f t="shared" ca="1" si="1"/>
        <v>0</v>
      </c>
      <c r="D4" s="191">
        <f t="shared" ca="1" si="1"/>
        <v>0</v>
      </c>
      <c r="E4" s="192">
        <f t="shared" ca="1" si="1"/>
        <v>0</v>
      </c>
      <c r="F4" s="191">
        <f t="shared" ref="F4:F14" ca="1" si="2">INDIRECT($A4&amp;"!"&amp;ADDRESS(ROWS(2:36),COLUMN()+6))</f>
        <v>0</v>
      </c>
      <c r="G4" s="192">
        <f t="shared" ref="G4:M14" ca="1" si="3">INDIRECT($A4&amp;"!"&amp;ADDRESS(ROWS(2:36),COLUMN()+6))</f>
        <v>0</v>
      </c>
      <c r="H4" s="192">
        <f t="shared" ca="1" si="3"/>
        <v>0</v>
      </c>
      <c r="I4" s="192">
        <f t="shared" ca="1" si="3"/>
        <v>0</v>
      </c>
      <c r="J4" s="192">
        <f t="shared" ca="1" si="3"/>
        <v>0</v>
      </c>
      <c r="K4" s="192">
        <f t="shared" ca="1" si="3"/>
        <v>0</v>
      </c>
      <c r="L4" s="192">
        <f t="shared" ca="1" si="3"/>
        <v>0</v>
      </c>
      <c r="M4" s="192">
        <f t="shared" ca="1" si="3"/>
        <v>0</v>
      </c>
      <c r="N4" s="192">
        <f t="shared" ref="N4:N14" ca="1" si="4">INDIRECT($A4&amp;"!"&amp;ADDRESS(ROWS(2:36),COLUMN()+16))</f>
        <v>0</v>
      </c>
      <c r="O4" s="192">
        <f t="shared" ref="O4:P14" ca="1" si="5">INDIRECT($A4&amp;"!"&amp;ADDRESS(ROWS(2:36),COLUMN()+6))</f>
        <v>0</v>
      </c>
      <c r="P4" s="192">
        <f t="shared" ca="1" si="5"/>
        <v>0</v>
      </c>
      <c r="Q4" s="192">
        <f t="shared" ref="Q4:Q14" ca="1" si="6">INDIRECT($A4&amp;"!"&amp;ADDRESS(ROWS(2:36),COLUMN()+7))</f>
        <v>0</v>
      </c>
      <c r="R4" s="192">
        <f t="shared" ref="R4:R14" ca="1" si="7">INDIRECT($A4&amp;"!"&amp;ADDRESS(ROWS(2:36),COLUMN()+9))</f>
        <v>0</v>
      </c>
      <c r="S4" s="191">
        <f t="shared" ref="S4:S14" ca="1" si="8">INDIRECT($A4&amp;"!"&amp;ADDRESS(ROWS(2:36),COLUMN()+6))</f>
        <v>0</v>
      </c>
      <c r="T4" s="193">
        <f t="shared" ref="T4:T14" ca="1" si="9">INDIRECT($A4&amp;"!"&amp;ADDRESS(ROWS(2:36),COLUMN()+9))</f>
        <v>0</v>
      </c>
      <c r="U4" s="193">
        <f t="shared" ref="U4:U14" ca="1" si="10">INDIRECT($A4&amp;"!"&amp;ADDRESS(ROWS(2:36),COLUMN()-1))</f>
        <v>0</v>
      </c>
      <c r="V4" s="193">
        <f t="shared" ref="V4:X14" ca="1" si="11">INDIRECT($A4&amp;"!"&amp;ADDRESS(ROWS(2:36),COLUMN()+9))</f>
        <v>0</v>
      </c>
      <c r="W4" s="191">
        <f t="shared" ca="1" si="11"/>
        <v>0</v>
      </c>
      <c r="X4" s="194">
        <f t="shared" ca="1" si="11"/>
        <v>0</v>
      </c>
    </row>
    <row r="5" spans="1:24" ht="20.25" customHeight="1">
      <c r="A5" s="111" t="s">
        <v>27</v>
      </c>
      <c r="B5" s="187">
        <f t="shared" ca="1" si="1"/>
        <v>0</v>
      </c>
      <c r="C5" s="187">
        <f t="shared" ca="1" si="1"/>
        <v>0</v>
      </c>
      <c r="D5" s="187">
        <f t="shared" ca="1" si="1"/>
        <v>0</v>
      </c>
      <c r="E5" s="188">
        <f t="shared" ca="1" si="1"/>
        <v>0</v>
      </c>
      <c r="F5" s="187">
        <f t="shared" ca="1" si="2"/>
        <v>0</v>
      </c>
      <c r="G5" s="188">
        <f t="shared" ca="1" si="3"/>
        <v>0</v>
      </c>
      <c r="H5" s="188">
        <f t="shared" ca="1" si="3"/>
        <v>0</v>
      </c>
      <c r="I5" s="188">
        <f t="shared" ca="1" si="3"/>
        <v>0</v>
      </c>
      <c r="J5" s="188">
        <f t="shared" ca="1" si="3"/>
        <v>0</v>
      </c>
      <c r="K5" s="188">
        <f t="shared" ca="1" si="3"/>
        <v>0</v>
      </c>
      <c r="L5" s="188">
        <f t="shared" ca="1" si="3"/>
        <v>0</v>
      </c>
      <c r="M5" s="188">
        <f t="shared" ca="1" si="3"/>
        <v>0</v>
      </c>
      <c r="N5" s="188">
        <f t="shared" ca="1" si="4"/>
        <v>0</v>
      </c>
      <c r="O5" s="188">
        <f t="shared" ca="1" si="5"/>
        <v>0</v>
      </c>
      <c r="P5" s="188">
        <f t="shared" ca="1" si="5"/>
        <v>0</v>
      </c>
      <c r="Q5" s="188">
        <f t="shared" ca="1" si="6"/>
        <v>0</v>
      </c>
      <c r="R5" s="188">
        <f t="shared" ca="1" si="7"/>
        <v>0</v>
      </c>
      <c r="S5" s="187">
        <f t="shared" ca="1" si="8"/>
        <v>0</v>
      </c>
      <c r="T5" s="189">
        <f t="shared" ca="1" si="9"/>
        <v>0</v>
      </c>
      <c r="U5" s="189">
        <f t="shared" ca="1" si="10"/>
        <v>0</v>
      </c>
      <c r="V5" s="189">
        <f t="shared" ca="1" si="11"/>
        <v>0</v>
      </c>
      <c r="W5" s="187">
        <f t="shared" ca="1" si="11"/>
        <v>0</v>
      </c>
      <c r="X5" s="190">
        <f t="shared" ca="1" si="11"/>
        <v>0</v>
      </c>
    </row>
    <row r="6" spans="1:24" ht="20.25" customHeight="1">
      <c r="A6" s="11" t="s">
        <v>28</v>
      </c>
      <c r="B6" s="191">
        <f t="shared" ca="1" si="1"/>
        <v>0</v>
      </c>
      <c r="C6" s="191">
        <f t="shared" ca="1" si="1"/>
        <v>0</v>
      </c>
      <c r="D6" s="191">
        <f t="shared" ca="1" si="1"/>
        <v>0</v>
      </c>
      <c r="E6" s="192">
        <f t="shared" ca="1" si="1"/>
        <v>0</v>
      </c>
      <c r="F6" s="191">
        <f t="shared" ca="1" si="2"/>
        <v>0</v>
      </c>
      <c r="G6" s="192">
        <f t="shared" ca="1" si="3"/>
        <v>0</v>
      </c>
      <c r="H6" s="192">
        <f t="shared" ca="1" si="3"/>
        <v>0</v>
      </c>
      <c r="I6" s="192">
        <f t="shared" ca="1" si="3"/>
        <v>0</v>
      </c>
      <c r="J6" s="192">
        <f t="shared" ca="1" si="3"/>
        <v>0</v>
      </c>
      <c r="K6" s="192">
        <f t="shared" ca="1" si="3"/>
        <v>0</v>
      </c>
      <c r="L6" s="192">
        <f t="shared" ca="1" si="3"/>
        <v>0</v>
      </c>
      <c r="M6" s="192">
        <f t="shared" ca="1" si="3"/>
        <v>0</v>
      </c>
      <c r="N6" s="192">
        <f t="shared" ca="1" si="4"/>
        <v>0</v>
      </c>
      <c r="O6" s="192">
        <f t="shared" ca="1" si="5"/>
        <v>0</v>
      </c>
      <c r="P6" s="192">
        <f t="shared" ca="1" si="5"/>
        <v>0</v>
      </c>
      <c r="Q6" s="192">
        <f t="shared" ca="1" si="6"/>
        <v>0</v>
      </c>
      <c r="R6" s="192">
        <f t="shared" ca="1" si="7"/>
        <v>0</v>
      </c>
      <c r="S6" s="191">
        <f t="shared" ca="1" si="8"/>
        <v>0</v>
      </c>
      <c r="T6" s="193">
        <f t="shared" ca="1" si="9"/>
        <v>0</v>
      </c>
      <c r="U6" s="193">
        <f t="shared" ca="1" si="10"/>
        <v>0</v>
      </c>
      <c r="V6" s="193">
        <f t="shared" ca="1" si="11"/>
        <v>0</v>
      </c>
      <c r="W6" s="191">
        <f t="shared" ca="1" si="11"/>
        <v>0</v>
      </c>
      <c r="X6" s="194">
        <f t="shared" ca="1" si="11"/>
        <v>0</v>
      </c>
    </row>
    <row r="7" spans="1:24" ht="20.25" customHeight="1">
      <c r="A7" s="111" t="s">
        <v>29</v>
      </c>
      <c r="B7" s="187">
        <f t="shared" ca="1" si="1"/>
        <v>0</v>
      </c>
      <c r="C7" s="187">
        <f t="shared" ca="1" si="1"/>
        <v>0</v>
      </c>
      <c r="D7" s="187">
        <f t="shared" ca="1" si="1"/>
        <v>0</v>
      </c>
      <c r="E7" s="188">
        <f t="shared" ca="1" si="1"/>
        <v>0</v>
      </c>
      <c r="F7" s="187">
        <f t="shared" ca="1" si="2"/>
        <v>0</v>
      </c>
      <c r="G7" s="188">
        <f t="shared" ca="1" si="3"/>
        <v>0</v>
      </c>
      <c r="H7" s="188">
        <f t="shared" ca="1" si="3"/>
        <v>0</v>
      </c>
      <c r="I7" s="188">
        <f t="shared" ca="1" si="3"/>
        <v>0</v>
      </c>
      <c r="J7" s="188">
        <f t="shared" ca="1" si="3"/>
        <v>0</v>
      </c>
      <c r="K7" s="188">
        <f t="shared" ca="1" si="3"/>
        <v>0</v>
      </c>
      <c r="L7" s="188">
        <f t="shared" ca="1" si="3"/>
        <v>0</v>
      </c>
      <c r="M7" s="188">
        <f t="shared" ca="1" si="3"/>
        <v>0</v>
      </c>
      <c r="N7" s="188">
        <f t="shared" ca="1" si="4"/>
        <v>0</v>
      </c>
      <c r="O7" s="188">
        <f t="shared" ca="1" si="5"/>
        <v>0</v>
      </c>
      <c r="P7" s="188">
        <f t="shared" ca="1" si="5"/>
        <v>0</v>
      </c>
      <c r="Q7" s="188">
        <f t="shared" ca="1" si="6"/>
        <v>0</v>
      </c>
      <c r="R7" s="188">
        <f t="shared" ca="1" si="7"/>
        <v>0</v>
      </c>
      <c r="S7" s="187">
        <f t="shared" ca="1" si="8"/>
        <v>0</v>
      </c>
      <c r="T7" s="189">
        <f t="shared" ca="1" si="9"/>
        <v>0</v>
      </c>
      <c r="U7" s="189">
        <f t="shared" ca="1" si="10"/>
        <v>0</v>
      </c>
      <c r="V7" s="189">
        <f t="shared" ca="1" si="11"/>
        <v>0</v>
      </c>
      <c r="W7" s="187">
        <f t="shared" ca="1" si="11"/>
        <v>0</v>
      </c>
      <c r="X7" s="190">
        <f t="shared" ca="1" si="11"/>
        <v>0</v>
      </c>
    </row>
    <row r="8" spans="1:24" ht="20.25" customHeight="1">
      <c r="A8" s="11" t="s">
        <v>30</v>
      </c>
      <c r="B8" s="191">
        <f t="shared" ca="1" si="1"/>
        <v>0</v>
      </c>
      <c r="C8" s="191">
        <f t="shared" ca="1" si="1"/>
        <v>0</v>
      </c>
      <c r="D8" s="191">
        <f t="shared" ca="1" si="1"/>
        <v>0</v>
      </c>
      <c r="E8" s="192">
        <f t="shared" ca="1" si="1"/>
        <v>0</v>
      </c>
      <c r="F8" s="191">
        <f t="shared" ca="1" si="2"/>
        <v>0</v>
      </c>
      <c r="G8" s="192">
        <f t="shared" ca="1" si="3"/>
        <v>0</v>
      </c>
      <c r="H8" s="192">
        <f t="shared" ca="1" si="3"/>
        <v>0</v>
      </c>
      <c r="I8" s="192">
        <f t="shared" ca="1" si="3"/>
        <v>0</v>
      </c>
      <c r="J8" s="192">
        <f t="shared" ca="1" si="3"/>
        <v>0</v>
      </c>
      <c r="K8" s="192">
        <f t="shared" ca="1" si="3"/>
        <v>0</v>
      </c>
      <c r="L8" s="192">
        <f t="shared" ca="1" si="3"/>
        <v>0</v>
      </c>
      <c r="M8" s="192">
        <f t="shared" ca="1" si="3"/>
        <v>0</v>
      </c>
      <c r="N8" s="192">
        <f t="shared" ca="1" si="4"/>
        <v>0</v>
      </c>
      <c r="O8" s="192">
        <f t="shared" ca="1" si="5"/>
        <v>0</v>
      </c>
      <c r="P8" s="192">
        <f t="shared" ca="1" si="5"/>
        <v>0</v>
      </c>
      <c r="Q8" s="192">
        <f t="shared" ca="1" si="6"/>
        <v>0</v>
      </c>
      <c r="R8" s="192">
        <f t="shared" ca="1" si="7"/>
        <v>0</v>
      </c>
      <c r="S8" s="191">
        <f t="shared" ca="1" si="8"/>
        <v>0</v>
      </c>
      <c r="T8" s="193">
        <f t="shared" ca="1" si="9"/>
        <v>0</v>
      </c>
      <c r="U8" s="193">
        <f t="shared" ca="1" si="10"/>
        <v>0</v>
      </c>
      <c r="V8" s="193">
        <f t="shared" ca="1" si="11"/>
        <v>0</v>
      </c>
      <c r="W8" s="191">
        <f t="shared" ca="1" si="11"/>
        <v>0</v>
      </c>
      <c r="X8" s="194">
        <f t="shared" ca="1" si="11"/>
        <v>0</v>
      </c>
    </row>
    <row r="9" spans="1:24" ht="20.25" customHeight="1">
      <c r="A9" s="111" t="s">
        <v>31</v>
      </c>
      <c r="B9" s="187">
        <f t="shared" ca="1" si="1"/>
        <v>0</v>
      </c>
      <c r="C9" s="187">
        <f t="shared" ca="1" si="1"/>
        <v>0</v>
      </c>
      <c r="D9" s="187">
        <f t="shared" ca="1" si="1"/>
        <v>0</v>
      </c>
      <c r="E9" s="188">
        <f t="shared" ca="1" si="1"/>
        <v>0</v>
      </c>
      <c r="F9" s="187">
        <f t="shared" ca="1" si="2"/>
        <v>0</v>
      </c>
      <c r="G9" s="188">
        <f t="shared" ca="1" si="3"/>
        <v>0</v>
      </c>
      <c r="H9" s="188">
        <f t="shared" ca="1" si="3"/>
        <v>0</v>
      </c>
      <c r="I9" s="188">
        <f t="shared" ca="1" si="3"/>
        <v>0</v>
      </c>
      <c r="J9" s="188">
        <f t="shared" ca="1" si="3"/>
        <v>0</v>
      </c>
      <c r="K9" s="188">
        <f t="shared" ca="1" si="3"/>
        <v>0</v>
      </c>
      <c r="L9" s="188">
        <f t="shared" ca="1" si="3"/>
        <v>0</v>
      </c>
      <c r="M9" s="188">
        <f t="shared" ca="1" si="3"/>
        <v>0</v>
      </c>
      <c r="N9" s="188">
        <f t="shared" ca="1" si="4"/>
        <v>0</v>
      </c>
      <c r="O9" s="188">
        <f t="shared" ca="1" si="5"/>
        <v>0</v>
      </c>
      <c r="P9" s="188">
        <f t="shared" ca="1" si="5"/>
        <v>0</v>
      </c>
      <c r="Q9" s="188">
        <f t="shared" ca="1" si="6"/>
        <v>0</v>
      </c>
      <c r="R9" s="188">
        <f t="shared" ca="1" si="7"/>
        <v>0</v>
      </c>
      <c r="S9" s="187">
        <f t="shared" ca="1" si="8"/>
        <v>0</v>
      </c>
      <c r="T9" s="189">
        <f t="shared" ca="1" si="9"/>
        <v>0</v>
      </c>
      <c r="U9" s="189">
        <f t="shared" ca="1" si="10"/>
        <v>0</v>
      </c>
      <c r="V9" s="189">
        <f t="shared" ca="1" si="11"/>
        <v>0</v>
      </c>
      <c r="W9" s="187">
        <f t="shared" ca="1" si="11"/>
        <v>0</v>
      </c>
      <c r="X9" s="190">
        <f t="shared" ca="1" si="11"/>
        <v>0</v>
      </c>
    </row>
    <row r="10" spans="1:24" ht="20.25" customHeight="1">
      <c r="A10" s="11" t="s">
        <v>32</v>
      </c>
      <c r="B10" s="191">
        <f t="shared" ca="1" si="1"/>
        <v>0</v>
      </c>
      <c r="C10" s="191">
        <f t="shared" ca="1" si="1"/>
        <v>0</v>
      </c>
      <c r="D10" s="191">
        <f t="shared" ca="1" si="1"/>
        <v>0</v>
      </c>
      <c r="E10" s="192">
        <f t="shared" ca="1" si="1"/>
        <v>0</v>
      </c>
      <c r="F10" s="191">
        <f t="shared" ca="1" si="2"/>
        <v>0</v>
      </c>
      <c r="G10" s="192">
        <f t="shared" ca="1" si="3"/>
        <v>0</v>
      </c>
      <c r="H10" s="192">
        <f t="shared" ca="1" si="3"/>
        <v>0</v>
      </c>
      <c r="I10" s="192">
        <f t="shared" ca="1" si="3"/>
        <v>0</v>
      </c>
      <c r="J10" s="192">
        <f t="shared" ca="1" si="3"/>
        <v>0</v>
      </c>
      <c r="K10" s="192">
        <f t="shared" ca="1" si="3"/>
        <v>0</v>
      </c>
      <c r="L10" s="192">
        <f t="shared" ca="1" si="3"/>
        <v>0</v>
      </c>
      <c r="M10" s="192">
        <f t="shared" ca="1" si="3"/>
        <v>0</v>
      </c>
      <c r="N10" s="192">
        <f t="shared" ca="1" si="4"/>
        <v>0</v>
      </c>
      <c r="O10" s="192">
        <f t="shared" ca="1" si="5"/>
        <v>0</v>
      </c>
      <c r="P10" s="192">
        <f t="shared" ca="1" si="5"/>
        <v>0</v>
      </c>
      <c r="Q10" s="192">
        <f t="shared" ca="1" si="6"/>
        <v>0</v>
      </c>
      <c r="R10" s="192">
        <f t="shared" ca="1" si="7"/>
        <v>0</v>
      </c>
      <c r="S10" s="191">
        <f t="shared" ca="1" si="8"/>
        <v>0</v>
      </c>
      <c r="T10" s="193">
        <f t="shared" ca="1" si="9"/>
        <v>0</v>
      </c>
      <c r="U10" s="193">
        <f t="shared" ca="1" si="10"/>
        <v>0</v>
      </c>
      <c r="V10" s="193">
        <f t="shared" ca="1" si="11"/>
        <v>0</v>
      </c>
      <c r="W10" s="191">
        <f t="shared" ca="1" si="11"/>
        <v>0</v>
      </c>
      <c r="X10" s="194">
        <f t="shared" ca="1" si="11"/>
        <v>0</v>
      </c>
    </row>
    <row r="11" spans="1:24" ht="20.25" customHeight="1">
      <c r="A11" s="111" t="s">
        <v>33</v>
      </c>
      <c r="B11" s="187">
        <f t="shared" ca="1" si="1"/>
        <v>0</v>
      </c>
      <c r="C11" s="187">
        <f t="shared" ca="1" si="1"/>
        <v>0</v>
      </c>
      <c r="D11" s="187">
        <f t="shared" ca="1" si="1"/>
        <v>0</v>
      </c>
      <c r="E11" s="188">
        <f t="shared" ca="1" si="1"/>
        <v>0</v>
      </c>
      <c r="F11" s="187">
        <f t="shared" ca="1" si="2"/>
        <v>0</v>
      </c>
      <c r="G11" s="188">
        <f t="shared" ca="1" si="3"/>
        <v>0</v>
      </c>
      <c r="H11" s="188">
        <f t="shared" ca="1" si="3"/>
        <v>0</v>
      </c>
      <c r="I11" s="188">
        <f t="shared" ca="1" si="3"/>
        <v>0</v>
      </c>
      <c r="J11" s="188">
        <f t="shared" ca="1" si="3"/>
        <v>0</v>
      </c>
      <c r="K11" s="188">
        <f t="shared" ca="1" si="3"/>
        <v>0</v>
      </c>
      <c r="L11" s="188">
        <f t="shared" ca="1" si="3"/>
        <v>0</v>
      </c>
      <c r="M11" s="188">
        <f t="shared" ca="1" si="3"/>
        <v>0</v>
      </c>
      <c r="N11" s="188">
        <f t="shared" ca="1" si="4"/>
        <v>0</v>
      </c>
      <c r="O11" s="188">
        <f t="shared" ca="1" si="5"/>
        <v>0</v>
      </c>
      <c r="P11" s="188">
        <f t="shared" ca="1" si="5"/>
        <v>0</v>
      </c>
      <c r="Q11" s="188">
        <f t="shared" ca="1" si="6"/>
        <v>0</v>
      </c>
      <c r="R11" s="188">
        <f t="shared" ca="1" si="7"/>
        <v>0</v>
      </c>
      <c r="S11" s="187">
        <f t="shared" ca="1" si="8"/>
        <v>0</v>
      </c>
      <c r="T11" s="189">
        <f t="shared" ca="1" si="9"/>
        <v>0</v>
      </c>
      <c r="U11" s="189">
        <f t="shared" ca="1" si="10"/>
        <v>0</v>
      </c>
      <c r="V11" s="189">
        <f t="shared" ca="1" si="11"/>
        <v>0</v>
      </c>
      <c r="W11" s="187">
        <f t="shared" ca="1" si="11"/>
        <v>0</v>
      </c>
      <c r="X11" s="190">
        <f t="shared" ca="1" si="11"/>
        <v>0</v>
      </c>
    </row>
    <row r="12" spans="1:24" ht="20.25" customHeight="1">
      <c r="A12" s="11" t="s">
        <v>34</v>
      </c>
      <c r="B12" s="191">
        <f t="shared" ca="1" si="1"/>
        <v>0</v>
      </c>
      <c r="C12" s="191">
        <f t="shared" ca="1" si="1"/>
        <v>0</v>
      </c>
      <c r="D12" s="191">
        <f t="shared" ca="1" si="1"/>
        <v>0</v>
      </c>
      <c r="E12" s="192">
        <f t="shared" ca="1" si="1"/>
        <v>0</v>
      </c>
      <c r="F12" s="191">
        <f t="shared" ca="1" si="2"/>
        <v>0</v>
      </c>
      <c r="G12" s="192">
        <f t="shared" ca="1" si="3"/>
        <v>0</v>
      </c>
      <c r="H12" s="192">
        <f t="shared" ca="1" si="3"/>
        <v>0</v>
      </c>
      <c r="I12" s="192">
        <f t="shared" ca="1" si="3"/>
        <v>0</v>
      </c>
      <c r="J12" s="192">
        <f t="shared" ca="1" si="3"/>
        <v>0</v>
      </c>
      <c r="K12" s="192">
        <f t="shared" ca="1" si="3"/>
        <v>0</v>
      </c>
      <c r="L12" s="192">
        <f t="shared" ca="1" si="3"/>
        <v>0</v>
      </c>
      <c r="M12" s="192">
        <f t="shared" ca="1" si="3"/>
        <v>0</v>
      </c>
      <c r="N12" s="192">
        <f t="shared" ca="1" si="4"/>
        <v>0</v>
      </c>
      <c r="O12" s="192">
        <f t="shared" ca="1" si="5"/>
        <v>0</v>
      </c>
      <c r="P12" s="192">
        <f t="shared" ca="1" si="5"/>
        <v>0</v>
      </c>
      <c r="Q12" s="192">
        <f t="shared" ca="1" si="6"/>
        <v>0</v>
      </c>
      <c r="R12" s="192">
        <f t="shared" ca="1" si="7"/>
        <v>0</v>
      </c>
      <c r="S12" s="191">
        <f t="shared" ca="1" si="8"/>
        <v>0</v>
      </c>
      <c r="T12" s="193">
        <f t="shared" ca="1" si="9"/>
        <v>0</v>
      </c>
      <c r="U12" s="193">
        <f t="shared" ca="1" si="10"/>
        <v>0</v>
      </c>
      <c r="V12" s="193">
        <f t="shared" ca="1" si="11"/>
        <v>0</v>
      </c>
      <c r="W12" s="191">
        <f t="shared" ca="1" si="11"/>
        <v>0</v>
      </c>
      <c r="X12" s="194">
        <f t="shared" ca="1" si="11"/>
        <v>0</v>
      </c>
    </row>
    <row r="13" spans="1:24" ht="20.25" customHeight="1">
      <c r="A13" s="111" t="s">
        <v>35</v>
      </c>
      <c r="B13" s="187">
        <f t="shared" ca="1" si="1"/>
        <v>0</v>
      </c>
      <c r="C13" s="187">
        <f t="shared" ca="1" si="1"/>
        <v>0</v>
      </c>
      <c r="D13" s="187">
        <f t="shared" ca="1" si="1"/>
        <v>0</v>
      </c>
      <c r="E13" s="188">
        <f t="shared" ca="1" si="1"/>
        <v>0</v>
      </c>
      <c r="F13" s="187">
        <f t="shared" ca="1" si="2"/>
        <v>0</v>
      </c>
      <c r="G13" s="188">
        <f t="shared" ca="1" si="3"/>
        <v>0</v>
      </c>
      <c r="H13" s="188">
        <f t="shared" ca="1" si="3"/>
        <v>0</v>
      </c>
      <c r="I13" s="188">
        <f t="shared" ca="1" si="3"/>
        <v>0</v>
      </c>
      <c r="J13" s="188">
        <f t="shared" ca="1" si="3"/>
        <v>0</v>
      </c>
      <c r="K13" s="188">
        <f t="shared" ca="1" si="3"/>
        <v>0</v>
      </c>
      <c r="L13" s="188">
        <f t="shared" ca="1" si="3"/>
        <v>0</v>
      </c>
      <c r="M13" s="188">
        <f t="shared" ca="1" si="3"/>
        <v>0</v>
      </c>
      <c r="N13" s="188">
        <f t="shared" ca="1" si="4"/>
        <v>0</v>
      </c>
      <c r="O13" s="188">
        <f t="shared" ca="1" si="5"/>
        <v>0</v>
      </c>
      <c r="P13" s="188">
        <f t="shared" ca="1" si="5"/>
        <v>0</v>
      </c>
      <c r="Q13" s="188">
        <f t="shared" ca="1" si="6"/>
        <v>0</v>
      </c>
      <c r="R13" s="188">
        <f t="shared" ca="1" si="7"/>
        <v>0</v>
      </c>
      <c r="S13" s="187">
        <f t="shared" ca="1" si="8"/>
        <v>0</v>
      </c>
      <c r="T13" s="189">
        <f t="shared" ca="1" si="9"/>
        <v>0</v>
      </c>
      <c r="U13" s="189">
        <f t="shared" ca="1" si="10"/>
        <v>0</v>
      </c>
      <c r="V13" s="189">
        <f t="shared" ca="1" si="11"/>
        <v>0</v>
      </c>
      <c r="W13" s="187">
        <f t="shared" ca="1" si="11"/>
        <v>0</v>
      </c>
      <c r="X13" s="190">
        <f t="shared" ca="1" si="11"/>
        <v>0</v>
      </c>
    </row>
    <row r="14" spans="1:24" ht="20.25" customHeight="1">
      <c r="A14" s="11" t="s">
        <v>36</v>
      </c>
      <c r="B14" s="191">
        <f t="shared" ca="1" si="1"/>
        <v>0</v>
      </c>
      <c r="C14" s="191">
        <f t="shared" ca="1" si="1"/>
        <v>0</v>
      </c>
      <c r="D14" s="191">
        <f t="shared" ca="1" si="1"/>
        <v>0</v>
      </c>
      <c r="E14" s="192">
        <f t="shared" ca="1" si="1"/>
        <v>0</v>
      </c>
      <c r="F14" s="191">
        <f t="shared" ca="1" si="2"/>
        <v>0</v>
      </c>
      <c r="G14" s="192">
        <f t="shared" ca="1" si="3"/>
        <v>0</v>
      </c>
      <c r="H14" s="192">
        <f t="shared" ca="1" si="3"/>
        <v>0</v>
      </c>
      <c r="I14" s="192">
        <f t="shared" ca="1" si="3"/>
        <v>0</v>
      </c>
      <c r="J14" s="192">
        <f t="shared" ca="1" si="3"/>
        <v>0</v>
      </c>
      <c r="K14" s="192">
        <f t="shared" ca="1" si="3"/>
        <v>0</v>
      </c>
      <c r="L14" s="192">
        <f t="shared" ca="1" si="3"/>
        <v>0</v>
      </c>
      <c r="M14" s="192">
        <f t="shared" ca="1" si="3"/>
        <v>0</v>
      </c>
      <c r="N14" s="192">
        <f t="shared" ca="1" si="4"/>
        <v>0</v>
      </c>
      <c r="O14" s="192">
        <f t="shared" ca="1" si="5"/>
        <v>0</v>
      </c>
      <c r="P14" s="192">
        <f t="shared" ca="1" si="5"/>
        <v>0</v>
      </c>
      <c r="Q14" s="192">
        <f t="shared" ca="1" si="6"/>
        <v>0</v>
      </c>
      <c r="R14" s="192">
        <f t="shared" ca="1" si="7"/>
        <v>0</v>
      </c>
      <c r="S14" s="191">
        <f t="shared" ca="1" si="8"/>
        <v>0</v>
      </c>
      <c r="T14" s="193">
        <f t="shared" ca="1" si="9"/>
        <v>0</v>
      </c>
      <c r="U14" s="193">
        <f t="shared" ca="1" si="10"/>
        <v>0</v>
      </c>
      <c r="V14" s="193">
        <f t="shared" ca="1" si="11"/>
        <v>0</v>
      </c>
      <c r="W14" s="191">
        <f t="shared" ca="1" si="11"/>
        <v>0</v>
      </c>
      <c r="X14" s="194">
        <f t="shared" ca="1" si="11"/>
        <v>0</v>
      </c>
    </row>
    <row r="15" spans="1:24" s="18" customFormat="1" ht="8.25" customHeight="1" thickBot="1">
      <c r="A15" s="12"/>
      <c r="B15" s="52"/>
      <c r="C15" s="52"/>
      <c r="D15" s="52"/>
      <c r="E15" s="8"/>
      <c r="F15" s="52"/>
      <c r="G15" s="52"/>
      <c r="H15" s="13"/>
      <c r="I15" s="8"/>
      <c r="J15" s="8"/>
      <c r="K15" s="8"/>
      <c r="L15" s="8"/>
      <c r="M15" s="8"/>
      <c r="N15" s="8"/>
      <c r="O15" s="8"/>
      <c r="P15" s="8"/>
      <c r="Q15" s="8"/>
      <c r="R15" s="8"/>
      <c r="S15" s="52"/>
      <c r="T15" s="8"/>
      <c r="U15" s="8"/>
      <c r="V15" s="8"/>
      <c r="W15" s="8"/>
      <c r="X15" s="8"/>
    </row>
    <row r="16" spans="1:24" ht="18" customHeight="1" thickBot="1">
      <c r="A16" s="207" t="s">
        <v>37</v>
      </c>
      <c r="B16" s="208">
        <f t="shared" ref="B16:I16" ca="1" si="12">SUM(B3:B14)</f>
        <v>20.5</v>
      </c>
      <c r="C16" s="209">
        <f ca="1">SUM(C3:C14)</f>
        <v>0.48</v>
      </c>
      <c r="D16" s="210">
        <f t="shared" ca="1" si="12"/>
        <v>0</v>
      </c>
      <c r="E16" s="211">
        <f t="shared" ca="1" si="12"/>
        <v>0</v>
      </c>
      <c r="F16" s="212">
        <f t="shared" ca="1" si="12"/>
        <v>1.5</v>
      </c>
      <c r="G16" s="208">
        <f t="shared" ca="1" si="12"/>
        <v>0</v>
      </c>
      <c r="H16" s="213">
        <f t="shared" ca="1" si="12"/>
        <v>0</v>
      </c>
      <c r="I16" s="214">
        <f t="shared" ca="1" si="12"/>
        <v>0</v>
      </c>
      <c r="J16" s="214">
        <f t="shared" ref="J16:R16" ca="1" si="13">SUM(J3:J14)</f>
        <v>0</v>
      </c>
      <c r="K16" s="215"/>
      <c r="L16" s="216"/>
      <c r="M16" s="216"/>
      <c r="N16" s="216">
        <f ca="1">SUM(N3:N14)</f>
        <v>3</v>
      </c>
      <c r="O16" s="216">
        <f t="shared" ca="1" si="13"/>
        <v>0</v>
      </c>
      <c r="P16" s="216">
        <f t="shared" ca="1" si="13"/>
        <v>0</v>
      </c>
      <c r="Q16" s="216">
        <f t="shared" ca="1" si="13"/>
        <v>2</v>
      </c>
      <c r="R16" s="216">
        <f t="shared" ca="1" si="13"/>
        <v>0</v>
      </c>
      <c r="S16" s="212">
        <f t="shared" ref="S16:X16" ca="1" si="14">SUM(S3:S14)</f>
        <v>0</v>
      </c>
      <c r="T16" s="211">
        <f t="shared" ca="1" si="14"/>
        <v>3</v>
      </c>
      <c r="U16" s="211">
        <f ca="1">SUM(U3:U14)</f>
        <v>0</v>
      </c>
      <c r="V16" s="211">
        <f t="shared" ca="1" si="14"/>
        <v>152.10000000000002</v>
      </c>
      <c r="W16" s="212">
        <f t="shared" ca="1" si="14"/>
        <v>9.7344000000000008</v>
      </c>
      <c r="X16" s="217">
        <f t="shared" ca="1" si="14"/>
        <v>13.4529408</v>
      </c>
    </row>
    <row r="17" spans="1:24" ht="8.25" customHeight="1">
      <c r="A17" s="14"/>
      <c r="B17" s="15"/>
      <c r="C17" s="108"/>
      <c r="D17" s="15"/>
      <c r="E17" s="16"/>
      <c r="F17" s="15"/>
      <c r="G17" s="15"/>
      <c r="H17" s="109"/>
      <c r="I17" s="110"/>
      <c r="J17" s="110"/>
      <c r="K17" s="17"/>
      <c r="L17" s="17"/>
      <c r="M17" s="17"/>
      <c r="N17" s="17"/>
      <c r="O17" s="17"/>
      <c r="P17" s="17"/>
      <c r="Q17" s="17"/>
      <c r="R17" s="17"/>
      <c r="S17" s="15"/>
      <c r="T17" s="8"/>
      <c r="U17" s="8"/>
      <c r="V17" s="8"/>
      <c r="W17" s="8"/>
      <c r="X17" s="8"/>
    </row>
    <row r="18" spans="1:24" ht="15" thickBot="1">
      <c r="A18" s="126" t="s">
        <v>130</v>
      </c>
      <c r="B18" s="127"/>
      <c r="C18" s="176">
        <f ca="1">(Données!C23+Récapitulatif!C16)-Récapitulatif!D16</f>
        <v>74.040000000000006</v>
      </c>
      <c r="D18" s="127"/>
      <c r="E18" s="128"/>
      <c r="F18" s="127"/>
      <c r="G18" s="127"/>
      <c r="H18" s="129">
        <f ca="1">(Données!C8+Données!C21)-Récapitulatif!H16</f>
        <v>25</v>
      </c>
      <c r="I18" s="129">
        <f ca="1">(Données!C12+Données!C27)-Récapitulatif!I16</f>
        <v>3</v>
      </c>
      <c r="J18" s="129">
        <f ca="1">Données!C10-Récapitulatif!J16</f>
        <v>0</v>
      </c>
      <c r="K18" s="130"/>
      <c r="L18" s="130"/>
      <c r="M18" s="130"/>
      <c r="N18" s="130"/>
      <c r="O18" s="128"/>
      <c r="P18" s="128"/>
      <c r="Q18" s="131"/>
      <c r="R18" s="131"/>
      <c r="S18" s="131"/>
      <c r="T18" s="128"/>
      <c r="U18" s="128"/>
      <c r="V18" s="128"/>
      <c r="W18" s="128"/>
      <c r="X18" s="128"/>
    </row>
    <row r="19" spans="1:24" ht="15" thickBot="1">
      <c r="A19" s="102"/>
      <c r="B19" s="199" t="s">
        <v>132</v>
      </c>
      <c r="C19" s="200">
        <f ca="1">C18/7.5</f>
        <v>9.8720000000000017</v>
      </c>
      <c r="D19" s="201" t="s">
        <v>133</v>
      </c>
      <c r="E19" s="103"/>
      <c r="F19" s="104"/>
      <c r="G19" s="104"/>
      <c r="H19" s="38"/>
      <c r="I19" s="38"/>
      <c r="J19" s="38"/>
      <c r="K19" s="38"/>
      <c r="L19" s="38"/>
      <c r="M19" s="38"/>
      <c r="N19" s="38"/>
      <c r="O19" s="7"/>
      <c r="P19" s="7"/>
      <c r="Q19" s="107"/>
      <c r="R19" s="107"/>
      <c r="S19" s="107"/>
      <c r="T19" s="7"/>
      <c r="U19" s="7"/>
      <c r="V19" s="7"/>
      <c r="W19" s="7"/>
      <c r="X19" s="7"/>
    </row>
    <row r="20" spans="1:24">
      <c r="A20" s="102"/>
      <c r="B20" s="104"/>
      <c r="C20" s="104"/>
      <c r="D20" s="104"/>
      <c r="E20" s="103"/>
      <c r="F20" s="104"/>
      <c r="G20" s="104"/>
      <c r="H20" s="38"/>
      <c r="I20" s="38"/>
      <c r="J20" s="38"/>
      <c r="K20" s="38"/>
      <c r="L20" s="38"/>
      <c r="M20" s="38"/>
      <c r="N20" s="38"/>
      <c r="O20" s="7"/>
      <c r="P20" s="7"/>
      <c r="Q20" s="107"/>
      <c r="R20" s="107"/>
      <c r="S20" s="107"/>
      <c r="T20" s="7"/>
      <c r="U20" s="7"/>
      <c r="V20" s="7"/>
      <c r="W20" s="7"/>
      <c r="X20" s="7"/>
    </row>
    <row r="21" spans="1:24">
      <c r="A21" s="102"/>
      <c r="B21" s="104"/>
      <c r="C21" s="104"/>
      <c r="D21" s="104"/>
      <c r="E21" s="103"/>
      <c r="F21" s="104"/>
      <c r="G21" s="104"/>
      <c r="H21" s="38"/>
      <c r="I21" s="38"/>
      <c r="J21" s="38"/>
      <c r="K21" s="38"/>
      <c r="L21" s="38"/>
      <c r="M21" s="38"/>
      <c r="N21" s="38"/>
      <c r="O21" s="7"/>
      <c r="P21" s="7"/>
      <c r="Q21" s="107"/>
      <c r="R21" s="107"/>
      <c r="S21" s="107"/>
      <c r="T21" s="7"/>
      <c r="U21" s="7"/>
      <c r="V21" s="7"/>
      <c r="W21" s="7"/>
      <c r="X21" s="7"/>
    </row>
    <row r="22" spans="1:24" ht="15" thickBot="1">
      <c r="A22" s="102"/>
      <c r="B22" s="104"/>
      <c r="C22" s="104"/>
      <c r="D22" s="104"/>
      <c r="E22" s="103"/>
      <c r="F22" s="104"/>
      <c r="G22" s="104"/>
      <c r="H22" s="38"/>
      <c r="I22" s="38"/>
      <c r="J22" s="38"/>
      <c r="K22" s="38"/>
      <c r="L22" s="38"/>
      <c r="M22" s="38"/>
      <c r="N22" s="38"/>
      <c r="O22" s="7"/>
      <c r="P22" s="7"/>
      <c r="Q22" s="107"/>
      <c r="R22" s="107"/>
      <c r="S22" s="107"/>
      <c r="T22" s="7"/>
      <c r="U22" s="7"/>
      <c r="V22" s="7"/>
      <c r="W22" s="7"/>
      <c r="X22" s="7"/>
    </row>
    <row r="23" spans="1:24" ht="30.75" customHeight="1" thickBot="1">
      <c r="A23" s="226" t="s">
        <v>96</v>
      </c>
      <c r="B23" s="227"/>
      <c r="C23" s="228"/>
      <c r="D23" s="224">
        <f ca="1">Données!C2-Récapitulatif!B16</f>
        <v>1561.5</v>
      </c>
      <c r="E23" s="225"/>
      <c r="F23" s="7"/>
      <c r="G23" s="7"/>
      <c r="H23" s="7"/>
      <c r="I23" s="7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</row>
    <row r="24" spans="1:24">
      <c r="A24" s="102"/>
      <c r="B24" s="104"/>
      <c r="C24" s="104"/>
      <c r="D24" s="104"/>
      <c r="E24" s="105"/>
      <c r="F24" s="106"/>
      <c r="G24" s="103"/>
      <c r="H24" s="38"/>
      <c r="I24" s="38"/>
      <c r="J24" s="38"/>
      <c r="K24" s="38"/>
      <c r="L24" s="38"/>
      <c r="M24" s="38"/>
      <c r="N24" s="38"/>
      <c r="O24" s="7"/>
      <c r="P24" s="7"/>
      <c r="Q24" s="7"/>
      <c r="R24" s="7"/>
      <c r="S24" s="7"/>
      <c r="T24" s="7"/>
      <c r="U24" s="7"/>
      <c r="V24" s="7"/>
      <c r="W24" s="7"/>
      <c r="X24" s="7"/>
    </row>
    <row r="25" spans="1:24">
      <c r="A25" s="202"/>
      <c r="B25" s="202" t="s">
        <v>137</v>
      </c>
      <c r="C25" s="202" t="s">
        <v>138</v>
      </c>
      <c r="D25" s="202" t="s">
        <v>139</v>
      </c>
      <c r="E25" s="195"/>
      <c r="F25" s="195"/>
      <c r="G25" s="7"/>
      <c r="H25" s="7"/>
      <c r="I25" s="6"/>
      <c r="J25" s="6"/>
      <c r="K25" s="6"/>
      <c r="L25" s="6"/>
      <c r="M25" s="6"/>
      <c r="N25" s="6"/>
      <c r="O25" s="7"/>
      <c r="P25" s="7"/>
      <c r="Q25" s="7"/>
      <c r="R25" s="7"/>
      <c r="S25" s="7"/>
      <c r="T25" s="7"/>
      <c r="U25" s="7"/>
      <c r="V25" s="7"/>
      <c r="W25" s="7"/>
      <c r="X25" s="7"/>
    </row>
    <row r="26" spans="1:24">
      <c r="A26" s="203" t="s">
        <v>25</v>
      </c>
      <c r="B26" s="204">
        <f>IF(Avril!J35&lt;&gt;Avril!K35,1,0)</f>
        <v>0</v>
      </c>
      <c r="C26" s="204">
        <f>IF(Avril!Y37&lt;&gt;Avril!Z35,1,0)</f>
        <v>0</v>
      </c>
      <c r="D26" s="204">
        <f>IF(Avril!AA35&lt;&gt;Avril!AB35,1,0)</f>
        <v>0</v>
      </c>
      <c r="E26" s="196"/>
      <c r="F26" s="197"/>
      <c r="G26" s="103"/>
      <c r="H26" s="38"/>
      <c r="I26" s="38"/>
      <c r="J26" s="38"/>
      <c r="K26" s="38"/>
      <c r="L26" s="38"/>
      <c r="M26" s="38"/>
      <c r="N26" s="38"/>
      <c r="O26" s="7"/>
      <c r="P26" s="7"/>
      <c r="Q26" s="7"/>
      <c r="R26" s="7"/>
      <c r="S26" s="7"/>
      <c r="T26" s="7"/>
      <c r="U26" s="7"/>
      <c r="V26" s="7"/>
      <c r="W26" s="7"/>
      <c r="X26" s="7"/>
    </row>
    <row r="27" spans="1:24">
      <c r="A27" s="203" t="s">
        <v>26</v>
      </c>
      <c r="B27" s="204">
        <f>IF(Mai!J35&lt;&gt;Mai!K35,1,0)</f>
        <v>0</v>
      </c>
      <c r="C27" s="205">
        <f>IF(Mai!Y37&lt;&gt;Mai!Z35,1,0)</f>
        <v>0</v>
      </c>
      <c r="D27" s="205">
        <f>IF(Mai!AA35&lt;&gt;Mai!AB35,1,0)</f>
        <v>0</v>
      </c>
      <c r="E27" s="198"/>
      <c r="F27" s="198"/>
    </row>
    <row r="28" spans="1:24">
      <c r="A28" s="203" t="s">
        <v>27</v>
      </c>
      <c r="B28" s="205">
        <f>IF(Juin!J35&lt;&gt;Juin!K35,1,0)</f>
        <v>0</v>
      </c>
      <c r="C28" s="205">
        <f>IF(Juin!Y37&lt;&gt;Juin!Z35,1,0)</f>
        <v>0</v>
      </c>
      <c r="D28" s="205">
        <f>IF(Juin!AA35&lt;&gt;Juin!AB35,1,0)</f>
        <v>0</v>
      </c>
      <c r="E28" s="198"/>
      <c r="F28" s="198"/>
    </row>
    <row r="29" spans="1:24">
      <c r="A29" s="203" t="s">
        <v>28</v>
      </c>
      <c r="B29" s="205">
        <f>IF(Juillet!J35&lt;&gt;Juillet!K35,1,0)</f>
        <v>0</v>
      </c>
      <c r="C29" s="205">
        <f>IF(Juillet!Y37&lt;&gt;Juillet!Z35,1,0)</f>
        <v>0</v>
      </c>
      <c r="D29" s="205">
        <f>IF(Juillet!AA35&lt;&gt;Juillet!AB35,1,0)</f>
        <v>0</v>
      </c>
      <c r="E29" s="198"/>
      <c r="F29" s="198"/>
    </row>
    <row r="30" spans="1:24">
      <c r="A30" s="203" t="s">
        <v>29</v>
      </c>
      <c r="B30" s="205">
        <f>IF(Août!J35&lt;&gt;Août!K35,1,0)</f>
        <v>0</v>
      </c>
      <c r="C30" s="205">
        <f>IF(Août!Y37&lt;&gt;Août!Z35,1,0)</f>
        <v>0</v>
      </c>
      <c r="D30" s="205">
        <f>IF(Août!AA35&lt;&gt;Août!AB35,1,0)</f>
        <v>0</v>
      </c>
      <c r="E30" s="198"/>
      <c r="F30" s="198"/>
    </row>
    <row r="31" spans="1:24">
      <c r="A31" s="203" t="s">
        <v>30</v>
      </c>
      <c r="B31" s="205">
        <f>IF(Septembre!J35&lt;&gt;Septembre!K35,1,0)</f>
        <v>0</v>
      </c>
      <c r="C31" s="205">
        <f>IF(Septembre!Y37&lt;&gt;Septembre!Z35,1,0)</f>
        <v>0</v>
      </c>
      <c r="D31" s="205">
        <f>IF(Septembre!AA35&lt;&gt;Septembre!AB35,1,0)</f>
        <v>0</v>
      </c>
      <c r="E31" s="198"/>
      <c r="F31" s="198"/>
    </row>
    <row r="32" spans="1:24">
      <c r="A32" s="203" t="s">
        <v>31</v>
      </c>
      <c r="B32" s="205">
        <f>IF(Octobre!J35&lt;&gt;Octobre!K35,1,0)</f>
        <v>0</v>
      </c>
      <c r="C32" s="205">
        <f>IF(Octobre!Y37&lt;&gt;Octobre!Z35,1,0)</f>
        <v>0</v>
      </c>
      <c r="D32" s="205">
        <f>IF(Octobre!AA35&lt;&gt;Octobre!AB35,1,0)</f>
        <v>0</v>
      </c>
      <c r="E32" s="198"/>
      <c r="F32" s="198"/>
    </row>
    <row r="33" spans="1:6">
      <c r="A33" s="203" t="s">
        <v>32</v>
      </c>
      <c r="B33" s="205">
        <f>IF(Novembre!J35&lt;&gt;Novembre!K35,1,0)</f>
        <v>0</v>
      </c>
      <c r="C33" s="205">
        <f>IF(Novembre!Y37&lt;&gt;Novembre!Z35,1,0)</f>
        <v>0</v>
      </c>
      <c r="D33" s="205">
        <f>IF(Novembre!AA35&lt;&gt;Novembre!AB35,1,0)</f>
        <v>0</v>
      </c>
      <c r="E33" s="198"/>
      <c r="F33" s="198"/>
    </row>
    <row r="34" spans="1:6">
      <c r="A34" s="203" t="s">
        <v>33</v>
      </c>
      <c r="B34" s="205">
        <f>IF(Décembre!J35&lt;&gt;Décembre!K35,1,0)</f>
        <v>0</v>
      </c>
      <c r="C34" s="205">
        <f>IF(Décembre!Y37&lt;&gt;Décembre!Z35,1,0)</f>
        <v>0</v>
      </c>
      <c r="D34" s="205">
        <f>IF(Décembre!AA35&lt;&gt;Décembre!AB35,1,0)</f>
        <v>0</v>
      </c>
      <c r="E34" s="198"/>
      <c r="F34" s="198"/>
    </row>
    <row r="35" spans="1:6">
      <c r="A35" s="203" t="s">
        <v>34</v>
      </c>
      <c r="B35" s="205">
        <f>IF(Janvier!J35&lt;&gt;Janvier!K35,1,0)</f>
        <v>0</v>
      </c>
      <c r="C35" s="205">
        <f>IF(Janvier!Y37&lt;&gt;Janvier!Z35,1,0)</f>
        <v>0</v>
      </c>
      <c r="D35" s="205">
        <f>IF(Janvier!AA35&lt;&gt;Janvier!AB35,1,0)</f>
        <v>0</v>
      </c>
      <c r="E35" s="198"/>
      <c r="F35" s="198"/>
    </row>
    <row r="36" spans="1:6">
      <c r="A36" s="203" t="s">
        <v>35</v>
      </c>
      <c r="B36" s="205">
        <f>IF(Février!J35&lt;&gt;Février!K35,1,0)</f>
        <v>0</v>
      </c>
      <c r="C36" s="205">
        <f>IF(Février!Y37&lt;&gt;Février!Z35,1,0)</f>
        <v>0</v>
      </c>
      <c r="D36" s="205">
        <f>IF(Février!AA35&lt;&gt;Février!AB35,1,0)</f>
        <v>0</v>
      </c>
      <c r="E36" s="198"/>
      <c r="F36" s="198"/>
    </row>
    <row r="37" spans="1:6">
      <c r="A37" s="203" t="s">
        <v>36</v>
      </c>
      <c r="B37" s="205">
        <f>IF(Mars!J35&lt;&gt;Mars!K35,1,0)</f>
        <v>0</v>
      </c>
      <c r="C37" s="205">
        <f>IF(Mars!Y37&lt;&gt;Mars!Z35,1,0)</f>
        <v>0</v>
      </c>
      <c r="D37" s="205">
        <f>IF(Mars!AA35&lt;&gt;Mars!AB35,1,0)</f>
        <v>0</v>
      </c>
      <c r="E37" s="198"/>
      <c r="F37" s="198"/>
    </row>
    <row r="38" spans="1:6">
      <c r="A38" s="186"/>
      <c r="B38" s="186"/>
      <c r="C38" s="186"/>
      <c r="D38" s="186"/>
      <c r="E38" s="198"/>
      <c r="F38" s="198"/>
    </row>
    <row r="39" spans="1:6">
      <c r="A39" s="186"/>
      <c r="B39" s="206">
        <f>SUM(B26:B38)</f>
        <v>0</v>
      </c>
      <c r="C39" s="206">
        <f>SUM(C26:C38)</f>
        <v>0</v>
      </c>
      <c r="D39" s="206">
        <f>SUM(D26:D37)</f>
        <v>0</v>
      </c>
      <c r="E39" s="198"/>
      <c r="F39" s="198"/>
    </row>
    <row r="40" spans="1:6">
      <c r="A40" s="198"/>
      <c r="B40" s="198"/>
      <c r="C40" s="198"/>
      <c r="D40" s="198"/>
      <c r="E40" s="198"/>
      <c r="F40" s="198"/>
    </row>
    <row r="41" spans="1:6">
      <c r="A41" s="198"/>
      <c r="B41" s="198"/>
      <c r="C41" s="198"/>
      <c r="D41" s="198"/>
      <c r="E41" s="198"/>
      <c r="F41" s="198"/>
    </row>
    <row r="42" spans="1:6">
      <c r="A42" s="198"/>
      <c r="B42" s="198"/>
      <c r="C42" s="198"/>
      <c r="D42" s="198"/>
      <c r="E42" s="198"/>
      <c r="F42" s="198"/>
    </row>
    <row r="43" spans="1:6">
      <c r="A43" s="198"/>
      <c r="B43" s="198"/>
      <c r="C43" s="198"/>
      <c r="D43" s="198"/>
      <c r="E43" s="198"/>
      <c r="F43" s="198"/>
    </row>
    <row r="44" spans="1:6">
      <c r="A44" s="198"/>
      <c r="B44" s="198"/>
      <c r="C44" s="198"/>
      <c r="D44" s="198"/>
      <c r="E44" s="198"/>
      <c r="F44" s="198"/>
    </row>
    <row r="45" spans="1:6">
      <c r="A45" s="198"/>
      <c r="B45" s="198"/>
      <c r="C45" s="198"/>
      <c r="D45" s="198"/>
      <c r="E45" s="198"/>
      <c r="F45" s="198"/>
    </row>
    <row r="46" spans="1:6">
      <c r="A46" s="198"/>
      <c r="B46" s="198"/>
      <c r="C46" s="198"/>
      <c r="D46" s="198"/>
      <c r="E46" s="198"/>
      <c r="F46" s="198"/>
    </row>
  </sheetData>
  <mergeCells count="2">
    <mergeCell ref="D23:E23"/>
    <mergeCell ref="A23:C23"/>
  </mergeCells>
  <phoneticPr fontId="13" type="noConversion"/>
  <conditionalFormatting sqref="F18:F22">
    <cfRule type="expression" dxfId="17" priority="16">
      <formula>$F$18&lt;=0</formula>
    </cfRule>
  </conditionalFormatting>
  <conditionalFormatting sqref="H18:H22">
    <cfRule type="expression" dxfId="16" priority="15">
      <formula>$H$18&lt;=0</formula>
    </cfRule>
  </conditionalFormatting>
  <conditionalFormatting sqref="I18:I22">
    <cfRule type="expression" dxfId="15" priority="14">
      <formula>$I$18&lt;=0</formula>
    </cfRule>
  </conditionalFormatting>
  <conditionalFormatting sqref="J18:N22">
    <cfRule type="expression" dxfId="14" priority="13">
      <formula>$J$18&lt;=0</formula>
    </cfRule>
  </conditionalFormatting>
  <conditionalFormatting sqref="F26">
    <cfRule type="expression" dxfId="13" priority="10">
      <formula>$F$26&lt;=0</formula>
    </cfRule>
  </conditionalFormatting>
  <conditionalFormatting sqref="H26">
    <cfRule type="expression" dxfId="12" priority="9">
      <formula>$H$26&lt;=0</formula>
    </cfRule>
  </conditionalFormatting>
  <conditionalFormatting sqref="I26">
    <cfRule type="expression" dxfId="11" priority="8">
      <formula>$I$26&lt;=0</formula>
    </cfRule>
  </conditionalFormatting>
  <conditionalFormatting sqref="J26:N26">
    <cfRule type="expression" dxfId="10" priority="7">
      <formula>$J$26&lt;=0</formula>
    </cfRule>
  </conditionalFormatting>
  <conditionalFormatting sqref="E16">
    <cfRule type="expression" dxfId="9" priority="6">
      <formula>$B$39&gt;0</formula>
    </cfRule>
    <cfRule type="expression" dxfId="8" priority="3">
      <formula>$B$39=0</formula>
    </cfRule>
  </conditionalFormatting>
  <conditionalFormatting sqref="S16">
    <cfRule type="expression" dxfId="7" priority="5">
      <formula>$C$39&gt;0</formula>
    </cfRule>
    <cfRule type="expression" dxfId="6" priority="1">
      <formula>$C$39=0</formula>
    </cfRule>
  </conditionalFormatting>
  <conditionalFormatting sqref="R16">
    <cfRule type="expression" dxfId="5" priority="4">
      <formula>$D$39&gt;0</formula>
    </cfRule>
    <cfRule type="expression" dxfId="4" priority="2">
      <formula>$D$39=0</formula>
    </cfRule>
  </conditionalFormatting>
  <printOptions horizontalCentered="1" gridLines="1"/>
  <pageMargins left="0.31496062992125984" right="0.31496062992125984" top="0.74803149606299213" bottom="0.74803149606299213" header="0.31496062992125984" footer="0.31496062992125984"/>
  <pageSetup paperSize="9" scale="60" orientation="landscape" r:id="rId1"/>
  <headerFooter>
    <oddHeader>&amp;C&amp;"-,Gras"&amp;14Heures de Travail</oddHeader>
    <oddFooter>&amp;LDocument T.W&amp;C&amp;"-,Gras"&amp;14&amp;A&amp;R&amp;D  &amp;T</oddFooter>
  </headerFooter>
  <legacyDrawing r:id="rId2"/>
</worksheet>
</file>

<file path=xl/worksheets/sheet14.xml><?xml version="1.0" encoding="utf-8"?>
<worksheet xmlns="http://schemas.openxmlformats.org/spreadsheetml/2006/main" xmlns:r="http://schemas.openxmlformats.org/officeDocument/2006/relationships">
  <sheetPr codeName="Feuil14"/>
  <dimension ref="A1:O45"/>
  <sheetViews>
    <sheetView workbookViewId="0">
      <selection activeCell="C24" sqref="C24"/>
    </sheetView>
  </sheetViews>
  <sheetFormatPr baseColWidth="10" defaultRowHeight="14.4"/>
  <cols>
    <col min="1" max="1" width="21.6640625" customWidth="1"/>
    <col min="2" max="2" width="3.44140625" customWidth="1"/>
    <col min="3" max="3" width="27.6640625" customWidth="1"/>
    <col min="12" max="12" width="17.33203125" customWidth="1"/>
    <col min="14" max="14" width="21.44140625" customWidth="1"/>
    <col min="15" max="15" width="27.44140625" bestFit="1" customWidth="1"/>
  </cols>
  <sheetData>
    <row r="1" spans="1:15" ht="15" thickBot="1">
      <c r="A1" s="20" t="s">
        <v>107</v>
      </c>
      <c r="B1" s="7"/>
      <c r="C1" s="21" t="s">
        <v>17</v>
      </c>
      <c r="D1" s="7"/>
      <c r="E1" s="229" t="s">
        <v>48</v>
      </c>
      <c r="F1" s="230"/>
      <c r="G1" s="230"/>
      <c r="H1" s="231"/>
      <c r="I1" s="232"/>
      <c r="J1" s="232"/>
      <c r="K1" s="232"/>
      <c r="L1" s="41" t="s">
        <v>60</v>
      </c>
      <c r="N1" s="96" t="s">
        <v>100</v>
      </c>
      <c r="O1" s="149">
        <f>Avril!C1</f>
        <v>2013</v>
      </c>
    </row>
    <row r="2" spans="1:15">
      <c r="A2" s="7"/>
      <c r="B2" s="7"/>
      <c r="C2" s="50">
        <v>1582</v>
      </c>
      <c r="D2" s="7"/>
      <c r="E2" s="22"/>
      <c r="F2" s="23" t="s">
        <v>46</v>
      </c>
      <c r="G2" s="23" t="s">
        <v>47</v>
      </c>
      <c r="H2" s="23" t="s">
        <v>56</v>
      </c>
      <c r="I2" s="23" t="s">
        <v>57</v>
      </c>
      <c r="J2" s="23" t="s">
        <v>58</v>
      </c>
      <c r="K2" s="23" t="s">
        <v>59</v>
      </c>
      <c r="L2" s="42"/>
      <c r="N2" s="54" t="s">
        <v>101</v>
      </c>
      <c r="O2" s="155">
        <f>DATE(An,1,1)</f>
        <v>41275</v>
      </c>
    </row>
    <row r="3" spans="1:15">
      <c r="A3" s="7" t="s">
        <v>6</v>
      </c>
      <c r="B3" s="7"/>
      <c r="C3" s="5"/>
      <c r="D3" s="7"/>
      <c r="E3" s="22" t="s">
        <v>25</v>
      </c>
      <c r="F3" s="24">
        <v>1.3819999999999999</v>
      </c>
      <c r="G3" s="24"/>
      <c r="H3" s="24"/>
      <c r="I3" s="45"/>
      <c r="J3" s="45"/>
      <c r="K3" s="45"/>
      <c r="L3" s="134">
        <f>IF(F3&lt;&gt;"",LOOKUP(9^9,Données!F3:K3),"")</f>
        <v>1.3819999999999999</v>
      </c>
      <c r="N3" s="54" t="s">
        <v>140</v>
      </c>
      <c r="O3" s="155">
        <f>(FLOOR(DATE(An,5,DAY(MINUTE(An/38)/2+56)),7)-34+7*(An=2079)+1)</f>
        <v>41365</v>
      </c>
    </row>
    <row r="4" spans="1:15">
      <c r="A4" s="7" t="s">
        <v>4</v>
      </c>
      <c r="B4" s="7"/>
      <c r="C4" s="25" t="s">
        <v>18</v>
      </c>
      <c r="D4" s="7"/>
      <c r="E4" s="22" t="s">
        <v>26</v>
      </c>
      <c r="F4" s="24"/>
      <c r="G4" s="24"/>
      <c r="H4" s="24"/>
      <c r="I4" s="45"/>
      <c r="J4" s="45"/>
      <c r="K4" s="45"/>
      <c r="L4" s="134" t="str">
        <f>IF(F4&lt;&gt;"",LOOKUP(9^9,Données!F4:K4),"")</f>
        <v/>
      </c>
      <c r="N4" s="54" t="s">
        <v>102</v>
      </c>
      <c r="O4" s="155">
        <f>DATE(An,5,1)</f>
        <v>41395</v>
      </c>
    </row>
    <row r="5" spans="1:15">
      <c r="A5" s="7" t="s">
        <v>3</v>
      </c>
      <c r="B5" s="7"/>
      <c r="C5" s="135">
        <v>15</v>
      </c>
      <c r="D5" s="7"/>
      <c r="E5" s="22" t="s">
        <v>27</v>
      </c>
      <c r="F5" s="24"/>
      <c r="G5" s="24"/>
      <c r="H5" s="24"/>
      <c r="I5" s="45"/>
      <c r="J5" s="45"/>
      <c r="K5" s="45"/>
      <c r="L5" s="134" t="str">
        <f>IF(F5&lt;&gt;"",LOOKUP(9^9,Données!F5:K5),"")</f>
        <v/>
      </c>
      <c r="N5" s="54" t="s">
        <v>103</v>
      </c>
      <c r="O5" s="155">
        <f>DATE(An,5,8)</f>
        <v>41402</v>
      </c>
    </row>
    <row r="6" spans="1:15">
      <c r="A6" s="7" t="s">
        <v>5</v>
      </c>
      <c r="B6" s="7"/>
      <c r="C6" s="5"/>
      <c r="D6" s="7"/>
      <c r="E6" s="22" t="s">
        <v>28</v>
      </c>
      <c r="F6" s="24"/>
      <c r="G6" s="24"/>
      <c r="H6" s="24"/>
      <c r="I6" s="45"/>
      <c r="J6" s="45"/>
      <c r="K6" s="45"/>
      <c r="L6" s="134" t="str">
        <f>IF(F6&lt;&gt;"",LOOKUP(9^9,Données!F6:K6),"")</f>
        <v/>
      </c>
      <c r="N6" s="54" t="s">
        <v>104</v>
      </c>
      <c r="O6" s="155">
        <f>FLOOR(DATE(An,5,DAY(MINUTE(An/38)/2+56)),7)-34+7*(An=2079)+50</f>
        <v>41414</v>
      </c>
    </row>
    <row r="7" spans="1:15">
      <c r="A7" s="7" t="s">
        <v>12</v>
      </c>
      <c r="B7" s="7"/>
      <c r="C7" s="21" t="s">
        <v>19</v>
      </c>
      <c r="D7" s="7"/>
      <c r="E7" s="22" t="s">
        <v>29</v>
      </c>
      <c r="F7" s="24"/>
      <c r="G7" s="24"/>
      <c r="H7" s="24"/>
      <c r="I7" s="45"/>
      <c r="J7" s="45"/>
      <c r="K7" s="45"/>
      <c r="L7" s="134" t="str">
        <f>IF(F7&lt;&gt;"",LOOKUP(9^9,Données!F7:K7),"")</f>
        <v/>
      </c>
      <c r="N7" s="54" t="s">
        <v>97</v>
      </c>
      <c r="O7" s="155">
        <f>DATE(An,7,14)</f>
        <v>41469</v>
      </c>
    </row>
    <row r="8" spans="1:15">
      <c r="A8" s="7" t="s">
        <v>11</v>
      </c>
      <c r="B8" s="7"/>
      <c r="C8" s="136">
        <v>25</v>
      </c>
      <c r="D8" s="7"/>
      <c r="E8" s="22" t="s">
        <v>30</v>
      </c>
      <c r="F8" s="24"/>
      <c r="G8" s="24"/>
      <c r="H8" s="24"/>
      <c r="I8" s="45"/>
      <c r="J8" s="45"/>
      <c r="K8" s="45"/>
      <c r="L8" s="134" t="str">
        <f>IF(F8&lt;&gt;"",LOOKUP(9^9,Données!F8:K8),"")</f>
        <v/>
      </c>
      <c r="N8" s="54" t="s">
        <v>98</v>
      </c>
      <c r="O8" s="155">
        <f>DATE(An,8,15)</f>
        <v>41501</v>
      </c>
    </row>
    <row r="9" spans="1:15">
      <c r="A9" s="7" t="s">
        <v>13</v>
      </c>
      <c r="B9" s="7"/>
      <c r="C9" s="26" t="s">
        <v>20</v>
      </c>
      <c r="D9" s="7"/>
      <c r="E9" s="22" t="s">
        <v>31</v>
      </c>
      <c r="F9" s="24"/>
      <c r="G9" s="24"/>
      <c r="H9" s="24"/>
      <c r="I9" s="45"/>
      <c r="J9" s="45"/>
      <c r="K9" s="45"/>
      <c r="L9" s="134" t="str">
        <f>IF(F9&lt;&gt;"",LOOKUP(9^9,Données!F9:K9),"")</f>
        <v/>
      </c>
      <c r="N9" s="54" t="s">
        <v>99</v>
      </c>
      <c r="O9" s="155">
        <f>DATE(An,11,1)</f>
        <v>41579</v>
      </c>
    </row>
    <row r="10" spans="1:15">
      <c r="A10" s="7" t="s">
        <v>24</v>
      </c>
      <c r="B10" s="7"/>
      <c r="C10" s="137">
        <v>0</v>
      </c>
      <c r="D10" s="7"/>
      <c r="E10" s="22" t="s">
        <v>32</v>
      </c>
      <c r="F10" s="24"/>
      <c r="G10" s="24"/>
      <c r="H10" s="24"/>
      <c r="I10" s="45"/>
      <c r="J10" s="45"/>
      <c r="K10" s="45"/>
      <c r="L10" s="134" t="str">
        <f>IF(F10&lt;&gt;"",LOOKUP(9^9,Données!F10:K10),"")</f>
        <v/>
      </c>
      <c r="N10" s="54" t="s">
        <v>105</v>
      </c>
      <c r="O10" s="155">
        <f>DATE(An,11,11)</f>
        <v>41589</v>
      </c>
    </row>
    <row r="11" spans="1:15">
      <c r="A11" s="7" t="s">
        <v>76</v>
      </c>
      <c r="B11" s="7"/>
      <c r="C11" s="25" t="s">
        <v>21</v>
      </c>
      <c r="D11" s="7"/>
      <c r="E11" s="22" t="s">
        <v>33</v>
      </c>
      <c r="F11" s="24"/>
      <c r="G11" s="24"/>
      <c r="H11" s="24"/>
      <c r="I11" s="45"/>
      <c r="J11" s="45"/>
      <c r="K11" s="45"/>
      <c r="L11" s="134" t="str">
        <f>IF(F11&lt;&gt;"",LOOKUP(9^9,Données!F11:K11),"")</f>
        <v/>
      </c>
      <c r="N11" s="54" t="s">
        <v>106</v>
      </c>
      <c r="O11" s="218">
        <f>DATE(An,12,25)</f>
        <v>41633</v>
      </c>
    </row>
    <row r="12" spans="1:15">
      <c r="A12" s="7" t="s">
        <v>77</v>
      </c>
      <c r="B12" s="7"/>
      <c r="C12" s="135">
        <v>3</v>
      </c>
      <c r="D12" s="7"/>
      <c r="E12" s="22" t="s">
        <v>34</v>
      </c>
      <c r="F12" s="24"/>
      <c r="G12" s="24"/>
      <c r="H12" s="24"/>
      <c r="I12" s="45"/>
      <c r="J12" s="45"/>
      <c r="K12" s="45"/>
      <c r="L12" s="134" t="str">
        <f>IF(F12&lt;&gt;"",LOOKUP(9^9,Données!F12:K12),"")</f>
        <v/>
      </c>
      <c r="N12" s="98"/>
      <c r="O12" s="99"/>
    </row>
    <row r="13" spans="1:15">
      <c r="A13" s="7" t="s">
        <v>14</v>
      </c>
      <c r="B13" s="7"/>
      <c r="C13" s="27" t="s">
        <v>44</v>
      </c>
      <c r="D13" s="7"/>
      <c r="E13" s="22" t="s">
        <v>35</v>
      </c>
      <c r="F13" s="24"/>
      <c r="G13" s="24"/>
      <c r="H13" s="24"/>
      <c r="I13" s="45"/>
      <c r="J13" s="45"/>
      <c r="K13" s="45"/>
      <c r="L13" s="134" t="str">
        <f>IF(F13&lt;&gt;"",LOOKUP(9^9,Données!F13:K13),"")</f>
        <v/>
      </c>
    </row>
    <row r="14" spans="1:15" ht="15" thickBot="1">
      <c r="A14" s="7" t="s">
        <v>7</v>
      </c>
      <c r="B14" s="7"/>
      <c r="C14" s="138">
        <v>50.7</v>
      </c>
      <c r="D14" s="7"/>
      <c r="E14" s="43" t="s">
        <v>36</v>
      </c>
      <c r="F14" s="44"/>
      <c r="G14" s="44"/>
      <c r="H14" s="44"/>
      <c r="I14" s="46"/>
      <c r="J14" s="46"/>
      <c r="K14" s="46"/>
      <c r="L14" s="134" t="str">
        <f>IF(F14&lt;&gt;"",LOOKUP(9^9,Données!F14:K14),"")</f>
        <v/>
      </c>
      <c r="N14" s="98"/>
      <c r="O14" s="99"/>
    </row>
    <row r="15" spans="1:15" ht="15" thickBot="1">
      <c r="A15" s="7" t="s">
        <v>15</v>
      </c>
      <c r="B15" s="7"/>
      <c r="C15" s="26" t="s">
        <v>45</v>
      </c>
      <c r="D15" s="7"/>
      <c r="E15" s="19"/>
      <c r="F15" s="19"/>
      <c r="G15" s="19"/>
      <c r="H15" s="38"/>
      <c r="I15" s="39"/>
      <c r="J15" s="40" t="s">
        <v>61</v>
      </c>
      <c r="K15" s="40"/>
      <c r="L15" s="47">
        <f>IF(F3&lt;&gt;"",LOOKUP(9^9,Données!L3:L14),"")</f>
        <v>1.3819999999999999</v>
      </c>
      <c r="N15" s="96" t="s">
        <v>100</v>
      </c>
      <c r="O15" s="152">
        <f>Janvier!C1</f>
        <v>2014</v>
      </c>
    </row>
    <row r="16" spans="1:15">
      <c r="A16" s="7" t="s">
        <v>8</v>
      </c>
      <c r="B16" s="7"/>
      <c r="C16" s="139">
        <v>6.4</v>
      </c>
      <c r="D16" s="7"/>
      <c r="E16" s="7"/>
      <c r="F16" s="7"/>
      <c r="G16" s="7"/>
      <c r="H16" s="7"/>
      <c r="N16" s="54" t="s">
        <v>101</v>
      </c>
      <c r="O16" s="153">
        <f>DATE(suitean,1,1)</f>
        <v>41640</v>
      </c>
    </row>
    <row r="17" spans="1:15">
      <c r="A17" s="7" t="s">
        <v>9</v>
      </c>
      <c r="B17" s="7"/>
      <c r="C17" s="28"/>
      <c r="D17" s="7"/>
      <c r="E17" s="7"/>
      <c r="F17" s="7"/>
      <c r="G17" s="7"/>
      <c r="H17" s="7"/>
      <c r="N17" s="54" t="s">
        <v>140</v>
      </c>
      <c r="O17" s="154">
        <f>(FLOOR(DATE(suitean,5,DAY(MINUTE(suitean/38)/2+56)),7)-34+7*(suitean=2079)+1)</f>
        <v>41750</v>
      </c>
    </row>
    <row r="18" spans="1:15" ht="15" thickBot="1">
      <c r="A18" s="7" t="s">
        <v>10</v>
      </c>
      <c r="B18" s="7"/>
      <c r="C18" s="29"/>
      <c r="D18" s="7"/>
      <c r="E18" s="7"/>
      <c r="F18" s="7"/>
      <c r="G18" s="7"/>
      <c r="H18" s="7"/>
      <c r="N18" s="54" t="s">
        <v>102</v>
      </c>
      <c r="O18" s="153">
        <f>DATE(suitean,5,1)</f>
        <v>41760</v>
      </c>
    </row>
    <row r="19" spans="1:15" ht="15.6" thickTop="1" thickBot="1">
      <c r="A19" s="7"/>
      <c r="B19" s="7"/>
      <c r="C19" s="30" t="s">
        <v>43</v>
      </c>
      <c r="D19" s="7"/>
      <c r="E19" s="94" t="s">
        <v>74</v>
      </c>
      <c r="F19" s="31"/>
      <c r="G19" s="38"/>
      <c r="H19" s="9"/>
      <c r="I19" s="9"/>
      <c r="J19" s="9"/>
      <c r="N19" s="54" t="s">
        <v>142</v>
      </c>
      <c r="O19" s="154">
        <f>DATE(suitean,5,8)</f>
        <v>41767</v>
      </c>
    </row>
    <row r="20" spans="1:15" ht="16.2" thickTop="1">
      <c r="A20" s="7"/>
      <c r="B20" s="7"/>
      <c r="C20" s="33" t="s">
        <v>38</v>
      </c>
      <c r="D20" s="7"/>
      <c r="E20" s="55">
        <v>2013</v>
      </c>
      <c r="F20" s="31"/>
      <c r="G20" s="38"/>
      <c r="H20" s="9"/>
      <c r="I20" s="9"/>
      <c r="J20" s="9"/>
      <c r="N20" s="54" t="s">
        <v>104</v>
      </c>
      <c r="O20" s="153">
        <f>FLOOR(DATE(suitean,5,DAY(MINUTE(suitean/38)/2+56)),7)-34+7*(suitean=2079)+50</f>
        <v>41799</v>
      </c>
    </row>
    <row r="21" spans="1:15" ht="16.2" thickBot="1">
      <c r="A21" s="7"/>
      <c r="B21" s="7"/>
      <c r="C21" s="140">
        <v>0</v>
      </c>
      <c r="D21" s="7"/>
      <c r="E21" s="56">
        <v>2014</v>
      </c>
      <c r="F21" s="31"/>
      <c r="G21" s="38"/>
      <c r="H21" s="9"/>
      <c r="I21" s="9"/>
      <c r="J21" s="9"/>
      <c r="N21" s="54" t="s">
        <v>97</v>
      </c>
      <c r="O21" s="154">
        <f>DATE(suitean,7,14)</f>
        <v>41834</v>
      </c>
    </row>
    <row r="22" spans="1:15" ht="16.2" thickTop="1">
      <c r="A22" s="7"/>
      <c r="B22" s="7"/>
      <c r="C22" s="34" t="s">
        <v>39</v>
      </c>
      <c r="D22" s="7"/>
      <c r="E22" s="56">
        <v>2015</v>
      </c>
      <c r="F22" s="31"/>
      <c r="G22" s="38"/>
      <c r="H22" s="9"/>
      <c r="I22" s="9"/>
      <c r="J22" s="9"/>
      <c r="N22" s="54" t="s">
        <v>98</v>
      </c>
      <c r="O22" s="153">
        <f>DATE(suitean,8,15)</f>
        <v>41866</v>
      </c>
    </row>
    <row r="23" spans="1:15" ht="16.2" thickBot="1">
      <c r="A23" s="7"/>
      <c r="B23" s="7"/>
      <c r="C23" s="141">
        <v>73.56</v>
      </c>
      <c r="D23" s="7"/>
      <c r="E23" s="56">
        <v>2016</v>
      </c>
      <c r="F23" s="31"/>
      <c r="G23" s="38"/>
      <c r="H23" s="9"/>
      <c r="I23" s="9"/>
      <c r="J23" s="9"/>
      <c r="N23" s="54" t="s">
        <v>99</v>
      </c>
      <c r="O23" s="154">
        <f>DATE(suitean,11,1)</f>
        <v>41944</v>
      </c>
    </row>
    <row r="24" spans="1:15" ht="16.2" thickTop="1">
      <c r="A24" s="20" t="s">
        <v>53</v>
      </c>
      <c r="B24" s="7"/>
      <c r="C24" s="35" t="s">
        <v>40</v>
      </c>
      <c r="D24" s="7"/>
      <c r="E24" s="56">
        <v>2017</v>
      </c>
      <c r="F24" s="31"/>
      <c r="G24" s="38"/>
      <c r="H24" s="9"/>
      <c r="I24" s="9"/>
      <c r="J24" s="9"/>
      <c r="N24" s="54" t="s">
        <v>141</v>
      </c>
      <c r="O24" s="153">
        <f>DATE(suitean,11,11)</f>
        <v>41954</v>
      </c>
    </row>
    <row r="25" spans="1:15" ht="16.2" thickBot="1">
      <c r="A25" s="7" t="s">
        <v>6</v>
      </c>
      <c r="B25" s="7"/>
      <c r="C25" s="142">
        <v>0</v>
      </c>
      <c r="D25" s="7"/>
      <c r="E25" s="56">
        <v>2018</v>
      </c>
      <c r="F25" s="31"/>
      <c r="G25" s="38"/>
      <c r="H25" s="9"/>
      <c r="I25" s="9"/>
      <c r="J25" s="9"/>
      <c r="N25" s="54" t="s">
        <v>106</v>
      </c>
      <c r="O25" s="154">
        <f>DATE(suitean,12,25)</f>
        <v>41998</v>
      </c>
    </row>
    <row r="26" spans="1:15" ht="16.2" thickTop="1">
      <c r="A26" s="7" t="s">
        <v>4</v>
      </c>
      <c r="B26" s="7"/>
      <c r="C26" s="36" t="s">
        <v>41</v>
      </c>
      <c r="D26" s="7"/>
      <c r="E26" s="56">
        <v>2019</v>
      </c>
      <c r="F26" s="31"/>
      <c r="G26" s="38"/>
      <c r="H26" s="9"/>
      <c r="I26" s="9"/>
      <c r="J26" s="9"/>
    </row>
    <row r="27" spans="1:15" ht="16.2" thickBot="1">
      <c r="A27" s="7" t="s">
        <v>3</v>
      </c>
      <c r="B27" s="7"/>
      <c r="C27" s="143">
        <v>0</v>
      </c>
      <c r="D27" s="7"/>
      <c r="E27" s="56">
        <v>2020</v>
      </c>
      <c r="F27" s="19"/>
      <c r="G27" s="38"/>
      <c r="H27" s="9"/>
      <c r="I27" s="9"/>
      <c r="J27" s="9"/>
    </row>
    <row r="28" spans="1:15" ht="16.2" thickTop="1">
      <c r="A28" s="7" t="s">
        <v>5</v>
      </c>
      <c r="B28" s="7"/>
      <c r="C28" s="37" t="s">
        <v>42</v>
      </c>
      <c r="D28" s="7"/>
      <c r="E28" s="56">
        <v>2021</v>
      </c>
      <c r="F28" s="31"/>
      <c r="G28" s="38"/>
      <c r="H28" s="9"/>
      <c r="I28" s="9"/>
      <c r="J28" s="9"/>
      <c r="O28" s="92"/>
    </row>
    <row r="29" spans="1:15" ht="16.2" thickBot="1">
      <c r="A29" s="7" t="s">
        <v>12</v>
      </c>
      <c r="B29" s="7"/>
      <c r="C29" s="144">
        <v>0</v>
      </c>
      <c r="D29" s="7"/>
      <c r="E29" s="56">
        <v>2022</v>
      </c>
      <c r="F29" s="31"/>
      <c r="G29" s="38"/>
      <c r="H29" s="9"/>
      <c r="I29" s="9"/>
      <c r="J29" s="9"/>
      <c r="O29" s="92"/>
    </row>
    <row r="30" spans="1:15" ht="16.2" thickTop="1">
      <c r="A30" s="7" t="s">
        <v>11</v>
      </c>
      <c r="B30" s="7"/>
      <c r="C30" s="7"/>
      <c r="D30" s="7"/>
      <c r="E30" s="56">
        <v>2023</v>
      </c>
      <c r="F30" s="31"/>
      <c r="G30" s="38"/>
      <c r="H30" s="32"/>
      <c r="I30" s="9"/>
      <c r="J30" s="9"/>
      <c r="O30" s="92"/>
    </row>
    <row r="31" spans="1:15" ht="15.6">
      <c r="A31" s="7" t="s">
        <v>13</v>
      </c>
      <c r="B31" s="7"/>
      <c r="C31" s="7"/>
      <c r="D31" s="7"/>
      <c r="E31" s="56">
        <v>2024</v>
      </c>
      <c r="F31" s="7"/>
      <c r="G31" s="38"/>
      <c r="H31" s="7"/>
      <c r="O31" s="92"/>
    </row>
    <row r="32" spans="1:15" ht="16.2" thickBot="1">
      <c r="A32" s="7" t="s">
        <v>24</v>
      </c>
      <c r="B32" s="7"/>
      <c r="C32" s="7"/>
      <c r="D32" s="7"/>
      <c r="E32" s="57">
        <v>2025</v>
      </c>
      <c r="F32" s="7"/>
      <c r="G32" s="7"/>
      <c r="H32" s="7"/>
      <c r="O32" s="92"/>
    </row>
    <row r="33" spans="1:8" ht="15.6">
      <c r="A33" s="7" t="s">
        <v>76</v>
      </c>
      <c r="B33" s="7"/>
      <c r="C33" s="7"/>
      <c r="D33" s="7"/>
      <c r="E33" s="95"/>
      <c r="F33" s="7"/>
      <c r="G33" s="7"/>
      <c r="H33" s="7"/>
    </row>
    <row r="34" spans="1:8" ht="15.6">
      <c r="A34" s="7" t="s">
        <v>77</v>
      </c>
      <c r="B34" s="7"/>
      <c r="C34" s="7"/>
      <c r="D34" s="7"/>
      <c r="E34" s="95"/>
      <c r="F34" s="7"/>
      <c r="G34" s="7"/>
      <c r="H34" s="7"/>
    </row>
    <row r="35" spans="1:8" ht="15.6">
      <c r="A35" s="7" t="s">
        <v>78</v>
      </c>
      <c r="B35" s="7"/>
      <c r="C35" s="7"/>
      <c r="D35" s="7"/>
      <c r="E35" s="95"/>
      <c r="F35" s="7"/>
      <c r="G35" s="7"/>
      <c r="H35" s="7"/>
    </row>
    <row r="36" spans="1:8" ht="15.6">
      <c r="A36" s="7" t="s">
        <v>14</v>
      </c>
      <c r="B36" s="7"/>
      <c r="C36" s="7"/>
      <c r="D36" s="7"/>
      <c r="E36" s="95"/>
      <c r="F36" s="7"/>
      <c r="G36" s="7"/>
      <c r="H36" s="7"/>
    </row>
    <row r="37" spans="1:8" ht="15.6">
      <c r="A37" s="7" t="s">
        <v>15</v>
      </c>
      <c r="B37" s="7"/>
      <c r="C37" s="7"/>
      <c r="D37" s="7"/>
      <c r="E37" s="95"/>
      <c r="F37" s="7"/>
      <c r="G37" s="7"/>
      <c r="H37" s="7"/>
    </row>
    <row r="38" spans="1:8">
      <c r="A38" s="7" t="s">
        <v>9</v>
      </c>
      <c r="B38" s="7"/>
      <c r="C38" s="7"/>
      <c r="D38" s="7"/>
      <c r="E38" s="7"/>
      <c r="F38" s="7"/>
      <c r="G38" s="7"/>
      <c r="H38" s="7"/>
    </row>
    <row r="39" spans="1:8">
      <c r="A39" s="7" t="s">
        <v>10</v>
      </c>
      <c r="B39" s="7"/>
      <c r="C39" s="7"/>
      <c r="D39" s="7"/>
      <c r="E39" s="7"/>
      <c r="F39" s="7"/>
      <c r="G39" s="7"/>
      <c r="H39" s="7"/>
    </row>
    <row r="40" spans="1:8">
      <c r="A40" s="7" t="s">
        <v>54</v>
      </c>
      <c r="B40" s="7"/>
      <c r="C40" s="7"/>
      <c r="D40" s="7"/>
      <c r="E40" s="7"/>
      <c r="F40" s="7"/>
      <c r="G40" s="7"/>
      <c r="H40" s="7"/>
    </row>
    <row r="41" spans="1:8">
      <c r="A41" s="7" t="s">
        <v>52</v>
      </c>
      <c r="B41" s="7"/>
      <c r="C41" s="7"/>
      <c r="D41" s="7"/>
      <c r="E41" s="7"/>
      <c r="F41" s="7"/>
      <c r="G41" s="7"/>
      <c r="H41" s="7"/>
    </row>
    <row r="42" spans="1:8">
      <c r="A42" s="7" t="s">
        <v>49</v>
      </c>
      <c r="B42" s="7"/>
      <c r="C42" s="7"/>
      <c r="D42" s="7"/>
      <c r="E42" s="7"/>
      <c r="F42" s="7"/>
      <c r="G42" s="7"/>
      <c r="H42" s="7"/>
    </row>
    <row r="43" spans="1:8">
      <c r="A43" s="7" t="s">
        <v>50</v>
      </c>
      <c r="B43" s="7"/>
      <c r="C43" s="7"/>
      <c r="D43" s="7"/>
      <c r="E43" s="7"/>
      <c r="F43" s="7"/>
      <c r="G43" s="7"/>
      <c r="H43" s="7"/>
    </row>
    <row r="44" spans="1:8">
      <c r="A44" s="7" t="s">
        <v>51</v>
      </c>
    </row>
    <row r="45" spans="1:8">
      <c r="A45" s="7" t="s">
        <v>84</v>
      </c>
    </row>
  </sheetData>
  <mergeCells count="1">
    <mergeCell ref="E1:K1"/>
  </mergeCells>
  <phoneticPr fontId="13" type="noConversion"/>
  <conditionalFormatting sqref="N14:O14 N2:O12">
    <cfRule type="expression" dxfId="3" priority="3" stopIfTrue="1">
      <formula>MOD(ROW(),2)</formula>
    </cfRule>
  </conditionalFormatting>
  <conditionalFormatting sqref="N16:N25">
    <cfRule type="expression" dxfId="2" priority="2" stopIfTrue="1">
      <formula>MOD(ROW(),2)</formula>
    </cfRule>
  </conditionalFormatting>
  <conditionalFormatting sqref="O16 N16:N25">
    <cfRule type="expression" dxfId="1" priority="1" stopIfTrue="1">
      <formula>MOD(ROW(),2)</formula>
    </cfRule>
  </conditionalFormatting>
  <pageMargins left="0.7" right="0.7" top="0.75" bottom="0.75" header="0.3" footer="0.3"/>
  <pageSetup paperSize="0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>
  <sheetPr codeName="Feuil15"/>
  <dimension ref="A1:A20"/>
  <sheetViews>
    <sheetView workbookViewId="0">
      <selection activeCell="A28" sqref="A27:A28"/>
    </sheetView>
  </sheetViews>
  <sheetFormatPr baseColWidth="10" defaultRowHeight="14.4"/>
  <cols>
    <col min="1" max="1" width="78.109375" customWidth="1"/>
  </cols>
  <sheetData>
    <row r="1" spans="1:1" ht="15" thickBot="1">
      <c r="A1" t="s">
        <v>129</v>
      </c>
    </row>
    <row r="2" spans="1:1" ht="18.600000000000001" thickBot="1">
      <c r="A2" s="48" t="s">
        <v>65</v>
      </c>
    </row>
    <row r="3" spans="1:1">
      <c r="A3" s="51" t="s">
        <v>75</v>
      </c>
    </row>
    <row r="4" spans="1:1" ht="15.6">
      <c r="A4" s="49" t="s">
        <v>66</v>
      </c>
    </row>
    <row r="5" spans="1:1" ht="15.6">
      <c r="A5" s="49" t="s">
        <v>67</v>
      </c>
    </row>
    <row r="6" spans="1:1" ht="15.6">
      <c r="A6" s="49" t="s">
        <v>68</v>
      </c>
    </row>
    <row r="7" spans="1:1" ht="15.6">
      <c r="A7" s="49" t="s">
        <v>69</v>
      </c>
    </row>
    <row r="8" spans="1:1" ht="15" thickBot="1"/>
    <row r="9" spans="1:1" ht="18.600000000000001" thickBot="1">
      <c r="A9" s="48" t="s">
        <v>70</v>
      </c>
    </row>
    <row r="11" spans="1:1" ht="15.6">
      <c r="A11" s="49" t="s">
        <v>71</v>
      </c>
    </row>
    <row r="12" spans="1:1" ht="15.6">
      <c r="A12" s="49" t="s">
        <v>72</v>
      </c>
    </row>
    <row r="13" spans="1:1" ht="15.6">
      <c r="A13" s="49" t="s">
        <v>73</v>
      </c>
    </row>
    <row r="15" spans="1:1" ht="15" thickBot="1"/>
    <row r="16" spans="1:1" ht="18.600000000000001" thickBot="1">
      <c r="A16" s="177" t="s">
        <v>134</v>
      </c>
    </row>
    <row r="18" spans="1:1">
      <c r="A18" t="s">
        <v>135</v>
      </c>
    </row>
    <row r="20" spans="1:1">
      <c r="A20" t="s">
        <v>136</v>
      </c>
    </row>
  </sheetData>
  <phoneticPr fontId="1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15</vt:i4>
      </vt:variant>
      <vt:variant>
        <vt:lpstr>Plages nommées</vt:lpstr>
      </vt:variant>
      <vt:variant>
        <vt:i4>7</vt:i4>
      </vt:variant>
    </vt:vector>
  </HeadingPairs>
  <TitlesOfParts>
    <vt:vector size="22" baseType="lpstr">
      <vt:lpstr>Avril</vt:lpstr>
      <vt:lpstr>Mai</vt:lpstr>
      <vt:lpstr>Juin</vt:lpstr>
      <vt:lpstr>Juillet</vt:lpstr>
      <vt:lpstr>Août</vt:lpstr>
      <vt:lpstr>Septembre</vt:lpstr>
      <vt:lpstr>Octobre</vt:lpstr>
      <vt:lpstr>Novembre</vt:lpstr>
      <vt:lpstr>Décembre</vt:lpstr>
      <vt:lpstr>Janvier</vt:lpstr>
      <vt:lpstr>Février</vt:lpstr>
      <vt:lpstr>Mars</vt:lpstr>
      <vt:lpstr>Récapitulatif</vt:lpstr>
      <vt:lpstr>Données</vt:lpstr>
      <vt:lpstr>Infos</vt:lpstr>
      <vt:lpstr>An</vt:lpstr>
      <vt:lpstr>année</vt:lpstr>
      <vt:lpstr>horaireseffectue</vt:lpstr>
      <vt:lpstr>horairesprevu</vt:lpstr>
      <vt:lpstr>JF</vt:lpstr>
      <vt:lpstr>suitean</vt:lpstr>
      <vt:lpstr>suitejf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trousselle william</dc:creator>
  <cp:lastModifiedBy>Arevine SARL 2</cp:lastModifiedBy>
  <cp:lastPrinted>2013-02-25T09:34:57Z</cp:lastPrinted>
  <dcterms:created xsi:type="dcterms:W3CDTF">2011-01-15T17:20:49Z</dcterms:created>
  <dcterms:modified xsi:type="dcterms:W3CDTF">2013-04-16T16:42:24Z</dcterms:modified>
</cp:coreProperties>
</file>