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/>
  <bookViews>
    <workbookView xWindow="0" yWindow="60" windowWidth="6576" windowHeight="3432"/>
  </bookViews>
  <sheets>
    <sheet name="Estimation" sheetId="1" r:id="rId1"/>
    <sheet name="Résumé" sheetId="2" r:id="rId2"/>
    <sheet name="Banque de données" sheetId="3" r:id="rId3"/>
    <sheet name="Volumes" sheetId="9" state="hidden" r:id="rId4"/>
    <sheet name="ÉTAPES" sheetId="7" state="hidden" r:id="rId5"/>
  </sheets>
  <definedNames>
    <definedName name="_xlnm._FilterDatabase" localSheetId="2" hidden="1">'Banque de données'!$B$3:$E$158</definedName>
    <definedName name="Donnée_CL_A">'Banque de données'!$B:$B</definedName>
    <definedName name="Données">OFFSET(Équip_1,0,0,COUNTA(Donnée_CL_A)-1)</definedName>
    <definedName name="Équip_1">'Banque de données'!$B$3</definedName>
    <definedName name="Matrice">'Banque de données'!$B$1:$D$1500</definedName>
    <definedName name="Z_6159A1F9_F2CC_49C5_87D6_CC153FA0E87A_.wvu.PrintArea" localSheetId="0" hidden="1">Estimation!$A$1:$L$143</definedName>
    <definedName name="Z_6159A1F9_F2CC_49C5_87D6_CC153FA0E87A_.wvu.PrintTitles" localSheetId="0" hidden="1">Estimation!$82:$90</definedName>
    <definedName name="Z_B5359B65_804C_4CE2_AE10_5B236C15A8B8_.wvu.PrintArea" localSheetId="0" hidden="1">Estimation!$A$1:$L$143</definedName>
    <definedName name="Z_B5359B65_804C_4CE2_AE10_5B236C15A8B8_.wvu.PrintTitles" localSheetId="0" hidden="1">Estimation!$82:$90</definedName>
    <definedName name="_xlnm.Print_Area" localSheetId="0">Estimation!$A$1:$L$143</definedName>
  </definedNames>
  <calcPr calcId="125725"/>
  <customWorkbookViews>
    <customWorkbookView name="Luc - Affichage personnalisé" guid="{6159A1F9-F2CC-49C5-87D6-CC153FA0E87A}" mergeInterval="0" personalView="1" maximized="1" xWindow="1" yWindow="1" windowWidth="1356" windowHeight="538" activeSheetId="1"/>
    <customWorkbookView name="Luc Rondeau - Affichage personnalisé" guid="{B5359B65-804C-4CE2-AE10-5B236C15A8B8}" mergeInterval="0" personalView="1" maximized="1" xWindow="1" yWindow="1" windowWidth="1362" windowHeight="492" activeSheetId="1"/>
  </customWorkbookViews>
</workbook>
</file>

<file path=xl/calcChain.xml><?xml version="1.0" encoding="utf-8"?>
<calcChain xmlns="http://schemas.openxmlformats.org/spreadsheetml/2006/main">
  <c r="F93" i="1"/>
  <c r="F92"/>
  <c r="L90" l="1"/>
  <c r="J90"/>
  <c r="F90"/>
  <c r="K10" i="2" l="1"/>
  <c r="I10"/>
  <c r="G10"/>
  <c r="L10" s="1"/>
  <c r="E10"/>
  <c r="A158" i="3" l="1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K126" i="2" l="1"/>
  <c r="G126"/>
  <c r="K85"/>
  <c r="G85"/>
  <c r="G46"/>
  <c r="E15"/>
  <c r="J88" i="1" l="1"/>
  <c r="L88" s="1"/>
  <c r="K46" i="2"/>
  <c r="L29" i="1" l="1"/>
  <c r="L31" s="1"/>
  <c r="L33" s="1"/>
  <c r="L35" s="1"/>
  <c r="I85" i="2"/>
  <c r="E85"/>
  <c r="I126"/>
  <c r="L147"/>
  <c r="E126"/>
  <c r="I46"/>
  <c r="E46"/>
  <c r="L5"/>
  <c r="L4"/>
  <c r="D3"/>
  <c r="D2"/>
  <c r="T81" i="1" l="1"/>
  <c r="V85"/>
  <c r="V84"/>
  <c r="V86"/>
  <c r="J93" l="1"/>
  <c r="J92"/>
  <c r="L92" s="1"/>
  <c r="E16" i="2" l="1"/>
  <c r="L93" i="1"/>
  <c r="L94" s="1"/>
  <c r="D4" i="9"/>
  <c r="E4" s="1"/>
  <c r="D5"/>
  <c r="E5" s="1"/>
  <c r="D10"/>
  <c r="E10" s="1"/>
  <c r="D9"/>
  <c r="E9" s="1"/>
  <c r="D17"/>
  <c r="E17" s="1"/>
  <c r="D16"/>
  <c r="E16" s="1"/>
  <c r="D15"/>
  <c r="E15" s="1"/>
  <c r="D6"/>
  <c r="E6" s="1"/>
  <c r="D7"/>
  <c r="E7" s="1"/>
  <c r="D8"/>
  <c r="E8" s="1"/>
  <c r="E17" i="2" l="1"/>
  <c r="K77" i="1"/>
  <c r="L78"/>
  <c r="K48" i="2" l="1"/>
  <c r="K12"/>
  <c r="K87"/>
  <c r="K128"/>
</calcChain>
</file>

<file path=xl/sharedStrings.xml><?xml version="1.0" encoding="utf-8"?>
<sst xmlns="http://schemas.openxmlformats.org/spreadsheetml/2006/main" count="444" uniqueCount="244">
  <si>
    <t>ART.</t>
  </si>
  <si>
    <t>DESCRIPTION</t>
  </si>
  <si>
    <t>UNITÉ</t>
  </si>
  <si>
    <t>PRIX</t>
  </si>
  <si>
    <t>UNITAIRE</t>
  </si>
  <si>
    <t>MONTANT</t>
  </si>
  <si>
    <t>CALCULÉ</t>
  </si>
  <si>
    <t xml:space="preserve">QUANTITÉ </t>
  </si>
  <si>
    <t>PRÉVUE</t>
  </si>
  <si>
    <t xml:space="preserve"> </t>
  </si>
  <si>
    <t>TOTAL DE LA SOUMISSION</t>
  </si>
  <si>
    <t>RÉSUMÉ DU BORDEREAU DE SOUMISSION</t>
  </si>
  <si>
    <t>BORDEREAU DE SOUMISSION</t>
  </si>
  <si>
    <t>TPS (5%) :</t>
  </si>
  <si>
    <t>Camion 10 roues</t>
  </si>
  <si>
    <t>hre</t>
  </si>
  <si>
    <t>%</t>
  </si>
  <si>
    <t>Technicien-contremaître</t>
  </si>
  <si>
    <t>Administration</t>
  </si>
  <si>
    <t>voy</t>
  </si>
  <si>
    <t>Journalier</t>
  </si>
  <si>
    <t>unit</t>
  </si>
  <si>
    <t>1.0</t>
  </si>
  <si>
    <t>Caution</t>
  </si>
  <si>
    <t>ml</t>
  </si>
  <si>
    <t>tm</t>
  </si>
  <si>
    <t>Bassin d'égalisation avec poste de pompage</t>
  </si>
  <si>
    <t>TVQ (9,975%) :</t>
  </si>
  <si>
    <t>jour</t>
  </si>
  <si>
    <t>Électricien</t>
  </si>
  <si>
    <r>
      <t>Coude PVC DR21 45</t>
    </r>
    <r>
      <rPr>
        <sz val="9"/>
        <rFont val="Calibri"/>
        <family val="2"/>
      </rPr>
      <t>˚</t>
    </r>
    <r>
      <rPr>
        <sz val="9"/>
        <rFont val="Arial"/>
        <family val="2"/>
      </rPr>
      <t xml:space="preserve"> x 50 mm </t>
    </r>
    <r>
      <rPr>
        <sz val="9"/>
        <rFont val="Calibri"/>
        <family val="2"/>
      </rPr>
      <t>Ø</t>
    </r>
  </si>
  <si>
    <r>
      <t>Coude PVC DR21 90</t>
    </r>
    <r>
      <rPr>
        <sz val="9"/>
        <rFont val="Calibri"/>
        <family val="2"/>
      </rPr>
      <t>˚</t>
    </r>
    <r>
      <rPr>
        <sz val="9"/>
        <rFont val="Arial"/>
        <family val="2"/>
      </rPr>
      <t xml:space="preserve"> x 50 mm </t>
    </r>
    <r>
      <rPr>
        <sz val="9"/>
        <rFont val="Calibri"/>
        <family val="2"/>
      </rPr>
      <t>Ø</t>
    </r>
  </si>
  <si>
    <t>Terre végétale</t>
  </si>
  <si>
    <t>Membrane 7609</t>
  </si>
  <si>
    <t>Plombier</t>
  </si>
  <si>
    <t>Clapet anti-retour 150 mm</t>
  </si>
  <si>
    <t>Pension</t>
  </si>
  <si>
    <t>Équipement</t>
  </si>
  <si>
    <t>taux</t>
  </si>
  <si>
    <t>total</t>
  </si>
  <si>
    <t>semaine</t>
  </si>
  <si>
    <t>Unité</t>
  </si>
  <si>
    <t>Taux horaire</t>
  </si>
  <si>
    <t>Pelle Cat 329E</t>
  </si>
  <si>
    <t>Pelle Cat 320CLU</t>
  </si>
  <si>
    <t>Pelle Cat 315CL</t>
  </si>
  <si>
    <t>Pelle Cat 305C</t>
  </si>
  <si>
    <t>Bouteur Cat D5K</t>
  </si>
  <si>
    <t>Chargeur sur roues  IT28F</t>
  </si>
  <si>
    <t>Rouleau Dynapac</t>
  </si>
  <si>
    <t>Camion de service</t>
  </si>
  <si>
    <t>Camion contremaitre</t>
  </si>
  <si>
    <t>Plaque vibrante</t>
  </si>
  <si>
    <t>Bucheron</t>
  </si>
  <si>
    <t>Arpenteur</t>
  </si>
  <si>
    <t>Pierre MG20B</t>
  </si>
  <si>
    <t>Pierre MG20 MTQ</t>
  </si>
  <si>
    <t>Pierre nette 20 mm</t>
  </si>
  <si>
    <t>Pierre 100-200 mm</t>
  </si>
  <si>
    <t>Pierre MG56 MTQ</t>
  </si>
  <si>
    <t>Pierre 200-300 mm</t>
  </si>
  <si>
    <t>Pierre CG14</t>
  </si>
  <si>
    <t>Tuff</t>
  </si>
  <si>
    <t>Terre de remblai</t>
  </si>
  <si>
    <t>Sable classe A</t>
  </si>
  <si>
    <t>Sable classe B</t>
  </si>
  <si>
    <t>Sable filtrant Enviro</t>
  </si>
  <si>
    <t>Sable filtrant Q2-r22</t>
  </si>
  <si>
    <t>Terre tamisée</t>
  </si>
  <si>
    <t>Tout-venant</t>
  </si>
  <si>
    <t>Pierre nette 20-60 mm</t>
  </si>
  <si>
    <r>
      <t>Coude NQ 75 mm 45</t>
    </r>
    <r>
      <rPr>
        <sz val="10"/>
        <rFont val="Calibri"/>
        <family val="2"/>
      </rPr>
      <t>˚</t>
    </r>
    <r>
      <rPr>
        <sz val="10"/>
        <rFont val="Arial"/>
        <family val="2"/>
      </rPr>
      <t xml:space="preserve"> </t>
    </r>
  </si>
  <si>
    <r>
      <t>Coude NQ 75 mm 22</t>
    </r>
    <r>
      <rPr>
        <sz val="10"/>
        <rFont val="Calibri"/>
        <family val="2"/>
      </rPr>
      <t>˚½</t>
    </r>
    <r>
      <rPr>
        <sz val="10"/>
        <rFont val="Arial"/>
        <family val="2"/>
      </rPr>
      <t xml:space="preserve"> </t>
    </r>
  </si>
  <si>
    <t>Té NQ 75 mm droit</t>
  </si>
  <si>
    <r>
      <t>Coude NQ 75 mm 90</t>
    </r>
    <r>
      <rPr>
        <sz val="10"/>
        <rFont val="Calibri"/>
        <family val="2"/>
      </rPr>
      <t>˚</t>
    </r>
    <r>
      <rPr>
        <sz val="10"/>
        <rFont val="Arial"/>
        <family val="2"/>
      </rPr>
      <t xml:space="preserve"> court</t>
    </r>
  </si>
  <si>
    <r>
      <t>Coude NQ 75 mm 90</t>
    </r>
    <r>
      <rPr>
        <sz val="10"/>
        <rFont val="Calibri"/>
        <family val="2"/>
      </rPr>
      <t>˚</t>
    </r>
    <r>
      <rPr>
        <sz val="10"/>
        <rFont val="Arial"/>
        <family val="2"/>
      </rPr>
      <t xml:space="preserve"> long</t>
    </r>
  </si>
  <si>
    <t xml:space="preserve">Tuyau NQ 75 mm </t>
  </si>
  <si>
    <t xml:space="preserve">Tuyau NQ 75 mm perforé </t>
  </si>
  <si>
    <r>
      <t>Coude NQ 100 mm 22</t>
    </r>
    <r>
      <rPr>
        <sz val="10"/>
        <rFont val="Calibri"/>
        <family val="2"/>
      </rPr>
      <t>˚½</t>
    </r>
    <r>
      <rPr>
        <sz val="10"/>
        <rFont val="Arial"/>
        <family val="2"/>
      </rPr>
      <t xml:space="preserve"> </t>
    </r>
  </si>
  <si>
    <r>
      <t>Coude NQ 100 mm 45</t>
    </r>
    <r>
      <rPr>
        <sz val="10"/>
        <rFont val="Calibri"/>
        <family val="2"/>
      </rPr>
      <t>˚</t>
    </r>
    <r>
      <rPr>
        <sz val="10"/>
        <rFont val="Arial"/>
        <family val="2"/>
      </rPr>
      <t xml:space="preserve"> </t>
    </r>
  </si>
  <si>
    <r>
      <t>Coude NQ 100 mm 90</t>
    </r>
    <r>
      <rPr>
        <sz val="10"/>
        <rFont val="Calibri"/>
        <family val="2"/>
      </rPr>
      <t>˚</t>
    </r>
    <r>
      <rPr>
        <sz val="10"/>
        <rFont val="Arial"/>
        <family val="2"/>
      </rPr>
      <t xml:space="preserve"> court</t>
    </r>
  </si>
  <si>
    <r>
      <t>Coude NQ 100 mm 90</t>
    </r>
    <r>
      <rPr>
        <sz val="10"/>
        <rFont val="Calibri"/>
        <family val="2"/>
      </rPr>
      <t>˚</t>
    </r>
    <r>
      <rPr>
        <sz val="10"/>
        <rFont val="Arial"/>
        <family val="2"/>
      </rPr>
      <t xml:space="preserve"> long</t>
    </r>
  </si>
  <si>
    <t>Té NQ 100 mm droit</t>
  </si>
  <si>
    <t xml:space="preserve">Tuyau NQ 100 mm </t>
  </si>
  <si>
    <t xml:space="preserve">Tuyau NQ 100 mm perforé </t>
  </si>
  <si>
    <t xml:space="preserve">Bague FxF NQ 75 mm </t>
  </si>
  <si>
    <t xml:space="preserve">Bague FxF NQ 100 mm </t>
  </si>
  <si>
    <t xml:space="preserve">Réduit FxF NQ 100-75 mm </t>
  </si>
  <si>
    <t>Transport de pelle 305</t>
  </si>
  <si>
    <t>Transport de pelle 315</t>
  </si>
  <si>
    <t>Transport de pelle 320</t>
  </si>
  <si>
    <t>Transport de pelle 329</t>
  </si>
  <si>
    <t>Transport de bouteur</t>
  </si>
  <si>
    <t>Roulotte de chantier</t>
  </si>
  <si>
    <t>mois</t>
  </si>
  <si>
    <t>Tuyau DR26 50 mm</t>
  </si>
  <si>
    <t>ÉTAPES À SUIVRE POUR CRÉER BANQUE DE DONNÉES ET L'INSÉRER DANS FEUILLE D'ESTIMÉE</t>
  </si>
  <si>
    <t>Créer la banque de donnée</t>
  </si>
  <si>
    <t>B.</t>
  </si>
  <si>
    <t>Créer nom de chaque banque de données</t>
  </si>
  <si>
    <t xml:space="preserve">1- sélectionner l'ensemble des données </t>
  </si>
  <si>
    <r>
      <t xml:space="preserve">3- appuyer sur </t>
    </r>
    <r>
      <rPr>
        <b/>
        <sz val="10"/>
        <rFont val="Arial"/>
        <family val="2"/>
      </rPr>
      <t>Enter</t>
    </r>
  </si>
  <si>
    <t>C</t>
  </si>
  <si>
    <t>Créer nom pour la liste déroulante dynamique</t>
  </si>
  <si>
    <t>3- cliquer sur Définir un nom</t>
  </si>
  <si>
    <t>Tuyau béton 300 mm Cl 3</t>
  </si>
  <si>
    <t>Tuyau béton 250 mm Cl 3</t>
  </si>
  <si>
    <t>Tuyau béton 375 mm Cl 3</t>
  </si>
  <si>
    <t>Tuyau béton 450 mm Cl 3</t>
  </si>
  <si>
    <t>Tuyau béton 525 mm Cl 3</t>
  </si>
  <si>
    <t>Tuyau béton 600 mm Cl 3</t>
  </si>
  <si>
    <t>Tuyau béton 750 mm Cl 3</t>
  </si>
  <si>
    <t>Tuyau béton 900 mm Cl 3</t>
  </si>
  <si>
    <t>Tuyau béton 1050 mm Cl 3</t>
  </si>
  <si>
    <t>Tuyau béton 1200 mm Cl 3</t>
  </si>
  <si>
    <t>Tuyau béton 1350 mm Cl 3</t>
  </si>
  <si>
    <t>Tuyau béton 1500 mm Cl 3</t>
  </si>
  <si>
    <t>Tuyau béton 250 mm Cl 4</t>
  </si>
  <si>
    <t>Tuyau béton 300 mm Cl 4</t>
  </si>
  <si>
    <t>Tuyau béton 375 mm Cl 4</t>
  </si>
  <si>
    <t>Tuyau béton 450 mm Cl 4</t>
  </si>
  <si>
    <t>Tuyau béton 525 mm Cl 4</t>
  </si>
  <si>
    <t>Tuyau béton 600 mm Cl 4</t>
  </si>
  <si>
    <t>Tuyau béton 750 mm Cl 4</t>
  </si>
  <si>
    <t>Tuyau béton 900 mm Cl 4</t>
  </si>
  <si>
    <t>Tuyau béton 1050 mm Cl 4</t>
  </si>
  <si>
    <t>Tuyau béton 1200 mm Cl 4</t>
  </si>
  <si>
    <t>Tuyau béton 1350 mm Cl 4</t>
  </si>
  <si>
    <t>Tuyau béton 1500 mm Cl 4</t>
  </si>
  <si>
    <r>
      <t xml:space="preserve">Puisard 600 mm </t>
    </r>
    <r>
      <rPr>
        <sz val="10"/>
        <rFont val="Calibri"/>
        <family val="2"/>
      </rPr>
      <t>Ø</t>
    </r>
  </si>
  <si>
    <t>Regard 1200 mm Ø</t>
  </si>
  <si>
    <t>Regard 1500 mm Ø</t>
  </si>
  <si>
    <t>Regard 1650 mm Ø</t>
  </si>
  <si>
    <t>Regard 1800 mm Ø</t>
  </si>
  <si>
    <t>Regard 2100 mm Ø</t>
  </si>
  <si>
    <t>Regard 2400 mm Ø</t>
  </si>
  <si>
    <r>
      <t xml:space="preserve">6- cliquer sur </t>
    </r>
    <r>
      <rPr>
        <b/>
        <sz val="10"/>
        <rFont val="Arial"/>
        <family val="2"/>
      </rPr>
      <t>ok</t>
    </r>
  </si>
  <si>
    <r>
      <t xml:space="preserve">5- dans </t>
    </r>
    <r>
      <rPr>
        <b/>
        <i/>
        <sz val="10"/>
        <rFont val="Arial"/>
        <family val="2"/>
      </rPr>
      <t>Fait référence à</t>
    </r>
    <r>
      <rPr>
        <sz val="10"/>
        <rFont val="Arial"/>
        <family val="2"/>
      </rPr>
      <t xml:space="preserve"> écrire après le = </t>
    </r>
    <r>
      <rPr>
        <b/>
        <sz val="10"/>
        <rFont val="Arial"/>
        <family val="2"/>
      </rPr>
      <t>decaler(</t>
    </r>
    <r>
      <rPr>
        <sz val="10"/>
        <rFont val="Arial"/>
        <family val="2"/>
      </rPr>
      <t>nom et chiffres déjà écrit</t>
    </r>
    <r>
      <rPr>
        <b/>
        <sz val="10"/>
        <rFont val="Arial"/>
        <family val="2"/>
      </rPr>
      <t>;0;0;nbval($a:$a)-1)</t>
    </r>
  </si>
  <si>
    <r>
      <t xml:space="preserve">2- cliquer sur l'onglet </t>
    </r>
    <r>
      <rPr>
        <b/>
        <i/>
        <sz val="10"/>
        <rFont val="Arial"/>
        <family val="2"/>
      </rPr>
      <t>Formules</t>
    </r>
  </si>
  <si>
    <t xml:space="preserve">A. </t>
  </si>
  <si>
    <t>Intégrer liste déroulante dans feuille de calcul (feuille d'estimée)</t>
  </si>
  <si>
    <t>D</t>
  </si>
  <si>
    <t>E</t>
  </si>
  <si>
    <t>Intégrer les taux horaires correspondants dans feuille de calcul (feuille d'estimée)</t>
  </si>
  <si>
    <t>1- placer le curseur sur la case voulue</t>
  </si>
  <si>
    <r>
      <t xml:space="preserve">2- cliquer sur l'onglet </t>
    </r>
    <r>
      <rPr>
        <b/>
        <i/>
        <sz val="10"/>
        <rFont val="Arial"/>
        <family val="2"/>
      </rPr>
      <t>Données</t>
    </r>
  </si>
  <si>
    <r>
      <t xml:space="preserve">3- cliquer sur </t>
    </r>
    <r>
      <rPr>
        <b/>
        <i/>
        <sz val="10"/>
        <rFont val="Arial"/>
        <family val="2"/>
      </rPr>
      <t>Validation de données</t>
    </r>
    <r>
      <rPr>
        <b/>
        <sz val="10"/>
        <rFont val="Arial"/>
        <family val="2"/>
      </rPr>
      <t xml:space="preserve"> </t>
    </r>
  </si>
  <si>
    <r>
      <t xml:space="preserve">4- à la case </t>
    </r>
    <r>
      <rPr>
        <b/>
        <i/>
        <sz val="10"/>
        <rFont val="Arial"/>
        <family val="2"/>
      </rPr>
      <t xml:space="preserve">Autoriser, </t>
    </r>
    <r>
      <rPr>
        <sz val="10"/>
        <rFont val="Arial"/>
        <family val="2"/>
      </rPr>
      <t xml:space="preserve">choisir </t>
    </r>
    <r>
      <rPr>
        <b/>
        <i/>
        <sz val="10"/>
        <rFont val="Arial"/>
        <family val="2"/>
      </rPr>
      <t>Liste</t>
    </r>
  </si>
  <si>
    <t>1- placer le curseur sur la cellule voulue</t>
  </si>
  <si>
    <t>1- sélectionner la première valeur (cellule) de la banque de données</t>
  </si>
  <si>
    <r>
      <t xml:space="preserve">5- dans la case </t>
    </r>
    <r>
      <rPr>
        <b/>
        <i/>
        <sz val="10"/>
        <rFont val="Arial"/>
        <family val="2"/>
      </rPr>
      <t>Source</t>
    </r>
    <r>
      <rPr>
        <sz val="10"/>
        <rFont val="Arial"/>
        <family val="2"/>
      </rPr>
      <t xml:space="preserve"> écrire </t>
    </r>
    <r>
      <rPr>
        <b/>
        <sz val="10"/>
        <rFont val="Arial"/>
        <family val="2"/>
      </rPr>
      <t>=</t>
    </r>
    <r>
      <rPr>
        <sz val="10"/>
        <rFont val="Arial"/>
        <family val="2"/>
      </rPr>
      <t xml:space="preserve"> puis appuyer sur </t>
    </r>
    <r>
      <rPr>
        <b/>
        <sz val="10"/>
        <rFont val="Arial"/>
        <family val="2"/>
      </rPr>
      <t>F3</t>
    </r>
    <r>
      <rPr>
        <sz val="10"/>
        <rFont val="Arial"/>
        <family val="2"/>
      </rPr>
      <t xml:space="preserve"> choisir un nom en lettres </t>
    </r>
    <r>
      <rPr>
        <b/>
        <sz val="10"/>
        <rFont val="Arial"/>
        <family val="2"/>
      </rPr>
      <t>minuscules</t>
    </r>
    <r>
      <rPr>
        <sz val="10"/>
        <rFont val="Arial"/>
        <family val="2"/>
      </rPr>
      <t xml:space="preserve"> pour la sélection </t>
    </r>
    <r>
      <rPr>
        <i/>
        <u/>
        <sz val="10"/>
        <rFont val="Arial"/>
        <family val="2"/>
      </rPr>
      <t/>
    </r>
  </si>
  <si>
    <r>
      <t xml:space="preserve">4- à la case </t>
    </r>
    <r>
      <rPr>
        <b/>
        <sz val="10"/>
        <rFont val="Arial"/>
        <family val="2"/>
      </rPr>
      <t>Nom</t>
    </r>
    <r>
      <rPr>
        <sz val="10"/>
        <rFont val="Arial"/>
        <family val="2"/>
      </rPr>
      <t xml:space="preserve"> écrire un nom en lettres </t>
    </r>
    <r>
      <rPr>
        <b/>
        <u/>
        <sz val="10"/>
        <rFont val="Arial"/>
        <family val="2"/>
      </rPr>
      <t>minuscules</t>
    </r>
  </si>
  <si>
    <r>
      <t xml:space="preserve">2- dans </t>
    </r>
    <r>
      <rPr>
        <b/>
        <i/>
        <sz val="10"/>
        <rFont val="Arial"/>
        <family val="2"/>
      </rPr>
      <t>Zone nom</t>
    </r>
    <r>
      <rPr>
        <sz val="10"/>
        <rFont val="Arial"/>
        <family val="2"/>
      </rPr>
      <t xml:space="preserve">, écrire un nom en lettres </t>
    </r>
    <r>
      <rPr>
        <b/>
        <u/>
        <sz val="10"/>
        <rFont val="Arial"/>
        <family val="2"/>
      </rPr>
      <t>majuscules</t>
    </r>
    <r>
      <rPr>
        <sz val="10"/>
        <rFont val="Arial"/>
        <family val="2"/>
      </rPr>
      <t xml:space="preserve"> pour la sélection </t>
    </r>
    <r>
      <rPr>
        <i/>
        <u/>
        <sz val="10"/>
        <rFont val="Arial"/>
        <family val="2"/>
      </rPr>
      <t/>
    </r>
  </si>
  <si>
    <r>
      <t xml:space="preserve">2- écrire </t>
    </r>
    <r>
      <rPr>
        <b/>
        <sz val="10"/>
        <rFont val="Arial"/>
        <family val="2"/>
      </rPr>
      <t>recherchev(</t>
    </r>
    <r>
      <rPr>
        <sz val="8"/>
        <rFont val="Arial"/>
        <family val="2"/>
      </rPr>
      <t>cliquer sur la cellule du nom de la valeur voulue</t>
    </r>
    <r>
      <rPr>
        <b/>
        <sz val="10"/>
        <rFont val="Arial"/>
        <family val="2"/>
      </rPr>
      <t>;</t>
    </r>
    <r>
      <rPr>
        <sz val="8"/>
        <rFont val="Arial"/>
        <family val="2"/>
      </rPr>
      <t>appuyer sur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F3 </t>
    </r>
    <r>
      <rPr>
        <sz val="8"/>
        <rFont val="Arial"/>
        <family val="2"/>
      </rPr>
      <t xml:space="preserve">(choisir nom en </t>
    </r>
    <r>
      <rPr>
        <b/>
        <u/>
        <sz val="8"/>
        <rFont val="Arial"/>
        <family val="2"/>
      </rPr>
      <t>majuscule</t>
    </r>
    <r>
      <rPr>
        <sz val="8"/>
        <rFont val="Arial"/>
        <family val="2"/>
      </rPr>
      <t>)</t>
    </r>
    <r>
      <rPr>
        <b/>
        <sz val="10"/>
        <rFont val="Arial"/>
        <family val="2"/>
      </rPr>
      <t>;3;faux)</t>
    </r>
  </si>
  <si>
    <t>diamètre</t>
  </si>
  <si>
    <r>
      <t>m</t>
    </r>
    <r>
      <rPr>
        <b/>
        <sz val="10"/>
        <rFont val="Calibri"/>
        <family val="2"/>
      </rPr>
      <t>³</t>
    </r>
  </si>
  <si>
    <t>Conduites</t>
  </si>
  <si>
    <t>Regards-puisards</t>
  </si>
  <si>
    <t>longueur</t>
  </si>
  <si>
    <r>
      <t>m</t>
    </r>
    <r>
      <rPr>
        <b/>
        <sz val="10"/>
        <rFont val="Calibri"/>
        <family val="2"/>
      </rPr>
      <t>³ total</t>
    </r>
  </si>
  <si>
    <t>CG14</t>
  </si>
  <si>
    <t>hauteur</t>
  </si>
  <si>
    <t>Tuyau DR28 150 m</t>
  </si>
  <si>
    <t>Tuyau DR35 150 m</t>
  </si>
  <si>
    <t>Total</t>
  </si>
  <si>
    <t>unité</t>
  </si>
  <si>
    <t>prix unit</t>
  </si>
  <si>
    <t>quantité</t>
  </si>
  <si>
    <t>Granulats</t>
  </si>
  <si>
    <t>Résumé des quantités</t>
  </si>
  <si>
    <t>Coude DR-35 300 mm ø x 45</t>
  </si>
  <si>
    <t xml:space="preserve">Manchon DR-35 200 mm ø </t>
  </si>
  <si>
    <t>Coude SDR-35 200 mm ø x 22½</t>
  </si>
  <si>
    <t>Coude SDR-35 200 mm ø x 45</t>
  </si>
  <si>
    <t xml:space="preserve">Té SDR-35 200 mm  150 mm ø </t>
  </si>
  <si>
    <t>Latéral SDR 125 mm ø</t>
  </si>
  <si>
    <t>Coude SDR 125 mm x 22½ deg</t>
  </si>
  <si>
    <t>Manchon SDR 125 mm ø  sans stopper</t>
  </si>
  <si>
    <t xml:space="preserve">Bouchon mâle SDR 125 mm ø </t>
  </si>
  <si>
    <t>Coude SDR 150 mm x 22½ deg</t>
  </si>
  <si>
    <t>Coude SDR 150 mm x 45 deg</t>
  </si>
  <si>
    <t>Système de distribution septique MEI</t>
  </si>
  <si>
    <t>Piège à matières grasses</t>
  </si>
  <si>
    <t>Signalisation</t>
  </si>
  <si>
    <t>Tuyau DR35 200 m</t>
  </si>
  <si>
    <t>Transport de tuyau/ regard/puisard</t>
  </si>
  <si>
    <t>Gazon par plaque incl. tv 100 mm épaiss</t>
  </si>
  <si>
    <r>
      <t>m</t>
    </r>
    <r>
      <rPr>
        <sz val="10"/>
        <rFont val="Calibri"/>
        <family val="2"/>
      </rPr>
      <t>²</t>
    </r>
  </si>
  <si>
    <t>Station de pompage</t>
  </si>
  <si>
    <t>Tuyau DR28 100 m</t>
  </si>
  <si>
    <t>Transport de chargeur sur roues</t>
  </si>
  <si>
    <t>Arbre</t>
  </si>
  <si>
    <t>Haie d'arbre</t>
  </si>
  <si>
    <t>Coude SDR 100 mm x 22½ deg</t>
  </si>
  <si>
    <t xml:space="preserve">Té SDR-28 200 mm -100 mm ø </t>
  </si>
  <si>
    <t xml:space="preserve">Réduit FxF SDR28 150-100 mm </t>
  </si>
  <si>
    <t xml:space="preserve">Réduit FxF SDR28 125-100 mm </t>
  </si>
  <si>
    <r>
      <t>Tridon PVC -PVC 100 mm</t>
    </r>
    <r>
      <rPr>
        <sz val="10"/>
        <rFont val="Calibri"/>
        <family val="2"/>
      </rPr>
      <t>Ø</t>
    </r>
  </si>
  <si>
    <r>
      <t>Tridon PVC -PVC 150-100 mm</t>
    </r>
    <r>
      <rPr>
        <sz val="10"/>
        <rFont val="Calibri"/>
        <family val="2"/>
      </rPr>
      <t>Ø</t>
    </r>
  </si>
  <si>
    <t>Bois 50 x 89 x 2400 mm</t>
  </si>
  <si>
    <t xml:space="preserve">Manchon w/stopper SDR28 100 mm </t>
  </si>
  <si>
    <t xml:space="preserve">Manchon SDR28 100 mm </t>
  </si>
  <si>
    <t xml:space="preserve">Bouchon mâle SDR 100 mm ø </t>
  </si>
  <si>
    <t>Membrane TEX-O-FLEX 4012</t>
  </si>
  <si>
    <t>Membrane 7612</t>
  </si>
  <si>
    <t>Perforation béton</t>
  </si>
  <si>
    <t>Cadre, couv,ajust C-50MS(10"), C50M (Duct30½), CG-30,5C (6")</t>
  </si>
  <si>
    <r>
      <t xml:space="preserve">Insert-a-Tee 200 mm </t>
    </r>
    <r>
      <rPr>
        <sz val="9"/>
        <rFont val="Calibri"/>
        <family val="2"/>
      </rPr>
      <t>Ø</t>
    </r>
    <r>
      <rPr>
        <sz val="9"/>
        <rFont val="Arial"/>
        <family val="2"/>
      </rPr>
      <t xml:space="preserve"> sur regard</t>
    </r>
  </si>
  <si>
    <t>Latéral SDR 100 mm ø</t>
  </si>
  <si>
    <t xml:space="preserve">Coude DR-35 300 mm ø x 22˚½ </t>
  </si>
  <si>
    <t>Coude DR-35 200 mm ø x 45</t>
  </si>
  <si>
    <t xml:space="preserve">Coude DR-35 200 mm ø x 22˚½ </t>
  </si>
  <si>
    <t>Inspection et essais regards</t>
  </si>
  <si>
    <t>Inspection et essais conduites sanitaires</t>
  </si>
  <si>
    <t>Fosse septique béton FSM-22000</t>
  </si>
  <si>
    <t>Poteau électrique</t>
  </si>
  <si>
    <t>HYDRO-QUÉBEC (raccordement)</t>
  </si>
  <si>
    <t>Chambre de répartition</t>
  </si>
  <si>
    <t>forfait</t>
  </si>
  <si>
    <t>Électricien (forfait)</t>
  </si>
  <si>
    <t>Sanitaires</t>
  </si>
  <si>
    <t>Béton</t>
  </si>
  <si>
    <t>Système d'ancrage pour fosse en fibre de verre</t>
  </si>
  <si>
    <t>Fosse septique en fibre de verre FSM-2000F</t>
  </si>
  <si>
    <t>Transport de fosses</t>
  </si>
  <si>
    <t>Regard RS-1 900 mm Ø</t>
  </si>
  <si>
    <t>Regard RS-2 900 mm Ø</t>
  </si>
  <si>
    <t>Regard RS-3 900 mm Ø</t>
  </si>
  <si>
    <t>Regard RS-4 900 mm Ø</t>
  </si>
  <si>
    <t>Regard RS-5 900 mm Ø</t>
  </si>
  <si>
    <t>Regard RS-6 900 mm Ø</t>
  </si>
  <si>
    <t>emco</t>
  </si>
  <si>
    <t>Emco</t>
  </si>
  <si>
    <t>Date</t>
  </si>
  <si>
    <t>Endroit</t>
  </si>
  <si>
    <t>Projet</t>
  </si>
  <si>
    <t>avant  h</t>
  </si>
  <si>
    <t>Données</t>
  </si>
  <si>
    <t>Onglet</t>
  </si>
  <si>
    <t>Nom général onglet</t>
  </si>
  <si>
    <t>Nom général</t>
  </si>
  <si>
    <t>Sous-total des articles 1.0 à 1.0 :</t>
  </si>
  <si>
    <t>Résumé du Sanitaire</t>
  </si>
  <si>
    <t>MA_MFC</t>
  </si>
</sst>
</file>

<file path=xl/styles.xml><?xml version="1.0" encoding="utf-8"?>
<styleSheet xmlns="http://schemas.openxmlformats.org/spreadsheetml/2006/main">
  <numFmts count="5">
    <numFmt numFmtId="164" formatCode="_-* #,##0.00\ &quot;$&quot;_-;\-* #,##0.00\ &quot;$&quot;_-;_-* &quot;-&quot;??\ &quot;$&quot;_-;_-@_-"/>
    <numFmt numFmtId="165" formatCode="d\ mmmm\ yyyy"/>
    <numFmt numFmtId="166" formatCode="#,##0.00\ &quot;$&quot;"/>
    <numFmt numFmtId="167" formatCode="#,##0\ &quot;$&quot;"/>
    <numFmt numFmtId="168" formatCode="0.0"/>
  </numFmts>
  <fonts count="25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9"/>
      <name val="Calibri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Calibri"/>
      <family val="2"/>
    </font>
    <font>
      <u/>
      <sz val="10"/>
      <name val="Arial"/>
      <family val="2"/>
    </font>
    <font>
      <b/>
      <u/>
      <sz val="10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i/>
      <u/>
      <sz val="10"/>
      <name val="Arial"/>
      <family val="2"/>
    </font>
    <font>
      <b/>
      <u/>
      <sz val="8"/>
      <name val="Arial"/>
      <family val="2"/>
    </font>
    <font>
      <b/>
      <u/>
      <sz val="10"/>
      <name val="Franklin Gothic Dem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3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3" fillId="0" borderId="0" xfId="0" applyFont="1" applyBorder="1" applyAlignment="1" applyProtection="1">
      <alignment horizontal="right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49" fontId="4" fillId="0" borderId="0" xfId="0" applyNumberFormat="1" applyFont="1" applyBorder="1" applyAlignment="1" applyProtection="1">
      <alignment horizontal="right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5" fillId="0" borderId="0" xfId="0" applyFont="1" applyBorder="1"/>
    <xf numFmtId="0" fontId="5" fillId="0" borderId="0" xfId="0" applyFont="1" applyBorder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Protection="1">
      <protection locked="0"/>
    </xf>
    <xf numFmtId="0" fontId="2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0" xfId="0" applyFont="1" applyBorder="1" applyProtection="1">
      <protection locked="0"/>
    </xf>
    <xf numFmtId="166" fontId="2" fillId="0" borderId="0" xfId="1" applyNumberFormat="1" applyFont="1" applyBorder="1" applyAlignment="1" applyProtection="1">
      <alignment horizontal="right"/>
      <protection locked="0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left"/>
      <protection locked="0"/>
    </xf>
    <xf numFmtId="0" fontId="2" fillId="0" borderId="1" xfId="0" applyFont="1" applyBorder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6" fontId="2" fillId="0" borderId="0" xfId="0" applyNumberFormat="1" applyFont="1" applyBorder="1" applyAlignment="1" applyProtection="1">
      <alignment horizontal="right"/>
      <protection locked="0"/>
    </xf>
    <xf numFmtId="0" fontId="2" fillId="0" borderId="0" xfId="0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horizontal="center" vertical="center" wrapText="1"/>
    </xf>
    <xf numFmtId="166" fontId="2" fillId="0" borderId="0" xfId="0" applyNumberFormat="1" applyFont="1" applyBorder="1"/>
    <xf numFmtId="0" fontId="6" fillId="0" borderId="0" xfId="0" applyFont="1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6" fillId="0" borderId="0" xfId="0" applyFont="1" applyBorder="1" applyAlignment="1" applyProtection="1">
      <alignment horizontal="left"/>
      <protection locked="0"/>
    </xf>
    <xf numFmtId="166" fontId="7" fillId="0" borderId="0" xfId="0" applyNumberFormat="1" applyFont="1" applyBorder="1" applyAlignment="1" applyProtection="1">
      <alignment horizontal="right"/>
      <protection locked="0"/>
    </xf>
    <xf numFmtId="0" fontId="7" fillId="0" borderId="0" xfId="0" applyFont="1" applyBorder="1" applyAlignment="1" applyProtection="1">
      <alignment horizontal="left"/>
      <protection locked="0"/>
    </xf>
    <xf numFmtId="167" fontId="7" fillId="0" borderId="0" xfId="0" applyNumberFormat="1" applyFont="1" applyBorder="1" applyProtection="1">
      <protection locked="0"/>
    </xf>
    <xf numFmtId="167" fontId="7" fillId="0" borderId="0" xfId="0" applyNumberFormat="1" applyFont="1" applyBorder="1" applyAlignment="1" applyProtection="1">
      <alignment horizontal="left"/>
      <protection locked="0"/>
    </xf>
    <xf numFmtId="167" fontId="4" fillId="0" borderId="0" xfId="0" applyNumberFormat="1" applyFont="1" applyBorder="1" applyAlignment="1" applyProtection="1">
      <alignment horizontal="left"/>
      <protection locked="0"/>
    </xf>
    <xf numFmtId="167" fontId="2" fillId="0" borderId="0" xfId="0" applyNumberFormat="1" applyFont="1" applyBorder="1" applyProtection="1">
      <protection locked="0"/>
    </xf>
    <xf numFmtId="167" fontId="4" fillId="0" borderId="0" xfId="0" applyNumberFormat="1" applyFont="1" applyBorder="1" applyAlignment="1" applyProtection="1">
      <alignment horizontal="right"/>
      <protection locked="0"/>
    </xf>
    <xf numFmtId="167" fontId="2" fillId="0" borderId="0" xfId="1" applyNumberFormat="1" applyFont="1" applyBorder="1" applyAlignment="1" applyProtection="1">
      <alignment horizontal="right"/>
      <protection locked="0"/>
    </xf>
    <xf numFmtId="167" fontId="5" fillId="0" borderId="0" xfId="0" applyNumberFormat="1" applyFont="1" applyFill="1" applyBorder="1" applyProtection="1">
      <protection locked="0"/>
    </xf>
    <xf numFmtId="167" fontId="7" fillId="0" borderId="0" xfId="1" applyNumberFormat="1" applyFont="1" applyBorder="1" applyAlignment="1" applyProtection="1">
      <alignment horizontal="right"/>
      <protection locked="0"/>
    </xf>
    <xf numFmtId="167" fontId="2" fillId="0" borderId="0" xfId="0" applyNumberFormat="1" applyFont="1" applyFill="1" applyBorder="1" applyProtection="1">
      <protection locked="0"/>
    </xf>
    <xf numFmtId="167" fontId="7" fillId="0" borderId="0" xfId="0" applyNumberFormat="1" applyFont="1" applyBorder="1" applyAlignment="1" applyProtection="1">
      <alignment horizontal="right"/>
      <protection locked="0"/>
    </xf>
    <xf numFmtId="0" fontId="7" fillId="0" borderId="0" xfId="0" applyFont="1" applyBorder="1" applyProtection="1">
      <protection locked="0"/>
    </xf>
    <xf numFmtId="0" fontId="7" fillId="0" borderId="0" xfId="0" applyFont="1" applyBorder="1"/>
    <xf numFmtId="167" fontId="4" fillId="0" borderId="0" xfId="1" applyNumberFormat="1" applyFont="1" applyFill="1" applyBorder="1" applyAlignment="1" applyProtection="1">
      <alignment horizontal="right"/>
      <protection locked="0"/>
    </xf>
    <xf numFmtId="0" fontId="2" fillId="0" borderId="0" xfId="0" applyFont="1" applyBorder="1" applyAlignment="1">
      <alignment horizontal="left"/>
    </xf>
    <xf numFmtId="166" fontId="7" fillId="0" borderId="0" xfId="0" applyNumberFormat="1" applyFont="1" applyBorder="1" applyAlignment="1">
      <alignment horizontal="left"/>
    </xf>
    <xf numFmtId="167" fontId="7" fillId="0" borderId="0" xfId="0" applyNumberFormat="1" applyFont="1" applyBorder="1" applyAlignment="1">
      <alignment horizontal="left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1" fillId="0" borderId="0" xfId="0" applyFont="1"/>
    <xf numFmtId="0" fontId="3" fillId="0" borderId="1" xfId="0" applyFont="1" applyBorder="1" applyAlignment="1" applyProtection="1">
      <alignment horizontal="center"/>
      <protection locked="0"/>
    </xf>
    <xf numFmtId="166" fontId="7" fillId="0" borderId="0" xfId="0" applyNumberFormat="1" applyFont="1" applyBorder="1" applyAlignment="1" applyProtection="1">
      <alignment horizontal="center"/>
      <protection locked="0"/>
    </xf>
    <xf numFmtId="167" fontId="7" fillId="0" borderId="0" xfId="0" applyNumberFormat="1" applyFont="1" applyBorder="1" applyAlignment="1" applyProtection="1">
      <alignment horizontal="center"/>
      <protection locked="0"/>
    </xf>
    <xf numFmtId="167" fontId="2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164" fontId="7" fillId="0" borderId="0" xfId="1" applyFont="1" applyBorder="1" applyAlignment="1" applyProtection="1">
      <alignment horizontal="center"/>
      <protection locked="0"/>
    </xf>
    <xf numFmtId="9" fontId="2" fillId="0" borderId="0" xfId="2" applyFont="1" applyBorder="1" applyAlignment="1" applyProtection="1">
      <alignment horizontal="center"/>
      <protection locked="0"/>
    </xf>
    <xf numFmtId="164" fontId="4" fillId="0" borderId="2" xfId="1" applyFont="1" applyBorder="1" applyAlignment="1" applyProtection="1">
      <alignment horizontal="right"/>
      <protection locked="0"/>
    </xf>
    <xf numFmtId="164" fontId="7" fillId="0" borderId="0" xfId="1" applyFont="1" applyBorder="1" applyAlignment="1" applyProtection="1">
      <alignment horizontal="right"/>
      <protection locked="0"/>
    </xf>
    <xf numFmtId="164" fontId="9" fillId="0" borderId="0" xfId="1" applyFont="1" applyBorder="1" applyAlignment="1" applyProtection="1">
      <alignment horizontal="right"/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Protection="1">
      <protection locked="0"/>
    </xf>
    <xf numFmtId="0" fontId="3" fillId="2" borderId="0" xfId="0" applyFont="1" applyFill="1" applyBorder="1" applyAlignment="1" applyProtection="1">
      <alignment horizontal="left"/>
      <protection locked="0"/>
    </xf>
    <xf numFmtId="0" fontId="2" fillId="2" borderId="0" xfId="0" applyFont="1" applyFill="1" applyBorder="1" applyProtection="1">
      <protection locked="0"/>
    </xf>
    <xf numFmtId="166" fontId="3" fillId="2" borderId="0" xfId="0" applyNumberFormat="1" applyFont="1" applyFill="1" applyBorder="1" applyAlignment="1" applyProtection="1">
      <alignment horizontal="right"/>
      <protection locked="0"/>
    </xf>
    <xf numFmtId="166" fontId="4" fillId="2" borderId="0" xfId="0" applyNumberFormat="1" applyFont="1" applyFill="1" applyBorder="1" applyAlignment="1" applyProtection="1">
      <alignment horizontal="right"/>
      <protection locked="0"/>
    </xf>
    <xf numFmtId="0" fontId="0" fillId="0" borderId="0" xfId="0" applyAlignment="1">
      <alignment horizontal="center"/>
    </xf>
    <xf numFmtId="164" fontId="0" fillId="0" borderId="0" xfId="1" applyFont="1" applyAlignment="1">
      <alignment horizontal="center"/>
    </xf>
    <xf numFmtId="168" fontId="0" fillId="0" borderId="0" xfId="0" applyNumberFormat="1"/>
    <xf numFmtId="0" fontId="11" fillId="0" borderId="0" xfId="0" applyFont="1" applyAlignment="1">
      <alignment horizontal="center"/>
    </xf>
    <xf numFmtId="10" fontId="2" fillId="0" borderId="0" xfId="0" applyNumberFormat="1" applyFont="1" applyBorder="1"/>
    <xf numFmtId="166" fontId="0" fillId="0" borderId="0" xfId="0" applyNumberFormat="1"/>
    <xf numFmtId="0" fontId="4" fillId="0" borderId="0" xfId="0" applyFont="1" applyAlignment="1">
      <alignment horizontal="center" vertical="center" wrapText="1"/>
    </xf>
    <xf numFmtId="166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9" fontId="2" fillId="0" borderId="0" xfId="0" applyNumberFormat="1" applyFont="1" applyBorder="1" applyAlignment="1" applyProtection="1">
      <alignment horizontal="center"/>
      <protection locked="0"/>
    </xf>
    <xf numFmtId="0" fontId="14" fillId="0" borderId="0" xfId="0" applyFont="1"/>
    <xf numFmtId="0" fontId="15" fillId="0" borderId="0" xfId="0" applyFont="1"/>
    <xf numFmtId="0" fontId="11" fillId="0" borderId="0" xfId="0" applyFont="1"/>
    <xf numFmtId="0" fontId="16" fillId="0" borderId="0" xfId="0" applyFont="1"/>
    <xf numFmtId="0" fontId="12" fillId="0" borderId="0" xfId="0" applyFont="1" applyFill="1" applyAlignment="1">
      <alignment horizontal="center"/>
    </xf>
    <xf numFmtId="0" fontId="12" fillId="0" borderId="4" xfId="0" applyFont="1" applyFill="1" applyBorder="1" applyAlignment="1">
      <alignment horizontal="center"/>
    </xf>
    <xf numFmtId="166" fontId="12" fillId="0" borderId="5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4" xfId="0" applyFont="1" applyFill="1" applyBorder="1" applyAlignment="1">
      <alignment horizontal="center"/>
    </xf>
    <xf numFmtId="166" fontId="0" fillId="0" borderId="5" xfId="0" applyNumberForma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166" fontId="0" fillId="0" borderId="5" xfId="1" applyNumberFormat="1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9" fontId="0" fillId="0" borderId="5" xfId="2" applyFont="1" applyFill="1" applyBorder="1" applyAlignment="1">
      <alignment horizontal="center"/>
    </xf>
    <xf numFmtId="10" fontId="0" fillId="0" borderId="5" xfId="2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4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1" fillId="0" borderId="0" xfId="0" applyFont="1" applyFill="1" applyBorder="1"/>
    <xf numFmtId="166" fontId="11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 applyBorder="1" applyAlignment="1">
      <alignment horizontal="center"/>
    </xf>
    <xf numFmtId="0" fontId="4" fillId="2" borderId="2" xfId="0" applyFont="1" applyFill="1" applyBorder="1" applyAlignment="1" applyProtection="1">
      <alignment horizontal="center"/>
      <protection locked="0"/>
    </xf>
    <xf numFmtId="0" fontId="2" fillId="2" borderId="6" xfId="0" applyFont="1" applyFill="1" applyBorder="1"/>
    <xf numFmtId="0" fontId="4" fillId="2" borderId="7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Protection="1">
      <protection locked="0"/>
    </xf>
    <xf numFmtId="0" fontId="2" fillId="2" borderId="7" xfId="0" applyFont="1" applyFill="1" applyBorder="1" applyProtection="1">
      <protection locked="0"/>
    </xf>
    <xf numFmtId="0" fontId="4" fillId="2" borderId="8" xfId="0" applyFont="1" applyFill="1" applyBorder="1" applyAlignment="1" applyProtection="1">
      <alignment horizontal="center"/>
      <protection locked="0"/>
    </xf>
    <xf numFmtId="0" fontId="1" fillId="6" borderId="0" xfId="0" applyFont="1" applyFill="1"/>
    <xf numFmtId="166" fontId="0" fillId="6" borderId="0" xfId="0" applyNumberFormat="1" applyFill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7" borderId="0" xfId="0" applyFont="1" applyFill="1"/>
    <xf numFmtId="166" fontId="0" fillId="7" borderId="0" xfId="0" applyNumberFormat="1" applyFill="1" applyAlignment="1">
      <alignment horizontal="center"/>
    </xf>
    <xf numFmtId="0" fontId="1" fillId="5" borderId="0" xfId="0" applyFont="1" applyFill="1"/>
    <xf numFmtId="166" fontId="0" fillId="5" borderId="0" xfId="0" applyNumberFormat="1" applyFill="1" applyAlignment="1">
      <alignment horizontal="center"/>
    </xf>
    <xf numFmtId="0" fontId="2" fillId="5" borderId="0" xfId="0" applyFont="1" applyFill="1" applyBorder="1" applyAlignment="1" applyProtection="1">
      <alignment horizontal="center"/>
      <protection locked="0"/>
    </xf>
    <xf numFmtId="0" fontId="18" fillId="5" borderId="0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/>
    <xf numFmtId="0" fontId="4" fillId="2" borderId="2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3" fillId="0" borderId="0" xfId="0" applyFont="1" applyBorder="1" applyAlignment="1" applyProtection="1">
      <protection locked="0"/>
    </xf>
    <xf numFmtId="0" fontId="1" fillId="3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3" borderId="4" xfId="0" applyFont="1" applyFill="1" applyBorder="1" applyAlignment="1">
      <alignment horizontal="center"/>
    </xf>
    <xf numFmtId="166" fontId="0" fillId="3" borderId="5" xfId="1" applyNumberFormat="1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166" fontId="0" fillId="8" borderId="5" xfId="1" applyNumberFormat="1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4" xfId="0" applyFont="1" applyFill="1" applyBorder="1" applyAlignment="1">
      <alignment horizontal="center"/>
    </xf>
    <xf numFmtId="166" fontId="0" fillId="4" borderId="5" xfId="1" applyNumberFormat="1" applyFon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8" fillId="0" borderId="0" xfId="0" applyFont="1" applyFill="1" applyAlignment="1">
      <alignment horizontal="center"/>
    </xf>
    <xf numFmtId="0" fontId="1" fillId="5" borderId="0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</xf>
    <xf numFmtId="166" fontId="2" fillId="0" borderId="0" xfId="0" applyNumberFormat="1" applyFont="1" applyBorder="1" applyAlignment="1" applyProtection="1">
      <alignment horizontal="right"/>
    </xf>
    <xf numFmtId="10" fontId="2" fillId="0" borderId="0" xfId="0" applyNumberFormat="1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left"/>
    </xf>
    <xf numFmtId="0" fontId="2" fillId="0" borderId="0" xfId="0" applyFont="1" applyBorder="1" applyProtection="1"/>
    <xf numFmtId="165" fontId="4" fillId="0" borderId="0" xfId="0" applyNumberFormat="1" applyFont="1" applyAlignment="1" applyProtection="1">
      <alignment horizontal="right" vertical="center"/>
    </xf>
    <xf numFmtId="165" fontId="5" fillId="0" borderId="0" xfId="0" applyNumberFormat="1" applyFont="1" applyAlignment="1" applyProtection="1">
      <alignment horizontal="right" vertical="center"/>
    </xf>
    <xf numFmtId="0" fontId="2" fillId="0" borderId="1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</xf>
    <xf numFmtId="0" fontId="2" fillId="0" borderId="2" xfId="0" applyFont="1" applyBorder="1" applyAlignment="1" applyProtection="1">
      <alignment horizontal="center" vertical="center"/>
    </xf>
    <xf numFmtId="0" fontId="2" fillId="0" borderId="0" xfId="0" applyFont="1" applyProtection="1"/>
    <xf numFmtId="0" fontId="0" fillId="9" borderId="0" xfId="0" applyFill="1" applyAlignment="1">
      <alignment horizontal="center"/>
    </xf>
    <xf numFmtId="0" fontId="1" fillId="9" borderId="4" xfId="0" applyFont="1" applyFill="1" applyBorder="1" applyAlignment="1">
      <alignment horizontal="center"/>
    </xf>
    <xf numFmtId="166" fontId="0" fillId="9" borderId="5" xfId="0" applyNumberFormat="1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0" fontId="11" fillId="0" borderId="2" xfId="0" applyFont="1" applyBorder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165" fontId="5" fillId="0" borderId="0" xfId="0" applyNumberFormat="1" applyFont="1" applyAlignment="1">
      <alignment horizontal="right" vertical="center"/>
    </xf>
    <xf numFmtId="0" fontId="3" fillId="0" borderId="0" xfId="0" applyFont="1" applyBorder="1" applyAlignment="1" applyProtection="1">
      <alignment horizontal="left"/>
      <protection locked="0"/>
    </xf>
    <xf numFmtId="166" fontId="2" fillId="0" borderId="9" xfId="0" applyNumberFormat="1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</xf>
    <xf numFmtId="166" fontId="3" fillId="0" borderId="0" xfId="0" applyNumberFormat="1" applyFont="1" applyBorder="1" applyAlignment="1" applyProtection="1">
      <alignment horizontal="right"/>
    </xf>
    <xf numFmtId="166" fontId="4" fillId="0" borderId="0" xfId="0" applyNumberFormat="1" applyFont="1" applyBorder="1" applyAlignment="1" applyProtection="1">
      <alignment horizontal="right"/>
    </xf>
    <xf numFmtId="166" fontId="4" fillId="0" borderId="2" xfId="0" applyNumberFormat="1" applyFont="1" applyBorder="1" applyAlignment="1" applyProtection="1">
      <alignment horizontal="right"/>
    </xf>
    <xf numFmtId="0" fontId="1" fillId="10" borderId="0" xfId="0" applyFont="1" applyFill="1"/>
    <xf numFmtId="0" fontId="23" fillId="0" borderId="0" xfId="0" applyFont="1" applyAlignment="1"/>
    <xf numFmtId="164" fontId="4" fillId="0" borderId="3" xfId="1" applyFont="1" applyBorder="1" applyAlignment="1" applyProtection="1">
      <alignment horizontal="right"/>
    </xf>
    <xf numFmtId="164" fontId="7" fillId="0" borderId="2" xfId="1" applyFont="1" applyBorder="1" applyAlignment="1" applyProtection="1">
      <alignment horizontal="right"/>
    </xf>
    <xf numFmtId="164" fontId="24" fillId="0" borderId="3" xfId="1" applyFont="1" applyBorder="1" applyAlignment="1" applyProtection="1">
      <alignment horizontal="right"/>
    </xf>
    <xf numFmtId="0" fontId="0" fillId="0" borderId="0" xfId="0" applyAlignment="1">
      <alignment horizontal="center"/>
    </xf>
    <xf numFmtId="0" fontId="0" fillId="5" borderId="0" xfId="0" applyFill="1"/>
    <xf numFmtId="0" fontId="0" fillId="8" borderId="0" xfId="0" applyFill="1"/>
    <xf numFmtId="0" fontId="0" fillId="3" borderId="0" xfId="0" applyFill="1"/>
    <xf numFmtId="0" fontId="0" fillId="4" borderId="0" xfId="0" applyFill="1"/>
    <xf numFmtId="164" fontId="4" fillId="0" borderId="0" xfId="1" applyFont="1" applyBorder="1" applyAlignment="1" applyProtection="1">
      <alignment horizontal="right"/>
      <protection locked="0"/>
    </xf>
    <xf numFmtId="165" fontId="5" fillId="0" borderId="0" xfId="0" applyNumberFormat="1" applyFont="1" applyAlignment="1">
      <alignment horizontal="right" vertical="center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</xf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0" fontId="21" fillId="0" borderId="0" xfId="0" applyFont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11</xdr:col>
      <xdr:colOff>822960</xdr:colOff>
      <xdr:row>0</xdr:row>
      <xdr:rowOff>0</xdr:rowOff>
    </xdr:to>
    <xdr:sp macro="" textlink="">
      <xdr:nvSpPr>
        <xdr:cNvPr id="1026" name="Texte 2"/>
        <xdr:cNvSpPr txBox="1">
          <a:spLocks noChangeArrowheads="1"/>
        </xdr:cNvSpPr>
      </xdr:nvSpPr>
      <xdr:spPr bwMode="auto">
        <a:xfrm>
          <a:off x="4505325" y="0"/>
          <a:ext cx="30099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A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Groupe GLD Inc., Experts-Conseils</a:t>
          </a:r>
        </a:p>
      </xdr:txBody>
    </xdr:sp>
    <xdr:clientData/>
  </xdr:twoCellAnchor>
  <xdr:twoCellAnchor>
    <xdr:from>
      <xdr:col>5</xdr:col>
      <xdr:colOff>68580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7687" name="Texte 3"/>
        <xdr:cNvSpPr txBox="1">
          <a:spLocks noChangeArrowheads="1"/>
        </xdr:cNvSpPr>
      </xdr:nvSpPr>
      <xdr:spPr bwMode="auto">
        <a:xfrm>
          <a:off x="3535680" y="0"/>
          <a:ext cx="139446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0</xdr:row>
      <xdr:rowOff>0</xdr:rowOff>
    </xdr:from>
    <xdr:to>
      <xdr:col>12</xdr:col>
      <xdr:colOff>0</xdr:colOff>
      <xdr:row>0</xdr:row>
      <xdr:rowOff>0</xdr:rowOff>
    </xdr:to>
    <xdr:sp macro="" textlink="">
      <xdr:nvSpPr>
        <xdr:cNvPr id="1032" name="Texte 8"/>
        <xdr:cNvSpPr txBox="1">
          <a:spLocks noChangeArrowheads="1"/>
        </xdr:cNvSpPr>
      </xdr:nvSpPr>
      <xdr:spPr bwMode="auto">
        <a:xfrm>
          <a:off x="7781925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CA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Groupe GLD Inc., Experts-Conseils</a:t>
          </a:r>
        </a:p>
      </xdr:txBody>
    </xdr:sp>
    <xdr:clientData/>
  </xdr:twoCellAnchor>
  <xdr:twoCellAnchor>
    <xdr:from>
      <xdr:col>12</xdr:col>
      <xdr:colOff>0</xdr:colOff>
      <xdr:row>0</xdr:row>
      <xdr:rowOff>0</xdr:rowOff>
    </xdr:from>
    <xdr:to>
      <xdr:col>12</xdr:col>
      <xdr:colOff>0</xdr:colOff>
      <xdr:row>0</xdr:row>
      <xdr:rowOff>0</xdr:rowOff>
    </xdr:to>
    <xdr:sp macro="" textlink="">
      <xdr:nvSpPr>
        <xdr:cNvPr id="7689" name="Texte 12"/>
        <xdr:cNvSpPr txBox="1">
          <a:spLocks noChangeArrowheads="1"/>
        </xdr:cNvSpPr>
      </xdr:nvSpPr>
      <xdr:spPr bwMode="auto">
        <a:xfrm>
          <a:off x="7124700" y="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133350</xdr:colOff>
      <xdr:row>0</xdr:row>
      <xdr:rowOff>0</xdr:rowOff>
    </xdr:from>
    <xdr:to>
      <xdr:col>11</xdr:col>
      <xdr:colOff>472453</xdr:colOff>
      <xdr:row>0</xdr:row>
      <xdr:rowOff>0</xdr:rowOff>
    </xdr:to>
    <xdr:sp macro="" textlink="">
      <xdr:nvSpPr>
        <xdr:cNvPr id="1038" name="Texte 14"/>
        <xdr:cNvSpPr txBox="1">
          <a:spLocks noChangeArrowheads="1"/>
        </xdr:cNvSpPr>
      </xdr:nvSpPr>
      <xdr:spPr bwMode="auto">
        <a:xfrm>
          <a:off x="2790825" y="0"/>
          <a:ext cx="43815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CA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GROUPE GLD INC., Experts-Conseils</a:t>
          </a:r>
        </a:p>
        <a:p>
          <a:pPr algn="l" rtl="0">
            <a:defRPr sz="1000"/>
          </a:pPr>
          <a:endParaRPr lang="fr-CA" sz="1000" b="1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CA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PAR:  _________________________</a:t>
          </a:r>
        </a:p>
        <a:p>
          <a:pPr algn="l" rtl="0">
            <a:defRPr sz="1000"/>
          </a:pPr>
          <a:r>
            <a:rPr lang="fr-CA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          MARQUIS HOULE, Ing.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95"/>
  <sheetViews>
    <sheetView tabSelected="1" topLeftCell="A79" zoomScaleNormal="100" workbookViewId="0">
      <selection activeCell="D90" sqref="D90"/>
    </sheetView>
  </sheetViews>
  <sheetFormatPr baseColWidth="10" defaultColWidth="11.44140625" defaultRowHeight="11.4"/>
  <cols>
    <col min="1" max="1" width="2.109375" style="21" customWidth="1"/>
    <col min="2" max="2" width="4.6640625" style="22" customWidth="1"/>
    <col min="3" max="3" width="1.88671875" style="21" customWidth="1"/>
    <col min="4" max="4" width="43.33203125" style="21" bestFit="1" customWidth="1"/>
    <col min="5" max="5" width="6.44140625" style="21" customWidth="1"/>
    <col min="6" max="6" width="7.109375" style="22" customWidth="1"/>
    <col min="7" max="7" width="1.88671875" style="22" customWidth="1"/>
    <col min="8" max="8" width="10.44140625" style="22" customWidth="1"/>
    <col min="9" max="9" width="1.88671875" style="22" customWidth="1"/>
    <col min="10" max="10" width="14.6640625" style="21" customWidth="1"/>
    <col min="11" max="11" width="1.33203125" style="21" customWidth="1"/>
    <col min="12" max="12" width="16" style="157" customWidth="1"/>
    <col min="13" max="13" width="12.6640625" style="21" customWidth="1"/>
    <col min="14" max="14" width="14.44140625" style="21" bestFit="1" customWidth="1"/>
    <col min="15" max="16384" width="11.44140625" style="21"/>
  </cols>
  <sheetData>
    <row r="1" spans="1:12" s="1" customFormat="1" ht="7.5" customHeight="1">
      <c r="B1" s="2"/>
      <c r="C1" s="3"/>
      <c r="D1" s="3"/>
      <c r="E1" s="3"/>
      <c r="F1" s="4"/>
      <c r="G1" s="4"/>
      <c r="H1" s="4"/>
      <c r="I1" s="4"/>
      <c r="J1" s="6"/>
      <c r="K1" s="5"/>
      <c r="L1" s="148"/>
    </row>
    <row r="2" spans="1:12" s="1" customFormat="1" ht="13.2" customHeight="1">
      <c r="A2" s="128" t="s">
        <v>235</v>
      </c>
      <c r="B2" s="128"/>
      <c r="C2" s="128"/>
      <c r="D2" s="128"/>
      <c r="E2" s="5"/>
      <c r="F2" s="8"/>
      <c r="G2" s="8"/>
      <c r="H2" s="8" t="s">
        <v>9</v>
      </c>
      <c r="I2" s="8"/>
      <c r="J2" s="5"/>
      <c r="K2" s="5"/>
      <c r="L2" s="7"/>
    </row>
    <row r="3" spans="1:12" s="1" customFormat="1" ht="13.2" customHeight="1">
      <c r="A3" s="187" t="s">
        <v>234</v>
      </c>
      <c r="B3" s="187"/>
      <c r="C3" s="187"/>
      <c r="D3" s="5"/>
      <c r="E3" s="5"/>
      <c r="F3" s="8"/>
      <c r="G3" s="8"/>
      <c r="H3" s="8" t="s">
        <v>9</v>
      </c>
      <c r="I3" s="8"/>
      <c r="J3" s="5"/>
      <c r="K3" s="5"/>
      <c r="L3" s="5"/>
    </row>
    <row r="4" spans="1:12" s="1" customFormat="1" ht="12">
      <c r="B4" s="11"/>
      <c r="C4" s="3"/>
      <c r="D4" s="11"/>
      <c r="E4" s="11"/>
      <c r="F4" s="8"/>
      <c r="G4" s="8"/>
      <c r="H4" s="8"/>
      <c r="I4" s="8"/>
      <c r="J4" s="1" t="s">
        <v>9</v>
      </c>
      <c r="L4" s="149" t="s">
        <v>233</v>
      </c>
    </row>
    <row r="5" spans="1:12" s="1" customFormat="1" ht="12">
      <c r="B5" s="4"/>
      <c r="C5" s="3"/>
      <c r="D5" s="11"/>
      <c r="E5" s="11"/>
      <c r="F5" s="8"/>
      <c r="G5" s="8"/>
      <c r="H5" s="8"/>
      <c r="I5" s="8"/>
      <c r="J5" s="9"/>
      <c r="L5" s="149" t="s">
        <v>236</v>
      </c>
    </row>
    <row r="6" spans="1:12" s="1" customFormat="1" ht="12">
      <c r="B6" s="4"/>
      <c r="C6" s="3"/>
      <c r="D6" s="11"/>
      <c r="E6" s="11"/>
      <c r="F6" s="8"/>
      <c r="G6" s="8"/>
      <c r="H6" s="8"/>
      <c r="I6" s="8"/>
      <c r="J6" s="9" t="s">
        <v>9</v>
      </c>
      <c r="L6" s="150"/>
    </row>
    <row r="7" spans="1:12" s="12" customFormat="1" ht="12">
      <c r="B7" s="3" t="s">
        <v>11</v>
      </c>
      <c r="C7" s="3"/>
      <c r="D7" s="13"/>
      <c r="E7" s="13"/>
      <c r="F7" s="14"/>
      <c r="G7" s="14"/>
      <c r="H7" s="14"/>
      <c r="I7" s="14"/>
      <c r="J7" s="15" t="s">
        <v>9</v>
      </c>
      <c r="K7" s="13"/>
      <c r="L7" s="150" t="s">
        <v>9</v>
      </c>
    </row>
    <row r="8" spans="1:12" s="1" customFormat="1" ht="12">
      <c r="B8" s="4"/>
      <c r="C8" s="3"/>
      <c r="F8" s="2"/>
      <c r="G8" s="2"/>
      <c r="H8" s="2"/>
      <c r="I8" s="2"/>
      <c r="L8" s="148"/>
    </row>
    <row r="9" spans="1:12" s="1" customFormat="1" ht="6.75" customHeight="1">
      <c r="B9" s="16"/>
      <c r="C9" s="16"/>
      <c r="D9" s="16"/>
      <c r="E9" s="16"/>
      <c r="F9" s="16"/>
      <c r="G9" s="16"/>
      <c r="H9" s="16"/>
      <c r="I9" s="16"/>
      <c r="J9" s="16"/>
      <c r="K9" s="16"/>
      <c r="L9" s="151"/>
    </row>
    <row r="10" spans="1:12" s="1" customFormat="1" ht="12">
      <c r="B10" s="17"/>
      <c r="C10" s="17"/>
      <c r="D10" s="17"/>
      <c r="E10" s="17"/>
      <c r="F10" s="14" t="s">
        <v>2</v>
      </c>
      <c r="G10" s="17"/>
      <c r="H10" s="33" t="s">
        <v>7</v>
      </c>
      <c r="I10" s="17"/>
      <c r="J10" s="27" t="s">
        <v>3</v>
      </c>
      <c r="K10" s="17"/>
      <c r="L10" s="152" t="s">
        <v>5</v>
      </c>
    </row>
    <row r="11" spans="1:12" s="1" customFormat="1" ht="12">
      <c r="B11" s="17" t="s">
        <v>0</v>
      </c>
      <c r="C11" s="17"/>
      <c r="D11" s="17" t="s">
        <v>1</v>
      </c>
      <c r="E11" s="17"/>
      <c r="F11" s="28"/>
      <c r="G11" s="17"/>
      <c r="H11" s="33" t="s">
        <v>8</v>
      </c>
      <c r="I11" s="17"/>
      <c r="J11" s="27" t="s">
        <v>4</v>
      </c>
      <c r="K11" s="17"/>
      <c r="L11" s="152" t="s">
        <v>6</v>
      </c>
    </row>
    <row r="12" spans="1:12" s="1" customFormat="1" ht="6.75" customHeight="1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53"/>
    </row>
    <row r="13" spans="1:12" s="1" customFormat="1" ht="12">
      <c r="B13" s="56"/>
      <c r="C13" s="19"/>
      <c r="D13" s="19"/>
      <c r="E13" s="5"/>
      <c r="F13" s="8"/>
      <c r="G13" s="8"/>
      <c r="H13" s="8"/>
      <c r="I13" s="8"/>
      <c r="J13" s="5"/>
      <c r="K13" s="5"/>
      <c r="L13" s="20"/>
    </row>
    <row r="14" spans="1:12" s="1" customFormat="1" ht="12">
      <c r="B14" s="56"/>
      <c r="C14" s="19"/>
      <c r="D14" s="9"/>
      <c r="E14" s="53"/>
      <c r="F14" s="2"/>
      <c r="G14" s="2"/>
      <c r="H14" s="2"/>
      <c r="I14" s="2"/>
      <c r="J14" s="60"/>
      <c r="K14" s="54"/>
      <c r="L14" s="38"/>
    </row>
    <row r="15" spans="1:12" s="1" customFormat="1" ht="12">
      <c r="B15" s="56" t="s">
        <v>22</v>
      </c>
      <c r="C15" s="50"/>
      <c r="D15" s="9" t="s">
        <v>240</v>
      </c>
      <c r="E15" s="53"/>
      <c r="F15" s="2"/>
      <c r="G15" s="2"/>
      <c r="H15" s="2"/>
      <c r="I15" s="2"/>
      <c r="J15" s="64"/>
      <c r="K15" s="55"/>
      <c r="L15" s="66"/>
    </row>
    <row r="16" spans="1:12" s="1" customFormat="1" ht="12">
      <c r="B16" s="143"/>
      <c r="C16" s="50"/>
      <c r="D16" s="9"/>
      <c r="E16" s="53"/>
      <c r="F16" s="2"/>
      <c r="G16" s="2"/>
      <c r="H16" s="2"/>
      <c r="I16" s="2"/>
      <c r="J16" s="64"/>
      <c r="K16" s="55"/>
      <c r="L16" s="185"/>
    </row>
    <row r="17" spans="1:13" s="1" customFormat="1" ht="12">
      <c r="B17" s="143"/>
      <c r="C17" s="50"/>
      <c r="D17" s="9"/>
      <c r="E17" s="53"/>
      <c r="F17" s="2"/>
      <c r="G17" s="2"/>
      <c r="H17" s="2"/>
      <c r="I17" s="2"/>
      <c r="J17" s="64"/>
      <c r="K17" s="55"/>
      <c r="L17" s="185"/>
    </row>
    <row r="18" spans="1:13" s="1" customFormat="1" ht="12">
      <c r="B18" s="143"/>
      <c r="C18" s="50"/>
      <c r="D18" s="9"/>
      <c r="E18" s="53"/>
      <c r="F18" s="2"/>
      <c r="G18" s="2"/>
      <c r="H18" s="2"/>
      <c r="I18" s="2"/>
      <c r="J18" s="64"/>
      <c r="K18" s="55"/>
      <c r="L18" s="185"/>
    </row>
    <row r="19" spans="1:13" s="1" customFormat="1" ht="12">
      <c r="B19" s="143"/>
      <c r="C19" s="50"/>
      <c r="D19" s="9"/>
      <c r="E19" s="53"/>
      <c r="F19" s="2"/>
      <c r="G19" s="2"/>
      <c r="H19" s="2"/>
      <c r="I19" s="2"/>
      <c r="J19" s="64"/>
      <c r="K19" s="55"/>
      <c r="L19" s="185"/>
    </row>
    <row r="20" spans="1:13" s="1" customFormat="1" ht="12">
      <c r="B20" s="143"/>
      <c r="C20" s="50"/>
      <c r="D20" s="9"/>
      <c r="E20" s="53"/>
      <c r="F20" s="2"/>
      <c r="G20" s="2"/>
      <c r="H20" s="2"/>
      <c r="I20" s="2"/>
      <c r="J20" s="64"/>
      <c r="K20" s="55"/>
      <c r="L20" s="185"/>
    </row>
    <row r="21" spans="1:13" s="1" customFormat="1" ht="12">
      <c r="B21" s="143"/>
      <c r="C21" s="50"/>
      <c r="D21" s="9"/>
      <c r="E21" s="53"/>
      <c r="F21" s="2"/>
      <c r="G21" s="2"/>
      <c r="H21" s="2"/>
      <c r="I21" s="2"/>
      <c r="J21" s="64"/>
      <c r="K21" s="55"/>
      <c r="L21" s="185"/>
    </row>
    <row r="22" spans="1:13" s="1" customFormat="1" ht="12">
      <c r="B22" s="143"/>
      <c r="C22" s="50"/>
      <c r="D22" s="9"/>
      <c r="E22" s="53"/>
      <c r="F22" s="2"/>
      <c r="G22" s="2"/>
      <c r="H22" s="2"/>
      <c r="I22" s="2"/>
      <c r="J22" s="64"/>
      <c r="K22" s="55"/>
      <c r="L22" s="185"/>
    </row>
    <row r="23" spans="1:13" s="1" customFormat="1" ht="12">
      <c r="B23" s="143"/>
      <c r="C23" s="50"/>
      <c r="D23" s="9"/>
      <c r="E23" s="53"/>
      <c r="F23" s="2"/>
      <c r="G23" s="2"/>
      <c r="H23" s="2"/>
      <c r="I23" s="2"/>
      <c r="J23" s="64"/>
      <c r="K23" s="55"/>
      <c r="L23" s="185"/>
    </row>
    <row r="24" spans="1:13" s="1" customFormat="1" ht="12">
      <c r="B24" s="143"/>
      <c r="C24" s="50"/>
      <c r="D24" s="9"/>
      <c r="E24" s="53"/>
      <c r="F24" s="2"/>
      <c r="G24" s="2"/>
      <c r="H24" s="2"/>
      <c r="I24" s="2"/>
      <c r="J24" s="64"/>
      <c r="K24" s="55"/>
      <c r="L24" s="185"/>
    </row>
    <row r="25" spans="1:13" s="1" customFormat="1" ht="12">
      <c r="B25" s="143"/>
      <c r="C25" s="50"/>
      <c r="D25" s="9"/>
      <c r="E25" s="53"/>
      <c r="F25" s="2"/>
      <c r="G25" s="2"/>
      <c r="H25" s="2"/>
      <c r="I25" s="2"/>
      <c r="J25" s="64"/>
      <c r="K25" s="55"/>
      <c r="L25" s="185"/>
    </row>
    <row r="26" spans="1:13" s="1" customFormat="1" ht="12">
      <c r="B26" s="56"/>
      <c r="C26" s="50"/>
      <c r="D26" s="39"/>
      <c r="E26" s="53"/>
      <c r="F26" s="2"/>
      <c r="G26" s="2"/>
      <c r="H26" s="2"/>
      <c r="I26" s="2"/>
      <c r="J26" s="64"/>
      <c r="K26" s="55"/>
      <c r="L26" s="49"/>
    </row>
    <row r="27" spans="1:13" s="1" customFormat="1" ht="12">
      <c r="A27" s="1" t="s">
        <v>9</v>
      </c>
      <c r="B27" s="102"/>
      <c r="C27" s="50"/>
      <c r="D27" s="9"/>
      <c r="E27" s="9"/>
      <c r="F27" s="102"/>
      <c r="G27" s="102"/>
      <c r="H27" s="8"/>
      <c r="I27" s="102"/>
      <c r="J27" s="64"/>
      <c r="K27" s="41"/>
      <c r="L27" s="49"/>
    </row>
    <row r="28" spans="1:13" s="1" customFormat="1" ht="12">
      <c r="B28" s="56"/>
      <c r="C28" s="19"/>
      <c r="D28" s="37"/>
      <c r="E28" s="9"/>
      <c r="F28" s="56"/>
      <c r="G28" s="56"/>
      <c r="H28" s="56"/>
      <c r="I28" s="56"/>
      <c r="J28" s="62"/>
      <c r="K28" s="42"/>
      <c r="L28" s="44"/>
    </row>
    <row r="29" spans="1:13" s="1" customFormat="1" ht="12.6" thickBot="1">
      <c r="B29" s="56"/>
      <c r="C29" s="19"/>
      <c r="D29" s="9" t="s">
        <v>241</v>
      </c>
      <c r="E29" s="9"/>
      <c r="F29" s="56"/>
      <c r="G29" s="56"/>
      <c r="H29" s="56"/>
      <c r="I29" s="56"/>
      <c r="J29" s="62"/>
      <c r="K29" s="42"/>
      <c r="L29" s="177" t="str">
        <f>IF($D$15="Nom général","",ROUND(SUM($L14:$L28),2))</f>
        <v/>
      </c>
    </row>
    <row r="30" spans="1:13" s="1" customFormat="1" ht="12.6" thickTop="1">
      <c r="B30" s="56"/>
      <c r="C30" s="19"/>
      <c r="D30" s="9"/>
      <c r="E30" s="9"/>
      <c r="F30" s="56"/>
      <c r="G30" s="56"/>
      <c r="H30" s="56"/>
      <c r="I30" s="56"/>
      <c r="J30" s="61"/>
      <c r="K30" s="41"/>
      <c r="L30" s="49"/>
      <c r="M30" s="79"/>
    </row>
    <row r="31" spans="1:13" s="1" customFormat="1" ht="12">
      <c r="B31" s="56"/>
      <c r="C31" s="19"/>
      <c r="D31" s="39" t="s">
        <v>13</v>
      </c>
      <c r="E31" s="9"/>
      <c r="F31" s="56"/>
      <c r="G31" s="56"/>
      <c r="H31" s="56"/>
      <c r="I31" s="56"/>
      <c r="J31" s="61"/>
      <c r="K31" s="41"/>
      <c r="L31" s="178" t="str">
        <f>IF($L29="","",ROUND(L29*5%,2))</f>
        <v/>
      </c>
    </row>
    <row r="32" spans="1:13" s="1" customFormat="1" ht="12">
      <c r="B32" s="56"/>
      <c r="C32" s="19"/>
      <c r="D32" s="39"/>
      <c r="E32" s="9"/>
      <c r="F32" s="56"/>
      <c r="G32" s="56"/>
      <c r="H32" s="56"/>
      <c r="I32" s="56"/>
      <c r="J32" s="61"/>
      <c r="K32" s="41"/>
      <c r="L32" s="49"/>
    </row>
    <row r="33" spans="1:14" s="1" customFormat="1" ht="12">
      <c r="A33" s="1" t="s">
        <v>9</v>
      </c>
      <c r="B33" s="56"/>
      <c r="C33" s="19"/>
      <c r="D33" s="11" t="s">
        <v>27</v>
      </c>
      <c r="E33" s="9"/>
      <c r="F33" s="56"/>
      <c r="G33" s="56"/>
      <c r="H33" s="56"/>
      <c r="I33" s="56"/>
      <c r="J33" s="61"/>
      <c r="K33" s="41"/>
      <c r="L33" s="178" t="str">
        <f>IF($L31="","",ROUND((L29+L31)*9.975%,2))</f>
        <v/>
      </c>
    </row>
    <row r="34" spans="1:14" s="1" customFormat="1" ht="12">
      <c r="B34" s="56"/>
      <c r="C34" s="19"/>
      <c r="D34" s="39"/>
      <c r="E34" s="9"/>
      <c r="F34" s="56"/>
      <c r="G34" s="56"/>
      <c r="H34" s="56"/>
      <c r="I34" s="56"/>
      <c r="J34" s="61"/>
      <c r="K34" s="41"/>
      <c r="L34" s="49"/>
    </row>
    <row r="35" spans="1:14" s="1" customFormat="1" ht="14.4" thickBot="1">
      <c r="B35" s="56"/>
      <c r="C35" s="19"/>
      <c r="D35" s="3" t="s">
        <v>10</v>
      </c>
      <c r="E35" s="9"/>
      <c r="F35" s="56"/>
      <c r="G35" s="56"/>
      <c r="H35" s="56"/>
      <c r="I35" s="56"/>
      <c r="J35" s="61"/>
      <c r="K35" s="41"/>
      <c r="L35" s="179" t="str">
        <f>IF($L33="","",SUM(L29:L33))</f>
        <v/>
      </c>
    </row>
    <row r="36" spans="1:14" s="1" customFormat="1" ht="12.6" thickTop="1">
      <c r="B36" s="56"/>
      <c r="C36" s="19"/>
      <c r="D36" s="9"/>
      <c r="E36" s="9"/>
      <c r="F36" s="56"/>
      <c r="G36" s="56"/>
      <c r="H36" s="56"/>
      <c r="I36" s="56"/>
      <c r="J36" s="62"/>
      <c r="K36" s="42"/>
      <c r="L36" s="44"/>
      <c r="M36" s="79"/>
    </row>
    <row r="37" spans="1:14" s="1" customFormat="1" ht="12">
      <c r="B37" s="56"/>
      <c r="C37" s="19"/>
      <c r="D37" s="9"/>
      <c r="E37" s="9"/>
      <c r="F37" s="56"/>
      <c r="G37" s="56"/>
      <c r="H37" s="56"/>
      <c r="I37" s="56"/>
      <c r="J37" s="62"/>
      <c r="K37" s="42"/>
      <c r="L37" s="44"/>
    </row>
    <row r="38" spans="1:14" s="1" customFormat="1" ht="13.2">
      <c r="B38" s="56"/>
      <c r="C38" s="19"/>
      <c r="D38" s="9"/>
      <c r="E38" s="9"/>
      <c r="F38" s="63"/>
      <c r="G38" s="56"/>
      <c r="H38" s="56"/>
      <c r="I38" s="56"/>
      <c r="J38" s="62"/>
      <c r="K38" s="42"/>
      <c r="L38" s="44"/>
      <c r="N38" s="67"/>
    </row>
    <row r="39" spans="1:14" s="1" customFormat="1" ht="12">
      <c r="B39" s="56"/>
      <c r="C39" s="19"/>
      <c r="D39" s="9"/>
      <c r="E39" s="9"/>
      <c r="F39" s="9"/>
      <c r="G39" s="9"/>
      <c r="H39" s="9"/>
      <c r="I39" s="9"/>
      <c r="J39" s="43"/>
      <c r="K39" s="42"/>
      <c r="L39" s="44"/>
    </row>
    <row r="40" spans="1:14" s="1" customFormat="1" ht="12">
      <c r="B40" s="56"/>
      <c r="C40" s="19"/>
      <c r="D40" s="9"/>
      <c r="E40" s="9"/>
      <c r="F40" s="9"/>
      <c r="G40" s="9"/>
      <c r="H40" s="9"/>
      <c r="I40" s="9"/>
      <c r="J40" s="43"/>
      <c r="K40" s="42"/>
      <c r="L40" s="44"/>
      <c r="N40" s="67"/>
    </row>
    <row r="41" spans="1:14" s="1" customFormat="1" ht="12">
      <c r="B41" s="56"/>
      <c r="C41" s="19"/>
      <c r="D41" s="9"/>
      <c r="E41" s="9"/>
      <c r="F41" s="39"/>
      <c r="G41" s="9"/>
      <c r="H41" s="9"/>
      <c r="I41" s="9"/>
      <c r="J41" s="43"/>
      <c r="K41" s="42"/>
      <c r="L41" s="44"/>
    </row>
    <row r="42" spans="1:14" s="1" customFormat="1" ht="13.8">
      <c r="B42" s="56"/>
      <c r="C42" s="19"/>
      <c r="D42" s="9"/>
      <c r="E42" s="9"/>
      <c r="F42" s="9"/>
      <c r="G42" s="9"/>
      <c r="H42" s="9"/>
      <c r="I42" s="9"/>
      <c r="J42" s="43"/>
      <c r="K42" s="42"/>
      <c r="L42" s="44"/>
      <c r="M42" s="34" t="s">
        <v>9</v>
      </c>
      <c r="N42" s="68"/>
    </row>
    <row r="43" spans="1:14" s="1" customFormat="1" ht="12">
      <c r="B43" s="56"/>
      <c r="C43" s="19"/>
      <c r="D43" s="37"/>
      <c r="E43" s="9"/>
      <c r="F43" s="9"/>
      <c r="G43" s="9"/>
      <c r="H43" s="9"/>
      <c r="I43" s="9"/>
      <c r="J43" s="43"/>
      <c r="K43" s="42"/>
      <c r="L43" s="44"/>
    </row>
    <row r="44" spans="1:14" s="1" customFormat="1" ht="12">
      <c r="B44" s="56"/>
      <c r="C44" s="19"/>
      <c r="D44" s="9"/>
      <c r="E44" s="9"/>
      <c r="F44" s="9"/>
      <c r="G44" s="9"/>
      <c r="H44" s="9"/>
      <c r="I44" s="9"/>
      <c r="J44" s="43"/>
      <c r="K44" s="42"/>
      <c r="L44" s="44"/>
    </row>
    <row r="45" spans="1:14" s="1" customFormat="1" ht="12">
      <c r="B45" s="56"/>
      <c r="C45" s="19"/>
      <c r="D45" s="9"/>
      <c r="E45" s="9"/>
      <c r="F45" s="9"/>
      <c r="K45" s="42"/>
      <c r="L45" s="44"/>
    </row>
    <row r="46" spans="1:14" s="1" customFormat="1" ht="12">
      <c r="B46" s="56"/>
      <c r="C46" s="19"/>
      <c r="D46" s="9"/>
      <c r="E46" s="9"/>
      <c r="F46" s="9"/>
      <c r="K46" s="42"/>
      <c r="L46" s="44"/>
    </row>
    <row r="47" spans="1:14" s="1" customFormat="1" ht="12">
      <c r="B47" s="56"/>
      <c r="C47" s="19"/>
      <c r="D47" s="37"/>
      <c r="E47" s="9"/>
      <c r="F47" s="9"/>
      <c r="G47" s="9"/>
      <c r="H47" s="9"/>
      <c r="I47" s="9"/>
      <c r="J47" s="43"/>
      <c r="K47" s="42"/>
      <c r="L47" s="44"/>
    </row>
    <row r="48" spans="1:14" s="1" customFormat="1" ht="12">
      <c r="B48" s="56"/>
      <c r="C48" s="19"/>
      <c r="D48" s="9"/>
      <c r="E48" s="9"/>
      <c r="F48" s="9"/>
      <c r="G48" s="9"/>
      <c r="H48" s="9"/>
      <c r="I48" s="9"/>
      <c r="J48" s="43"/>
      <c r="K48" s="42"/>
      <c r="L48" s="44"/>
    </row>
    <row r="49" spans="2:12" s="1" customFormat="1" ht="12">
      <c r="B49" s="56"/>
      <c r="C49" s="19"/>
      <c r="D49" s="9"/>
      <c r="E49" s="9"/>
      <c r="F49" s="9"/>
      <c r="G49" s="39"/>
      <c r="H49" s="9"/>
      <c r="I49" s="9"/>
      <c r="J49" s="43"/>
      <c r="K49" s="42"/>
      <c r="L49" s="44"/>
    </row>
    <row r="50" spans="2:12" s="1" customFormat="1" ht="12">
      <c r="B50" s="56"/>
      <c r="C50" s="19"/>
      <c r="D50" s="37"/>
      <c r="E50" s="5"/>
      <c r="F50" s="8"/>
      <c r="H50" s="8"/>
      <c r="I50" s="8"/>
      <c r="J50" s="43"/>
      <c r="K50" s="43"/>
      <c r="L50" s="45"/>
    </row>
    <row r="51" spans="2:12" s="1" customFormat="1" ht="12">
      <c r="B51" s="56"/>
      <c r="C51" s="19"/>
      <c r="D51" s="35"/>
      <c r="E51" s="31"/>
      <c r="F51" s="32"/>
      <c r="G51" s="32"/>
      <c r="H51" s="32"/>
      <c r="I51" s="32"/>
      <c r="J51" s="46"/>
      <c r="K51" s="46"/>
      <c r="L51" s="44"/>
    </row>
    <row r="52" spans="2:12" s="1" customFormat="1" ht="12">
      <c r="B52" s="56"/>
      <c r="C52" s="19"/>
      <c r="D52" s="19"/>
      <c r="E52" s="5"/>
      <c r="F52" s="8"/>
      <c r="G52" s="8"/>
      <c r="H52" s="8"/>
      <c r="I52" s="8"/>
      <c r="J52" s="40"/>
      <c r="K52" s="40"/>
      <c r="L52" s="47"/>
    </row>
    <row r="53" spans="2:12" s="1" customFormat="1" ht="12">
      <c r="B53" s="56"/>
      <c r="C53" s="19"/>
      <c r="D53" s="51"/>
      <c r="E53" s="5"/>
      <c r="F53" s="8"/>
      <c r="G53" s="8"/>
      <c r="H53" s="8"/>
      <c r="I53" s="8"/>
      <c r="J53" s="47"/>
      <c r="K53" s="40"/>
      <c r="L53" s="49"/>
    </row>
    <row r="54" spans="2:12" s="1" customFormat="1" ht="12">
      <c r="B54" s="56"/>
      <c r="C54" s="19"/>
      <c r="D54" s="51"/>
      <c r="E54" s="5"/>
      <c r="F54" s="8"/>
      <c r="G54" s="8"/>
      <c r="H54" s="8"/>
      <c r="I54" s="8"/>
      <c r="J54" s="40"/>
      <c r="K54" s="40"/>
      <c r="L54" s="49"/>
    </row>
    <row r="55" spans="2:12" s="1" customFormat="1" ht="12">
      <c r="B55" s="56"/>
      <c r="C55" s="19"/>
      <c r="D55" s="36"/>
      <c r="E55" s="31"/>
      <c r="F55" s="32"/>
      <c r="G55" s="32"/>
      <c r="H55" s="32"/>
      <c r="I55" s="32"/>
      <c r="J55" s="48"/>
      <c r="K55" s="48"/>
      <c r="L55" s="52"/>
    </row>
    <row r="56" spans="2:12" s="1" customFormat="1" ht="12">
      <c r="B56" s="56"/>
      <c r="C56" s="19"/>
      <c r="D56" s="36"/>
      <c r="E56" s="31"/>
      <c r="F56" s="32"/>
      <c r="G56" s="32"/>
      <c r="H56" s="32"/>
      <c r="I56" s="32"/>
      <c r="J56" s="48"/>
      <c r="K56" s="48"/>
      <c r="L56" s="52"/>
    </row>
    <row r="57" spans="2:12" s="1" customFormat="1" ht="12">
      <c r="B57" s="56"/>
      <c r="C57" s="19"/>
      <c r="D57" s="36"/>
      <c r="E57" s="31"/>
      <c r="F57" s="32"/>
      <c r="G57" s="32"/>
      <c r="H57" s="32"/>
      <c r="I57" s="32"/>
      <c r="J57" s="48"/>
      <c r="K57" s="48"/>
      <c r="L57" s="52"/>
    </row>
    <row r="58" spans="2:12" s="1" customFormat="1" ht="12">
      <c r="B58" s="56"/>
      <c r="C58" s="19"/>
      <c r="D58" s="36"/>
      <c r="E58" s="31"/>
      <c r="F58" s="32"/>
      <c r="G58" s="32"/>
      <c r="H58" s="32"/>
      <c r="I58" s="32"/>
      <c r="J58" s="48"/>
      <c r="K58" s="48"/>
      <c r="L58" s="52"/>
    </row>
    <row r="59" spans="2:12" s="1" customFormat="1" ht="12">
      <c r="B59" s="56"/>
      <c r="C59" s="19"/>
      <c r="D59" s="36"/>
      <c r="E59" s="31"/>
      <c r="F59" s="32"/>
      <c r="G59" s="32"/>
      <c r="H59" s="32"/>
      <c r="I59" s="32"/>
      <c r="J59" s="48"/>
      <c r="K59" s="48"/>
      <c r="L59" s="52"/>
    </row>
    <row r="60" spans="2:12" s="1" customFormat="1" ht="12">
      <c r="B60" s="56"/>
      <c r="C60" s="19"/>
      <c r="D60" s="36"/>
      <c r="E60" s="31"/>
      <c r="F60" s="32"/>
      <c r="G60" s="32"/>
      <c r="H60" s="32"/>
      <c r="I60" s="32"/>
      <c r="J60" s="48"/>
      <c r="K60" s="48"/>
      <c r="L60" s="52"/>
    </row>
    <row r="61" spans="2:12" s="1" customFormat="1" ht="12">
      <c r="B61" s="56"/>
      <c r="C61" s="19"/>
      <c r="D61" s="36"/>
      <c r="E61" s="31"/>
      <c r="F61" s="32"/>
      <c r="G61" s="32"/>
      <c r="H61" s="32"/>
      <c r="I61" s="32"/>
      <c r="J61" s="48"/>
      <c r="K61" s="48"/>
      <c r="L61" s="52"/>
    </row>
    <row r="62" spans="2:12" s="1" customFormat="1" ht="12">
      <c r="B62" s="143"/>
      <c r="C62" s="19"/>
      <c r="D62" s="36"/>
      <c r="E62" s="31"/>
      <c r="F62" s="32"/>
      <c r="G62" s="32"/>
      <c r="H62" s="32"/>
      <c r="I62" s="32"/>
      <c r="J62" s="48"/>
      <c r="K62" s="48"/>
      <c r="L62" s="52"/>
    </row>
    <row r="63" spans="2:12" s="1" customFormat="1" ht="12">
      <c r="B63" s="143"/>
      <c r="C63" s="19"/>
      <c r="D63" s="36"/>
      <c r="E63" s="31"/>
      <c r="F63" s="32"/>
      <c r="G63" s="32"/>
      <c r="H63" s="32"/>
      <c r="I63" s="32"/>
      <c r="J63" s="48"/>
      <c r="K63" s="48"/>
      <c r="L63" s="52"/>
    </row>
    <row r="64" spans="2:12" s="1" customFormat="1" ht="12">
      <c r="B64" s="143"/>
      <c r="C64" s="19"/>
      <c r="D64" s="36"/>
      <c r="E64" s="31"/>
      <c r="F64" s="32"/>
      <c r="G64" s="32"/>
      <c r="H64" s="32"/>
      <c r="I64" s="32"/>
      <c r="J64" s="48"/>
      <c r="K64" s="48"/>
      <c r="L64" s="52"/>
    </row>
    <row r="65" spans="1:12" s="1" customFormat="1" ht="12">
      <c r="B65" s="143"/>
      <c r="C65" s="19"/>
      <c r="D65" s="36"/>
      <c r="E65" s="31"/>
      <c r="F65" s="32"/>
      <c r="G65" s="32"/>
      <c r="H65" s="32"/>
      <c r="I65" s="32"/>
      <c r="J65" s="48"/>
      <c r="K65" s="48"/>
      <c r="L65" s="52"/>
    </row>
    <row r="66" spans="1:12" s="1" customFormat="1" ht="12">
      <c r="B66" s="143"/>
      <c r="C66" s="19"/>
      <c r="D66" s="36"/>
      <c r="E66" s="31"/>
      <c r="F66" s="32"/>
      <c r="G66" s="32"/>
      <c r="H66" s="32"/>
      <c r="I66" s="32"/>
      <c r="J66" s="48"/>
      <c r="K66" s="48"/>
      <c r="L66" s="52"/>
    </row>
    <row r="67" spans="1:12" s="1" customFormat="1" ht="12">
      <c r="B67" s="56"/>
      <c r="C67" s="19"/>
      <c r="D67" s="36"/>
      <c r="E67" s="31"/>
      <c r="F67" s="32"/>
      <c r="G67" s="32"/>
      <c r="H67" s="32"/>
      <c r="I67" s="32"/>
      <c r="J67" s="48"/>
      <c r="K67" s="48"/>
      <c r="L67" s="52"/>
    </row>
    <row r="68" spans="1:12" s="1" customFormat="1" ht="12">
      <c r="B68" s="56"/>
      <c r="C68" s="19"/>
      <c r="D68" s="36"/>
      <c r="E68" s="31"/>
      <c r="F68" s="32"/>
      <c r="G68" s="32"/>
      <c r="H68" s="32"/>
      <c r="I68" s="32"/>
      <c r="J68" s="48"/>
      <c r="K68" s="48"/>
      <c r="L68" s="52"/>
    </row>
    <row r="69" spans="1:12" s="1" customFormat="1" ht="12">
      <c r="B69" s="56"/>
      <c r="C69" s="19"/>
      <c r="D69" s="36"/>
      <c r="E69" s="31"/>
      <c r="F69" s="32"/>
      <c r="G69" s="32"/>
      <c r="H69" s="32"/>
      <c r="I69" s="32"/>
      <c r="J69" s="48"/>
      <c r="K69" s="48"/>
      <c r="L69" s="52"/>
    </row>
    <row r="70" spans="1:12" s="1" customFormat="1" ht="12">
      <c r="B70" s="165"/>
      <c r="C70" s="165"/>
      <c r="D70" s="165"/>
      <c r="E70" s="3"/>
      <c r="F70" s="4"/>
      <c r="G70" s="4"/>
      <c r="H70" s="4"/>
      <c r="I70" s="4"/>
      <c r="J70" s="6"/>
      <c r="K70" s="5"/>
      <c r="L70" s="7"/>
    </row>
    <row r="71" spans="1:12" s="1" customFormat="1" ht="12">
      <c r="B71" s="166"/>
      <c r="C71" s="166"/>
      <c r="D71" s="147"/>
      <c r="E71" s="3"/>
      <c r="F71" s="4"/>
      <c r="G71" s="4"/>
      <c r="H71" s="4"/>
      <c r="I71" s="4"/>
      <c r="J71" s="9"/>
      <c r="K71" s="3"/>
      <c r="L71" s="10" t="s">
        <v>9</v>
      </c>
    </row>
    <row r="72" spans="1:12" s="1" customFormat="1" ht="12">
      <c r="B72" s="166"/>
      <c r="C72" s="166"/>
      <c r="D72" s="171"/>
      <c r="E72" s="170"/>
      <c r="F72" s="4"/>
      <c r="G72" s="4"/>
      <c r="H72" s="4"/>
      <c r="I72" s="4"/>
      <c r="J72" s="9"/>
      <c r="K72" s="170"/>
      <c r="L72" s="10"/>
    </row>
    <row r="73" spans="1:12" s="1" customFormat="1" ht="12">
      <c r="B73" s="166"/>
      <c r="C73" s="166"/>
      <c r="D73" s="171"/>
      <c r="E73" s="170"/>
      <c r="F73" s="4"/>
      <c r="G73" s="4"/>
      <c r="H73" s="4"/>
      <c r="I73" s="4"/>
      <c r="J73" s="9"/>
      <c r="K73" s="170"/>
      <c r="L73" s="10"/>
    </row>
    <row r="74" spans="1:12" s="1" customFormat="1" ht="12">
      <c r="B74" s="166"/>
      <c r="C74" s="166"/>
      <c r="D74" s="165"/>
      <c r="E74" s="168"/>
      <c r="F74" s="4"/>
      <c r="G74" s="4"/>
      <c r="H74" s="4"/>
      <c r="I74" s="4"/>
      <c r="J74" s="9"/>
      <c r="K74" s="168"/>
      <c r="L74" s="10"/>
    </row>
    <row r="75" spans="1:12" s="1" customFormat="1" ht="12">
      <c r="A75" s="188" t="s">
        <v>235</v>
      </c>
      <c r="B75" s="188"/>
      <c r="C75" s="188"/>
      <c r="D75" s="188"/>
      <c r="E75" s="11"/>
      <c r="F75" s="8"/>
      <c r="G75" s="8"/>
      <c r="H75" s="8"/>
      <c r="I75" s="8"/>
      <c r="J75" s="9"/>
    </row>
    <row r="76" spans="1:12" s="1" customFormat="1" ht="12.75" customHeight="1">
      <c r="A76" s="188" t="s">
        <v>234</v>
      </c>
      <c r="B76" s="188"/>
      <c r="C76" s="188"/>
      <c r="D76" s="11"/>
      <c r="E76" s="11"/>
      <c r="F76" s="8"/>
      <c r="G76" s="8"/>
      <c r="H76" s="8"/>
      <c r="I76" s="8"/>
      <c r="J76" s="9"/>
      <c r="K76" s="167"/>
      <c r="L76" s="167"/>
    </row>
    <row r="77" spans="1:12" s="1" customFormat="1" ht="12.75" customHeight="1">
      <c r="A77" s="165"/>
      <c r="B77" s="165"/>
      <c r="C77" s="165"/>
      <c r="D77" s="11"/>
      <c r="E77" s="11"/>
      <c r="F77" s="8"/>
      <c r="G77" s="8"/>
      <c r="H77" s="8"/>
      <c r="I77" s="8"/>
      <c r="J77" s="9"/>
      <c r="K77" s="186" t="str">
        <f>$L$4</f>
        <v>Date</v>
      </c>
      <c r="L77" s="186"/>
    </row>
    <row r="78" spans="1:12" s="1" customFormat="1" ht="12">
      <c r="B78" s="3" t="s">
        <v>12</v>
      </c>
      <c r="C78" s="3"/>
      <c r="D78" s="11"/>
      <c r="E78" s="11"/>
      <c r="G78" s="8"/>
      <c r="H78" s="8"/>
      <c r="I78" s="8"/>
      <c r="J78" s="15" t="s">
        <v>9</v>
      </c>
      <c r="K78" s="13"/>
      <c r="L78" s="150" t="str">
        <f>L5</f>
        <v>avant  h</v>
      </c>
    </row>
    <row r="79" spans="1:12" s="1" customFormat="1" ht="12">
      <c r="B79" s="4"/>
      <c r="C79" s="3"/>
      <c r="F79" s="2"/>
      <c r="G79" s="2"/>
      <c r="H79" s="2"/>
      <c r="I79" s="2"/>
      <c r="L79" s="148"/>
    </row>
    <row r="80" spans="1:12" s="1" customFormat="1" ht="12">
      <c r="B80" s="59"/>
      <c r="C80" s="23"/>
      <c r="D80" s="24"/>
      <c r="E80" s="24"/>
      <c r="F80" s="16"/>
      <c r="G80" s="16"/>
      <c r="H80" s="25"/>
      <c r="I80" s="16"/>
      <c r="J80" s="25"/>
      <c r="K80" s="26"/>
      <c r="L80" s="154"/>
    </row>
    <row r="81" spans="2:22" s="1" customFormat="1" ht="13.2">
      <c r="B81" s="17" t="s">
        <v>0</v>
      </c>
      <c r="C81" s="17"/>
      <c r="D81" s="17" t="s">
        <v>1</v>
      </c>
      <c r="E81" s="17"/>
      <c r="F81" s="14" t="s">
        <v>2</v>
      </c>
      <c r="G81" s="17"/>
      <c r="H81" s="33" t="s">
        <v>7</v>
      </c>
      <c r="I81" s="17"/>
      <c r="J81" s="27" t="s">
        <v>3</v>
      </c>
      <c r="K81" s="22"/>
      <c r="L81" s="155" t="s">
        <v>5</v>
      </c>
      <c r="N81"/>
      <c r="T81" s="1" t="e">
        <f>IF($D81="","",VLOOKUP($D81,Matrice,3,FALSE))</f>
        <v>#N/A</v>
      </c>
    </row>
    <row r="82" spans="2:22" s="1" customFormat="1" ht="13.2" customHeight="1">
      <c r="B82" s="17"/>
      <c r="C82" s="17"/>
      <c r="D82" s="17"/>
      <c r="E82" s="17"/>
      <c r="F82" s="28"/>
      <c r="G82" s="17"/>
      <c r="H82" s="33" t="s">
        <v>8</v>
      </c>
      <c r="I82" s="17"/>
      <c r="J82" s="27" t="s">
        <v>4</v>
      </c>
      <c r="K82" s="22"/>
      <c r="L82" s="155" t="s">
        <v>6</v>
      </c>
    </row>
    <row r="83" spans="2:22" s="1" customFormat="1" ht="13.2" customHeight="1">
      <c r="B83" s="18"/>
      <c r="C83" s="18"/>
      <c r="D83" s="18"/>
      <c r="E83" s="18"/>
      <c r="F83" s="18"/>
      <c r="G83" s="18"/>
      <c r="H83" s="29"/>
      <c r="I83" s="18"/>
      <c r="J83" s="29"/>
      <c r="K83" s="18"/>
      <c r="L83" s="156"/>
    </row>
    <row r="84" spans="2:22" s="1" customFormat="1">
      <c r="B84" s="8"/>
      <c r="C84" s="5"/>
      <c r="D84" s="21"/>
      <c r="E84" s="21"/>
      <c r="F84" s="22"/>
      <c r="G84" s="22"/>
      <c r="H84" s="22"/>
      <c r="I84" s="22"/>
      <c r="J84" s="21"/>
      <c r="K84" s="21"/>
      <c r="L84" s="157"/>
      <c r="V84" s="1">
        <f>SUM($L80:$L83)*T84</f>
        <v>0</v>
      </c>
    </row>
    <row r="85" spans="2:22" s="1" customFormat="1">
      <c r="B85" s="8"/>
      <c r="C85" s="5"/>
      <c r="D85" s="21"/>
      <c r="E85" s="21"/>
      <c r="F85" s="22"/>
      <c r="G85" s="22"/>
      <c r="H85" s="22"/>
      <c r="I85" s="22"/>
      <c r="J85" s="21"/>
      <c r="K85" s="21"/>
      <c r="L85" s="157"/>
      <c r="V85" s="1">
        <f>SUM($L80:$L84)*$J85</f>
        <v>0</v>
      </c>
    </row>
    <row r="86" spans="2:22" s="1" customFormat="1" ht="12">
      <c r="B86" s="56" t="s">
        <v>22</v>
      </c>
      <c r="C86" s="5"/>
      <c r="D86" s="9" t="s">
        <v>239</v>
      </c>
      <c r="E86" s="5"/>
      <c r="F86" s="8"/>
      <c r="G86" s="8"/>
      <c r="H86" s="8"/>
      <c r="I86" s="8"/>
      <c r="J86" s="30"/>
      <c r="K86" s="30"/>
      <c r="L86" s="30"/>
      <c r="V86" s="1">
        <f>ROUND(SUM($L80:$L85),2)</f>
        <v>0</v>
      </c>
    </row>
    <row r="87" spans="2:22" s="1" customFormat="1" ht="6.75" customHeight="1">
      <c r="B87" s="22"/>
      <c r="C87" s="21"/>
      <c r="D87" s="5"/>
      <c r="E87" s="5"/>
      <c r="F87" s="8"/>
      <c r="G87" s="8"/>
      <c r="H87" s="8"/>
      <c r="I87" s="8"/>
      <c r="J87" s="30"/>
      <c r="K87" s="30"/>
      <c r="L87" s="30"/>
    </row>
    <row r="88" spans="2:22" s="1" customFormat="1" ht="12">
      <c r="B88" s="22"/>
      <c r="C88" s="21"/>
      <c r="D88" s="103" t="s">
        <v>238</v>
      </c>
      <c r="E88" s="5"/>
      <c r="F88" s="57" t="s">
        <v>165</v>
      </c>
      <c r="G88" s="56"/>
      <c r="H88" s="57"/>
      <c r="I88" s="56"/>
      <c r="J88" s="172" t="str">
        <f>IF($H88="","",ROUND(#REF!/$H88,2))</f>
        <v/>
      </c>
      <c r="K88" s="173"/>
      <c r="L88" s="174" t="str">
        <f>IF($H88="","",$J88*$H88)</f>
        <v/>
      </c>
    </row>
    <row r="89" spans="2:22" s="1" customFormat="1" ht="4.5" customHeight="1">
      <c r="B89" s="71"/>
      <c r="C89" s="71"/>
      <c r="D89" s="71"/>
      <c r="E89" s="72"/>
      <c r="F89" s="69"/>
      <c r="G89" s="69"/>
      <c r="H89" s="69"/>
      <c r="I89" s="69"/>
      <c r="J89" s="73"/>
      <c r="K89" s="74"/>
      <c r="L89" s="74"/>
    </row>
    <row r="90" spans="2:22" customFormat="1" ht="12.75" customHeight="1">
      <c r="F90" t="str">
        <f>IF($D90="","",VLOOKUP($D90,Matrice,2,FALSE))</f>
        <v/>
      </c>
      <c r="J90" t="str">
        <f>IF($D90="","",VLOOKUP($D90,Matrice,3,FALSE))</f>
        <v/>
      </c>
      <c r="L90" t="str">
        <f>IF($H90="","",$H90*$J90)</f>
        <v/>
      </c>
    </row>
    <row r="91" spans="2:22" s="1" customFormat="1" ht="4.5" customHeight="1">
      <c r="B91" s="69"/>
      <c r="C91" s="70"/>
      <c r="D91" s="71"/>
      <c r="E91" s="72"/>
      <c r="F91" s="69"/>
      <c r="G91" s="69"/>
      <c r="H91" s="69"/>
      <c r="I91" s="69"/>
      <c r="J91" s="73"/>
      <c r="K91" s="74"/>
      <c r="L91" s="74"/>
    </row>
    <row r="92" spans="2:22" s="1" customFormat="1" ht="13.2">
      <c r="B92" s="56"/>
      <c r="C92" s="19"/>
      <c r="D92" s="58" t="s">
        <v>23</v>
      </c>
      <c r="E92" s="5"/>
      <c r="F92" s="144" t="str">
        <f>VLOOKUP($D92,Matrice,2,FALSE)</f>
        <v>%</v>
      </c>
      <c r="G92" s="8"/>
      <c r="H92" s="84" t="s">
        <v>9</v>
      </c>
      <c r="I92" s="8"/>
      <c r="J92" s="146">
        <f>VLOOKUP($D92,Matrice,3,FALSE)</f>
        <v>1.15E-2</v>
      </c>
      <c r="K92" s="30"/>
      <c r="L92" s="145">
        <f>SUM($L89:$L91)*$J92</f>
        <v>0</v>
      </c>
    </row>
    <row r="93" spans="2:22" ht="13.8" thickBot="1">
      <c r="B93" s="1"/>
      <c r="C93" s="1"/>
      <c r="D93" s="58" t="s">
        <v>18</v>
      </c>
      <c r="E93" s="5"/>
      <c r="F93" s="144" t="str">
        <f>VLOOKUP($D93,Matrice,2,FALSE)</f>
        <v>%</v>
      </c>
      <c r="G93" s="8"/>
      <c r="H93" s="65" t="s">
        <v>9</v>
      </c>
      <c r="I93" s="8"/>
      <c r="J93" s="146">
        <f>VLOOKUP($D93,Matrice,3,FALSE)</f>
        <v>0.1</v>
      </c>
      <c r="K93" s="30"/>
      <c r="L93" s="145">
        <f>SUM($L89:$L92)*$J93</f>
        <v>0</v>
      </c>
    </row>
    <row r="94" spans="2:22" s="1" customFormat="1" ht="12" thickTop="1">
      <c r="B94" s="22"/>
      <c r="C94" s="21"/>
      <c r="D94" s="21"/>
      <c r="E94" s="21"/>
      <c r="F94" s="22"/>
      <c r="G94" s="22"/>
      <c r="H94" s="22"/>
      <c r="I94" s="22"/>
      <c r="J94" s="21"/>
      <c r="K94" s="21"/>
      <c r="L94" s="169">
        <f>ROUND(SUM($L89:$L93),2)</f>
        <v>0</v>
      </c>
    </row>
    <row r="95" spans="2:22" s="1" customFormat="1">
      <c r="B95" s="22"/>
      <c r="C95" s="21"/>
      <c r="D95" s="21"/>
      <c r="E95" s="21"/>
      <c r="F95" s="22"/>
      <c r="G95" s="22"/>
      <c r="H95" s="22"/>
      <c r="I95" s="22"/>
      <c r="J95" s="21"/>
      <c r="K95" s="21"/>
    </row>
  </sheetData>
  <customSheetViews>
    <customSheetView guid="{6159A1F9-F2CC-49C5-87D6-CC153FA0E87A}">
      <selection activeCell="H3" sqref="H3"/>
      <pageMargins left="0.19685039370078741" right="0.19685039370078741" top="0.59055118110236227" bottom="0.70866141732283472" header="0" footer="0.51181102362204722"/>
      <printOptions horizontalCentered="1"/>
      <pageSetup scale="85" firstPageNumber="6" orientation="portrait" useFirstPageNumber="1" r:id="rId1"/>
      <headerFooter alignWithMargins="0"/>
    </customSheetView>
    <customSheetView guid="{B5359B65-804C-4CE2-AE10-5B236C15A8B8}" showPageBreaks="1" printArea="1" topLeftCell="A85">
      <selection activeCell="D89" sqref="D89"/>
      <pageMargins left="0.19685039370078741" right="0.19685039370078741" top="0.59055118110236227" bottom="0.70866141732283472" header="0" footer="0.51181102362204722"/>
      <printOptions horizontalCentered="1"/>
      <pageSetup scale="85" firstPageNumber="6" orientation="portrait" useFirstPageNumber="1" r:id="rId2"/>
      <headerFooter alignWithMargins="0"/>
    </customSheetView>
  </customSheetViews>
  <mergeCells count="4">
    <mergeCell ref="K77:L77"/>
    <mergeCell ref="A3:C3"/>
    <mergeCell ref="A76:C76"/>
    <mergeCell ref="A75:D75"/>
  </mergeCells>
  <phoneticPr fontId="0" type="noConversion"/>
  <conditionalFormatting sqref="D90">
    <cfRule type="expression" priority="10">
      <formula>MA_MFC</formula>
    </cfRule>
  </conditionalFormatting>
  <dataValidations xWindow="33" yWindow="269" count="2">
    <dataValidation type="list" allowBlank="1" showInputMessage="1" promptTitle="Liste déroulante" prompt="Sélectionner un arcticle de la liste!" sqref="D92:D93">
      <formula1>IF($D92&lt;&gt;"",OFFSET(Équip_1,MATCH($D92&amp;"*",Données,0)-1,,SUMPRODUCT((MID(Données,1,LEN($D92))=TEXT($D92,"0"))*1)),Données)</formula1>
    </dataValidation>
    <dataValidation type="list" allowBlank="1" showInputMessage="1" promptTitle="Liste déroulante" prompt="Sélectionner un arcticle de la liste!" sqref="D90">
      <formula1>'Banque de données'!B:B</formula1>
    </dataValidation>
  </dataValidations>
  <printOptions horizontalCentered="1"/>
  <pageMargins left="0.19685039370078741" right="0.19685039370078741" top="0.59055118110236227" bottom="0.70866141732283472" header="0" footer="0.51181102362204722"/>
  <pageSetup scale="85" firstPageNumber="6" orientation="portrait" useFirstPageNumber="1" r:id="rId3"/>
  <headerFooter alignWithMargins="0"/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stopIfTrue="1" id="{DBF0ED19-F452-4615-8366-978ED15F1085}">
            <xm:f>AND($D90='Banque de données'!$B$66)</xm:f>
            <x14:dxf>
              <fill>
                <patternFill>
                  <bgColor theme="8"/>
                </patternFill>
              </fill>
            </x14:dxf>
          </x14:cfRule>
          <xm:sqref>H90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1:S148"/>
  <sheetViews>
    <sheetView workbookViewId="0">
      <selection activeCell="E15" sqref="E15"/>
    </sheetView>
  </sheetViews>
  <sheetFormatPr baseColWidth="10" defaultRowHeight="13.2"/>
  <cols>
    <col min="1" max="1" width="2.33203125" customWidth="1"/>
    <col min="2" max="2" width="1.6640625" customWidth="1"/>
    <col min="3" max="3" width="5" customWidth="1"/>
    <col min="4" max="4" width="45.5546875" customWidth="1"/>
    <col min="5" max="5" width="7.5546875" style="75" customWidth="1"/>
    <col min="6" max="6" width="2" style="75" customWidth="1"/>
    <col min="7" max="7" width="11" style="75" customWidth="1"/>
    <col min="8" max="8" width="2" style="75" customWidth="1"/>
    <col min="9" max="9" width="15.44140625" style="75" customWidth="1"/>
    <col min="10" max="10" width="1.33203125" style="75" customWidth="1"/>
    <col min="11" max="11" width="11.6640625" style="106" bestFit="1" customWidth="1"/>
    <col min="12" max="12" width="8" customWidth="1"/>
  </cols>
  <sheetData>
    <row r="1" spans="4:15" ht="15.6">
      <c r="D1" s="189" t="s">
        <v>169</v>
      </c>
      <c r="E1" s="189"/>
      <c r="F1" s="189"/>
      <c r="G1" s="189"/>
      <c r="H1" s="189"/>
      <c r="I1" s="189"/>
      <c r="J1" s="189"/>
      <c r="K1" s="189"/>
      <c r="L1" s="176"/>
    </row>
    <row r="2" spans="4:15">
      <c r="D2" s="86" t="str">
        <f>Estimation!$A$2</f>
        <v>Projet</v>
      </c>
    </row>
    <row r="3" spans="4:15">
      <c r="D3" s="86" t="str">
        <f>Estimation!$A$3</f>
        <v>Endroit</v>
      </c>
      <c r="L3" s="87"/>
    </row>
    <row r="4" spans="4:15">
      <c r="L4" s="87" t="str">
        <f>Estimation!$L$4</f>
        <v>Date</v>
      </c>
    </row>
    <row r="5" spans="4:15">
      <c r="L5" s="87" t="str">
        <f>Estimation!$L$5</f>
        <v>avant  h</v>
      </c>
    </row>
    <row r="6" spans="4:15">
      <c r="D6" s="161"/>
      <c r="E6" s="162"/>
      <c r="F6" s="162"/>
      <c r="G6" s="162"/>
      <c r="H6" s="162"/>
      <c r="I6" s="162"/>
      <c r="J6" s="162"/>
      <c r="K6" s="163"/>
      <c r="L6" s="164"/>
    </row>
    <row r="7" spans="4:15">
      <c r="L7" s="87"/>
    </row>
    <row r="8" spans="4:15">
      <c r="D8" s="78" t="s">
        <v>37</v>
      </c>
      <c r="E8" s="78" t="s">
        <v>165</v>
      </c>
      <c r="F8" s="78"/>
      <c r="G8" s="78" t="s">
        <v>15</v>
      </c>
      <c r="H8" s="78"/>
      <c r="I8" s="78" t="s">
        <v>38</v>
      </c>
      <c r="J8" s="78"/>
      <c r="K8" s="105" t="s">
        <v>39</v>
      </c>
      <c r="L8" s="78" t="s">
        <v>40</v>
      </c>
    </row>
    <row r="9" spans="4:15" s="1" customFormat="1" ht="5.4" customHeight="1">
      <c r="D9" s="109"/>
      <c r="E9" s="111"/>
      <c r="F9" s="111"/>
      <c r="G9" s="111"/>
      <c r="H9" s="111"/>
      <c r="I9" s="112"/>
      <c r="J9" s="112"/>
      <c r="K9" s="110"/>
      <c r="L9" s="113"/>
      <c r="M9"/>
      <c r="N9"/>
      <c r="O9"/>
    </row>
    <row r="10" spans="4:15">
      <c r="E10" s="180" t="str">
        <f>IF($D10="","",VLOOKUP($D10,Matrice,2,FALSE))</f>
        <v/>
      </c>
      <c r="F10" s="180"/>
      <c r="G10" s="180" t="str">
        <f>IF($D10="","",SUMIF(Estimation!$D:$D,$D10,Estimation!$H:$H))</f>
        <v/>
      </c>
      <c r="H10" s="180"/>
      <c r="I10" s="76" t="str">
        <f>IF($D10="","",VLOOKUP($D10,Matrice,3,FALSE))</f>
        <v/>
      </c>
      <c r="J10" s="76"/>
      <c r="K10" s="106" t="str">
        <f>IF($D10="","",SUMIF(Estimation!$D:$D,$D10,Estimation!$L:$L))</f>
        <v/>
      </c>
      <c r="L10" s="77" t="str">
        <f>IF($D10="","",$G10/45)</f>
        <v/>
      </c>
    </row>
    <row r="11" spans="4:15" s="1" customFormat="1" ht="5.4" customHeight="1">
      <c r="D11" s="125"/>
      <c r="E11" s="126"/>
      <c r="F11" s="126"/>
      <c r="G11" s="126"/>
      <c r="H11" s="126"/>
      <c r="I11" s="127"/>
      <c r="J11" s="127"/>
      <c r="K11" s="108"/>
      <c r="L11" s="108"/>
      <c r="M11"/>
      <c r="N11"/>
      <c r="O11"/>
    </row>
    <row r="12" spans="4:15">
      <c r="D12" s="104" t="s">
        <v>164</v>
      </c>
      <c r="I12" s="76"/>
      <c r="J12" s="76"/>
      <c r="K12" s="107">
        <f>SUM(K9:K11)</f>
        <v>0</v>
      </c>
    </row>
    <row r="13" spans="4:15">
      <c r="D13" s="58"/>
      <c r="E13" s="75" t="s">
        <v>9</v>
      </c>
      <c r="G13" s="75" t="s">
        <v>9</v>
      </c>
      <c r="I13" s="76"/>
      <c r="J13" s="76"/>
    </row>
    <row r="15" spans="4:15">
      <c r="D15" s="114" t="s">
        <v>36</v>
      </c>
      <c r="E15" s="115">
        <f>SUMIF(Estimation!$D:$D,$D15,Estimation!$L:$L)</f>
        <v>0</v>
      </c>
      <c r="F15"/>
      <c r="G15"/>
      <c r="H15"/>
    </row>
    <row r="16" spans="4:15">
      <c r="D16" s="119" t="s">
        <v>23</v>
      </c>
      <c r="E16" s="120">
        <f>SUMIF(Estimation!$D:$D,$D16,Estimation!$L:$L)</f>
        <v>0</v>
      </c>
      <c r="F16"/>
      <c r="G16"/>
      <c r="H16"/>
    </row>
    <row r="17" spans="4:11">
      <c r="D17" s="121" t="s">
        <v>18</v>
      </c>
      <c r="E17" s="122">
        <f>SUMIF(Estimation!$D:$D,$D17,Estimation!$L:$L)</f>
        <v>0</v>
      </c>
      <c r="F17"/>
      <c r="G17"/>
      <c r="H17"/>
    </row>
    <row r="18" spans="4:11">
      <c r="E18"/>
      <c r="F18"/>
      <c r="G18"/>
      <c r="H18"/>
      <c r="I18"/>
      <c r="J18"/>
      <c r="K18"/>
    </row>
    <row r="19" spans="4:11">
      <c r="E19"/>
      <c r="F19"/>
      <c r="G19"/>
      <c r="H19"/>
      <c r="I19"/>
      <c r="J19"/>
      <c r="K19"/>
    </row>
    <row r="20" spans="4:11">
      <c r="E20"/>
      <c r="F20"/>
      <c r="G20"/>
      <c r="H20"/>
      <c r="I20"/>
      <c r="J20"/>
      <c r="K20"/>
    </row>
    <row r="21" spans="4:11">
      <c r="E21"/>
      <c r="F21"/>
      <c r="G21"/>
      <c r="H21"/>
      <c r="I21"/>
      <c r="J21"/>
      <c r="K21"/>
    </row>
    <row r="22" spans="4:11">
      <c r="E22"/>
      <c r="F22"/>
      <c r="G22"/>
      <c r="H22"/>
      <c r="I22"/>
      <c r="J22"/>
      <c r="K22"/>
    </row>
    <row r="23" spans="4:11">
      <c r="E23"/>
      <c r="F23"/>
      <c r="G23"/>
      <c r="H23"/>
      <c r="I23"/>
      <c r="J23"/>
      <c r="K23"/>
    </row>
    <row r="24" spans="4:11">
      <c r="E24"/>
      <c r="F24"/>
      <c r="G24"/>
      <c r="H24"/>
      <c r="I24"/>
      <c r="J24"/>
      <c r="K24"/>
    </row>
    <row r="25" spans="4:11">
      <c r="E25"/>
      <c r="F25"/>
      <c r="G25"/>
      <c r="H25"/>
      <c r="I25"/>
      <c r="J25"/>
      <c r="K25"/>
    </row>
    <row r="26" spans="4:11">
      <c r="E26"/>
      <c r="F26"/>
      <c r="G26"/>
      <c r="H26"/>
      <c r="I26"/>
      <c r="J26"/>
      <c r="K26"/>
    </row>
    <row r="27" spans="4:11">
      <c r="E27"/>
      <c r="F27"/>
      <c r="G27"/>
      <c r="H27"/>
      <c r="I27"/>
      <c r="J27"/>
      <c r="K27"/>
    </row>
    <row r="28" spans="4:11">
      <c r="E28"/>
      <c r="F28"/>
      <c r="G28"/>
      <c r="H28"/>
      <c r="I28"/>
      <c r="J28"/>
      <c r="K28"/>
    </row>
    <row r="29" spans="4:11">
      <c r="E29"/>
      <c r="F29"/>
      <c r="G29"/>
      <c r="H29"/>
      <c r="I29"/>
      <c r="J29"/>
      <c r="K29"/>
    </row>
    <row r="30" spans="4:11">
      <c r="E30"/>
      <c r="F30"/>
      <c r="G30"/>
      <c r="H30"/>
      <c r="I30"/>
      <c r="J30"/>
      <c r="K30"/>
    </row>
    <row r="31" spans="4:11">
      <c r="E31"/>
      <c r="F31"/>
      <c r="G31"/>
      <c r="H31"/>
      <c r="I31"/>
      <c r="J31"/>
      <c r="K31"/>
    </row>
    <row r="32" spans="4:11">
      <c r="E32"/>
      <c r="F32"/>
      <c r="G32"/>
      <c r="H32"/>
      <c r="I32"/>
      <c r="J32"/>
      <c r="K32"/>
    </row>
    <row r="33" spans="4:11">
      <c r="E33"/>
      <c r="F33"/>
      <c r="G33"/>
      <c r="H33"/>
      <c r="I33"/>
      <c r="J33"/>
      <c r="K33"/>
    </row>
    <row r="34" spans="4:11">
      <c r="E34"/>
      <c r="F34"/>
      <c r="G34"/>
      <c r="H34"/>
      <c r="I34"/>
      <c r="J34"/>
      <c r="K34"/>
    </row>
    <row r="35" spans="4:11">
      <c r="E35"/>
      <c r="F35"/>
      <c r="G35"/>
      <c r="H35"/>
      <c r="I35"/>
      <c r="J35"/>
      <c r="K35"/>
    </row>
    <row r="36" spans="4:11">
      <c r="E36"/>
      <c r="F36"/>
      <c r="G36"/>
      <c r="H36"/>
      <c r="I36"/>
      <c r="J36"/>
      <c r="K36"/>
    </row>
    <row r="37" spans="4:11">
      <c r="E37"/>
      <c r="F37"/>
      <c r="G37"/>
      <c r="H37"/>
      <c r="I37"/>
      <c r="J37"/>
      <c r="K37"/>
    </row>
    <row r="38" spans="4:11">
      <c r="E38"/>
      <c r="F38"/>
      <c r="G38"/>
      <c r="H38"/>
      <c r="I38"/>
      <c r="J38"/>
      <c r="K38"/>
    </row>
    <row r="39" spans="4:11">
      <c r="E39"/>
      <c r="F39"/>
      <c r="G39"/>
      <c r="H39"/>
      <c r="I39"/>
      <c r="J39"/>
      <c r="K39"/>
    </row>
    <row r="40" spans="4:11" ht="15.6">
      <c r="D40" s="189" t="s">
        <v>242</v>
      </c>
      <c r="E40" s="190"/>
      <c r="F40" s="190"/>
      <c r="G40" s="190"/>
      <c r="H40" s="190"/>
      <c r="I40" s="190"/>
      <c r="J40" s="190"/>
      <c r="K40" s="190"/>
    </row>
    <row r="41" spans="4:11">
      <c r="E41"/>
      <c r="F41"/>
      <c r="G41"/>
      <c r="H41"/>
      <c r="I41"/>
      <c r="J41"/>
      <c r="K41"/>
    </row>
    <row r="42" spans="4:11">
      <c r="E42"/>
      <c r="F42"/>
      <c r="G42"/>
      <c r="H42"/>
      <c r="I42"/>
      <c r="J42"/>
      <c r="K42"/>
    </row>
    <row r="43" spans="4:11">
      <c r="D43" t="s">
        <v>232</v>
      </c>
      <c r="E43"/>
      <c r="F43"/>
      <c r="G43"/>
      <c r="H43"/>
      <c r="I43"/>
      <c r="J43"/>
      <c r="K43"/>
    </row>
    <row r="44" spans="4:11">
      <c r="D44" s="78" t="s">
        <v>220</v>
      </c>
      <c r="E44" s="78" t="s">
        <v>165</v>
      </c>
      <c r="F44" s="78"/>
      <c r="G44" s="78" t="s">
        <v>167</v>
      </c>
      <c r="H44" s="78"/>
      <c r="I44" s="78" t="s">
        <v>166</v>
      </c>
      <c r="J44" s="78"/>
      <c r="K44" s="105" t="s">
        <v>39</v>
      </c>
    </row>
    <row r="45" spans="4:11" ht="4.5" customHeight="1">
      <c r="D45" s="109"/>
      <c r="E45" s="111"/>
      <c r="F45" s="111"/>
      <c r="G45" s="111"/>
      <c r="H45" s="111"/>
      <c r="I45" s="112"/>
      <c r="J45" s="112"/>
      <c r="K45" s="113"/>
    </row>
    <row r="46" spans="4:11">
      <c r="D46" s="58" t="s">
        <v>54</v>
      </c>
      <c r="E46" s="75" t="str">
        <f>IF($D46="","",VLOOKUP($D46,Matrice,2,FALSE))</f>
        <v>hre</v>
      </c>
      <c r="G46" s="75">
        <f>IF($D46="","",SUMIF(Estimation!$D:$D,$D46,Estimation!$H:$H))</f>
        <v>0</v>
      </c>
      <c r="I46" s="76">
        <f>IF($D46="","",VLOOKUP($D46,Matrice,3,FALSE))</f>
        <v>90</v>
      </c>
      <c r="J46" s="76"/>
      <c r="K46" s="106">
        <f>IF($D46="","",SUMIF(Estimation!$D:$D,$D46,Estimation!$L:$L))</f>
        <v>0</v>
      </c>
    </row>
    <row r="47" spans="4:11" ht="4.5" customHeight="1">
      <c r="D47" s="125"/>
      <c r="E47" s="126"/>
      <c r="F47" s="126"/>
      <c r="G47" s="126"/>
      <c r="H47" s="126"/>
      <c r="I47" s="127"/>
      <c r="J47" s="127"/>
      <c r="K47" s="108"/>
    </row>
    <row r="48" spans="4:11">
      <c r="D48" s="104" t="s">
        <v>164</v>
      </c>
      <c r="I48" s="76"/>
      <c r="J48" s="76"/>
      <c r="K48" s="107">
        <f>SUM(K45:K47)</f>
        <v>0</v>
      </c>
    </row>
    <row r="49" spans="4:11">
      <c r="D49" s="104"/>
      <c r="I49" s="76"/>
      <c r="J49" s="76"/>
      <c r="K49" s="107"/>
    </row>
    <row r="50" spans="4:11">
      <c r="D50" s="104"/>
      <c r="I50" s="76"/>
      <c r="J50" s="76"/>
      <c r="K50" s="107"/>
    </row>
    <row r="51" spans="4:11">
      <c r="D51" s="104"/>
      <c r="I51" s="76"/>
      <c r="J51" s="76"/>
      <c r="K51" s="107"/>
    </row>
    <row r="52" spans="4:11">
      <c r="D52" s="104"/>
      <c r="I52" s="76"/>
      <c r="J52" s="76"/>
      <c r="K52" s="107"/>
    </row>
    <row r="53" spans="4:11">
      <c r="D53" s="104"/>
      <c r="I53" s="76"/>
      <c r="J53" s="76"/>
      <c r="K53" s="107"/>
    </row>
    <row r="54" spans="4:11">
      <c r="D54" s="104"/>
      <c r="I54" s="76"/>
      <c r="J54" s="76"/>
      <c r="K54" s="107"/>
    </row>
    <row r="55" spans="4:11">
      <c r="D55" s="104"/>
      <c r="I55" s="76"/>
      <c r="J55" s="76"/>
      <c r="K55" s="107"/>
    </row>
    <row r="56" spans="4:11">
      <c r="D56" s="104"/>
      <c r="I56" s="76"/>
      <c r="J56" s="76"/>
      <c r="K56" s="107"/>
    </row>
    <row r="57" spans="4:11">
      <c r="D57" s="104"/>
      <c r="I57" s="76"/>
      <c r="J57" s="76"/>
      <c r="K57" s="107"/>
    </row>
    <row r="58" spans="4:11">
      <c r="D58" s="104"/>
      <c r="I58" s="76"/>
      <c r="J58" s="76"/>
      <c r="K58" s="107"/>
    </row>
    <row r="59" spans="4:11">
      <c r="D59" s="104"/>
      <c r="I59" s="76"/>
      <c r="J59" s="76"/>
      <c r="K59" s="107"/>
    </row>
    <row r="60" spans="4:11">
      <c r="D60" s="104"/>
      <c r="I60" s="76"/>
      <c r="J60" s="76"/>
      <c r="K60" s="107"/>
    </row>
    <row r="61" spans="4:11">
      <c r="D61" s="104"/>
      <c r="I61" s="76"/>
      <c r="J61" s="76"/>
      <c r="K61" s="107"/>
    </row>
    <row r="62" spans="4:11">
      <c r="D62" s="104"/>
      <c r="I62" s="76"/>
      <c r="J62" s="76"/>
      <c r="K62" s="107"/>
    </row>
    <row r="63" spans="4:11">
      <c r="D63" s="104"/>
      <c r="I63" s="76"/>
      <c r="J63" s="76"/>
      <c r="K63" s="107"/>
    </row>
    <row r="64" spans="4:11">
      <c r="D64" s="104"/>
      <c r="I64" s="76"/>
      <c r="J64" s="76"/>
      <c r="K64" s="107"/>
    </row>
    <row r="65" spans="4:19">
      <c r="D65" s="104"/>
      <c r="I65" s="76"/>
      <c r="J65" s="76"/>
      <c r="K65" s="107"/>
      <c r="O65" s="75"/>
      <c r="Q65" s="75"/>
      <c r="S65" s="106"/>
    </row>
    <row r="66" spans="4:19" ht="6" customHeight="1">
      <c r="D66" s="104"/>
      <c r="I66" s="76"/>
      <c r="J66" s="76"/>
      <c r="K66" s="107"/>
      <c r="O66" s="75"/>
      <c r="Q66" s="75"/>
      <c r="S66" s="106"/>
    </row>
    <row r="67" spans="4:19">
      <c r="D67" s="104"/>
      <c r="I67" s="76"/>
      <c r="J67" s="76"/>
      <c r="K67" s="107"/>
      <c r="L67" s="77"/>
    </row>
    <row r="68" spans="4:19" ht="5.4" customHeight="1">
      <c r="D68" s="104"/>
      <c r="I68" s="76"/>
      <c r="J68" s="76"/>
      <c r="K68" s="107"/>
      <c r="L68" s="116"/>
      <c r="O68" s="75"/>
      <c r="Q68" s="75"/>
      <c r="S68" s="106"/>
    </row>
    <row r="69" spans="4:19">
      <c r="D69" s="104"/>
      <c r="I69" s="76"/>
      <c r="J69" s="76"/>
      <c r="K69" s="107"/>
      <c r="O69" s="75"/>
      <c r="Q69" s="75"/>
      <c r="S69" s="106"/>
    </row>
    <row r="70" spans="4:19">
      <c r="D70" s="104"/>
      <c r="I70" s="76"/>
      <c r="J70" s="76"/>
      <c r="K70" s="107"/>
      <c r="O70" s="75"/>
      <c r="Q70" s="75"/>
      <c r="S70" s="106"/>
    </row>
    <row r="71" spans="4:19">
      <c r="D71" s="104"/>
      <c r="I71" s="76"/>
      <c r="J71" s="76"/>
      <c r="K71" s="107"/>
      <c r="O71" s="75"/>
      <c r="Q71" s="75"/>
      <c r="S71" s="106"/>
    </row>
    <row r="72" spans="4:19">
      <c r="D72" s="104"/>
      <c r="I72" s="76"/>
      <c r="J72" s="76"/>
      <c r="K72" s="107"/>
      <c r="O72" s="75"/>
      <c r="Q72" s="75"/>
      <c r="S72" s="106"/>
    </row>
    <row r="73" spans="4:19">
      <c r="D73" s="104"/>
      <c r="I73" s="76"/>
      <c r="J73" s="76"/>
      <c r="K73" s="107"/>
      <c r="O73" s="75"/>
      <c r="Q73" s="75"/>
      <c r="S73" s="106"/>
    </row>
    <row r="74" spans="4:19">
      <c r="D74" s="104"/>
      <c r="I74" s="76"/>
      <c r="J74" s="76"/>
      <c r="K74" s="107"/>
      <c r="O74" s="75"/>
      <c r="Q74" s="75"/>
      <c r="S74" s="106"/>
    </row>
    <row r="75" spans="4:19">
      <c r="D75" s="104"/>
      <c r="I75" s="76"/>
      <c r="J75" s="76"/>
      <c r="K75" s="107"/>
      <c r="O75" s="75"/>
      <c r="Q75" s="75"/>
      <c r="S75" s="106"/>
    </row>
    <row r="76" spans="4:19">
      <c r="D76" s="104"/>
      <c r="I76" s="76"/>
      <c r="J76" s="76"/>
      <c r="K76" s="107"/>
      <c r="O76" s="75"/>
      <c r="Q76" s="75"/>
      <c r="S76" s="106"/>
    </row>
    <row r="77" spans="4:19">
      <c r="D77" s="104"/>
      <c r="I77" s="76"/>
      <c r="J77" s="76"/>
      <c r="K77" s="107"/>
      <c r="O77" s="75"/>
      <c r="Q77" s="75"/>
      <c r="S77" s="106"/>
    </row>
    <row r="78" spans="4:19">
      <c r="D78" s="104"/>
      <c r="I78" s="76"/>
      <c r="J78" s="76"/>
      <c r="K78" s="107"/>
      <c r="O78" s="75"/>
      <c r="Q78" s="75"/>
      <c r="S78" s="106"/>
    </row>
    <row r="79" spans="4:19">
      <c r="D79" s="104"/>
      <c r="I79" s="76"/>
      <c r="J79" s="76"/>
      <c r="K79" s="107"/>
      <c r="O79" s="75"/>
      <c r="Q79" s="75"/>
      <c r="S79" s="106"/>
    </row>
    <row r="80" spans="4:19">
      <c r="D80" s="104"/>
      <c r="I80" s="76"/>
      <c r="J80" s="76"/>
      <c r="K80" s="107"/>
      <c r="O80" s="75"/>
      <c r="Q80" s="75"/>
      <c r="S80" s="106"/>
    </row>
    <row r="81" spans="4:19">
      <c r="O81" s="75"/>
      <c r="Q81" s="75"/>
      <c r="S81" s="106"/>
    </row>
    <row r="82" spans="4:19">
      <c r="O82" s="75"/>
      <c r="Q82" s="75"/>
      <c r="S82" s="106"/>
    </row>
    <row r="83" spans="4:19">
      <c r="D83" s="78" t="s">
        <v>221</v>
      </c>
      <c r="E83" s="78" t="s">
        <v>165</v>
      </c>
      <c r="F83" s="78"/>
      <c r="G83" s="78" t="s">
        <v>167</v>
      </c>
      <c r="H83" s="78"/>
      <c r="I83" s="78" t="s">
        <v>38</v>
      </c>
      <c r="J83" s="78"/>
      <c r="K83" s="105" t="s">
        <v>39</v>
      </c>
      <c r="O83" s="75"/>
      <c r="Q83" s="75"/>
      <c r="S83" s="106"/>
    </row>
    <row r="84" spans="4:19" ht="4.5" customHeight="1">
      <c r="D84" s="109"/>
      <c r="E84" s="111"/>
      <c r="F84" s="111"/>
      <c r="G84" s="111"/>
      <c r="H84" s="111"/>
      <c r="I84" s="112"/>
      <c r="J84" s="112"/>
      <c r="K84" s="113"/>
      <c r="O84" s="75"/>
      <c r="Q84" s="75"/>
      <c r="S84" s="106"/>
    </row>
    <row r="85" spans="4:19">
      <c r="D85" s="175"/>
      <c r="E85" s="75" t="str">
        <f>IF($D85="","",VLOOKUP($D85,Matrice,2,FALSE))</f>
        <v/>
      </c>
      <c r="G85" s="75" t="str">
        <f>IF($D85="","",SUMIF(Estimation!$D:$D,$D85,Estimation!$H:$H))</f>
        <v/>
      </c>
      <c r="I85" s="76" t="str">
        <f>IF($D85="","",VLOOKUP($D85,Matrice,3,FALSE))</f>
        <v/>
      </c>
      <c r="J85" s="76"/>
      <c r="K85" s="106" t="str">
        <f>IF($D85="","",SUMIF(Estimation!$D:$D,$D85,Estimation!$L:$L))</f>
        <v/>
      </c>
      <c r="O85" s="75"/>
      <c r="Q85" s="75"/>
      <c r="S85" s="106"/>
    </row>
    <row r="86" spans="4:19" ht="4.5" customHeight="1">
      <c r="D86" s="125"/>
      <c r="E86" s="126"/>
      <c r="F86" s="126"/>
      <c r="G86" s="126"/>
      <c r="H86" s="126"/>
      <c r="I86" s="127"/>
      <c r="J86" s="127"/>
      <c r="K86" s="108"/>
      <c r="O86" s="75"/>
      <c r="Q86" s="75"/>
      <c r="S86" s="106"/>
    </row>
    <row r="87" spans="4:19">
      <c r="D87" s="104" t="s">
        <v>164</v>
      </c>
      <c r="I87" s="76"/>
      <c r="J87" s="76"/>
      <c r="K87" s="107">
        <f>SUM(K84:K86)</f>
        <v>0</v>
      </c>
      <c r="O87" s="75"/>
      <c r="Q87" s="75"/>
      <c r="S87" s="106"/>
    </row>
    <row r="88" spans="4:19">
      <c r="D88" s="104"/>
      <c r="I88" s="76"/>
      <c r="J88" s="76"/>
      <c r="K88" s="107"/>
      <c r="O88" s="75"/>
      <c r="Q88" s="75"/>
      <c r="S88" s="106"/>
    </row>
    <row r="89" spans="4:19">
      <c r="D89" s="104"/>
      <c r="I89" s="76"/>
      <c r="J89" s="76"/>
      <c r="K89" s="107"/>
      <c r="O89" s="75"/>
      <c r="Q89" s="75"/>
      <c r="S89" s="106"/>
    </row>
    <row r="90" spans="4:19">
      <c r="D90" s="104"/>
      <c r="I90" s="76"/>
      <c r="J90" s="76"/>
      <c r="K90" s="107"/>
      <c r="O90" s="75"/>
      <c r="Q90" s="75"/>
      <c r="S90" s="106"/>
    </row>
    <row r="91" spans="4:19">
      <c r="D91" s="104"/>
      <c r="I91" s="76"/>
      <c r="J91" s="76"/>
      <c r="K91" s="107"/>
      <c r="O91" s="75"/>
      <c r="Q91" s="75"/>
      <c r="S91" s="106"/>
    </row>
    <row r="92" spans="4:19">
      <c r="D92" s="104"/>
      <c r="I92" s="76"/>
      <c r="J92" s="76"/>
      <c r="K92" s="107"/>
      <c r="O92" s="75"/>
      <c r="Q92" s="75"/>
      <c r="S92" s="106"/>
    </row>
    <row r="93" spans="4:19">
      <c r="D93" s="104"/>
      <c r="I93" s="76"/>
      <c r="J93" s="76"/>
      <c r="K93" s="107"/>
      <c r="O93" s="75"/>
      <c r="Q93" s="75"/>
      <c r="S93" s="106"/>
    </row>
    <row r="94" spans="4:19">
      <c r="D94" s="104"/>
      <c r="I94" s="76"/>
      <c r="J94" s="76"/>
      <c r="K94" s="107"/>
      <c r="O94" s="75"/>
      <c r="Q94" s="75"/>
      <c r="S94" s="106"/>
    </row>
    <row r="95" spans="4:19">
      <c r="D95" s="104"/>
      <c r="I95" s="76"/>
      <c r="J95" s="76"/>
      <c r="K95" s="107"/>
      <c r="O95" s="75"/>
      <c r="Q95" s="75"/>
      <c r="S95" s="106"/>
    </row>
    <row r="96" spans="4:19">
      <c r="D96" s="104"/>
      <c r="I96" s="76"/>
      <c r="J96" s="76"/>
      <c r="K96" s="107"/>
      <c r="O96" s="75"/>
      <c r="Q96" s="75"/>
      <c r="S96" s="106"/>
    </row>
    <row r="97" spans="4:19">
      <c r="D97" s="104"/>
      <c r="I97" s="76"/>
      <c r="J97" s="76"/>
      <c r="K97" s="107"/>
      <c r="O97" s="75"/>
      <c r="Q97" s="75"/>
      <c r="S97" s="106"/>
    </row>
    <row r="98" spans="4:19">
      <c r="D98" s="104"/>
      <c r="I98" s="76"/>
      <c r="J98" s="76"/>
      <c r="K98" s="107"/>
      <c r="O98" s="75"/>
      <c r="Q98" s="75"/>
      <c r="S98" s="106"/>
    </row>
    <row r="99" spans="4:19">
      <c r="D99" s="104"/>
      <c r="I99" s="76"/>
      <c r="J99" s="76"/>
      <c r="K99" s="107"/>
      <c r="O99" s="75"/>
      <c r="Q99" s="75"/>
      <c r="S99" s="106"/>
    </row>
    <row r="100" spans="4:19">
      <c r="D100" s="104"/>
      <c r="I100" s="76"/>
      <c r="J100" s="76"/>
      <c r="K100" s="107"/>
      <c r="O100" s="75"/>
      <c r="Q100" s="75"/>
      <c r="S100" s="106"/>
    </row>
    <row r="101" spans="4:19">
      <c r="D101" s="104"/>
      <c r="I101" s="76"/>
      <c r="J101" s="76"/>
      <c r="K101" s="107"/>
      <c r="O101" s="75"/>
      <c r="Q101" s="75"/>
      <c r="S101" s="106"/>
    </row>
    <row r="102" spans="4:19">
      <c r="D102" s="104"/>
      <c r="I102" s="76"/>
      <c r="J102" s="76"/>
      <c r="K102" s="107"/>
    </row>
    <row r="103" spans="4:19">
      <c r="D103" s="104"/>
      <c r="I103" s="76"/>
      <c r="J103" s="76"/>
      <c r="K103" s="107"/>
    </row>
    <row r="104" spans="4:19">
      <c r="D104" s="104"/>
      <c r="I104" s="76"/>
      <c r="J104" s="76"/>
      <c r="K104" s="107"/>
    </row>
    <row r="105" spans="4:19" ht="6.6" customHeight="1">
      <c r="D105" s="104"/>
      <c r="I105" s="76"/>
      <c r="J105" s="76"/>
      <c r="K105" s="107"/>
    </row>
    <row r="106" spans="4:19">
      <c r="D106" s="104"/>
      <c r="I106" s="76"/>
      <c r="J106" s="76"/>
      <c r="K106" s="107"/>
      <c r="L106" s="77"/>
    </row>
    <row r="107" spans="4:19" ht="6.6" customHeight="1">
      <c r="D107" s="104"/>
      <c r="I107" s="76"/>
      <c r="J107" s="76"/>
      <c r="K107" s="107"/>
      <c r="L107" s="116"/>
    </row>
    <row r="108" spans="4:19">
      <c r="D108" s="104"/>
      <c r="I108" s="76"/>
      <c r="J108" s="76"/>
      <c r="K108" s="107"/>
    </row>
    <row r="109" spans="4:19">
      <c r="D109" s="104"/>
      <c r="I109" s="76"/>
      <c r="J109" s="76"/>
      <c r="K109" s="107"/>
    </row>
    <row r="110" spans="4:19">
      <c r="D110" s="104"/>
      <c r="I110" s="76"/>
      <c r="J110" s="76"/>
      <c r="K110" s="107"/>
    </row>
    <row r="111" spans="4:19">
      <c r="D111" s="104"/>
      <c r="I111" s="76"/>
      <c r="J111" s="76"/>
      <c r="K111" s="107"/>
    </row>
    <row r="112" spans="4:19">
      <c r="D112" s="104"/>
      <c r="I112" s="76"/>
      <c r="J112" s="76"/>
      <c r="K112" s="107"/>
    </row>
    <row r="113" spans="4:11">
      <c r="D113" s="104"/>
      <c r="I113" s="76"/>
      <c r="J113" s="76"/>
      <c r="K113" s="107"/>
    </row>
    <row r="114" spans="4:11">
      <c r="D114" s="104"/>
      <c r="I114" s="76"/>
      <c r="J114" s="76"/>
      <c r="K114" s="107"/>
    </row>
    <row r="115" spans="4:11">
      <c r="D115" s="104"/>
      <c r="I115" s="76"/>
      <c r="J115" s="76"/>
      <c r="K115" s="107"/>
    </row>
    <row r="116" spans="4:11">
      <c r="D116" s="104"/>
      <c r="I116" s="76"/>
      <c r="J116" s="76"/>
      <c r="K116" s="107"/>
    </row>
    <row r="117" spans="4:11">
      <c r="D117" s="104"/>
      <c r="I117" s="76"/>
      <c r="J117" s="76"/>
      <c r="K117" s="107"/>
    </row>
    <row r="118" spans="4:11">
      <c r="D118" s="104"/>
      <c r="I118" s="76"/>
      <c r="J118" s="76"/>
      <c r="K118" s="107"/>
    </row>
    <row r="119" spans="4:11">
      <c r="D119" s="104"/>
      <c r="I119" s="76"/>
      <c r="J119" s="76"/>
      <c r="K119" s="107"/>
    </row>
    <row r="120" spans="4:11">
      <c r="D120" s="104"/>
      <c r="I120" s="76"/>
      <c r="J120" s="76"/>
      <c r="K120" s="107"/>
    </row>
    <row r="121" spans="4:11">
      <c r="D121" s="104"/>
      <c r="I121" s="76"/>
      <c r="J121" s="76"/>
      <c r="K121" s="107"/>
    </row>
    <row r="124" spans="4:11">
      <c r="D124" s="78" t="s">
        <v>168</v>
      </c>
      <c r="E124" s="78" t="s">
        <v>165</v>
      </c>
      <c r="F124" s="78"/>
      <c r="G124" s="78" t="s">
        <v>167</v>
      </c>
      <c r="H124" s="78"/>
      <c r="I124" s="78" t="s">
        <v>38</v>
      </c>
      <c r="J124" s="78"/>
      <c r="K124" s="105" t="s">
        <v>39</v>
      </c>
    </row>
    <row r="125" spans="4:11" ht="4.5" customHeight="1">
      <c r="D125" s="109"/>
      <c r="E125" s="111"/>
      <c r="F125" s="111"/>
      <c r="G125" s="111"/>
      <c r="H125" s="111"/>
      <c r="I125" s="112"/>
      <c r="J125" s="112"/>
      <c r="K125" s="113"/>
    </row>
    <row r="126" spans="4:11">
      <c r="D126" s="58"/>
      <c r="E126" s="75" t="str">
        <f>IF($D126="","",VLOOKUP($D126,Matrice,2,FALSE))</f>
        <v/>
      </c>
      <c r="G126" s="75" t="str">
        <f>IF($D126="","",SUMIF(Estimation!$D:$D,$D126,Estimation!$H:$H))</f>
        <v/>
      </c>
      <c r="I126" s="76" t="str">
        <f>IF($D126="","",VLOOKUP($D126,Matrice,3,FALSE))</f>
        <v/>
      </c>
      <c r="J126" s="76"/>
      <c r="K126" s="106" t="str">
        <f>IF($D126="","",SUMIF(Estimation!$D:$D,$D126,Estimation!$L:$L))</f>
        <v/>
      </c>
    </row>
    <row r="127" spans="4:11" ht="4.5" customHeight="1">
      <c r="D127" s="125"/>
      <c r="E127" s="126"/>
      <c r="F127" s="126"/>
      <c r="G127" s="126"/>
      <c r="H127" s="126"/>
      <c r="I127" s="127"/>
      <c r="J127" s="127"/>
      <c r="K127" s="108"/>
    </row>
    <row r="128" spans="4:11">
      <c r="D128" s="104" t="s">
        <v>164</v>
      </c>
      <c r="I128" s="76"/>
      <c r="J128" s="76"/>
      <c r="K128" s="107">
        <f>SUM(K125:K127)</f>
        <v>0</v>
      </c>
    </row>
    <row r="146" spans="12:12" ht="6.6" customHeight="1"/>
    <row r="147" spans="12:12">
      <c r="L147" s="77" t="str">
        <f>IF($D126="","",$G126/45)</f>
        <v/>
      </c>
    </row>
    <row r="148" spans="12:12" ht="6.6" customHeight="1">
      <c r="L148" s="116"/>
    </row>
  </sheetData>
  <customSheetViews>
    <customSheetView guid="{6159A1F9-F2CC-49C5-87D6-CC153FA0E87A}">
      <selection activeCell="B3" sqref="B3"/>
      <pageMargins left="0.78740157499999996" right="0.78740157499999996" top="0.984251969" bottom="0.984251969" header="0.4921259845" footer="0.4921259845"/>
      <printOptions gridLines="1"/>
      <headerFooter alignWithMargins="0">
        <oddHeader>&amp;A</oddHeader>
        <oddFooter>Page &amp;P</oddFooter>
      </headerFooter>
    </customSheetView>
    <customSheetView guid="{B5359B65-804C-4CE2-AE10-5B236C15A8B8}">
      <selection activeCell="C14" sqref="C14"/>
      <pageMargins left="0.78740157499999996" right="0.78740157499999996" top="0.984251969" bottom="0.984251969" header="0.4921259845" footer="0.4921259845"/>
      <printOptions gridLines="1"/>
      <headerFooter alignWithMargins="0">
        <oddHeader>&amp;A</oddHeader>
        <oddFooter>Page &amp;P</oddFooter>
      </headerFooter>
    </customSheetView>
  </customSheetViews>
  <mergeCells count="2">
    <mergeCell ref="D40:K40"/>
    <mergeCell ref="D1:K1"/>
  </mergeCells>
  <phoneticPr fontId="0" type="noConversion"/>
  <conditionalFormatting sqref="D10">
    <cfRule type="expression" priority="5">
      <formula>MA_MFC</formula>
    </cfRule>
  </conditionalFormatting>
  <dataValidations xWindow="235" yWindow="595" count="1">
    <dataValidation type="list" allowBlank="1" showInputMessage="1" promptTitle="Liste déroulante" prompt="Sélectionner données pour résumer !" sqref="D85 D46 D15:D17 D126 D10">
      <formula1>IF($D10&lt;&gt;"",OFFSET(Équip_1,MATCH($D10&amp;"*",Données,0)-1,,SUMPRODUCT((MID(Données,1,LEN($D10))=TEXT($D10,"0"))*1)),Données)</formula1>
    </dataValidation>
  </dataValidations>
  <printOptions gridLines="1" gridLinesSet="0"/>
  <pageMargins left="0.98425196850393704" right="0.78740157480314965" top="0.98425196850393704" bottom="0.98425196850393704" header="0.51181102362204722" footer="0.51181102362204722"/>
  <pageSetup orientation="landscape" horizontalDpi="1200" verticalDpi="1200" r:id="rId1"/>
  <headerFooter alignWithMargins="0">
    <oddHeader>&amp;A</oddHeader>
    <oddFooter>Page &amp;P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723D6C43-ADF7-45C7-AB9B-06A590B7C04C}">
            <xm:f>AND($D10='Banque de données'!$B$66)</xm:f>
            <x14:dxf>
              <fill>
                <patternFill>
                  <bgColor theme="8"/>
                </patternFill>
              </fill>
            </x14:dxf>
          </x14:cfRule>
          <xm:sqref>G10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2" tint="-0.89999084444715716"/>
  </sheetPr>
  <dimension ref="A1:P454"/>
  <sheetViews>
    <sheetView zoomScaleNormal="100" workbookViewId="0">
      <pane ySplit="1" topLeftCell="A3" activePane="bottomLeft" state="frozen"/>
      <selection activeCell="F26" sqref="F26"/>
      <selection pane="bottomLeft" activeCell="B6" sqref="B6"/>
    </sheetView>
  </sheetViews>
  <sheetFormatPr baseColWidth="10" defaultRowHeight="13.2"/>
  <cols>
    <col min="2" max="2" width="43.33203125" style="92" bestFit="1" customWidth="1"/>
    <col min="3" max="3" width="25.44140625" style="97" customWidth="1"/>
    <col min="4" max="4" width="18.44140625" style="94" bestFit="1" customWidth="1"/>
    <col min="7" max="8" width="15.6640625" bestFit="1" customWidth="1"/>
    <col min="9" max="9" width="2" customWidth="1"/>
    <col min="11" max="11" width="2" customWidth="1"/>
    <col min="13" max="13" width="1.88671875" customWidth="1"/>
    <col min="14" max="14" width="11.5546875" style="80"/>
    <col min="15" max="15" width="2" customWidth="1"/>
  </cols>
  <sheetData>
    <row r="1" spans="1:16" ht="17.399999999999999">
      <c r="A1" t="s">
        <v>243</v>
      </c>
      <c r="B1" s="89" t="s">
        <v>237</v>
      </c>
      <c r="C1" s="90" t="s">
        <v>41</v>
      </c>
      <c r="D1" s="91" t="s">
        <v>42</v>
      </c>
    </row>
    <row r="2" spans="1:16" ht="4.5" customHeight="1">
      <c r="B2" s="158"/>
      <c r="C2" s="159"/>
      <c r="D2" s="160"/>
    </row>
    <row r="3" spans="1:16">
      <c r="A3" t="b">
        <f>($A$2=$B3)</f>
        <v>0</v>
      </c>
      <c r="B3" s="95" t="s">
        <v>18</v>
      </c>
      <c r="C3" s="93" t="s">
        <v>16</v>
      </c>
      <c r="D3" s="98">
        <v>0.1</v>
      </c>
    </row>
    <row r="4" spans="1:16">
      <c r="A4" t="b">
        <f t="shared" ref="A4:A67" si="0">($A$2=$B4)</f>
        <v>0</v>
      </c>
      <c r="B4" s="95" t="s">
        <v>191</v>
      </c>
      <c r="C4" s="93" t="s">
        <v>21</v>
      </c>
      <c r="D4" s="96">
        <v>90</v>
      </c>
    </row>
    <row r="5" spans="1:16">
      <c r="A5" s="182" t="b">
        <f t="shared" si="0"/>
        <v>0</v>
      </c>
      <c r="B5" s="130" t="s">
        <v>54</v>
      </c>
      <c r="C5" s="133" t="s">
        <v>15</v>
      </c>
      <c r="D5" s="134">
        <v>90</v>
      </c>
    </row>
    <row r="6" spans="1:16">
      <c r="A6" t="b">
        <f t="shared" si="0"/>
        <v>0</v>
      </c>
      <c r="B6" s="95" t="s">
        <v>86</v>
      </c>
      <c r="C6" s="93" t="s">
        <v>21</v>
      </c>
      <c r="D6" s="96">
        <v>0</v>
      </c>
    </row>
    <row r="7" spans="1:16">
      <c r="A7" t="b">
        <f t="shared" si="0"/>
        <v>0</v>
      </c>
      <c r="B7" s="95" t="s">
        <v>85</v>
      </c>
      <c r="C7" s="93" t="s">
        <v>21</v>
      </c>
      <c r="D7" s="96">
        <v>0</v>
      </c>
      <c r="P7" s="80"/>
    </row>
    <row r="8" spans="1:16">
      <c r="A8" s="181" t="b">
        <f t="shared" si="0"/>
        <v>0</v>
      </c>
      <c r="B8" s="124" t="s">
        <v>26</v>
      </c>
      <c r="C8" s="93" t="s">
        <v>21</v>
      </c>
      <c r="D8" s="96">
        <v>0</v>
      </c>
      <c r="P8" s="80"/>
    </row>
    <row r="9" spans="1:16">
      <c r="A9" t="b">
        <f t="shared" si="0"/>
        <v>0</v>
      </c>
      <c r="B9" s="118" t="s">
        <v>199</v>
      </c>
      <c r="C9" s="93" t="s">
        <v>21</v>
      </c>
      <c r="D9" s="96">
        <v>0</v>
      </c>
      <c r="P9" s="80"/>
    </row>
    <row r="10" spans="1:16">
      <c r="A10" t="b">
        <f t="shared" si="0"/>
        <v>0</v>
      </c>
      <c r="B10" s="118" t="s">
        <v>202</v>
      </c>
      <c r="C10" s="93" t="s">
        <v>21</v>
      </c>
      <c r="D10" s="96">
        <v>5.19</v>
      </c>
      <c r="P10" s="80"/>
    </row>
    <row r="11" spans="1:16">
      <c r="A11" t="b">
        <f t="shared" si="0"/>
        <v>0</v>
      </c>
      <c r="B11" s="118" t="s">
        <v>178</v>
      </c>
      <c r="C11" s="93" t="s">
        <v>21</v>
      </c>
      <c r="D11" s="96">
        <v>0</v>
      </c>
      <c r="P11" s="80"/>
    </row>
    <row r="12" spans="1:16">
      <c r="A12" s="183" t="b">
        <f t="shared" si="0"/>
        <v>0</v>
      </c>
      <c r="B12" s="129" t="s">
        <v>47</v>
      </c>
      <c r="C12" s="131" t="s">
        <v>15</v>
      </c>
      <c r="D12" s="132">
        <v>108.15</v>
      </c>
      <c r="P12" s="80"/>
    </row>
    <row r="13" spans="1:16">
      <c r="A13" s="182" t="b">
        <f t="shared" si="0"/>
        <v>0</v>
      </c>
      <c r="B13" s="130" t="s">
        <v>53</v>
      </c>
      <c r="C13" s="133" t="s">
        <v>15</v>
      </c>
      <c r="D13" s="134">
        <v>35</v>
      </c>
      <c r="I13" s="17"/>
      <c r="J13" s="28"/>
      <c r="K13" s="17"/>
      <c r="L13" s="81"/>
      <c r="M13" s="17"/>
      <c r="N13" s="82"/>
      <c r="O13" s="22"/>
      <c r="P13" s="83"/>
    </row>
    <row r="14" spans="1:16">
      <c r="A14" t="b">
        <f t="shared" si="0"/>
        <v>0</v>
      </c>
      <c r="B14" s="141" t="s">
        <v>206</v>
      </c>
      <c r="C14" s="93" t="s">
        <v>21</v>
      </c>
      <c r="D14" s="96">
        <v>1089.8900000000001</v>
      </c>
      <c r="I14" s="17"/>
      <c r="J14" s="28"/>
      <c r="K14" s="17"/>
      <c r="L14" s="81"/>
      <c r="M14" s="17"/>
      <c r="N14" s="82"/>
      <c r="O14" s="22"/>
      <c r="P14" s="83"/>
    </row>
    <row r="15" spans="1:16">
      <c r="A15" s="183" t="b">
        <f t="shared" si="0"/>
        <v>0</v>
      </c>
      <c r="B15" s="129" t="s">
        <v>14</v>
      </c>
      <c r="C15" s="131" t="s">
        <v>15</v>
      </c>
      <c r="D15" s="132">
        <v>75</v>
      </c>
      <c r="P15" s="80"/>
    </row>
    <row r="16" spans="1:16">
      <c r="A16" s="183" t="b">
        <f t="shared" si="0"/>
        <v>0</v>
      </c>
      <c r="B16" s="129" t="s">
        <v>51</v>
      </c>
      <c r="C16" s="131" t="s">
        <v>15</v>
      </c>
      <c r="D16" s="132">
        <v>50</v>
      </c>
      <c r="P16" s="80"/>
    </row>
    <row r="17" spans="1:16">
      <c r="A17" s="183" t="b">
        <f t="shared" si="0"/>
        <v>0</v>
      </c>
      <c r="B17" s="129" t="s">
        <v>50</v>
      </c>
      <c r="C17" s="131" t="s">
        <v>15</v>
      </c>
      <c r="D17" s="132">
        <v>70</v>
      </c>
      <c r="P17" s="80"/>
    </row>
    <row r="18" spans="1:16">
      <c r="A18" t="b">
        <f t="shared" si="0"/>
        <v>0</v>
      </c>
      <c r="B18" s="95" t="s">
        <v>23</v>
      </c>
      <c r="C18" s="93" t="s">
        <v>16</v>
      </c>
      <c r="D18" s="99">
        <v>1.15E-2</v>
      </c>
    </row>
    <row r="19" spans="1:16">
      <c r="A19" t="b">
        <f t="shared" si="0"/>
        <v>0</v>
      </c>
      <c r="B19" s="140" t="s">
        <v>217</v>
      </c>
      <c r="C19" s="93" t="s">
        <v>21</v>
      </c>
      <c r="D19" s="96">
        <v>4000</v>
      </c>
      <c r="P19" s="80"/>
    </row>
    <row r="20" spans="1:16">
      <c r="A20" s="183" t="b">
        <f t="shared" si="0"/>
        <v>0</v>
      </c>
      <c r="B20" s="129" t="s">
        <v>48</v>
      </c>
      <c r="C20" s="131" t="s">
        <v>15</v>
      </c>
      <c r="D20" s="132">
        <v>105.45</v>
      </c>
      <c r="P20" s="80"/>
    </row>
    <row r="21" spans="1:16">
      <c r="A21" t="b">
        <f t="shared" si="0"/>
        <v>0</v>
      </c>
      <c r="B21" s="140" t="s">
        <v>35</v>
      </c>
      <c r="C21" s="93" t="s">
        <v>21</v>
      </c>
      <c r="D21" s="96">
        <v>223</v>
      </c>
      <c r="P21" s="80"/>
    </row>
    <row r="22" spans="1:16">
      <c r="A22" t="b">
        <f t="shared" si="0"/>
        <v>0</v>
      </c>
      <c r="B22" s="117" t="s">
        <v>211</v>
      </c>
      <c r="C22" s="93" t="s">
        <v>21</v>
      </c>
      <c r="D22" s="96">
        <v>55.32</v>
      </c>
    </row>
    <row r="23" spans="1:16">
      <c r="A23" t="b">
        <f t="shared" si="0"/>
        <v>0</v>
      </c>
      <c r="B23" s="117" t="s">
        <v>210</v>
      </c>
      <c r="C23" s="93" t="s">
        <v>21</v>
      </c>
      <c r="D23" s="96">
        <v>0</v>
      </c>
    </row>
    <row r="24" spans="1:16">
      <c r="A24" t="b">
        <f t="shared" si="0"/>
        <v>0</v>
      </c>
      <c r="B24" s="117" t="s">
        <v>209</v>
      </c>
      <c r="C24" s="93" t="s">
        <v>21</v>
      </c>
      <c r="D24" s="96">
        <v>0</v>
      </c>
    </row>
    <row r="25" spans="1:16">
      <c r="A25" t="b">
        <f t="shared" si="0"/>
        <v>0</v>
      </c>
      <c r="B25" s="117" t="s">
        <v>170</v>
      </c>
      <c r="C25" s="93" t="s">
        <v>21</v>
      </c>
      <c r="D25" s="96">
        <v>0</v>
      </c>
    </row>
    <row r="26" spans="1:16" ht="13.8">
      <c r="A26" t="b">
        <f t="shared" si="0"/>
        <v>0</v>
      </c>
      <c r="B26" s="95" t="s">
        <v>78</v>
      </c>
      <c r="C26" s="93" t="s">
        <v>21</v>
      </c>
      <c r="D26" s="96">
        <v>0</v>
      </c>
    </row>
    <row r="27" spans="1:16" ht="13.8">
      <c r="A27" t="b">
        <f t="shared" si="0"/>
        <v>0</v>
      </c>
      <c r="B27" s="95" t="s">
        <v>79</v>
      </c>
      <c r="C27" s="93" t="s">
        <v>21</v>
      </c>
      <c r="D27" s="96">
        <v>0</v>
      </c>
    </row>
    <row r="28" spans="1:16" ht="13.8">
      <c r="A28" t="b">
        <f t="shared" si="0"/>
        <v>0</v>
      </c>
      <c r="B28" s="95" t="s">
        <v>80</v>
      </c>
      <c r="C28" s="93" t="s">
        <v>21</v>
      </c>
      <c r="D28" s="96">
        <v>0</v>
      </c>
    </row>
    <row r="29" spans="1:16" ht="13.8">
      <c r="A29" t="b">
        <f t="shared" si="0"/>
        <v>0</v>
      </c>
      <c r="B29" s="95" t="s">
        <v>81</v>
      </c>
      <c r="C29" s="93" t="s">
        <v>21</v>
      </c>
      <c r="D29" s="96">
        <v>0</v>
      </c>
    </row>
    <row r="30" spans="1:16" ht="13.8">
      <c r="A30" t="b">
        <f t="shared" si="0"/>
        <v>0</v>
      </c>
      <c r="B30" s="95" t="s">
        <v>72</v>
      </c>
      <c r="C30" s="93" t="s">
        <v>21</v>
      </c>
      <c r="D30" s="96">
        <v>0</v>
      </c>
    </row>
    <row r="31" spans="1:16" ht="13.8">
      <c r="A31" t="b">
        <f t="shared" si="0"/>
        <v>0</v>
      </c>
      <c r="B31" s="95" t="s">
        <v>71</v>
      </c>
      <c r="C31" s="93" t="s">
        <v>21</v>
      </c>
      <c r="D31" s="96">
        <v>0</v>
      </c>
    </row>
    <row r="32" spans="1:16" ht="13.8">
      <c r="A32" t="b">
        <f t="shared" si="0"/>
        <v>0</v>
      </c>
      <c r="B32" s="95" t="s">
        <v>74</v>
      </c>
      <c r="C32" s="93" t="s">
        <v>21</v>
      </c>
      <c r="D32" s="96">
        <v>0</v>
      </c>
    </row>
    <row r="33" spans="1:14" ht="13.8">
      <c r="A33" t="b">
        <f t="shared" si="0"/>
        <v>0</v>
      </c>
      <c r="B33" s="95" t="s">
        <v>75</v>
      </c>
      <c r="C33" s="93" t="s">
        <v>21</v>
      </c>
      <c r="D33" s="96">
        <v>0</v>
      </c>
      <c r="N33"/>
    </row>
    <row r="34" spans="1:14">
      <c r="A34" t="b">
        <f t="shared" si="0"/>
        <v>0</v>
      </c>
      <c r="B34" s="32" t="s">
        <v>30</v>
      </c>
      <c r="C34" s="93" t="s">
        <v>21</v>
      </c>
      <c r="D34" s="94">
        <v>0</v>
      </c>
      <c r="N34"/>
    </row>
    <row r="35" spans="1:14">
      <c r="A35" t="b">
        <f t="shared" si="0"/>
        <v>0</v>
      </c>
      <c r="B35" s="32" t="s">
        <v>31</v>
      </c>
      <c r="C35" s="93" t="s">
        <v>21</v>
      </c>
      <c r="D35" s="94">
        <v>0</v>
      </c>
      <c r="N35"/>
    </row>
    <row r="36" spans="1:14">
      <c r="A36" t="b">
        <f t="shared" si="0"/>
        <v>0</v>
      </c>
      <c r="B36" s="118" t="s">
        <v>193</v>
      </c>
      <c r="C36" s="93" t="s">
        <v>21</v>
      </c>
      <c r="D36" s="96">
        <v>9.07</v>
      </c>
      <c r="N36"/>
    </row>
    <row r="37" spans="1:14">
      <c r="A37" t="b">
        <f t="shared" si="0"/>
        <v>0</v>
      </c>
      <c r="B37" s="118" t="s">
        <v>176</v>
      </c>
      <c r="C37" s="93" t="s">
        <v>21</v>
      </c>
      <c r="D37" s="96">
        <v>0</v>
      </c>
      <c r="N37"/>
    </row>
    <row r="38" spans="1:14">
      <c r="A38" t="b">
        <f t="shared" si="0"/>
        <v>0</v>
      </c>
      <c r="B38" s="118" t="s">
        <v>179</v>
      </c>
      <c r="C38" s="93" t="s">
        <v>21</v>
      </c>
      <c r="D38" s="96">
        <v>15</v>
      </c>
      <c r="N38"/>
    </row>
    <row r="39" spans="1:14">
      <c r="A39" t="b">
        <f t="shared" si="0"/>
        <v>0</v>
      </c>
      <c r="B39" s="118" t="s">
        <v>180</v>
      </c>
      <c r="C39" s="93" t="s">
        <v>21</v>
      </c>
      <c r="D39" s="96">
        <v>0</v>
      </c>
      <c r="N39"/>
    </row>
    <row r="40" spans="1:14">
      <c r="A40" t="b">
        <f t="shared" si="0"/>
        <v>0</v>
      </c>
      <c r="B40" s="117" t="s">
        <v>172</v>
      </c>
      <c r="C40" s="93" t="s">
        <v>21</v>
      </c>
      <c r="D40" s="96">
        <v>0</v>
      </c>
      <c r="N40"/>
    </row>
    <row r="41" spans="1:14">
      <c r="A41" t="b">
        <f t="shared" si="0"/>
        <v>0</v>
      </c>
      <c r="B41" s="117" t="s">
        <v>173</v>
      </c>
      <c r="C41" s="93" t="s">
        <v>21</v>
      </c>
      <c r="D41" s="96">
        <v>0</v>
      </c>
      <c r="N41"/>
    </row>
    <row r="42" spans="1:14">
      <c r="A42" s="182" t="b">
        <f t="shared" si="0"/>
        <v>0</v>
      </c>
      <c r="B42" s="130" t="s">
        <v>29</v>
      </c>
      <c r="C42" s="133" t="s">
        <v>15</v>
      </c>
      <c r="D42" s="134">
        <v>75</v>
      </c>
      <c r="N42"/>
    </row>
    <row r="43" spans="1:14">
      <c r="A43" s="182" t="b">
        <f t="shared" si="0"/>
        <v>0</v>
      </c>
      <c r="B43" s="130" t="s">
        <v>219</v>
      </c>
      <c r="C43" s="133" t="s">
        <v>218</v>
      </c>
      <c r="D43" s="134">
        <v>75</v>
      </c>
      <c r="N43"/>
    </row>
    <row r="44" spans="1:14">
      <c r="A44" s="181" t="b">
        <f t="shared" si="0"/>
        <v>0</v>
      </c>
      <c r="B44" s="123" t="s">
        <v>214</v>
      </c>
      <c r="C44" s="93" t="s">
        <v>21</v>
      </c>
      <c r="D44" s="96">
        <v>8150</v>
      </c>
      <c r="N44"/>
    </row>
    <row r="45" spans="1:14">
      <c r="A45" s="181" t="b">
        <f t="shared" si="0"/>
        <v>0</v>
      </c>
      <c r="B45" s="123" t="s">
        <v>223</v>
      </c>
      <c r="C45" s="93" t="s">
        <v>21</v>
      </c>
      <c r="D45" s="96">
        <v>18100</v>
      </c>
      <c r="N45"/>
    </row>
    <row r="46" spans="1:14" ht="13.8">
      <c r="A46" s="181" t="b">
        <f t="shared" si="0"/>
        <v>0</v>
      </c>
      <c r="B46" s="123" t="s">
        <v>186</v>
      </c>
      <c r="C46" s="93" t="s">
        <v>187</v>
      </c>
      <c r="D46" s="96">
        <v>0</v>
      </c>
      <c r="N46"/>
    </row>
    <row r="47" spans="1:14">
      <c r="A47" t="b">
        <f t="shared" si="0"/>
        <v>0</v>
      </c>
      <c r="B47" s="118" t="s">
        <v>192</v>
      </c>
      <c r="C47" s="93" t="s">
        <v>21</v>
      </c>
      <c r="D47" s="96">
        <v>0</v>
      </c>
      <c r="N47"/>
    </row>
    <row r="48" spans="1:14">
      <c r="A48" t="b">
        <f t="shared" si="0"/>
        <v>0</v>
      </c>
      <c r="B48" s="95" t="s">
        <v>216</v>
      </c>
      <c r="C48" s="93" t="s">
        <v>21</v>
      </c>
      <c r="D48" s="96">
        <v>0</v>
      </c>
      <c r="N48"/>
    </row>
    <row r="49" spans="1:14">
      <c r="A49" t="b">
        <f t="shared" si="0"/>
        <v>0</v>
      </c>
      <c r="B49" s="32" t="s">
        <v>207</v>
      </c>
      <c r="C49" s="93" t="s">
        <v>21</v>
      </c>
      <c r="D49" s="96">
        <v>54.05</v>
      </c>
      <c r="N49"/>
    </row>
    <row r="50" spans="1:14">
      <c r="A50" s="181" t="b">
        <f t="shared" si="0"/>
        <v>0</v>
      </c>
      <c r="B50" s="123" t="s">
        <v>213</v>
      </c>
      <c r="C50" s="93" t="s">
        <v>24</v>
      </c>
      <c r="D50" s="96">
        <v>0</v>
      </c>
      <c r="N50"/>
    </row>
    <row r="51" spans="1:14">
      <c r="A51" s="181" t="b">
        <f t="shared" si="0"/>
        <v>0</v>
      </c>
      <c r="B51" s="123" t="s">
        <v>212</v>
      </c>
      <c r="C51" s="93" t="s">
        <v>21</v>
      </c>
      <c r="D51" s="96">
        <v>0</v>
      </c>
      <c r="N51"/>
    </row>
    <row r="52" spans="1:14">
      <c r="A52" s="182" t="b">
        <f t="shared" si="0"/>
        <v>0</v>
      </c>
      <c r="B52" s="130" t="s">
        <v>20</v>
      </c>
      <c r="C52" s="133" t="s">
        <v>15</v>
      </c>
      <c r="D52" s="134">
        <v>55</v>
      </c>
      <c r="N52"/>
    </row>
    <row r="53" spans="1:14">
      <c r="A53" t="b">
        <f t="shared" si="0"/>
        <v>0</v>
      </c>
      <c r="B53" s="118" t="s">
        <v>208</v>
      </c>
      <c r="C53" s="93" t="s">
        <v>21</v>
      </c>
      <c r="D53" s="96">
        <v>15.54</v>
      </c>
      <c r="N53"/>
    </row>
    <row r="54" spans="1:14">
      <c r="A54" t="b">
        <f t="shared" si="0"/>
        <v>0</v>
      </c>
      <c r="B54" s="118" t="s">
        <v>175</v>
      </c>
      <c r="C54" s="93" t="s">
        <v>21</v>
      </c>
      <c r="D54" s="96">
        <v>0</v>
      </c>
      <c r="N54"/>
    </row>
    <row r="55" spans="1:14">
      <c r="A55" t="b">
        <f t="shared" si="0"/>
        <v>0</v>
      </c>
      <c r="B55" s="117" t="s">
        <v>171</v>
      </c>
      <c r="C55" s="93" t="s">
        <v>21</v>
      </c>
      <c r="D55" s="96">
        <v>0</v>
      </c>
      <c r="N55"/>
    </row>
    <row r="56" spans="1:14">
      <c r="A56" t="b">
        <f t="shared" si="0"/>
        <v>0</v>
      </c>
      <c r="B56" s="117" t="s">
        <v>177</v>
      </c>
      <c r="C56" s="93" t="s">
        <v>21</v>
      </c>
      <c r="D56" s="96">
        <v>0</v>
      </c>
      <c r="N56"/>
    </row>
    <row r="57" spans="1:14">
      <c r="A57" t="b">
        <f t="shared" si="0"/>
        <v>0</v>
      </c>
      <c r="B57" s="95" t="s">
        <v>201</v>
      </c>
      <c r="C57" s="93" t="s">
        <v>21</v>
      </c>
      <c r="D57" s="96">
        <v>0</v>
      </c>
      <c r="N57"/>
    </row>
    <row r="58" spans="1:14">
      <c r="A58" t="b">
        <f t="shared" si="0"/>
        <v>0</v>
      </c>
      <c r="B58" s="95" t="s">
        <v>200</v>
      </c>
      <c r="C58" s="93" t="s">
        <v>21</v>
      </c>
      <c r="D58" s="96">
        <v>12.3</v>
      </c>
      <c r="N58"/>
    </row>
    <row r="59" spans="1:14" ht="13.8">
      <c r="A59" t="b">
        <f t="shared" si="0"/>
        <v>0</v>
      </c>
      <c r="B59" s="95" t="s">
        <v>33</v>
      </c>
      <c r="C59" s="93" t="s">
        <v>187</v>
      </c>
      <c r="D59" s="96">
        <v>0</v>
      </c>
      <c r="N59"/>
    </row>
    <row r="60" spans="1:14" ht="13.8">
      <c r="A60" t="b">
        <f t="shared" si="0"/>
        <v>0</v>
      </c>
      <c r="B60" s="95" t="s">
        <v>204</v>
      </c>
      <c r="C60" s="93" t="s">
        <v>187</v>
      </c>
      <c r="D60" s="96">
        <v>0</v>
      </c>
      <c r="N60"/>
    </row>
    <row r="61" spans="1:14" ht="13.8">
      <c r="A61" t="b">
        <f t="shared" si="0"/>
        <v>0</v>
      </c>
      <c r="B61" s="95" t="s">
        <v>203</v>
      </c>
      <c r="C61" s="93" t="s">
        <v>187</v>
      </c>
      <c r="D61" s="96">
        <v>8.5</v>
      </c>
      <c r="N61"/>
    </row>
    <row r="62" spans="1:14">
      <c r="A62" s="183" t="b">
        <f t="shared" si="0"/>
        <v>0</v>
      </c>
      <c r="B62" s="129" t="s">
        <v>46</v>
      </c>
      <c r="C62" s="131" t="s">
        <v>15</v>
      </c>
      <c r="D62" s="132">
        <v>81.55</v>
      </c>
      <c r="N62"/>
    </row>
    <row r="63" spans="1:14">
      <c r="A63" s="183" t="b">
        <f t="shared" si="0"/>
        <v>0</v>
      </c>
      <c r="B63" s="129" t="s">
        <v>45</v>
      </c>
      <c r="C63" s="131" t="s">
        <v>15</v>
      </c>
      <c r="D63" s="132">
        <v>116.55</v>
      </c>
      <c r="N63"/>
    </row>
    <row r="64" spans="1:14">
      <c r="A64" s="183" t="b">
        <f t="shared" si="0"/>
        <v>0</v>
      </c>
      <c r="B64" s="129" t="s">
        <v>44</v>
      </c>
      <c r="C64" s="131" t="s">
        <v>15</v>
      </c>
      <c r="D64" s="132">
        <v>130.94999999999999</v>
      </c>
      <c r="N64"/>
    </row>
    <row r="65" spans="1:14">
      <c r="A65" s="183" t="b">
        <f t="shared" si="0"/>
        <v>0</v>
      </c>
      <c r="B65" s="129" t="s">
        <v>43</v>
      </c>
      <c r="C65" s="131" t="s">
        <v>15</v>
      </c>
      <c r="D65" s="132">
        <v>157.75</v>
      </c>
      <c r="N65"/>
    </row>
    <row r="66" spans="1:14">
      <c r="A66" s="184" t="b">
        <f t="shared" si="0"/>
        <v>0</v>
      </c>
      <c r="B66" s="135" t="s">
        <v>36</v>
      </c>
      <c r="C66" s="136" t="s">
        <v>28</v>
      </c>
      <c r="D66" s="137">
        <v>100</v>
      </c>
      <c r="N66"/>
    </row>
    <row r="67" spans="1:14">
      <c r="A67" s="181" t="b">
        <f t="shared" si="0"/>
        <v>0</v>
      </c>
      <c r="B67" s="142" t="s">
        <v>205</v>
      </c>
      <c r="C67" s="93" t="s">
        <v>21</v>
      </c>
      <c r="D67" s="96">
        <v>150</v>
      </c>
      <c r="N67"/>
    </row>
    <row r="68" spans="1:14">
      <c r="A68" s="181" t="b">
        <f t="shared" ref="A68:A131" si="1">($A$2=$B68)</f>
        <v>0</v>
      </c>
      <c r="B68" s="123" t="s">
        <v>182</v>
      </c>
      <c r="C68" s="93" t="s">
        <v>21</v>
      </c>
      <c r="D68" s="96">
        <v>0</v>
      </c>
      <c r="N68"/>
    </row>
    <row r="69" spans="1:14">
      <c r="A69" t="b">
        <f t="shared" si="1"/>
        <v>0</v>
      </c>
      <c r="B69" s="95" t="s">
        <v>58</v>
      </c>
      <c r="C69" s="93" t="s">
        <v>25</v>
      </c>
      <c r="D69" s="96">
        <v>0</v>
      </c>
      <c r="N69"/>
    </row>
    <row r="70" spans="1:14">
      <c r="A70" t="b">
        <f t="shared" si="1"/>
        <v>0</v>
      </c>
      <c r="B70" s="95" t="s">
        <v>60</v>
      </c>
      <c r="C70" s="93" t="s">
        <v>25</v>
      </c>
      <c r="D70" s="96">
        <v>0</v>
      </c>
      <c r="N70"/>
    </row>
    <row r="71" spans="1:14">
      <c r="A71" t="b">
        <f t="shared" si="1"/>
        <v>0</v>
      </c>
      <c r="B71" s="95" t="s">
        <v>61</v>
      </c>
      <c r="C71" s="93" t="s">
        <v>25</v>
      </c>
      <c r="D71" s="96">
        <v>0</v>
      </c>
      <c r="N71"/>
    </row>
    <row r="72" spans="1:14">
      <c r="A72" t="b">
        <f t="shared" si="1"/>
        <v>0</v>
      </c>
      <c r="B72" s="95" t="s">
        <v>56</v>
      </c>
      <c r="C72" s="93" t="s">
        <v>25</v>
      </c>
      <c r="D72" s="96">
        <v>0</v>
      </c>
      <c r="N72"/>
    </row>
    <row r="73" spans="1:14">
      <c r="A73" t="b">
        <f t="shared" si="1"/>
        <v>0</v>
      </c>
      <c r="B73" s="95" t="s">
        <v>55</v>
      </c>
      <c r="C73" s="93" t="s">
        <v>25</v>
      </c>
      <c r="D73" s="96">
        <v>0</v>
      </c>
      <c r="N73"/>
    </row>
    <row r="74" spans="1:14">
      <c r="A74" t="b">
        <f t="shared" si="1"/>
        <v>0</v>
      </c>
      <c r="B74" s="95" t="s">
        <v>59</v>
      </c>
      <c r="C74" s="93" t="s">
        <v>25</v>
      </c>
      <c r="D74" s="96">
        <v>0</v>
      </c>
      <c r="N74"/>
    </row>
    <row r="75" spans="1:14">
      <c r="A75" t="b">
        <f t="shared" si="1"/>
        <v>0</v>
      </c>
      <c r="B75" s="95" t="s">
        <v>57</v>
      </c>
      <c r="C75" s="93" t="s">
        <v>25</v>
      </c>
      <c r="D75" s="96">
        <v>0</v>
      </c>
      <c r="N75"/>
    </row>
    <row r="76" spans="1:14">
      <c r="A76" t="b">
        <f t="shared" si="1"/>
        <v>0</v>
      </c>
      <c r="B76" s="95" t="s">
        <v>70</v>
      </c>
      <c r="C76" s="93" t="s">
        <v>25</v>
      </c>
      <c r="D76" s="96">
        <v>0</v>
      </c>
      <c r="N76"/>
    </row>
    <row r="77" spans="1:14">
      <c r="A77" s="183" t="b">
        <f t="shared" si="1"/>
        <v>0</v>
      </c>
      <c r="B77" s="129" t="s">
        <v>52</v>
      </c>
      <c r="C77" s="131" t="s">
        <v>15</v>
      </c>
      <c r="D77" s="132">
        <v>25</v>
      </c>
      <c r="N77"/>
    </row>
    <row r="78" spans="1:14">
      <c r="A78" s="182" t="b">
        <f t="shared" si="1"/>
        <v>0</v>
      </c>
      <c r="B78" s="130" t="s">
        <v>34</v>
      </c>
      <c r="C78" s="133" t="s">
        <v>15</v>
      </c>
      <c r="D78" s="134">
        <v>75</v>
      </c>
      <c r="N78"/>
    </row>
    <row r="79" spans="1:14">
      <c r="A79" t="b">
        <f t="shared" si="1"/>
        <v>0</v>
      </c>
      <c r="B79" s="95" t="s">
        <v>215</v>
      </c>
      <c r="C79" s="93" t="s">
        <v>21</v>
      </c>
      <c r="D79" s="94">
        <v>0</v>
      </c>
      <c r="N79"/>
    </row>
    <row r="80" spans="1:14" ht="13.8">
      <c r="A80" t="b">
        <f t="shared" si="1"/>
        <v>0</v>
      </c>
      <c r="B80" s="95" t="s">
        <v>129</v>
      </c>
      <c r="C80" s="93" t="s">
        <v>21</v>
      </c>
      <c r="D80" s="94">
        <v>0</v>
      </c>
      <c r="N80"/>
    </row>
    <row r="81" spans="1:14">
      <c r="A81" t="b">
        <f t="shared" si="1"/>
        <v>0</v>
      </c>
      <c r="B81" s="95" t="s">
        <v>87</v>
      </c>
      <c r="C81" s="93" t="s">
        <v>21</v>
      </c>
      <c r="D81" s="96">
        <v>0</v>
      </c>
      <c r="N81"/>
    </row>
    <row r="82" spans="1:14">
      <c r="A82" t="b">
        <f t="shared" si="1"/>
        <v>0</v>
      </c>
      <c r="B82" s="95" t="s">
        <v>196</v>
      </c>
      <c r="C82" s="93" t="s">
        <v>21</v>
      </c>
      <c r="D82" s="96">
        <v>16.829999999999998</v>
      </c>
      <c r="N82"/>
    </row>
    <row r="83" spans="1:14">
      <c r="A83" t="b">
        <f t="shared" si="1"/>
        <v>0</v>
      </c>
      <c r="B83" s="95" t="s">
        <v>195</v>
      </c>
      <c r="C83" s="93" t="s">
        <v>21</v>
      </c>
      <c r="D83" s="96">
        <v>0</v>
      </c>
      <c r="N83"/>
    </row>
    <row r="84" spans="1:14">
      <c r="A84" t="b">
        <f t="shared" si="1"/>
        <v>0</v>
      </c>
      <c r="B84" s="95" t="s">
        <v>130</v>
      </c>
      <c r="C84" s="93" t="s">
        <v>21</v>
      </c>
      <c r="D84" s="96">
        <v>0</v>
      </c>
      <c r="N84"/>
    </row>
    <row r="85" spans="1:14">
      <c r="A85" t="b">
        <f t="shared" si="1"/>
        <v>0</v>
      </c>
      <c r="B85" s="95" t="s">
        <v>131</v>
      </c>
      <c r="C85" s="93" t="s">
        <v>21</v>
      </c>
      <c r="D85" s="96">
        <v>0</v>
      </c>
      <c r="N85"/>
    </row>
    <row r="86" spans="1:14">
      <c r="A86" t="b">
        <f t="shared" si="1"/>
        <v>0</v>
      </c>
      <c r="B86" s="95" t="s">
        <v>132</v>
      </c>
      <c r="C86" s="93" t="s">
        <v>21</v>
      </c>
      <c r="D86" s="96">
        <v>0</v>
      </c>
      <c r="N86"/>
    </row>
    <row r="87" spans="1:14">
      <c r="A87" t="b">
        <f t="shared" si="1"/>
        <v>0</v>
      </c>
      <c r="B87" s="95" t="s">
        <v>133</v>
      </c>
      <c r="C87" s="93" t="s">
        <v>21</v>
      </c>
      <c r="D87" s="96">
        <v>0</v>
      </c>
      <c r="N87"/>
    </row>
    <row r="88" spans="1:14">
      <c r="A88" t="b">
        <f t="shared" si="1"/>
        <v>0</v>
      </c>
      <c r="B88" s="95" t="s">
        <v>134</v>
      </c>
      <c r="C88" s="93" t="s">
        <v>21</v>
      </c>
      <c r="D88" s="96">
        <v>0</v>
      </c>
      <c r="N88"/>
    </row>
    <row r="89" spans="1:14">
      <c r="A89" t="b">
        <f t="shared" si="1"/>
        <v>0</v>
      </c>
      <c r="B89" s="95" t="s">
        <v>135</v>
      </c>
      <c r="C89" s="93" t="s">
        <v>21</v>
      </c>
      <c r="D89" s="96">
        <v>0</v>
      </c>
      <c r="N89"/>
    </row>
    <row r="90" spans="1:14">
      <c r="A90" t="b">
        <f t="shared" si="1"/>
        <v>0</v>
      </c>
      <c r="B90" s="95" t="s">
        <v>225</v>
      </c>
      <c r="C90" s="93" t="s">
        <v>21</v>
      </c>
      <c r="D90" s="96">
        <v>669</v>
      </c>
      <c r="N90"/>
    </row>
    <row r="91" spans="1:14">
      <c r="A91" t="b">
        <f t="shared" si="1"/>
        <v>0</v>
      </c>
      <c r="B91" s="95" t="s">
        <v>226</v>
      </c>
      <c r="C91" s="93" t="s">
        <v>21</v>
      </c>
      <c r="D91" s="96">
        <v>891</v>
      </c>
      <c r="N91"/>
    </row>
    <row r="92" spans="1:14">
      <c r="A92" t="b">
        <f t="shared" si="1"/>
        <v>0</v>
      </c>
      <c r="B92" s="95" t="s">
        <v>227</v>
      </c>
      <c r="C92" s="93" t="s">
        <v>21</v>
      </c>
      <c r="D92" s="96">
        <v>990</v>
      </c>
      <c r="N92"/>
    </row>
    <row r="93" spans="1:14">
      <c r="A93" t="b">
        <f t="shared" si="1"/>
        <v>0</v>
      </c>
      <c r="B93" s="95" t="s">
        <v>228</v>
      </c>
      <c r="C93" s="93" t="s">
        <v>21</v>
      </c>
      <c r="D93" s="96">
        <v>788</v>
      </c>
      <c r="N93"/>
    </row>
    <row r="94" spans="1:14">
      <c r="A94" t="b">
        <f t="shared" si="1"/>
        <v>0</v>
      </c>
      <c r="B94" s="95" t="s">
        <v>229</v>
      </c>
      <c r="C94" s="93" t="s">
        <v>21</v>
      </c>
      <c r="D94" s="96">
        <v>788</v>
      </c>
      <c r="N94"/>
    </row>
    <row r="95" spans="1:14">
      <c r="A95" t="b">
        <f t="shared" si="1"/>
        <v>0</v>
      </c>
      <c r="B95" s="95" t="s">
        <v>230</v>
      </c>
      <c r="C95" s="93" t="s">
        <v>21</v>
      </c>
      <c r="D95" s="96">
        <v>757</v>
      </c>
      <c r="N95"/>
    </row>
    <row r="96" spans="1:14">
      <c r="A96" s="183" t="b">
        <f t="shared" si="1"/>
        <v>0</v>
      </c>
      <c r="B96" s="129" t="s">
        <v>49</v>
      </c>
      <c r="C96" s="131" t="s">
        <v>15</v>
      </c>
      <c r="D96" s="132">
        <v>97.65</v>
      </c>
      <c r="N96"/>
    </row>
    <row r="97" spans="1:14">
      <c r="A97" s="183" t="b">
        <f t="shared" si="1"/>
        <v>0</v>
      </c>
      <c r="B97" s="129" t="s">
        <v>93</v>
      </c>
      <c r="C97" s="131" t="s">
        <v>94</v>
      </c>
      <c r="D97" s="132">
        <v>500</v>
      </c>
      <c r="N97"/>
    </row>
    <row r="98" spans="1:14">
      <c r="A98" t="b">
        <f t="shared" si="1"/>
        <v>0</v>
      </c>
      <c r="B98" s="95" t="s">
        <v>64</v>
      </c>
      <c r="C98" s="93" t="s">
        <v>25</v>
      </c>
      <c r="D98" s="96">
        <v>0</v>
      </c>
      <c r="N98"/>
    </row>
    <row r="99" spans="1:14">
      <c r="A99" t="b">
        <f t="shared" si="1"/>
        <v>0</v>
      </c>
      <c r="B99" s="95" t="s">
        <v>65</v>
      </c>
      <c r="C99" s="93" t="s">
        <v>25</v>
      </c>
      <c r="D99" s="96">
        <v>0</v>
      </c>
      <c r="N99"/>
    </row>
    <row r="100" spans="1:14">
      <c r="A100" t="b">
        <f t="shared" si="1"/>
        <v>0</v>
      </c>
      <c r="B100" s="92" t="s">
        <v>66</v>
      </c>
      <c r="C100" s="93" t="s">
        <v>25</v>
      </c>
      <c r="D100" s="96">
        <v>0</v>
      </c>
      <c r="N100"/>
    </row>
    <row r="101" spans="1:14">
      <c r="A101" t="b">
        <f t="shared" si="1"/>
        <v>0</v>
      </c>
      <c r="B101" s="92" t="s">
        <v>67</v>
      </c>
      <c r="C101" s="93" t="s">
        <v>25</v>
      </c>
      <c r="D101" s="96">
        <v>0</v>
      </c>
      <c r="N101"/>
    </row>
    <row r="102" spans="1:14">
      <c r="A102" t="b">
        <f t="shared" si="1"/>
        <v>0</v>
      </c>
      <c r="B102" s="95" t="s">
        <v>183</v>
      </c>
      <c r="C102" s="93" t="s">
        <v>21</v>
      </c>
      <c r="D102" s="96">
        <v>1000</v>
      </c>
      <c r="N102"/>
    </row>
    <row r="103" spans="1:14">
      <c r="A103" t="b">
        <f t="shared" si="1"/>
        <v>0</v>
      </c>
      <c r="B103" s="95" t="s">
        <v>188</v>
      </c>
      <c r="C103" s="93" t="s">
        <v>21</v>
      </c>
      <c r="D103" s="96">
        <v>21155</v>
      </c>
      <c r="N103"/>
    </row>
    <row r="104" spans="1:14">
      <c r="A104" s="181" t="b">
        <f t="shared" si="1"/>
        <v>0</v>
      </c>
      <c r="B104" s="123" t="s">
        <v>222</v>
      </c>
      <c r="C104" s="93" t="s">
        <v>21</v>
      </c>
      <c r="D104" s="96">
        <v>4200</v>
      </c>
      <c r="N104"/>
    </row>
    <row r="105" spans="1:14">
      <c r="A105" s="181" t="b">
        <f t="shared" si="1"/>
        <v>0</v>
      </c>
      <c r="B105" s="123" t="s">
        <v>181</v>
      </c>
      <c r="C105" s="93" t="s">
        <v>21</v>
      </c>
      <c r="D105" s="96">
        <v>8500</v>
      </c>
      <c r="N105"/>
    </row>
    <row r="106" spans="1:14">
      <c r="A106" t="b">
        <f t="shared" si="1"/>
        <v>0</v>
      </c>
      <c r="B106" s="95" t="s">
        <v>82</v>
      </c>
      <c r="C106" s="93" t="s">
        <v>21</v>
      </c>
      <c r="D106" s="96">
        <v>0</v>
      </c>
      <c r="N106"/>
    </row>
    <row r="107" spans="1:14">
      <c r="A107" t="b">
        <f t="shared" si="1"/>
        <v>0</v>
      </c>
      <c r="B107" s="95" t="s">
        <v>73</v>
      </c>
      <c r="C107" s="93" t="s">
        <v>21</v>
      </c>
      <c r="D107" s="96">
        <v>0</v>
      </c>
      <c r="N107"/>
    </row>
    <row r="108" spans="1:14">
      <c r="A108" t="b">
        <f t="shared" si="1"/>
        <v>0</v>
      </c>
      <c r="B108" s="117" t="s">
        <v>194</v>
      </c>
      <c r="C108" s="93" t="s">
        <v>21</v>
      </c>
      <c r="D108" s="96">
        <v>50.48</v>
      </c>
      <c r="N108"/>
    </row>
    <row r="109" spans="1:14">
      <c r="A109" t="b">
        <f t="shared" si="1"/>
        <v>0</v>
      </c>
      <c r="B109" s="117" t="s">
        <v>174</v>
      </c>
      <c r="C109" s="93" t="s">
        <v>21</v>
      </c>
      <c r="D109" s="96">
        <v>0</v>
      </c>
      <c r="N109"/>
    </row>
    <row r="110" spans="1:14">
      <c r="A110" s="182" t="b">
        <f t="shared" si="1"/>
        <v>0</v>
      </c>
      <c r="B110" s="130" t="s">
        <v>17</v>
      </c>
      <c r="C110" s="133" t="s">
        <v>15</v>
      </c>
      <c r="D110" s="134">
        <v>70</v>
      </c>
      <c r="N110"/>
    </row>
    <row r="111" spans="1:14">
      <c r="A111" t="b">
        <f t="shared" si="1"/>
        <v>0</v>
      </c>
      <c r="B111" s="95" t="s">
        <v>63</v>
      </c>
      <c r="C111" s="93" t="s">
        <v>19</v>
      </c>
      <c r="D111" s="96">
        <v>0</v>
      </c>
      <c r="N111"/>
    </row>
    <row r="112" spans="1:14">
      <c r="A112" t="b">
        <f t="shared" si="1"/>
        <v>0</v>
      </c>
      <c r="B112" s="95" t="s">
        <v>68</v>
      </c>
      <c r="C112" s="93" t="s">
        <v>19</v>
      </c>
      <c r="D112" s="96">
        <v>0</v>
      </c>
      <c r="N112"/>
    </row>
    <row r="113" spans="1:14">
      <c r="A113" t="b">
        <f t="shared" si="1"/>
        <v>0</v>
      </c>
      <c r="B113" s="95" t="s">
        <v>32</v>
      </c>
      <c r="C113" s="93" t="s">
        <v>19</v>
      </c>
      <c r="D113" s="96">
        <v>0</v>
      </c>
      <c r="N113"/>
    </row>
    <row r="114" spans="1:14">
      <c r="A114" t="b">
        <f t="shared" si="1"/>
        <v>0</v>
      </c>
      <c r="B114" s="95" t="s">
        <v>69</v>
      </c>
      <c r="C114" s="93" t="s">
        <v>19</v>
      </c>
      <c r="D114" s="96">
        <v>0</v>
      </c>
      <c r="N114"/>
    </row>
    <row r="115" spans="1:14">
      <c r="A115" s="183" t="b">
        <f t="shared" si="1"/>
        <v>0</v>
      </c>
      <c r="B115" s="129" t="s">
        <v>92</v>
      </c>
      <c r="C115" s="131" t="s">
        <v>15</v>
      </c>
      <c r="D115" s="138">
        <v>125</v>
      </c>
      <c r="N115"/>
    </row>
    <row r="116" spans="1:14">
      <c r="A116" s="183" t="b">
        <f t="shared" si="1"/>
        <v>0</v>
      </c>
      <c r="B116" s="129" t="s">
        <v>190</v>
      </c>
      <c r="C116" s="131" t="s">
        <v>15</v>
      </c>
      <c r="D116" s="138">
        <v>125</v>
      </c>
      <c r="N116"/>
    </row>
    <row r="117" spans="1:14">
      <c r="A117" t="b">
        <f t="shared" si="1"/>
        <v>0</v>
      </c>
      <c r="B117" s="95" t="s">
        <v>224</v>
      </c>
      <c r="C117" s="93" t="s">
        <v>21</v>
      </c>
      <c r="D117" s="94">
        <v>1200</v>
      </c>
      <c r="N117"/>
    </row>
    <row r="118" spans="1:14">
      <c r="A118" s="183" t="b">
        <f t="shared" si="1"/>
        <v>0</v>
      </c>
      <c r="B118" s="129" t="s">
        <v>88</v>
      </c>
      <c r="C118" s="131" t="s">
        <v>15</v>
      </c>
      <c r="D118" s="138">
        <v>125</v>
      </c>
      <c r="N118"/>
    </row>
    <row r="119" spans="1:14">
      <c r="A119" s="183" t="b">
        <f t="shared" si="1"/>
        <v>0</v>
      </c>
      <c r="B119" s="129" t="s">
        <v>89</v>
      </c>
      <c r="C119" s="131" t="s">
        <v>15</v>
      </c>
      <c r="D119" s="138">
        <v>125</v>
      </c>
      <c r="N119"/>
    </row>
    <row r="120" spans="1:14">
      <c r="A120" s="183" t="b">
        <f t="shared" si="1"/>
        <v>0</v>
      </c>
      <c r="B120" s="129" t="s">
        <v>90</v>
      </c>
      <c r="C120" s="131" t="s">
        <v>15</v>
      </c>
      <c r="D120" s="138">
        <v>125</v>
      </c>
      <c r="N120"/>
    </row>
    <row r="121" spans="1:14">
      <c r="A121" s="183" t="b">
        <f t="shared" si="1"/>
        <v>0</v>
      </c>
      <c r="B121" s="129" t="s">
        <v>91</v>
      </c>
      <c r="C121" s="131" t="s">
        <v>15</v>
      </c>
      <c r="D121" s="138">
        <v>125</v>
      </c>
      <c r="N121"/>
    </row>
    <row r="122" spans="1:14">
      <c r="A122" t="b">
        <f t="shared" si="1"/>
        <v>0</v>
      </c>
      <c r="B122" s="139" t="s">
        <v>185</v>
      </c>
      <c r="C122" s="93" t="s">
        <v>15</v>
      </c>
      <c r="D122" s="96">
        <v>0</v>
      </c>
      <c r="N122"/>
    </row>
    <row r="123" spans="1:14" ht="13.8">
      <c r="A123" t="b">
        <f t="shared" si="1"/>
        <v>0</v>
      </c>
      <c r="B123" s="139" t="s">
        <v>197</v>
      </c>
      <c r="C123" s="93" t="s">
        <v>21</v>
      </c>
      <c r="D123" s="96">
        <v>7.43</v>
      </c>
      <c r="N123"/>
    </row>
    <row r="124" spans="1:14" ht="13.8">
      <c r="A124" t="b">
        <f t="shared" si="1"/>
        <v>0</v>
      </c>
      <c r="B124" s="139" t="s">
        <v>198</v>
      </c>
      <c r="C124" s="93" t="s">
        <v>21</v>
      </c>
      <c r="D124" s="96">
        <v>11.35</v>
      </c>
      <c r="N124"/>
    </row>
    <row r="125" spans="1:14">
      <c r="A125" t="b">
        <f t="shared" si="1"/>
        <v>0</v>
      </c>
      <c r="B125" s="95" t="s">
        <v>62</v>
      </c>
      <c r="C125" s="93" t="s">
        <v>25</v>
      </c>
      <c r="D125" s="96">
        <v>0</v>
      </c>
      <c r="N125"/>
    </row>
    <row r="126" spans="1:14">
      <c r="A126" t="b">
        <f t="shared" si="1"/>
        <v>0</v>
      </c>
      <c r="B126" s="139" t="s">
        <v>113</v>
      </c>
      <c r="C126" s="93" t="s">
        <v>24</v>
      </c>
      <c r="D126" s="96">
        <v>0</v>
      </c>
      <c r="N126"/>
    </row>
    <row r="127" spans="1:14">
      <c r="A127" t="b">
        <f t="shared" si="1"/>
        <v>0</v>
      </c>
      <c r="B127" s="139" t="s">
        <v>125</v>
      </c>
      <c r="C127" s="93" t="s">
        <v>24</v>
      </c>
      <c r="D127" s="96">
        <v>0</v>
      </c>
      <c r="N127"/>
    </row>
    <row r="128" spans="1:14">
      <c r="A128" t="b">
        <f t="shared" si="1"/>
        <v>0</v>
      </c>
      <c r="B128" s="139" t="s">
        <v>114</v>
      </c>
      <c r="C128" s="93" t="s">
        <v>24</v>
      </c>
      <c r="D128" s="96">
        <v>0</v>
      </c>
      <c r="N128"/>
    </row>
    <row r="129" spans="1:14">
      <c r="A129" t="b">
        <f t="shared" si="1"/>
        <v>0</v>
      </c>
      <c r="B129" s="139" t="s">
        <v>126</v>
      </c>
      <c r="C129" s="93" t="s">
        <v>24</v>
      </c>
      <c r="D129" s="96">
        <v>0</v>
      </c>
      <c r="N129"/>
    </row>
    <row r="130" spans="1:14">
      <c r="A130" t="b">
        <f t="shared" si="1"/>
        <v>0</v>
      </c>
      <c r="B130" s="139" t="s">
        <v>115</v>
      </c>
      <c r="C130" s="93" t="s">
        <v>21</v>
      </c>
      <c r="D130" s="96">
        <v>0</v>
      </c>
      <c r="N130"/>
    </row>
    <row r="131" spans="1:14">
      <c r="A131" t="b">
        <f t="shared" si="1"/>
        <v>0</v>
      </c>
      <c r="B131" s="139" t="s">
        <v>127</v>
      </c>
      <c r="C131" s="93" t="s">
        <v>24</v>
      </c>
      <c r="D131" s="96">
        <v>0</v>
      </c>
      <c r="N131"/>
    </row>
    <row r="132" spans="1:14">
      <c r="A132" t="b">
        <f t="shared" ref="A132:A158" si="2">($A$2=$B132)</f>
        <v>0</v>
      </c>
      <c r="B132" s="139" t="s">
        <v>116</v>
      </c>
      <c r="C132" s="93" t="s">
        <v>21</v>
      </c>
      <c r="D132" s="96">
        <v>0</v>
      </c>
      <c r="N132"/>
    </row>
    <row r="133" spans="1:14">
      <c r="A133" t="b">
        <f t="shared" si="2"/>
        <v>0</v>
      </c>
      <c r="B133" s="139" t="s">
        <v>128</v>
      </c>
      <c r="C133" s="93" t="s">
        <v>24</v>
      </c>
      <c r="D133" s="96">
        <v>0</v>
      </c>
      <c r="N133"/>
    </row>
    <row r="134" spans="1:14">
      <c r="A134" t="b">
        <f t="shared" si="2"/>
        <v>0</v>
      </c>
      <c r="B134" s="139" t="s">
        <v>106</v>
      </c>
      <c r="C134" s="93" t="s">
        <v>21</v>
      </c>
      <c r="D134" s="94">
        <v>0</v>
      </c>
      <c r="N134"/>
    </row>
    <row r="135" spans="1:14">
      <c r="A135" t="b">
        <f t="shared" si="2"/>
        <v>0</v>
      </c>
      <c r="B135" s="139" t="s">
        <v>117</v>
      </c>
      <c r="C135" s="93" t="s">
        <v>21</v>
      </c>
      <c r="D135" s="96">
        <v>0</v>
      </c>
      <c r="N135"/>
    </row>
    <row r="136" spans="1:14">
      <c r="A136" t="b">
        <f t="shared" si="2"/>
        <v>0</v>
      </c>
      <c r="B136" s="139" t="s">
        <v>105</v>
      </c>
      <c r="C136" s="93" t="s">
        <v>24</v>
      </c>
      <c r="D136" s="96">
        <v>0</v>
      </c>
      <c r="N136"/>
    </row>
    <row r="137" spans="1:14">
      <c r="A137" t="b">
        <f t="shared" si="2"/>
        <v>0</v>
      </c>
      <c r="B137" s="139" t="s">
        <v>118</v>
      </c>
      <c r="C137" s="93" t="s">
        <v>21</v>
      </c>
      <c r="D137" s="96">
        <v>0</v>
      </c>
      <c r="N137"/>
    </row>
    <row r="138" spans="1:14">
      <c r="A138" t="b">
        <f t="shared" si="2"/>
        <v>0</v>
      </c>
      <c r="B138" s="139" t="s">
        <v>107</v>
      </c>
      <c r="C138" s="93" t="s">
        <v>21</v>
      </c>
      <c r="D138" s="96">
        <v>0</v>
      </c>
      <c r="N138"/>
    </row>
    <row r="139" spans="1:14">
      <c r="A139" t="b">
        <f t="shared" si="2"/>
        <v>0</v>
      </c>
      <c r="B139" s="139" t="s">
        <v>119</v>
      </c>
      <c r="C139" s="93" t="s">
        <v>21</v>
      </c>
      <c r="D139" s="96">
        <v>0</v>
      </c>
      <c r="N139"/>
    </row>
    <row r="140" spans="1:14">
      <c r="A140" t="b">
        <f t="shared" si="2"/>
        <v>0</v>
      </c>
      <c r="B140" s="139" t="s">
        <v>108</v>
      </c>
      <c r="C140" s="93" t="s">
        <v>21</v>
      </c>
      <c r="D140" s="96">
        <v>0</v>
      </c>
      <c r="N140"/>
    </row>
    <row r="141" spans="1:14">
      <c r="A141" t="b">
        <f t="shared" si="2"/>
        <v>0</v>
      </c>
      <c r="B141" s="139" t="s">
        <v>120</v>
      </c>
      <c r="C141" s="93" t="s">
        <v>21</v>
      </c>
      <c r="D141" s="96">
        <v>0</v>
      </c>
      <c r="N141"/>
    </row>
    <row r="142" spans="1:14">
      <c r="A142" t="b">
        <f t="shared" si="2"/>
        <v>0</v>
      </c>
      <c r="B142" s="139" t="s">
        <v>109</v>
      </c>
      <c r="C142" s="93" t="s">
        <v>21</v>
      </c>
      <c r="D142" s="96">
        <v>0</v>
      </c>
      <c r="N142"/>
    </row>
    <row r="143" spans="1:14">
      <c r="A143" t="b">
        <f t="shared" si="2"/>
        <v>0</v>
      </c>
      <c r="B143" s="139" t="s">
        <v>121</v>
      </c>
      <c r="C143" s="93" t="s">
        <v>21</v>
      </c>
      <c r="D143" s="96">
        <v>0</v>
      </c>
      <c r="N143"/>
    </row>
    <row r="144" spans="1:14">
      <c r="A144" t="b">
        <f t="shared" si="2"/>
        <v>0</v>
      </c>
      <c r="B144" s="139" t="s">
        <v>110</v>
      </c>
      <c r="C144" s="93" t="s">
        <v>21</v>
      </c>
      <c r="D144" s="96">
        <v>0</v>
      </c>
      <c r="N144"/>
    </row>
    <row r="145" spans="1:14">
      <c r="A145" t="b">
        <f t="shared" si="2"/>
        <v>0</v>
      </c>
      <c r="B145" s="139" t="s">
        <v>122</v>
      </c>
      <c r="C145" s="93" t="s">
        <v>24</v>
      </c>
      <c r="D145" s="96">
        <v>0</v>
      </c>
      <c r="N145"/>
    </row>
    <row r="146" spans="1:14">
      <c r="A146" t="b">
        <f t="shared" si="2"/>
        <v>0</v>
      </c>
      <c r="B146" s="139" t="s">
        <v>111</v>
      </c>
      <c r="C146" s="93" t="s">
        <v>21</v>
      </c>
      <c r="D146" s="96">
        <v>0</v>
      </c>
      <c r="N146"/>
    </row>
    <row r="147" spans="1:14">
      <c r="A147" t="b">
        <f t="shared" si="2"/>
        <v>0</v>
      </c>
      <c r="B147" s="139" t="s">
        <v>123</v>
      </c>
      <c r="C147" s="93" t="s">
        <v>24</v>
      </c>
      <c r="D147" s="96">
        <v>0</v>
      </c>
      <c r="N147"/>
    </row>
    <row r="148" spans="1:14">
      <c r="A148" t="b">
        <f t="shared" si="2"/>
        <v>0</v>
      </c>
      <c r="B148" s="139" t="s">
        <v>112</v>
      </c>
      <c r="C148" s="93" t="s">
        <v>21</v>
      </c>
      <c r="D148" s="96">
        <v>0</v>
      </c>
      <c r="N148"/>
    </row>
    <row r="149" spans="1:14">
      <c r="A149" t="b">
        <f t="shared" si="2"/>
        <v>0</v>
      </c>
      <c r="B149" s="139" t="s">
        <v>124</v>
      </c>
      <c r="C149" s="93" t="s">
        <v>24</v>
      </c>
      <c r="D149" s="96">
        <v>0</v>
      </c>
      <c r="N149"/>
    </row>
    <row r="150" spans="1:14">
      <c r="A150" t="b">
        <f t="shared" si="2"/>
        <v>0</v>
      </c>
      <c r="B150" s="95" t="s">
        <v>95</v>
      </c>
      <c r="C150" s="93" t="s">
        <v>24</v>
      </c>
      <c r="D150" s="96">
        <v>0</v>
      </c>
      <c r="N150"/>
    </row>
    <row r="151" spans="1:14">
      <c r="A151" t="b">
        <f t="shared" si="2"/>
        <v>0</v>
      </c>
      <c r="B151" s="95" t="s">
        <v>189</v>
      </c>
      <c r="C151" s="93" t="s">
        <v>24</v>
      </c>
      <c r="D151" s="96">
        <v>4.4000000000000004</v>
      </c>
      <c r="N151"/>
    </row>
    <row r="152" spans="1:14">
      <c r="A152" t="b">
        <f t="shared" si="2"/>
        <v>0</v>
      </c>
      <c r="B152" s="95" t="s">
        <v>162</v>
      </c>
      <c r="C152" s="93" t="s">
        <v>24</v>
      </c>
      <c r="D152" s="96">
        <v>0</v>
      </c>
      <c r="N152"/>
    </row>
    <row r="153" spans="1:14">
      <c r="A153" t="b">
        <f t="shared" si="2"/>
        <v>0</v>
      </c>
      <c r="B153" s="95" t="s">
        <v>163</v>
      </c>
      <c r="C153" s="93" t="s">
        <v>24</v>
      </c>
      <c r="D153" s="96">
        <v>0</v>
      </c>
      <c r="N153"/>
    </row>
    <row r="154" spans="1:14">
      <c r="A154" t="b">
        <f t="shared" si="2"/>
        <v>0</v>
      </c>
      <c r="B154" s="95" t="s">
        <v>184</v>
      </c>
      <c r="C154" s="93" t="s">
        <v>24</v>
      </c>
      <c r="D154" s="96">
        <v>13</v>
      </c>
      <c r="E154" t="s">
        <v>231</v>
      </c>
      <c r="N154"/>
    </row>
    <row r="155" spans="1:14">
      <c r="A155" t="b">
        <f t="shared" si="2"/>
        <v>0</v>
      </c>
      <c r="B155" s="95" t="s">
        <v>83</v>
      </c>
      <c r="C155" s="93" t="s">
        <v>24</v>
      </c>
      <c r="D155" s="96">
        <v>0</v>
      </c>
      <c r="N155"/>
    </row>
    <row r="156" spans="1:14">
      <c r="A156" t="b">
        <f t="shared" si="2"/>
        <v>0</v>
      </c>
      <c r="B156" s="95" t="s">
        <v>84</v>
      </c>
      <c r="C156" s="93" t="s">
        <v>24</v>
      </c>
      <c r="D156" s="96">
        <v>0</v>
      </c>
      <c r="N156"/>
    </row>
    <row r="157" spans="1:14">
      <c r="A157" t="b">
        <f t="shared" si="2"/>
        <v>0</v>
      </c>
      <c r="B157" s="95" t="s">
        <v>76</v>
      </c>
      <c r="C157" s="93" t="s">
        <v>24</v>
      </c>
      <c r="D157" s="96">
        <v>0</v>
      </c>
      <c r="N157"/>
    </row>
    <row r="158" spans="1:14">
      <c r="A158" t="b">
        <f t="shared" si="2"/>
        <v>0</v>
      </c>
      <c r="B158" s="95" t="s">
        <v>77</v>
      </c>
      <c r="C158" s="93" t="s">
        <v>24</v>
      </c>
      <c r="D158" s="96">
        <v>0</v>
      </c>
      <c r="N158"/>
    </row>
    <row r="243" spans="2:14">
      <c r="B243" s="95"/>
      <c r="C243" s="93"/>
      <c r="D243" s="96"/>
      <c r="N243"/>
    </row>
    <row r="244" spans="2:14">
      <c r="B244" s="95"/>
      <c r="C244" s="93"/>
      <c r="D244" s="96"/>
      <c r="N244"/>
    </row>
    <row r="245" spans="2:14">
      <c r="B245" s="95"/>
      <c r="C245" s="93"/>
      <c r="D245" s="96"/>
      <c r="N245"/>
    </row>
    <row r="246" spans="2:14">
      <c r="B246" s="95"/>
      <c r="C246" s="93"/>
      <c r="D246" s="96"/>
      <c r="N246"/>
    </row>
    <row r="247" spans="2:14">
      <c r="B247" s="95"/>
      <c r="C247" s="93"/>
      <c r="D247" s="96"/>
      <c r="N247"/>
    </row>
    <row r="248" spans="2:14">
      <c r="B248" s="95"/>
      <c r="C248" s="93"/>
      <c r="D248" s="96"/>
      <c r="N248"/>
    </row>
    <row r="249" spans="2:14">
      <c r="B249" s="95"/>
      <c r="C249" s="93"/>
      <c r="D249" s="96"/>
      <c r="N249"/>
    </row>
    <row r="250" spans="2:14">
      <c r="B250" s="95"/>
      <c r="C250" s="93"/>
      <c r="D250" s="96"/>
      <c r="N250"/>
    </row>
    <row r="251" spans="2:14">
      <c r="B251" s="95"/>
      <c r="C251" s="93"/>
      <c r="D251" s="96"/>
      <c r="N251"/>
    </row>
    <row r="252" spans="2:14">
      <c r="B252" s="95"/>
      <c r="C252" s="93"/>
      <c r="D252" s="96"/>
      <c r="N252"/>
    </row>
    <row r="253" spans="2:14">
      <c r="B253" s="95"/>
      <c r="C253" s="93"/>
      <c r="D253" s="96"/>
      <c r="N253"/>
    </row>
    <row r="254" spans="2:14">
      <c r="B254" s="95"/>
      <c r="C254" s="93"/>
      <c r="N254"/>
    </row>
    <row r="343" spans="2:14">
      <c r="B343" s="95"/>
      <c r="C343" s="93"/>
      <c r="D343" s="96"/>
      <c r="N343"/>
    </row>
    <row r="344" spans="2:14">
      <c r="B344" s="95"/>
      <c r="C344" s="93"/>
      <c r="D344" s="96"/>
      <c r="N344"/>
    </row>
    <row r="345" spans="2:14">
      <c r="B345" s="95"/>
      <c r="C345" s="93"/>
      <c r="D345" s="96"/>
      <c r="N345"/>
    </row>
    <row r="346" spans="2:14">
      <c r="B346" s="95"/>
      <c r="C346" s="93"/>
      <c r="D346" s="96"/>
      <c r="N346"/>
    </row>
    <row r="347" spans="2:14">
      <c r="B347" s="95"/>
      <c r="C347" s="93"/>
      <c r="D347" s="96"/>
      <c r="N347"/>
    </row>
    <row r="348" spans="2:14">
      <c r="B348" s="95"/>
      <c r="C348" s="93"/>
      <c r="D348" s="96"/>
      <c r="N348"/>
    </row>
    <row r="349" spans="2:14">
      <c r="B349" s="95"/>
      <c r="C349" s="93"/>
      <c r="D349" s="96"/>
      <c r="N349"/>
    </row>
    <row r="350" spans="2:14">
      <c r="B350" s="95"/>
      <c r="C350" s="93"/>
      <c r="D350" s="96"/>
      <c r="N350"/>
    </row>
    <row r="351" spans="2:14">
      <c r="B351" s="95"/>
      <c r="C351" s="93"/>
      <c r="D351" s="96"/>
      <c r="N351"/>
    </row>
    <row r="352" spans="2:14">
      <c r="B352" s="95"/>
      <c r="C352" s="93"/>
      <c r="D352" s="96"/>
      <c r="N352"/>
    </row>
    <row r="353" spans="2:14">
      <c r="B353" s="95"/>
      <c r="C353" s="93"/>
      <c r="D353" s="96"/>
      <c r="N353"/>
    </row>
    <row r="354" spans="2:14">
      <c r="B354" s="95"/>
      <c r="C354" s="93"/>
      <c r="N354"/>
    </row>
    <row r="443" spans="2:14">
      <c r="B443" s="95"/>
      <c r="C443" s="93"/>
      <c r="D443" s="96"/>
      <c r="N443"/>
    </row>
    <row r="444" spans="2:14">
      <c r="B444" s="95"/>
      <c r="C444" s="93"/>
      <c r="D444" s="96"/>
      <c r="N444"/>
    </row>
    <row r="445" spans="2:14">
      <c r="B445" s="95"/>
      <c r="C445" s="93"/>
      <c r="D445" s="96"/>
      <c r="N445"/>
    </row>
    <row r="446" spans="2:14">
      <c r="B446" s="95"/>
      <c r="C446" s="93"/>
      <c r="D446" s="96"/>
      <c r="N446"/>
    </row>
    <row r="447" spans="2:14">
      <c r="B447" s="95"/>
      <c r="C447" s="93"/>
      <c r="D447" s="96"/>
      <c r="N447"/>
    </row>
    <row r="448" spans="2:14">
      <c r="B448" s="95"/>
      <c r="C448" s="93"/>
      <c r="D448" s="96"/>
      <c r="N448"/>
    </row>
    <row r="449" spans="2:14">
      <c r="B449" s="95"/>
      <c r="C449" s="93"/>
      <c r="D449" s="96"/>
      <c r="N449"/>
    </row>
    <row r="450" spans="2:14">
      <c r="B450" s="95"/>
      <c r="C450" s="93"/>
      <c r="D450" s="96"/>
      <c r="N450"/>
    </row>
    <row r="451" spans="2:14">
      <c r="B451" s="95"/>
      <c r="C451" s="93"/>
      <c r="D451" s="96"/>
      <c r="N451"/>
    </row>
    <row r="452" spans="2:14">
      <c r="B452" s="95"/>
      <c r="C452" s="93"/>
      <c r="D452" s="96"/>
      <c r="N452"/>
    </row>
    <row r="453" spans="2:14">
      <c r="B453" s="95"/>
      <c r="C453" s="93"/>
      <c r="D453" s="96"/>
      <c r="N453"/>
    </row>
    <row r="454" spans="2:14">
      <c r="B454" s="95"/>
      <c r="C454" s="93"/>
      <c r="N454"/>
    </row>
  </sheetData>
  <sortState ref="B4:E159">
    <sortCondition ref="B3"/>
  </sortState>
  <customSheetViews>
    <customSheetView guid="{6159A1F9-F2CC-49C5-87D6-CC153FA0E87A}">
      <selection activeCell="A3" sqref="A3"/>
      <pageMargins left="0.78740157499999996" right="0.78740157499999996" top="0.984251969" bottom="0.984251969" header="0.4921259845" footer="0.4921259845"/>
      <printOptions gridLines="1"/>
      <headerFooter alignWithMargins="0">
        <oddHeader>&amp;A</oddHeader>
        <oddFooter>Page &amp;P</oddFooter>
      </headerFooter>
    </customSheetView>
    <customSheetView guid="{B5359B65-804C-4CE2-AE10-5B236C15A8B8}">
      <selection sqref="A1:XFD1048576"/>
      <pageMargins left="0.78740157499999996" right="0.78740157499999996" top="0.984251969" bottom="0.984251969" header="0.4921259845" footer="0.4921259845"/>
      <printOptions gridLines="1"/>
      <headerFooter alignWithMargins="0">
        <oddHeader>&amp;A</oddHeader>
        <oddFooter>Page &amp;P</oddFooter>
      </headerFooter>
    </customSheetView>
  </customSheetViews>
  <phoneticPr fontId="0" type="noConversion"/>
  <dataValidations disablePrompts="1" count="1">
    <dataValidation type="list" allowBlank="1" showInputMessage="1" showErrorMessage="1" sqref="H19:H21 H8 H11:H12 H15:H17">
      <formula1>Pelle</formula1>
    </dataValidation>
  </dataValidations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:E18"/>
  <sheetViews>
    <sheetView workbookViewId="0">
      <selection activeCell="C5" sqref="C5"/>
    </sheetView>
  </sheetViews>
  <sheetFormatPr baseColWidth="10" defaultRowHeight="13.2"/>
  <sheetData>
    <row r="1" spans="1:5">
      <c r="A1" s="87" t="s">
        <v>160</v>
      </c>
    </row>
    <row r="2" spans="1:5">
      <c r="A2" s="191" t="s">
        <v>156</v>
      </c>
      <c r="B2" s="191"/>
    </row>
    <row r="3" spans="1:5" ht="13.8">
      <c r="A3" s="78" t="s">
        <v>154</v>
      </c>
      <c r="B3" s="78" t="s">
        <v>155</v>
      </c>
      <c r="C3" s="78" t="s">
        <v>158</v>
      </c>
      <c r="D3" s="78" t="s">
        <v>159</v>
      </c>
      <c r="E3" s="78" t="s">
        <v>25</v>
      </c>
    </row>
    <row r="4" spans="1:5">
      <c r="A4" s="75">
        <v>150</v>
      </c>
      <c r="B4" s="75">
        <v>6.9000000000000006E-2</v>
      </c>
      <c r="C4" s="101">
        <v>50</v>
      </c>
      <c r="D4" s="100">
        <f t="shared" ref="D4:D8" si="0">B4*C4</f>
        <v>3.45</v>
      </c>
      <c r="E4" s="100">
        <f>(D4/7)*15</f>
        <v>7.3928571428571432</v>
      </c>
    </row>
    <row r="5" spans="1:5">
      <c r="A5" s="75">
        <v>250</v>
      </c>
      <c r="B5" s="75">
        <v>0.84899999999999998</v>
      </c>
      <c r="C5" s="101">
        <v>230</v>
      </c>
      <c r="D5" s="100">
        <f t="shared" si="0"/>
        <v>195.26999999999998</v>
      </c>
      <c r="E5" s="100">
        <f t="shared" ref="E5:E10" si="1">(D5/7)*15</f>
        <v>418.43571428571425</v>
      </c>
    </row>
    <row r="6" spans="1:5">
      <c r="A6" s="75">
        <v>375</v>
      </c>
      <c r="B6" s="75">
        <v>1.071</v>
      </c>
      <c r="C6" s="101">
        <v>0</v>
      </c>
      <c r="D6" s="100">
        <f t="shared" si="0"/>
        <v>0</v>
      </c>
      <c r="E6" s="100">
        <f t="shared" si="1"/>
        <v>0</v>
      </c>
    </row>
    <row r="7" spans="1:5">
      <c r="A7" s="75">
        <v>450</v>
      </c>
      <c r="B7" s="75">
        <v>1.179</v>
      </c>
      <c r="C7" s="101">
        <v>0</v>
      </c>
      <c r="D7" s="100">
        <f t="shared" si="0"/>
        <v>0</v>
      </c>
      <c r="E7" s="100">
        <f t="shared" si="1"/>
        <v>0</v>
      </c>
    </row>
    <row r="8" spans="1:5">
      <c r="A8" s="75">
        <v>600</v>
      </c>
      <c r="B8" s="75">
        <v>1.4970000000000001</v>
      </c>
      <c r="C8" s="101">
        <v>0</v>
      </c>
      <c r="D8" s="100">
        <f t="shared" si="0"/>
        <v>0</v>
      </c>
      <c r="E8" s="100">
        <f t="shared" si="1"/>
        <v>0</v>
      </c>
    </row>
    <row r="9" spans="1:5">
      <c r="A9" s="75">
        <v>750</v>
      </c>
      <c r="B9" s="75">
        <v>1.746</v>
      </c>
      <c r="C9" s="101">
        <v>0</v>
      </c>
      <c r="D9" s="100">
        <f t="shared" ref="D9" si="2">B9*C9</f>
        <v>0</v>
      </c>
      <c r="E9" s="100">
        <f t="shared" si="1"/>
        <v>0</v>
      </c>
    </row>
    <row r="10" spans="1:5">
      <c r="A10" s="75">
        <v>900</v>
      </c>
      <c r="B10" s="75">
        <v>2.0249999999999999</v>
      </c>
      <c r="C10" s="101">
        <v>0</v>
      </c>
      <c r="D10" s="100">
        <f t="shared" ref="D10" si="3">B10*C10</f>
        <v>0</v>
      </c>
      <c r="E10" s="100">
        <f t="shared" si="1"/>
        <v>0</v>
      </c>
    </row>
    <row r="11" spans="1:5">
      <c r="A11" s="75"/>
      <c r="B11" s="75"/>
      <c r="C11" s="75"/>
      <c r="D11" s="75"/>
      <c r="E11" s="75"/>
    </row>
    <row r="12" spans="1:5">
      <c r="A12" s="75"/>
      <c r="B12" s="75"/>
      <c r="C12" s="75"/>
      <c r="D12" s="75"/>
      <c r="E12" s="75"/>
    </row>
    <row r="13" spans="1:5">
      <c r="A13" s="191" t="s">
        <v>157</v>
      </c>
      <c r="B13" s="191"/>
      <c r="C13" s="75"/>
      <c r="D13" s="75"/>
      <c r="E13" s="75"/>
    </row>
    <row r="14" spans="1:5" ht="13.8">
      <c r="A14" s="78" t="s">
        <v>154</v>
      </c>
      <c r="B14" s="78" t="s">
        <v>155</v>
      </c>
      <c r="C14" s="78" t="s">
        <v>161</v>
      </c>
      <c r="D14" s="78" t="s">
        <v>159</v>
      </c>
      <c r="E14" s="78" t="s">
        <v>25</v>
      </c>
    </row>
    <row r="15" spans="1:5">
      <c r="A15" s="75">
        <v>600</v>
      </c>
      <c r="B15" s="75">
        <v>2.262</v>
      </c>
      <c r="C15" s="101">
        <v>0</v>
      </c>
      <c r="D15" s="100">
        <f t="shared" ref="D15:D17" si="4">B15*C15</f>
        <v>0</v>
      </c>
      <c r="E15" s="100">
        <f t="shared" ref="E15:E17" si="5">(D15/7)*15</f>
        <v>0</v>
      </c>
    </row>
    <row r="16" spans="1:5">
      <c r="A16" s="75">
        <v>900</v>
      </c>
      <c r="B16" s="75">
        <v>2.8279999999999998</v>
      </c>
      <c r="C16" s="101">
        <v>1.8</v>
      </c>
      <c r="D16" s="100">
        <f t="shared" si="4"/>
        <v>5.0903999999999998</v>
      </c>
      <c r="E16" s="100">
        <f t="shared" si="5"/>
        <v>10.907999999999999</v>
      </c>
    </row>
    <row r="17" spans="1:5">
      <c r="A17" s="75">
        <v>1200</v>
      </c>
      <c r="B17" s="75">
        <v>3.3929999999999998</v>
      </c>
      <c r="C17" s="101">
        <v>0</v>
      </c>
      <c r="D17" s="100">
        <f t="shared" si="4"/>
        <v>0</v>
      </c>
      <c r="E17" s="100">
        <f t="shared" si="5"/>
        <v>0</v>
      </c>
    </row>
    <row r="18" spans="1:5">
      <c r="D18" s="75"/>
      <c r="E18" s="75"/>
    </row>
  </sheetData>
  <mergeCells count="2">
    <mergeCell ref="A2:B2"/>
    <mergeCell ref="A13:B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3:J31"/>
  <sheetViews>
    <sheetView workbookViewId="0">
      <selection activeCell="A3" sqref="A3:J3"/>
    </sheetView>
  </sheetViews>
  <sheetFormatPr baseColWidth="10" defaultRowHeight="13.2"/>
  <cols>
    <col min="1" max="1" width="6.33203125" customWidth="1"/>
    <col min="2" max="2" width="3" customWidth="1"/>
  </cols>
  <sheetData>
    <row r="3" spans="1:10" ht="13.8">
      <c r="A3" s="192" t="s">
        <v>96</v>
      </c>
      <c r="B3" s="192"/>
      <c r="C3" s="192"/>
      <c r="D3" s="192"/>
      <c r="E3" s="192"/>
      <c r="F3" s="192"/>
      <c r="G3" s="192"/>
      <c r="H3" s="192"/>
      <c r="I3" s="192"/>
      <c r="J3" s="192"/>
    </row>
    <row r="5" spans="1:10">
      <c r="B5" s="86" t="s">
        <v>139</v>
      </c>
      <c r="C5" s="86" t="s">
        <v>97</v>
      </c>
      <c r="D5" s="85"/>
    </row>
    <row r="7" spans="1:10">
      <c r="B7" s="88" t="s">
        <v>98</v>
      </c>
      <c r="C7" s="86" t="s">
        <v>99</v>
      </c>
      <c r="D7" s="88"/>
      <c r="E7" s="88"/>
    </row>
    <row r="8" spans="1:10">
      <c r="C8" s="58" t="s">
        <v>100</v>
      </c>
    </row>
    <row r="9" spans="1:10">
      <c r="C9" s="58" t="s">
        <v>152</v>
      </c>
    </row>
    <row r="10" spans="1:10">
      <c r="C10" s="58" t="s">
        <v>101</v>
      </c>
    </row>
    <row r="12" spans="1:10">
      <c r="B12" s="86" t="s">
        <v>102</v>
      </c>
      <c r="C12" s="86" t="s">
        <v>103</v>
      </c>
    </row>
    <row r="13" spans="1:10">
      <c r="C13" s="58" t="s">
        <v>149</v>
      </c>
    </row>
    <row r="14" spans="1:10">
      <c r="C14" s="58" t="s">
        <v>138</v>
      </c>
    </row>
    <row r="15" spans="1:10">
      <c r="C15" s="58" t="s">
        <v>104</v>
      </c>
    </row>
    <row r="16" spans="1:10">
      <c r="C16" s="58" t="s">
        <v>151</v>
      </c>
    </row>
    <row r="17" spans="2:3">
      <c r="C17" s="58" t="s">
        <v>137</v>
      </c>
    </row>
    <row r="18" spans="2:3">
      <c r="C18" s="58" t="s">
        <v>136</v>
      </c>
    </row>
    <row r="20" spans="2:3">
      <c r="B20" s="86" t="s">
        <v>141</v>
      </c>
      <c r="C20" s="86" t="s">
        <v>140</v>
      </c>
    </row>
    <row r="21" spans="2:3">
      <c r="B21" s="86"/>
      <c r="C21" s="58" t="s">
        <v>148</v>
      </c>
    </row>
    <row r="22" spans="2:3">
      <c r="C22" s="58" t="s">
        <v>145</v>
      </c>
    </row>
    <row r="23" spans="2:3">
      <c r="C23" s="58" t="s">
        <v>146</v>
      </c>
    </row>
    <row r="24" spans="2:3">
      <c r="C24" s="58" t="s">
        <v>147</v>
      </c>
    </row>
    <row r="25" spans="2:3">
      <c r="C25" s="58" t="s">
        <v>150</v>
      </c>
    </row>
    <row r="26" spans="2:3">
      <c r="C26" s="58" t="s">
        <v>136</v>
      </c>
    </row>
    <row r="28" spans="2:3">
      <c r="B28" s="86" t="s">
        <v>142</v>
      </c>
      <c r="C28" s="86" t="s">
        <v>143</v>
      </c>
    </row>
    <row r="29" spans="2:3">
      <c r="C29" s="58" t="s">
        <v>144</v>
      </c>
    </row>
    <row r="30" spans="2:3">
      <c r="C30" s="58" t="s">
        <v>153</v>
      </c>
    </row>
    <row r="31" spans="2:3">
      <c r="C31" s="58" t="s">
        <v>101</v>
      </c>
    </row>
  </sheetData>
  <mergeCells count="1">
    <mergeCell ref="A3:J3"/>
  </mergeCells>
  <pageMargins left="0.11811023622047245" right="0.11811023622047245" top="0.74803149606299213" bottom="0.74803149606299213" header="0.31496062992125984" footer="0.31496062992125984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Estimation</vt:lpstr>
      <vt:lpstr>Résumé</vt:lpstr>
      <vt:lpstr>Banque de données</vt:lpstr>
      <vt:lpstr>Volumes</vt:lpstr>
      <vt:lpstr>ÉTAPES</vt:lpstr>
      <vt:lpstr>Donnée_CL_A</vt:lpstr>
      <vt:lpstr>Équip_1</vt:lpstr>
      <vt:lpstr>Matrice</vt:lpstr>
      <vt:lpstr>Estimation!Zone_d_impression</vt:lpstr>
    </vt:vector>
  </TitlesOfParts>
  <Manager>Sylvie Pouliot</Manager>
  <Company>GLD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Estimation/Bordereau/VIlle</dc:title>
  <dc:creator>Sylvie Pouliot</dc:creator>
  <cp:lastModifiedBy>Arevine SARL 2</cp:lastModifiedBy>
  <cp:lastPrinted>2013-03-13T20:11:09Z</cp:lastPrinted>
  <dcterms:created xsi:type="dcterms:W3CDTF">1999-02-15T19:28:57Z</dcterms:created>
  <dcterms:modified xsi:type="dcterms:W3CDTF">2013-03-21T00:39:54Z</dcterms:modified>
  <cp:category>Civil</cp:category>
</cp:coreProperties>
</file>