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RENEO\Desktop\"/>
    </mc:Choice>
  </mc:AlternateContent>
  <bookViews>
    <workbookView xWindow="0" yWindow="0" windowWidth="28800" windowHeight="14010"/>
  </bookViews>
  <sheets>
    <sheet name="01" sheetId="1" r:id="rId1"/>
    <sheet name="02" sheetId="7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Print_Titles" localSheetId="0">'01'!$1:$7</definedName>
    <definedName name="_xlnm.Print_Titles" localSheetId="1">'02'!$1:$7</definedName>
    <definedName name="_xlnm.Print_Area" localSheetId="0">'01'!$A$1:$P$94</definedName>
    <definedName name="_xlnm.Print_Area" localSheetId="1">'02'!$A$1:$P$92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3" i="7" l="1"/>
  <c r="M83" i="7"/>
  <c r="O82" i="7"/>
  <c r="M82" i="7"/>
  <c r="O81" i="7"/>
  <c r="M81" i="7"/>
  <c r="O80" i="7"/>
  <c r="M80" i="7"/>
  <c r="O79" i="7"/>
  <c r="M79" i="7"/>
  <c r="O78" i="7"/>
  <c r="M78" i="7"/>
  <c r="O77" i="7"/>
  <c r="M77" i="7"/>
  <c r="D77" i="7"/>
  <c r="O76" i="7"/>
  <c r="M76" i="7"/>
  <c r="G76" i="7"/>
  <c r="D76" i="7"/>
  <c r="M75" i="7"/>
  <c r="O75" i="7" s="1"/>
  <c r="G75" i="7"/>
  <c r="D75" i="7"/>
  <c r="Q74" i="7"/>
  <c r="G9" i="7"/>
  <c r="G8" i="7"/>
  <c r="L5" i="7"/>
  <c r="Q2" i="7"/>
  <c r="M88" i="1"/>
  <c r="O88" i="1" s="1"/>
  <c r="M87" i="1"/>
  <c r="O87" i="1" s="1"/>
  <c r="M86" i="1"/>
  <c r="O86" i="1" s="1"/>
  <c r="M85" i="1"/>
  <c r="O85" i="1" s="1"/>
  <c r="M84" i="1"/>
  <c r="O84" i="1" s="1"/>
  <c r="M83" i="1"/>
  <c r="O83" i="1" s="1"/>
  <c r="M82" i="1"/>
  <c r="O82" i="1" s="1"/>
  <c r="M81" i="1"/>
  <c r="O81" i="1" s="1"/>
  <c r="M80" i="1"/>
  <c r="O80" i="1" s="1"/>
  <c r="M79" i="1"/>
  <c r="O79" i="1" s="1"/>
  <c r="D79" i="1"/>
  <c r="M78" i="1"/>
  <c r="O78" i="1" s="1"/>
  <c r="G78" i="1"/>
  <c r="D78" i="1"/>
  <c r="M77" i="1"/>
  <c r="O77" i="1" s="1"/>
  <c r="G77" i="1"/>
  <c r="D77" i="1"/>
  <c r="G8" i="1"/>
  <c r="N6" i="1"/>
  <c r="G6" i="1"/>
  <c r="E6" i="1"/>
  <c r="N5" i="1"/>
  <c r="L5" i="1"/>
  <c r="B5" i="1"/>
  <c r="Q2" i="1"/>
  <c r="J23" i="1" l="1"/>
  <c r="J21" i="1"/>
  <c r="O22" i="1"/>
  <c r="G9" i="1"/>
  <c r="J24" i="1" l="1"/>
  <c r="O21" i="1"/>
  <c r="L20" i="7" l="1"/>
  <c r="L15" i="7"/>
  <c r="O15" i="7" s="1"/>
  <c r="L16" i="7"/>
  <c r="O16" i="7" s="1"/>
  <c r="L14" i="7"/>
  <c r="O14" i="7" s="1"/>
  <c r="M86" i="7"/>
  <c r="O86" i="7" s="1"/>
  <c r="M85" i="7"/>
  <c r="O85" i="7" s="1"/>
  <c r="M84" i="7"/>
  <c r="O84" i="7" s="1"/>
  <c r="O63" i="7"/>
  <c r="O61" i="7"/>
  <c r="O59" i="7"/>
  <c r="O57" i="7"/>
  <c r="J17" i="7"/>
  <c r="Q16" i="7"/>
  <c r="P12" i="7"/>
  <c r="Q3" i="7"/>
  <c r="F2" i="7"/>
  <c r="M43" i="7" s="1"/>
  <c r="G78" i="7" l="1"/>
  <c r="J67" i="7"/>
  <c r="J21" i="7"/>
  <c r="J22" i="7" s="1"/>
  <c r="G80" i="1"/>
  <c r="O64" i="7"/>
  <c r="J27" i="7" s="1"/>
  <c r="M45" i="7"/>
  <c r="O45" i="7" s="1"/>
  <c r="M48" i="7"/>
  <c r="O48" i="7" s="1"/>
  <c r="M44" i="7"/>
  <c r="O44" i="7" s="1"/>
  <c r="M46" i="7"/>
  <c r="O46" i="7" s="1"/>
  <c r="M47" i="7"/>
  <c r="O47" i="7" s="1"/>
  <c r="O43" i="7"/>
  <c r="M42" i="7"/>
  <c r="O20" i="7"/>
  <c r="L17" i="7"/>
  <c r="O87" i="7"/>
  <c r="J25" i="7"/>
  <c r="G10" i="7"/>
  <c r="L30" i="1"/>
  <c r="N6" i="7"/>
  <c r="G39" i="7" s="1"/>
  <c r="N5" i="7"/>
  <c r="L13" i="7" l="1"/>
  <c r="Q17" i="7"/>
  <c r="O17" i="7"/>
  <c r="O13" i="7" s="1"/>
  <c r="J13" i="7"/>
  <c r="J68" i="7"/>
  <c r="J69" i="7" l="1"/>
  <c r="O89" i="1"/>
  <c r="L41" i="1"/>
  <c r="O65" i="1"/>
  <c r="O63" i="1"/>
  <c r="O61" i="1"/>
  <c r="O59" i="1"/>
  <c r="O70" i="7" l="1"/>
  <c r="J26" i="7" s="1"/>
  <c r="J28" i="7" s="1"/>
  <c r="O66" i="1"/>
  <c r="J29" i="1" s="1"/>
  <c r="L27" i="7" s="1"/>
  <c r="J31" i="7" l="1"/>
  <c r="J32" i="7" l="1"/>
  <c r="J33" i="7" s="1"/>
  <c r="J39" i="7" s="1"/>
  <c r="G41" i="1"/>
  <c r="Q3" i="1"/>
  <c r="G6" i="7"/>
  <c r="E6" i="7"/>
  <c r="B5" i="7"/>
  <c r="F2" i="1" l="1"/>
  <c r="L24" i="1"/>
  <c r="O20" i="1"/>
  <c r="P12" i="1"/>
  <c r="M44" i="1" l="1"/>
  <c r="O44" i="1" s="1"/>
  <c r="M46" i="1"/>
  <c r="O46" i="1" s="1"/>
  <c r="M48" i="1"/>
  <c r="O48" i="1" s="1"/>
  <c r="M50" i="1"/>
  <c r="O50" i="1" s="1"/>
  <c r="M45" i="1"/>
  <c r="O45" i="1" s="1"/>
  <c r="M47" i="1"/>
  <c r="O47" i="1" s="1"/>
  <c r="M49" i="1"/>
  <c r="O49" i="1" s="1"/>
  <c r="S44" i="1"/>
  <c r="O14" i="1"/>
  <c r="U44" i="1" l="1"/>
  <c r="O15" i="1"/>
  <c r="O16" i="1"/>
  <c r="J17" i="1" l="1"/>
  <c r="J69" i="1" l="1"/>
  <c r="J27" i="1"/>
  <c r="L25" i="7" s="1"/>
  <c r="L17" i="1"/>
  <c r="O25" i="7" l="1"/>
  <c r="O27" i="1"/>
  <c r="O17" i="1"/>
  <c r="Q16" i="1" l="1"/>
  <c r="G10" i="1"/>
  <c r="Q17" i="1" l="1"/>
  <c r="J13" i="1"/>
  <c r="L13" i="1"/>
  <c r="O13" i="1"/>
  <c r="L21" i="7"/>
  <c r="J70" i="1"/>
  <c r="J71" i="1" s="1"/>
  <c r="O72" i="1" s="1"/>
  <c r="J28" i="1" s="1"/>
  <c r="L26" i="7" s="1"/>
  <c r="O26" i="7" l="1"/>
  <c r="L28" i="7"/>
  <c r="O28" i="7" s="1"/>
  <c r="L22" i="7"/>
  <c r="O21" i="7"/>
  <c r="O22" i="7" s="1"/>
  <c r="O23" i="1"/>
  <c r="O24" i="1" s="1"/>
  <c r="J30" i="1"/>
  <c r="O28" i="1"/>
  <c r="J33" i="1" l="1"/>
  <c r="L31" i="7" s="1"/>
  <c r="O30" i="1"/>
  <c r="O31" i="7" l="1"/>
  <c r="O32" i="7" s="1"/>
  <c r="O33" i="7" s="1"/>
  <c r="O33" i="1"/>
  <c r="J34" i="1"/>
  <c r="L32" i="7" s="1"/>
  <c r="L33" i="7" s="1"/>
  <c r="L39" i="7" s="1"/>
  <c r="O39" i="7" s="1"/>
  <c r="J35" i="1" l="1"/>
  <c r="J41" i="1" s="1"/>
  <c r="O41" i="1" s="1"/>
  <c r="O42" i="7" s="1"/>
  <c r="O34" i="1"/>
  <c r="O35" i="1" s="1"/>
  <c r="O49" i="7" l="1"/>
  <c r="O51" i="1"/>
</calcChain>
</file>

<file path=xl/sharedStrings.xml><?xml version="1.0" encoding="utf-8"?>
<sst xmlns="http://schemas.openxmlformats.org/spreadsheetml/2006/main" count="155" uniqueCount="71">
  <si>
    <t>CUMULE</t>
  </si>
  <si>
    <t>ANTERIEUR</t>
  </si>
  <si>
    <t>MENSUEL</t>
  </si>
  <si>
    <t>TOTAL RETENUES</t>
  </si>
  <si>
    <t>TOTAL TTC</t>
  </si>
  <si>
    <t>TVA A 20%</t>
  </si>
  <si>
    <t>CAUTION BANCAIRE</t>
  </si>
  <si>
    <t>AFFAIRE N°</t>
  </si>
  <si>
    <t>Montant</t>
  </si>
  <si>
    <t>TOTAL GARANTIES</t>
  </si>
  <si>
    <t>A) TRAVAUX REALISES</t>
  </si>
  <si>
    <t xml:space="preserve">TOTAL HT </t>
  </si>
  <si>
    <t>D) TOTAL A PAYER (A-B-C)</t>
  </si>
  <si>
    <t>B) CAUTIONNEMENT / RETENUE DE GARANTIE</t>
  </si>
  <si>
    <t>C) RETENUES</t>
  </si>
  <si>
    <t>Visa Maitre Œuvre</t>
  </si>
  <si>
    <t xml:space="preserve">du mois de </t>
  </si>
  <si>
    <t>TRAVAUX / MARCHE INITIAL</t>
  </si>
  <si>
    <t>TRAVAUX SUR AVENANTS</t>
  </si>
  <si>
    <t>RETENUE DE GARANTIE</t>
  </si>
  <si>
    <t>le</t>
  </si>
  <si>
    <t>Visa Maître Ouvrage</t>
  </si>
  <si>
    <t>TOTAL Tx. REALISES</t>
  </si>
  <si>
    <t>ETAT D'ACOMPTE</t>
  </si>
  <si>
    <t>TOTAL</t>
  </si>
  <si>
    <t>SITUATIONS ANTERIEURES</t>
  </si>
  <si>
    <t>MARCHE INITIAL</t>
  </si>
  <si>
    <t>AVENANTS</t>
  </si>
  <si>
    <t>TOTAL MARCHE</t>
  </si>
  <si>
    <t xml:space="preserve">établi par le titulaire le </t>
  </si>
  <si>
    <t>ACOMPTES PERCUS</t>
  </si>
  <si>
    <t>REPARTITION SOUS TRAITANT</t>
  </si>
  <si>
    <t>F) DETAIL DES PENALITES</t>
  </si>
  <si>
    <t xml:space="preserve">selon CCAP : 250€ / absence et 150€ / retard &gt; 15' </t>
  </si>
  <si>
    <t xml:space="preserve">DES PENALITES POUR RETARD OU ABSENCES AUX REUNIONS (de chantier, coordination, synthèse, hygiène et sécurité…) </t>
  </si>
  <si>
    <t>PENALITES POUR RETARD EXECUTION</t>
  </si>
  <si>
    <t xml:space="preserve">selon CCAP : 500€ / Docs / jours calendaires de retard </t>
  </si>
  <si>
    <t xml:space="preserve">selon CCAP : 1000€ / jours calendaires de retard </t>
  </si>
  <si>
    <t>PENALITES POUR RETARD DE REMISE DE DOCUMENTS (Phase Préparatoire - Exécution - DOE)</t>
  </si>
  <si>
    <t>Nb Retards</t>
  </si>
  <si>
    <t>Nb Jours</t>
  </si>
  <si>
    <t>Nb Abs.</t>
  </si>
  <si>
    <t>Nb Doc.</t>
  </si>
  <si>
    <t>PENALITES POUR RETARD LIVRAISON - LEVEE DE RESERVES</t>
  </si>
  <si>
    <t>A PAYER AU TITULAIRE</t>
  </si>
  <si>
    <t>A PAYER AU SOUS TRAITANT 1</t>
  </si>
  <si>
    <t>A PAYER AU SOUS TRAITANT 2</t>
  </si>
  <si>
    <t>A PAYER AU SOUS TRAITANT 3</t>
  </si>
  <si>
    <t>G) CALCUL DE LA RESORPTION DES ACOMPTES (entre 65% et 80% d'avancement des travaux)</t>
  </si>
  <si>
    <r>
      <t>PENALITES</t>
    </r>
    <r>
      <rPr>
        <i/>
        <sz val="9"/>
        <color theme="1"/>
        <rFont val="Calibri"/>
        <family val="2"/>
        <scheme val="minor"/>
      </rPr>
      <t xml:space="preserve"> (voir détail ci après)</t>
    </r>
  </si>
  <si>
    <r>
      <t xml:space="preserve">REGUL. AVANCE </t>
    </r>
    <r>
      <rPr>
        <i/>
        <sz val="9"/>
        <color theme="1"/>
        <rFont val="Calibri"/>
        <family val="2"/>
        <scheme val="minor"/>
      </rPr>
      <t>(voir détail ci après)</t>
    </r>
  </si>
  <si>
    <t>% des travaux réalisés au-delà de 65%</t>
  </si>
  <si>
    <t>Montant total des travaux exécutés</t>
  </si>
  <si>
    <t>% des travaux réalisés</t>
  </si>
  <si>
    <t>TOTAL PENALITES</t>
  </si>
  <si>
    <t>MONTANT DE L'ACOMPTE A RESORBER</t>
  </si>
  <si>
    <t>N°</t>
  </si>
  <si>
    <t>Date</t>
  </si>
  <si>
    <t>NOM</t>
  </si>
  <si>
    <t>Montant sous traité TTC</t>
  </si>
  <si>
    <t>E) REPARTITION DES PAIEMENTS TTC</t>
  </si>
  <si>
    <t>DETAILS DES AVENANTS SIGNES</t>
  </si>
  <si>
    <t xml:space="preserve">H) ELEMENTS COMPLEMENTAIRES </t>
  </si>
  <si>
    <t>RETENUE PRORATA 1%</t>
  </si>
  <si>
    <t>Avancement Total</t>
  </si>
  <si>
    <t>ACOMPTES VERSES</t>
  </si>
  <si>
    <t>toto</t>
  </si>
  <si>
    <r>
      <t xml:space="preserve">CAUTION BANCAIRE  DU MARCHE INITIAL </t>
    </r>
    <r>
      <rPr>
        <i/>
        <sz val="8"/>
        <color theme="1"/>
        <rFont val="Calibri"/>
        <family val="2"/>
        <scheme val="minor"/>
      </rPr>
      <t>(saisir en déduction le montant HT de la C.B)</t>
    </r>
  </si>
  <si>
    <r>
      <t xml:space="preserve">CAUTION BANCAIRE  DES AVENANTS </t>
    </r>
    <r>
      <rPr>
        <i/>
        <sz val="8"/>
        <color theme="1"/>
        <rFont val="Calibri"/>
        <family val="2"/>
        <scheme val="minor"/>
      </rPr>
      <t>(saisir en déduction le montant HT de la C.B)</t>
    </r>
  </si>
  <si>
    <t>RETENUE DE GARANTIE DU MARCHE INITIAL</t>
  </si>
  <si>
    <t>RETENUE DE GARANTIE SUR AVENANTS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</si>
</sst>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##,#00"/>
    <numFmt numFmtId="165" formatCode="mmm\.\ yyyy"/>
    <numFmt numFmtId="166" formatCode="#,##0.00\ &quot;€&quot;"/>
    <numFmt numFmtId="167" formatCode="d/m/yy;@"/>
    <numFmt numFmtId="168" formatCode="dd/mm/yy;@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9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36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0"/>
      <color rgb="FFFF0000"/>
      <name val="Verdana"/>
      <family val="2"/>
    </font>
    <font>
      <b/>
      <i/>
      <sz val="9"/>
      <color theme="1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10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A7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89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0" xfId="0" applyAlignment="1"/>
    <xf numFmtId="0" fontId="0" fillId="0" borderId="0" xfId="0" applyBorder="1" applyAlignment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2" fillId="0" borderId="0" xfId="0" applyFont="1" applyFill="1" applyBorder="1" applyAlignment="1">
      <alignment vertical="center"/>
    </xf>
    <xf numFmtId="0" fontId="0" fillId="0" borderId="5" xfId="0" applyBorder="1"/>
    <xf numFmtId="0" fontId="17" fillId="0" borderId="0" xfId="0" applyFont="1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8" fillId="0" borderId="4" xfId="0" applyFont="1" applyBorder="1" applyAlignment="1">
      <alignment horizontal="left" vertical="center"/>
    </xf>
    <xf numFmtId="0" fontId="0" fillId="0" borderId="16" xfId="0" applyBorder="1"/>
    <xf numFmtId="0" fontId="4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13" fillId="0" borderId="0" xfId="0" applyFont="1" applyBorder="1" applyAlignment="1">
      <alignment horizontal="right" vertical="center" wrapText="1"/>
    </xf>
    <xf numFmtId="0" fontId="22" fillId="0" borderId="0" xfId="0" applyFont="1" applyFill="1" applyBorder="1" applyAlignment="1" applyProtection="1">
      <alignment horizontal="right" vertical="center"/>
    </xf>
    <xf numFmtId="0" fontId="0" fillId="0" borderId="0" xfId="0" applyAlignment="1">
      <alignment horizontal="right"/>
    </xf>
    <xf numFmtId="0" fontId="22" fillId="0" borderId="2" xfId="0" applyFont="1" applyFill="1" applyBorder="1" applyAlignment="1" applyProtection="1">
      <alignment horizontal="right" vertical="center"/>
    </xf>
    <xf numFmtId="0" fontId="21" fillId="0" borderId="4" xfId="0" applyFont="1" applyBorder="1" applyAlignment="1">
      <alignment horizontal="left" vertical="center"/>
    </xf>
    <xf numFmtId="0" fontId="3" fillId="0" borderId="0" xfId="0" applyFont="1" applyBorder="1"/>
    <xf numFmtId="0" fontId="0" fillId="0" borderId="0" xfId="0" applyBorder="1" applyAlignment="1">
      <alignment horizontal="right"/>
    </xf>
    <xf numFmtId="0" fontId="7" fillId="0" borderId="0" xfId="0" applyFont="1" applyFill="1" applyBorder="1" applyAlignment="1" applyProtection="1">
      <alignment horizontal="right" vertical="center"/>
    </xf>
    <xf numFmtId="0" fontId="0" fillId="0" borderId="2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center"/>
    </xf>
    <xf numFmtId="0" fontId="0" fillId="0" borderId="4" xfId="0" applyBorder="1" applyAlignment="1">
      <alignment horizontal="right"/>
    </xf>
    <xf numFmtId="14" fontId="6" fillId="0" borderId="0" xfId="0" applyNumberFormat="1" applyFont="1" applyFill="1" applyBorder="1" applyAlignment="1"/>
    <xf numFmtId="14" fontId="6" fillId="0" borderId="0" xfId="0" applyNumberFormat="1" applyFont="1" applyFill="1" applyBorder="1"/>
    <xf numFmtId="0" fontId="0" fillId="0" borderId="0" xfId="0" applyFill="1"/>
    <xf numFmtId="0" fontId="0" fillId="0" borderId="0" xfId="0" applyFill="1" applyBorder="1"/>
    <xf numFmtId="1" fontId="15" fillId="0" borderId="0" xfId="0" applyNumberFormat="1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vertical="center" wrapText="1"/>
    </xf>
    <xf numFmtId="0" fontId="5" fillId="0" borderId="2" xfId="0" applyFont="1" applyBorder="1" applyAlignment="1">
      <alignment horizontal="left" vertical="center" wrapText="1"/>
    </xf>
    <xf numFmtId="0" fontId="13" fillId="0" borderId="2" xfId="0" applyFont="1" applyBorder="1" applyAlignment="1">
      <alignment horizontal="left" vertical="center"/>
    </xf>
    <xf numFmtId="0" fontId="25" fillId="0" borderId="2" xfId="0" applyFont="1" applyBorder="1"/>
    <xf numFmtId="0" fontId="25" fillId="0" borderId="2" xfId="0" applyFont="1" applyBorder="1" applyAlignment="1">
      <alignment horizontal="right"/>
    </xf>
    <xf numFmtId="166" fontId="26" fillId="0" borderId="4" xfId="1" applyNumberFormat="1" applyFont="1" applyFill="1" applyBorder="1" applyAlignment="1" applyProtection="1">
      <alignment horizontal="right" vertical="center" wrapText="1"/>
    </xf>
    <xf numFmtId="166" fontId="10" fillId="0" borderId="4" xfId="0" applyNumberFormat="1" applyFont="1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right"/>
    </xf>
    <xf numFmtId="0" fontId="12" fillId="0" borderId="0" xfId="0" applyFont="1" applyFill="1"/>
    <xf numFmtId="0" fontId="0" fillId="0" borderId="0" xfId="0" applyFill="1" applyAlignment="1">
      <alignment horizontal="right" vertical="center"/>
    </xf>
    <xf numFmtId="0" fontId="2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2" xfId="0" applyFill="1" applyBorder="1" applyAlignment="1">
      <alignment vertical="center"/>
    </xf>
    <xf numFmtId="0" fontId="19" fillId="0" borderId="0" xfId="0" applyFont="1" applyFill="1"/>
    <xf numFmtId="0" fontId="20" fillId="0" borderId="0" xfId="0" applyFont="1" applyFill="1" applyAlignment="1">
      <alignment horizontal="right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44" fontId="6" fillId="0" borderId="0" xfId="1" applyFont="1" applyFill="1" applyBorder="1" applyAlignment="1">
      <alignment horizontal="center"/>
    </xf>
    <xf numFmtId="0" fontId="0" fillId="0" borderId="11" xfId="0" applyFont="1" applyFill="1" applyBorder="1" applyAlignment="1">
      <alignment horizontal="left" vertical="center"/>
    </xf>
    <xf numFmtId="0" fontId="13" fillId="0" borderId="2" xfId="0" applyFont="1" applyBorder="1" applyAlignment="1">
      <alignment horizontal="center" vertical="center"/>
    </xf>
    <xf numFmtId="14" fontId="18" fillId="0" borderId="0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Fill="1" applyBorder="1" applyAlignment="1" applyProtection="1">
      <alignment vertical="center" wrapText="1"/>
    </xf>
    <xf numFmtId="0" fontId="27" fillId="0" borderId="0" xfId="0" applyFont="1"/>
    <xf numFmtId="0" fontId="27" fillId="0" borderId="0" xfId="0" applyFont="1" applyBorder="1" applyAlignment="1"/>
    <xf numFmtId="2" fontId="28" fillId="0" borderId="0" xfId="0" applyNumberFormat="1" applyFont="1"/>
    <xf numFmtId="0" fontId="29" fillId="0" borderId="0" xfId="0" applyFont="1"/>
    <xf numFmtId="1" fontId="27" fillId="0" borderId="0" xfId="0" applyNumberFormat="1" applyFont="1" applyFill="1" applyBorder="1" applyAlignment="1" applyProtection="1">
      <alignment vertical="center" wrapText="1"/>
    </xf>
    <xf numFmtId="0" fontId="27" fillId="0" borderId="0" xfId="0" applyFont="1" applyBorder="1"/>
    <xf numFmtId="0" fontId="27" fillId="0" borderId="0" xfId="0" applyFont="1" applyBorder="1" applyAlignment="1">
      <alignment vertical="center"/>
    </xf>
    <xf numFmtId="0" fontId="27" fillId="0" borderId="0" xfId="0" applyFont="1" applyAlignment="1">
      <alignment vertical="center"/>
    </xf>
    <xf numFmtId="0" fontId="27" fillId="0" borderId="0" xfId="0" applyFont="1" applyAlignment="1"/>
    <xf numFmtId="0" fontId="27" fillId="0" borderId="0" xfId="0" applyFont="1" applyFill="1" applyBorder="1"/>
    <xf numFmtId="164" fontId="6" fillId="3" borderId="18" xfId="0" applyNumberFormat="1" applyFont="1" applyFill="1" applyBorder="1" applyAlignment="1">
      <alignment horizontal="center"/>
    </xf>
    <xf numFmtId="164" fontId="6" fillId="3" borderId="20" xfId="0" applyNumberFormat="1" applyFont="1" applyFill="1" applyBorder="1" applyAlignment="1">
      <alignment horizontal="center"/>
    </xf>
    <xf numFmtId="164" fontId="6" fillId="3" borderId="27" xfId="0" applyNumberFormat="1" applyFont="1" applyFill="1" applyBorder="1" applyAlignment="1">
      <alignment horizontal="center"/>
    </xf>
    <xf numFmtId="0" fontId="0" fillId="0" borderId="11" xfId="0" applyFont="1" applyFill="1" applyBorder="1" applyAlignment="1">
      <alignment horizontal="left" vertical="center"/>
    </xf>
    <xf numFmtId="44" fontId="6" fillId="0" borderId="0" xfId="1" applyFont="1" applyFill="1" applyBorder="1" applyAlignment="1">
      <alignment horizontal="center"/>
    </xf>
    <xf numFmtId="0" fontId="0" fillId="0" borderId="11" xfId="0" applyFont="1" applyFill="1" applyBorder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right"/>
    </xf>
    <xf numFmtId="164" fontId="30" fillId="0" borderId="0" xfId="0" applyNumberFormat="1" applyFont="1" applyFill="1" applyBorder="1" applyAlignment="1">
      <alignment horizontal="center"/>
    </xf>
    <xf numFmtId="14" fontId="30" fillId="0" borderId="0" xfId="0" applyNumberFormat="1" applyFont="1" applyFill="1" applyBorder="1"/>
    <xf numFmtId="44" fontId="30" fillId="0" borderId="0" xfId="1" applyFont="1" applyFill="1" applyBorder="1" applyAlignment="1">
      <alignment horizontal="center"/>
    </xf>
    <xf numFmtId="14" fontId="30" fillId="0" borderId="0" xfId="0" applyNumberFormat="1" applyFont="1" applyFill="1" applyBorder="1" applyAlignment="1"/>
    <xf numFmtId="44" fontId="19" fillId="0" borderId="0" xfId="1" applyFont="1" applyFill="1" applyBorder="1" applyAlignment="1">
      <alignment horizontal="center"/>
    </xf>
    <xf numFmtId="164" fontId="20" fillId="0" borderId="0" xfId="0" applyNumberFormat="1" applyFont="1" applyFill="1" applyBorder="1" applyAlignment="1">
      <alignment horizontal="center"/>
    </xf>
    <xf numFmtId="0" fontId="16" fillId="0" borderId="4" xfId="0" applyFont="1" applyBorder="1"/>
    <xf numFmtId="0" fontId="16" fillId="0" borderId="4" xfId="0" applyFont="1" applyBorder="1" applyAlignment="1">
      <alignment horizontal="right"/>
    </xf>
    <xf numFmtId="164" fontId="19" fillId="0" borderId="4" xfId="0" applyNumberFormat="1" applyFont="1" applyFill="1" applyBorder="1" applyAlignment="1">
      <alignment horizontal="center"/>
    </xf>
    <xf numFmtId="14" fontId="19" fillId="0" borderId="4" xfId="0" applyNumberFormat="1" applyFont="1" applyFill="1" applyBorder="1"/>
    <xf numFmtId="44" fontId="19" fillId="0" borderId="4" xfId="1" applyFont="1" applyFill="1" applyBorder="1" applyAlignment="1">
      <alignment horizontal="center"/>
    </xf>
    <xf numFmtId="0" fontId="2" fillId="0" borderId="0" xfId="0" applyFont="1" applyBorder="1"/>
    <xf numFmtId="0" fontId="20" fillId="0" borderId="0" xfId="0" applyFont="1" applyBorder="1" applyAlignment="1">
      <alignment horizontal="right"/>
    </xf>
    <xf numFmtId="0" fontId="16" fillId="0" borderId="0" xfId="0" applyFont="1" applyBorder="1"/>
    <xf numFmtId="0" fontId="16" fillId="0" borderId="0" xfId="0" applyFont="1" applyBorder="1" applyAlignment="1">
      <alignment horizontal="right"/>
    </xf>
    <xf numFmtId="44" fontId="3" fillId="3" borderId="23" xfId="1" applyFont="1" applyFill="1" applyBorder="1" applyAlignment="1">
      <alignment horizontal="center"/>
    </xf>
    <xf numFmtId="44" fontId="3" fillId="3" borderId="32" xfId="1" applyFont="1" applyFill="1" applyBorder="1" applyAlignment="1">
      <alignment horizontal="center"/>
    </xf>
    <xf numFmtId="44" fontId="3" fillId="3" borderId="29" xfId="1" applyFont="1" applyFill="1" applyBorder="1" applyAlignment="1">
      <alignment horizontal="right" vertical="center"/>
    </xf>
    <xf numFmtId="0" fontId="3" fillId="0" borderId="4" xfId="0" applyFont="1" applyBorder="1"/>
    <xf numFmtId="0" fontId="3" fillId="0" borderId="11" xfId="0" applyFont="1" applyFill="1" applyBorder="1" applyAlignment="1">
      <alignment horizontal="left" vertical="center"/>
    </xf>
    <xf numFmtId="0" fontId="2" fillId="0" borderId="10" xfId="0" applyFont="1" applyBorder="1"/>
    <xf numFmtId="0" fontId="20" fillId="0" borderId="10" xfId="0" applyFont="1" applyBorder="1" applyAlignment="1">
      <alignment horizontal="right"/>
    </xf>
    <xf numFmtId="0" fontId="16" fillId="0" borderId="10" xfId="0" applyFont="1" applyBorder="1"/>
    <xf numFmtId="164" fontId="20" fillId="0" borderId="10" xfId="0" applyNumberFormat="1" applyFont="1" applyFill="1" applyBorder="1" applyAlignment="1">
      <alignment horizontal="center"/>
    </xf>
    <xf numFmtId="164" fontId="3" fillId="3" borderId="32" xfId="0" applyNumberFormat="1" applyFont="1" applyFill="1" applyBorder="1" applyAlignment="1">
      <alignment horizontal="center"/>
    </xf>
    <xf numFmtId="164" fontId="20" fillId="0" borderId="4" xfId="0" applyNumberFormat="1" applyFont="1" applyFill="1" applyBorder="1" applyAlignment="1">
      <alignment horizontal="center"/>
    </xf>
    <xf numFmtId="1" fontId="19" fillId="0" borderId="4" xfId="1" applyNumberFormat="1" applyFont="1" applyFill="1" applyBorder="1" applyAlignment="1">
      <alignment horizontal="center"/>
    </xf>
    <xf numFmtId="44" fontId="6" fillId="0" borderId="4" xfId="1" applyFont="1" applyFill="1" applyBorder="1" applyAlignment="1">
      <alignment horizontal="center"/>
    </xf>
    <xf numFmtId="44" fontId="3" fillId="3" borderId="30" xfId="1" applyFont="1" applyFill="1" applyBorder="1" applyAlignment="1">
      <alignment horizontal="right" vertical="center"/>
    </xf>
    <xf numFmtId="166" fontId="3" fillId="3" borderId="29" xfId="1" applyNumberFormat="1" applyFont="1" applyFill="1" applyBorder="1" applyAlignment="1">
      <alignment vertical="center"/>
    </xf>
    <xf numFmtId="166" fontId="2" fillId="0" borderId="0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right"/>
    </xf>
    <xf numFmtId="0" fontId="2" fillId="0" borderId="0" xfId="0" applyFont="1" applyBorder="1" applyAlignment="1">
      <alignment horizontal="right"/>
    </xf>
    <xf numFmtId="166" fontId="2" fillId="0" borderId="10" xfId="0" applyNumberFormat="1" applyFont="1" applyFill="1" applyBorder="1" applyAlignment="1">
      <alignment horizontal="right" vertical="center"/>
    </xf>
    <xf numFmtId="0" fontId="2" fillId="0" borderId="11" xfId="0" applyFont="1" applyFill="1" applyBorder="1" applyAlignment="1">
      <alignment horizontal="left"/>
    </xf>
    <xf numFmtId="166" fontId="2" fillId="0" borderId="11" xfId="0" applyNumberFormat="1" applyFont="1" applyFill="1" applyBorder="1" applyAlignment="1">
      <alignment horizontal="right" vertical="center"/>
    </xf>
    <xf numFmtId="166" fontId="14" fillId="0" borderId="0" xfId="1" applyNumberFormat="1" applyFont="1" applyFill="1" applyBorder="1"/>
    <xf numFmtId="0" fontId="0" fillId="0" borderId="7" xfId="0" applyFont="1" applyBorder="1" applyAlignment="1">
      <alignment horizontal="left"/>
    </xf>
    <xf numFmtId="0" fontId="2" fillId="0" borderId="7" xfId="0" applyFont="1" applyBorder="1" applyAlignment="1">
      <alignment horizontal="right"/>
    </xf>
    <xf numFmtId="0" fontId="0" fillId="0" borderId="2" xfId="0" applyBorder="1" applyAlignment="1"/>
    <xf numFmtId="0" fontId="0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/>
    </xf>
    <xf numFmtId="0" fontId="0" fillId="0" borderId="4" xfId="0" applyFill="1" applyBorder="1" applyAlignment="1">
      <alignment horizontal="right"/>
    </xf>
    <xf numFmtId="166" fontId="6" fillId="0" borderId="0" xfId="1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0" borderId="4" xfId="0" applyFill="1" applyBorder="1"/>
    <xf numFmtId="0" fontId="0" fillId="0" borderId="2" xfId="0" applyFill="1" applyBorder="1"/>
    <xf numFmtId="0" fontId="2" fillId="0" borderId="4" xfId="0" applyFont="1" applyBorder="1"/>
    <xf numFmtId="0" fontId="0" fillId="0" borderId="9" xfId="0" applyBorder="1" applyAlignment="1">
      <alignment horizontal="left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/>
    <xf numFmtId="0" fontId="0" fillId="0" borderId="8" xfId="0" applyBorder="1" applyAlignment="1">
      <alignment vertical="center"/>
    </xf>
    <xf numFmtId="0" fontId="0" fillId="0" borderId="8" xfId="0" applyBorder="1"/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right"/>
    </xf>
    <xf numFmtId="0" fontId="10" fillId="0" borderId="0" xfId="0" applyFont="1" applyFill="1" applyBorder="1" applyAlignment="1" applyProtection="1">
      <alignment horizontal="left" vertical="center" wrapText="1"/>
    </xf>
    <xf numFmtId="166" fontId="10" fillId="0" borderId="0" xfId="0" applyNumberFormat="1" applyFont="1" applyFill="1" applyBorder="1" applyAlignment="1">
      <alignment horizontal="right" vertical="center"/>
    </xf>
    <xf numFmtId="0" fontId="27" fillId="0" borderId="0" xfId="0" applyFont="1" applyAlignment="1">
      <alignment horizontal="center"/>
    </xf>
    <xf numFmtId="4" fontId="9" fillId="0" borderId="29" xfId="0" applyNumberFormat="1" applyFont="1" applyFill="1" applyBorder="1" applyAlignment="1" applyProtection="1">
      <alignment horizontal="center" vertical="center"/>
    </xf>
    <xf numFmtId="10" fontId="32" fillId="3" borderId="42" xfId="2" applyNumberFormat="1" applyFont="1" applyFill="1" applyBorder="1" applyAlignment="1">
      <alignment horizontal="center"/>
    </xf>
    <xf numFmtId="166" fontId="3" fillId="3" borderId="43" xfId="1" applyNumberFormat="1" applyFont="1" applyFill="1" applyBorder="1" applyAlignment="1">
      <alignment horizontal="right" vertical="center"/>
    </xf>
    <xf numFmtId="166" fontId="3" fillId="3" borderId="31" xfId="1" applyNumberFormat="1" applyFont="1" applyFill="1" applyBorder="1" applyAlignment="1">
      <alignment horizontal="right" vertical="center"/>
    </xf>
    <xf numFmtId="166" fontId="3" fillId="3" borderId="30" xfId="1" applyNumberFormat="1" applyFont="1" applyFill="1" applyBorder="1" applyAlignment="1">
      <alignment horizontal="right" vertical="center"/>
    </xf>
    <xf numFmtId="166" fontId="2" fillId="3" borderId="34" xfId="0" applyNumberFormat="1" applyFont="1" applyFill="1" applyBorder="1" applyAlignment="1">
      <alignment horizontal="right" vertical="center"/>
    </xf>
    <xf numFmtId="44" fontId="2" fillId="3" borderId="34" xfId="0" applyNumberFormat="1" applyFont="1" applyFill="1" applyBorder="1" applyAlignment="1">
      <alignment horizontal="right" vertical="center"/>
    </xf>
    <xf numFmtId="166" fontId="3" fillId="3" borderId="31" xfId="1" applyNumberFormat="1" applyFont="1" applyFill="1" applyBorder="1" applyAlignment="1">
      <alignment vertical="center"/>
    </xf>
    <xf numFmtId="44" fontId="3" fillId="3" borderId="30" xfId="1" applyFont="1" applyFill="1" applyBorder="1" applyAlignment="1">
      <alignment horizontal="center" vertical="center"/>
    </xf>
    <xf numFmtId="166" fontId="2" fillId="3" borderId="34" xfId="0" applyNumberFormat="1" applyFont="1" applyFill="1" applyBorder="1" applyAlignment="1">
      <alignment vertical="center"/>
    </xf>
    <xf numFmtId="0" fontId="0" fillId="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Fill="1" applyBorder="1" applyAlignment="1">
      <alignment vertical="center"/>
    </xf>
    <xf numFmtId="166" fontId="3" fillId="3" borderId="29" xfId="1" applyNumberFormat="1" applyFont="1" applyFill="1" applyBorder="1" applyAlignment="1">
      <alignment horizontal="right" vertical="center"/>
    </xf>
    <xf numFmtId="166" fontId="0" fillId="3" borderId="29" xfId="1" applyNumberFormat="1" applyFont="1" applyFill="1" applyBorder="1" applyAlignment="1">
      <alignment horizontal="right" vertical="center"/>
    </xf>
    <xf numFmtId="44" fontId="0" fillId="3" borderId="31" xfId="1" applyFont="1" applyFill="1" applyBorder="1" applyAlignment="1">
      <alignment horizontal="right" vertical="center"/>
    </xf>
    <xf numFmtId="44" fontId="0" fillId="3" borderId="30" xfId="1" applyFont="1" applyFill="1" applyBorder="1" applyAlignment="1">
      <alignment horizontal="right" vertical="center"/>
    </xf>
    <xf numFmtId="166" fontId="14" fillId="3" borderId="34" xfId="1" applyNumberFormat="1" applyFont="1" applyFill="1" applyBorder="1" applyAlignment="1">
      <alignment horizontal="right" vertical="center"/>
    </xf>
    <xf numFmtId="166" fontId="10" fillId="3" borderId="34" xfId="1" applyNumberFormat="1" applyFont="1" applyFill="1" applyBorder="1" applyAlignment="1">
      <alignment vertical="center"/>
    </xf>
    <xf numFmtId="0" fontId="0" fillId="0" borderId="8" xfId="0" applyBorder="1" applyAlignment="1">
      <alignment horizontal="left"/>
    </xf>
    <xf numFmtId="0" fontId="0" fillId="0" borderId="7" xfId="0" applyFont="1" applyFill="1" applyBorder="1" applyAlignment="1">
      <alignment horizontal="left"/>
    </xf>
    <xf numFmtId="166" fontId="14" fillId="0" borderId="7" xfId="1" applyNumberFormat="1" applyFont="1" applyFill="1" applyBorder="1"/>
    <xf numFmtId="14" fontId="19" fillId="0" borderId="4" xfId="0" applyNumberFormat="1" applyFont="1" applyFill="1" applyBorder="1" applyAlignment="1"/>
    <xf numFmtId="166" fontId="20" fillId="3" borderId="48" xfId="1" applyNumberFormat="1" applyFont="1" applyFill="1" applyBorder="1" applyAlignment="1"/>
    <xf numFmtId="166" fontId="20" fillId="0" borderId="48" xfId="1" applyNumberFormat="1" applyFont="1" applyFill="1" applyBorder="1" applyAlignment="1"/>
    <xf numFmtId="166" fontId="20" fillId="3" borderId="33" xfId="1" applyNumberFormat="1" applyFont="1" applyFill="1" applyBorder="1" applyAlignment="1"/>
    <xf numFmtId="166" fontId="20" fillId="3" borderId="24" xfId="1" applyNumberFormat="1" applyFont="1" applyFill="1" applyBorder="1" applyAlignment="1"/>
    <xf numFmtId="166" fontId="20" fillId="0" borderId="49" xfId="1" applyNumberFormat="1" applyFont="1" applyFill="1" applyBorder="1" applyAlignment="1"/>
    <xf numFmtId="166" fontId="20" fillId="3" borderId="26" xfId="1" applyNumberFormat="1" applyFont="1" applyFill="1" applyBorder="1" applyAlignment="1"/>
    <xf numFmtId="166" fontId="14" fillId="3" borderId="34" xfId="1" applyNumberFormat="1" applyFont="1" applyFill="1" applyBorder="1"/>
    <xf numFmtId="164" fontId="20" fillId="0" borderId="19" xfId="0" applyNumberFormat="1" applyFont="1" applyFill="1" applyBorder="1" applyAlignment="1">
      <alignment horizontal="center"/>
    </xf>
    <xf numFmtId="44" fontId="2" fillId="0" borderId="0" xfId="1" applyFont="1" applyFill="1" applyBorder="1" applyAlignment="1">
      <alignment horizontal="left"/>
    </xf>
    <xf numFmtId="165" fontId="14" fillId="4" borderId="2" xfId="0" applyNumberFormat="1" applyFont="1" applyFill="1" applyBorder="1" applyAlignment="1" applyProtection="1">
      <alignment horizontal="center" vertical="center"/>
      <protection locked="0"/>
    </xf>
    <xf numFmtId="1" fontId="19" fillId="4" borderId="32" xfId="1" applyNumberFormat="1" applyFont="1" applyFill="1" applyBorder="1" applyAlignment="1" applyProtection="1">
      <alignment horizontal="center"/>
      <protection locked="0"/>
    </xf>
    <xf numFmtId="44" fontId="2" fillId="3" borderId="34" xfId="1" applyFont="1" applyFill="1" applyBorder="1" applyAlignment="1">
      <alignment horizontal="left"/>
    </xf>
    <xf numFmtId="10" fontId="31" fillId="3" borderId="42" xfId="2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2" xfId="0" applyBorder="1" applyAlignment="1">
      <alignment vertical="center"/>
    </xf>
    <xf numFmtId="2" fontId="28" fillId="0" borderId="0" xfId="0" applyNumberFormat="1" applyFont="1" applyAlignment="1">
      <alignment vertical="center"/>
    </xf>
    <xf numFmtId="0" fontId="29" fillId="0" borderId="0" xfId="0" applyFont="1" applyAlignment="1">
      <alignment vertical="center"/>
    </xf>
    <xf numFmtId="0" fontId="0" fillId="0" borderId="4" xfId="0" applyBorder="1" applyAlignment="1">
      <alignment horizontal="right" vertical="center"/>
    </xf>
    <xf numFmtId="0" fontId="25" fillId="0" borderId="2" xfId="0" applyFont="1" applyBorder="1" applyAlignment="1">
      <alignment vertical="center"/>
    </xf>
    <xf numFmtId="0" fontId="25" fillId="0" borderId="2" xfId="0" applyFont="1" applyBorder="1" applyAlignment="1">
      <alignment horizontal="right" vertical="center"/>
    </xf>
    <xf numFmtId="0" fontId="3" fillId="0" borderId="0" xfId="0" applyFont="1" applyBorder="1" applyAlignment="1">
      <alignment vertical="center"/>
    </xf>
    <xf numFmtId="0" fontId="2" fillId="0" borderId="11" xfId="0" applyFont="1" applyFill="1" applyBorder="1" applyAlignment="1">
      <alignment horizontal="left" vertical="center"/>
    </xf>
    <xf numFmtId="0" fontId="17" fillId="0" borderId="0" xfId="0" applyFont="1" applyAlignment="1">
      <alignment vertical="center"/>
    </xf>
    <xf numFmtId="0" fontId="27" fillId="0" borderId="0" xfId="0" applyFont="1" applyAlignment="1">
      <alignment horizontal="center" vertical="center"/>
    </xf>
    <xf numFmtId="0" fontId="12" fillId="0" borderId="0" xfId="0" applyFont="1" applyFill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19" fillId="0" borderId="0" xfId="0" applyFont="1" applyFill="1" applyAlignment="1">
      <alignment vertical="center"/>
    </xf>
    <xf numFmtId="0" fontId="20" fillId="0" borderId="0" xfId="0" applyFont="1" applyFill="1" applyAlignment="1">
      <alignment horizontal="right" vertical="center"/>
    </xf>
    <xf numFmtId="0" fontId="0" fillId="0" borderId="0" xfId="0" applyFill="1" applyAlignment="1" applyProtection="1">
      <alignment horizontal="right"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5" xfId="0" applyBorder="1" applyAlignment="1">
      <alignment vertical="center"/>
    </xf>
    <xf numFmtId="164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vertical="center"/>
    </xf>
    <xf numFmtId="0" fontId="27" fillId="0" borderId="0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164" fontId="30" fillId="0" borderId="0" xfId="0" applyNumberFormat="1" applyFont="1" applyFill="1" applyBorder="1" applyAlignment="1">
      <alignment horizontal="center" vertical="center"/>
    </xf>
    <xf numFmtId="14" fontId="30" fillId="0" borderId="0" xfId="0" applyNumberFormat="1" applyFont="1" applyFill="1" applyBorder="1" applyAlignment="1">
      <alignment vertical="center"/>
    </xf>
    <xf numFmtId="44" fontId="30" fillId="0" borderId="0" xfId="1" applyFont="1" applyFill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right" vertical="center"/>
    </xf>
    <xf numFmtId="164" fontId="19" fillId="0" borderId="4" xfId="0" applyNumberFormat="1" applyFont="1" applyFill="1" applyBorder="1" applyAlignment="1">
      <alignment horizontal="center" vertical="center"/>
    </xf>
    <xf numFmtId="14" fontId="19" fillId="0" borderId="4" xfId="0" applyNumberFormat="1" applyFont="1" applyFill="1" applyBorder="1" applyAlignment="1">
      <alignment vertical="center"/>
    </xf>
    <xf numFmtId="44" fontId="19" fillId="0" borderId="4" xfId="1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16" fillId="0" borderId="0" xfId="0" applyFont="1" applyBorder="1" applyAlignment="1">
      <alignment vertical="center"/>
    </xf>
    <xf numFmtId="164" fontId="3" fillId="3" borderId="32" xfId="0" applyNumberFormat="1" applyFont="1" applyFill="1" applyBorder="1" applyAlignment="1">
      <alignment horizontal="center" vertical="center"/>
    </xf>
    <xf numFmtId="1" fontId="19" fillId="4" borderId="32" xfId="1" applyNumberFormat="1" applyFont="1" applyFill="1" applyBorder="1" applyAlignment="1" applyProtection="1">
      <alignment horizontal="center" vertical="center"/>
      <protection locked="0"/>
    </xf>
    <xf numFmtId="44" fontId="3" fillId="3" borderId="32" xfId="1" applyFont="1" applyFill="1" applyBorder="1" applyAlignment="1">
      <alignment horizontal="center" vertical="center"/>
    </xf>
    <xf numFmtId="166" fontId="20" fillId="3" borderId="48" xfId="1" applyNumberFormat="1" applyFont="1" applyFill="1" applyBorder="1" applyAlignment="1">
      <alignment vertical="center"/>
    </xf>
    <xf numFmtId="164" fontId="20" fillId="0" borderId="4" xfId="0" applyNumberFormat="1" applyFont="1" applyFill="1" applyBorder="1" applyAlignment="1">
      <alignment horizontal="center" vertical="center"/>
    </xf>
    <xf numFmtId="1" fontId="19" fillId="0" borderId="4" xfId="1" applyNumberFormat="1" applyFont="1" applyFill="1" applyBorder="1" applyAlignment="1">
      <alignment horizontal="center" vertical="center"/>
    </xf>
    <xf numFmtId="44" fontId="6" fillId="0" borderId="4" xfId="1" applyFont="1" applyFill="1" applyBorder="1" applyAlignment="1">
      <alignment horizontal="center" vertical="center"/>
    </xf>
    <xf numFmtId="166" fontId="20" fillId="0" borderId="48" xfId="1" applyNumberFormat="1" applyFont="1" applyFill="1" applyBorder="1" applyAlignment="1">
      <alignment vertical="center"/>
    </xf>
    <xf numFmtId="166" fontId="20" fillId="3" borderId="33" xfId="1" applyNumberFormat="1" applyFont="1" applyFill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0" fillId="0" borderId="10" xfId="0" applyFont="1" applyBorder="1" applyAlignment="1">
      <alignment horizontal="right" vertical="center"/>
    </xf>
    <xf numFmtId="0" fontId="16" fillId="0" borderId="10" xfId="0" applyFont="1" applyBorder="1" applyAlignment="1">
      <alignment vertical="center"/>
    </xf>
    <xf numFmtId="164" fontId="20" fillId="0" borderId="10" xfId="0" applyNumberFormat="1" applyFont="1" applyFill="1" applyBorder="1" applyAlignment="1">
      <alignment horizontal="center" vertical="center"/>
    </xf>
    <xf numFmtId="44" fontId="3" fillId="3" borderId="23" xfId="1" applyFont="1" applyFill="1" applyBorder="1" applyAlignment="1">
      <alignment horizontal="center" vertical="center"/>
    </xf>
    <xf numFmtId="166" fontId="20" fillId="3" borderId="24" xfId="1" applyNumberFormat="1" applyFont="1" applyFill="1" applyBorder="1" applyAlignment="1">
      <alignment vertical="center"/>
    </xf>
    <xf numFmtId="0" fontId="16" fillId="0" borderId="0" xfId="0" applyFont="1" applyBorder="1" applyAlignment="1">
      <alignment horizontal="right" vertical="center"/>
    </xf>
    <xf numFmtId="164" fontId="20" fillId="0" borderId="0" xfId="0" applyNumberFormat="1" applyFont="1" applyFill="1" applyBorder="1" applyAlignment="1">
      <alignment horizontal="center" vertical="center"/>
    </xf>
    <xf numFmtId="44" fontId="19" fillId="0" borderId="0" xfId="1" applyFont="1" applyFill="1" applyBorder="1" applyAlignment="1">
      <alignment horizontal="center" vertical="center"/>
    </xf>
    <xf numFmtId="44" fontId="6" fillId="0" borderId="0" xfId="1" applyFont="1" applyFill="1" applyBorder="1" applyAlignment="1">
      <alignment horizontal="center" vertical="center"/>
    </xf>
    <xf numFmtId="166" fontId="20" fillId="0" borderId="49" xfId="1" applyNumberFormat="1" applyFont="1" applyFill="1" applyBorder="1" applyAlignment="1">
      <alignment vertical="center"/>
    </xf>
    <xf numFmtId="166" fontId="20" fillId="3" borderId="26" xfId="1" applyNumberFormat="1" applyFont="1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8" xfId="0" applyBorder="1" applyAlignment="1">
      <alignment horizontal="right" vertical="center"/>
    </xf>
    <xf numFmtId="0" fontId="0" fillId="0" borderId="8" xfId="0" applyBorder="1" applyAlignment="1">
      <alignment horizontal="left" vertical="center"/>
    </xf>
    <xf numFmtId="0" fontId="0" fillId="0" borderId="2" xfId="0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166" fontId="14" fillId="3" borderId="34" xfId="1" applyNumberFormat="1" applyFont="1" applyFill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66" fontId="14" fillId="0" borderId="0" xfId="1" applyNumberFormat="1" applyFont="1" applyFill="1" applyBorder="1" applyAlignment="1">
      <alignment vertical="center"/>
    </xf>
    <xf numFmtId="0" fontId="0" fillId="0" borderId="7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right" vertical="center"/>
    </xf>
    <xf numFmtId="0" fontId="0" fillId="0" borderId="7" xfId="0" applyFont="1" applyBorder="1" applyAlignment="1">
      <alignment horizontal="left" vertical="center"/>
    </xf>
    <xf numFmtId="166" fontId="14" fillId="0" borderId="7" xfId="1" applyNumberFormat="1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166" fontId="6" fillId="0" borderId="0" xfId="1" applyNumberFormat="1" applyFont="1" applyFill="1" applyBorder="1" applyAlignment="1">
      <alignment horizontal="center" vertical="center"/>
    </xf>
    <xf numFmtId="166" fontId="6" fillId="3" borderId="24" xfId="0" applyNumberFormat="1" applyFont="1" applyFill="1" applyBorder="1" applyAlignment="1" applyProtection="1">
      <alignment horizontal="right" vertical="center"/>
    </xf>
    <xf numFmtId="166" fontId="6" fillId="3" borderId="33" xfId="0" applyNumberFormat="1" applyFont="1" applyFill="1" applyBorder="1" applyAlignment="1" applyProtection="1">
      <alignment horizontal="right" vertical="center"/>
    </xf>
    <xf numFmtId="44" fontId="2" fillId="3" borderId="34" xfId="1" applyFont="1" applyFill="1" applyBorder="1" applyAlignment="1">
      <alignment horizontal="left" vertical="center"/>
    </xf>
    <xf numFmtId="44" fontId="2" fillId="0" borderId="0" xfId="1" applyFont="1" applyFill="1" applyBorder="1" applyAlignment="1">
      <alignment horizontal="left" vertical="center"/>
    </xf>
    <xf numFmtId="14" fontId="0" fillId="0" borderId="0" xfId="0" applyNumberFormat="1"/>
    <xf numFmtId="164" fontId="6" fillId="3" borderId="18" xfId="0" applyNumberFormat="1" applyFont="1" applyFill="1" applyBorder="1" applyAlignment="1">
      <alignment horizontal="center" vertical="center"/>
    </xf>
    <xf numFmtId="166" fontId="6" fillId="3" borderId="22" xfId="1" applyNumberFormat="1" applyFont="1" applyFill="1" applyBorder="1" applyAlignment="1">
      <alignment horizontal="right" vertical="center"/>
    </xf>
    <xf numFmtId="164" fontId="6" fillId="3" borderId="20" xfId="0" applyNumberFormat="1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vertical="center"/>
    </xf>
    <xf numFmtId="1" fontId="23" fillId="0" borderId="0" xfId="0" applyNumberFormat="1" applyFont="1" applyFill="1" applyBorder="1" applyAlignment="1" applyProtection="1">
      <alignment horizontal="center" vertical="center" wrapText="1"/>
    </xf>
    <xf numFmtId="0" fontId="11" fillId="3" borderId="18" xfId="0" applyFont="1" applyFill="1" applyBorder="1" applyAlignment="1">
      <alignment horizontal="center" vertical="center"/>
    </xf>
    <xf numFmtId="164" fontId="6" fillId="3" borderId="27" xfId="0" applyNumberFormat="1" applyFont="1" applyFill="1" applyBorder="1" applyAlignment="1">
      <alignment horizontal="center" vertical="center"/>
    </xf>
    <xf numFmtId="0" fontId="20" fillId="3" borderId="18" xfId="0" applyFont="1" applyFill="1" applyBorder="1" applyAlignment="1">
      <alignment horizontal="center" vertical="center"/>
    </xf>
    <xf numFmtId="0" fontId="20" fillId="3" borderId="22" xfId="0" applyFont="1" applyFill="1" applyBorder="1" applyAlignment="1">
      <alignment horizontal="center" vertical="center"/>
    </xf>
    <xf numFmtId="164" fontId="5" fillId="3" borderId="20" xfId="0" applyNumberFormat="1" applyFont="1" applyFill="1" applyBorder="1" applyAlignment="1">
      <alignment horizontal="center" vertical="center"/>
    </xf>
    <xf numFmtId="164" fontId="5" fillId="3" borderId="39" xfId="0" applyNumberFormat="1" applyFont="1" applyFill="1" applyBorder="1" applyAlignment="1">
      <alignment horizontal="center" vertical="center"/>
    </xf>
    <xf numFmtId="164" fontId="20" fillId="0" borderId="51" xfId="0" applyNumberFormat="1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/>
    </xf>
    <xf numFmtId="0" fontId="20" fillId="3" borderId="18" xfId="0" applyFont="1" applyFill="1" applyBorder="1" applyAlignment="1">
      <alignment horizontal="center"/>
    </xf>
    <xf numFmtId="0" fontId="20" fillId="3" borderId="22" xfId="0" applyFont="1" applyFill="1" applyBorder="1" applyAlignment="1">
      <alignment horizontal="center"/>
    </xf>
    <xf numFmtId="164" fontId="5" fillId="3" borderId="20" xfId="0" applyNumberFormat="1" applyFont="1" applyFill="1" applyBorder="1" applyAlignment="1">
      <alignment horizontal="center"/>
    </xf>
    <xf numFmtId="164" fontId="5" fillId="3" borderId="39" xfId="0" applyNumberFormat="1" applyFont="1" applyFill="1" applyBorder="1" applyAlignment="1">
      <alignment horizontal="center"/>
    </xf>
    <xf numFmtId="166" fontId="0" fillId="0" borderId="0" xfId="0" applyNumberFormat="1"/>
    <xf numFmtId="167" fontId="18" fillId="4" borderId="0" xfId="0" applyNumberFormat="1" applyFont="1" applyFill="1" applyBorder="1" applyAlignment="1" applyProtection="1">
      <alignment horizontal="center" vertical="center"/>
      <protection locked="0"/>
    </xf>
    <xf numFmtId="168" fontId="18" fillId="4" borderId="0" xfId="0" applyNumberFormat="1" applyFont="1" applyFill="1" applyBorder="1" applyAlignment="1" applyProtection="1">
      <alignment horizontal="center" vertical="center"/>
      <protection locked="0"/>
    </xf>
    <xf numFmtId="44" fontId="3" fillId="3" borderId="31" xfId="1" applyFont="1" applyFill="1" applyBorder="1" applyAlignment="1">
      <alignment horizontal="right" vertical="center"/>
    </xf>
    <xf numFmtId="0" fontId="0" fillId="0" borderId="13" xfId="0" applyFill="1" applyBorder="1"/>
    <xf numFmtId="168" fontId="6" fillId="3" borderId="24" xfId="0" applyNumberFormat="1" applyFont="1" applyFill="1" applyBorder="1" applyAlignment="1" applyProtection="1">
      <alignment horizontal="center" vertical="center"/>
    </xf>
    <xf numFmtId="168" fontId="6" fillId="3" borderId="20" xfId="0" applyNumberFormat="1" applyFont="1" applyFill="1" applyBorder="1" applyAlignment="1" applyProtection="1">
      <alignment horizontal="center" vertical="center"/>
    </xf>
    <xf numFmtId="168" fontId="6" fillId="3" borderId="22" xfId="0" applyNumberFormat="1" applyFont="1" applyFill="1" applyBorder="1" applyAlignment="1">
      <alignment horizontal="center" vertical="center"/>
    </xf>
    <xf numFmtId="168" fontId="6" fillId="3" borderId="18" xfId="0" applyNumberFormat="1" applyFont="1" applyFill="1" applyBorder="1" applyAlignment="1">
      <alignment horizontal="center" vertical="center"/>
    </xf>
    <xf numFmtId="168" fontId="6" fillId="3" borderId="24" xfId="0" applyNumberFormat="1" applyFont="1" applyFill="1" applyBorder="1" applyAlignment="1">
      <alignment horizontal="center" vertical="center"/>
    </xf>
    <xf numFmtId="168" fontId="6" fillId="3" borderId="20" xfId="0" applyNumberFormat="1" applyFont="1" applyFill="1" applyBorder="1" applyAlignment="1">
      <alignment horizontal="center" vertical="center"/>
    </xf>
    <xf numFmtId="168" fontId="6" fillId="3" borderId="26" xfId="0" applyNumberFormat="1" applyFont="1" applyFill="1" applyBorder="1" applyAlignment="1">
      <alignment horizontal="center" vertical="center"/>
    </xf>
    <xf numFmtId="168" fontId="6" fillId="3" borderId="27" xfId="0" applyNumberFormat="1" applyFont="1" applyFill="1" applyBorder="1" applyAlignment="1">
      <alignment horizontal="center" vertical="center"/>
    </xf>
    <xf numFmtId="0" fontId="16" fillId="4" borderId="26" xfId="1" applyNumberFormat="1" applyFont="1" applyFill="1" applyBorder="1" applyAlignment="1" applyProtection="1">
      <alignment horizontal="center"/>
      <protection locked="0"/>
    </xf>
    <xf numFmtId="0" fontId="16" fillId="4" borderId="27" xfId="1" applyNumberFormat="1" applyFont="1" applyFill="1" applyBorder="1" applyAlignment="1" applyProtection="1">
      <alignment horizontal="center"/>
      <protection locked="0"/>
    </xf>
    <xf numFmtId="0" fontId="16" fillId="4" borderId="24" xfId="1" applyNumberFormat="1" applyFont="1" applyFill="1" applyBorder="1" applyAlignment="1" applyProtection="1">
      <alignment horizontal="center"/>
      <protection locked="0"/>
    </xf>
    <xf numFmtId="0" fontId="16" fillId="4" borderId="20" xfId="1" applyNumberFormat="1" applyFont="1" applyFill="1" applyBorder="1" applyAlignment="1" applyProtection="1">
      <alignment horizontal="center"/>
      <protection locked="0"/>
    </xf>
    <xf numFmtId="0" fontId="20" fillId="3" borderId="22" xfId="0" applyFont="1" applyFill="1" applyBorder="1" applyAlignment="1">
      <alignment horizontal="center"/>
    </xf>
    <xf numFmtId="0" fontId="20" fillId="3" borderId="18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10" fontId="32" fillId="3" borderId="25" xfId="2" applyNumberFormat="1" applyFont="1" applyFill="1" applyBorder="1" applyAlignment="1">
      <alignment horizontal="center"/>
    </xf>
    <xf numFmtId="10" fontId="32" fillId="3" borderId="26" xfId="2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3" fillId="0" borderId="9" xfId="0" applyFont="1" applyFill="1" applyBorder="1" applyAlignment="1">
      <alignment horizontal="left" vertical="center"/>
    </xf>
    <xf numFmtId="0" fontId="3" fillId="0" borderId="18" xfId="0" applyFont="1" applyFill="1" applyBorder="1" applyAlignment="1">
      <alignment horizontal="left" vertical="center"/>
    </xf>
    <xf numFmtId="0" fontId="3" fillId="0" borderId="8" xfId="0" applyFont="1" applyFill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39" xfId="0" applyBorder="1" applyAlignment="1">
      <alignment horizontal="left" vertical="center"/>
    </xf>
    <xf numFmtId="44" fontId="6" fillId="3" borderId="26" xfId="1" applyFont="1" applyFill="1" applyBorder="1" applyAlignment="1">
      <alignment horizontal="left"/>
    </xf>
    <xf numFmtId="44" fontId="6" fillId="3" borderId="11" xfId="1" applyFont="1" applyFill="1" applyBorder="1" applyAlignment="1">
      <alignment horizontal="left"/>
    </xf>
    <xf numFmtId="44" fontId="6" fillId="3" borderId="27" xfId="1" applyFont="1" applyFill="1" applyBorder="1" applyAlignment="1">
      <alignment horizontal="left"/>
    </xf>
    <xf numFmtId="0" fontId="26" fillId="0" borderId="4" xfId="0" applyFont="1" applyFill="1" applyBorder="1" applyAlignment="1" applyProtection="1">
      <alignment horizontal="right" vertical="center" wrapText="1"/>
    </xf>
    <xf numFmtId="0" fontId="26" fillId="0" borderId="16" xfId="0" applyFont="1" applyFill="1" applyBorder="1" applyAlignment="1" applyProtection="1">
      <alignment horizontal="right" vertical="center" wrapText="1"/>
    </xf>
    <xf numFmtId="44" fontId="2" fillId="3" borderId="44" xfId="1" applyFont="1" applyFill="1" applyBorder="1" applyAlignment="1">
      <alignment horizontal="left"/>
    </xf>
    <xf numFmtId="44" fontId="2" fillId="3" borderId="36" xfId="1" applyFont="1" applyFill="1" applyBorder="1" applyAlignment="1">
      <alignment horizontal="left"/>
    </xf>
    <xf numFmtId="44" fontId="2" fillId="3" borderId="37" xfId="1" applyFont="1" applyFill="1" applyBorder="1" applyAlignment="1">
      <alignment horizontal="left"/>
    </xf>
    <xf numFmtId="0" fontId="32" fillId="0" borderId="2" xfId="0" applyFont="1" applyBorder="1" applyAlignment="1">
      <alignment horizontal="right"/>
    </xf>
    <xf numFmtId="44" fontId="6" fillId="3" borderId="24" xfId="1" applyFont="1" applyFill="1" applyBorder="1" applyAlignment="1">
      <alignment horizontal="left"/>
    </xf>
    <xf numFmtId="44" fontId="6" fillId="3" borderId="8" xfId="1" applyFont="1" applyFill="1" applyBorder="1" applyAlignment="1">
      <alignment horizontal="left"/>
    </xf>
    <xf numFmtId="44" fontId="6" fillId="3" borderId="20" xfId="1" applyFont="1" applyFill="1" applyBorder="1" applyAlignment="1">
      <alignment horizontal="left"/>
    </xf>
    <xf numFmtId="0" fontId="11" fillId="3" borderId="22" xfId="0" applyFont="1" applyFill="1" applyBorder="1" applyAlignment="1">
      <alignment horizontal="center"/>
    </xf>
    <xf numFmtId="0" fontId="11" fillId="3" borderId="9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166" fontId="3" fillId="3" borderId="32" xfId="1" applyNumberFormat="1" applyFont="1" applyFill="1" applyBorder="1" applyAlignment="1">
      <alignment horizontal="right" vertical="center"/>
    </xf>
    <xf numFmtId="166" fontId="3" fillId="3" borderId="33" xfId="1" applyNumberFormat="1" applyFont="1" applyFill="1" applyBorder="1" applyAlignment="1">
      <alignment horizontal="right" vertical="center"/>
    </xf>
    <xf numFmtId="166" fontId="0" fillId="3" borderId="36" xfId="0" applyNumberFormat="1" applyFont="1" applyFill="1" applyBorder="1" applyAlignment="1">
      <alignment horizontal="right" vertical="center"/>
    </xf>
    <xf numFmtId="166" fontId="0" fillId="3" borderId="41" xfId="0" applyNumberFormat="1" applyFont="1" applyFill="1" applyBorder="1" applyAlignment="1">
      <alignment horizontal="right" vertical="center"/>
    </xf>
    <xf numFmtId="166" fontId="3" fillId="3" borderId="21" xfId="1" applyNumberFormat="1" applyFont="1" applyFill="1" applyBorder="1" applyAlignment="1">
      <alignment vertical="center"/>
    </xf>
    <xf numFmtId="1" fontId="15" fillId="0" borderId="4" xfId="0" applyNumberFormat="1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4" fontId="9" fillId="0" borderId="23" xfId="0" applyNumberFormat="1" applyFont="1" applyFill="1" applyBorder="1" applyAlignment="1" applyProtection="1">
      <alignment horizontal="center" vertical="center"/>
    </xf>
    <xf numFmtId="4" fontId="9" fillId="0" borderId="24" xfId="0" applyNumberFormat="1" applyFont="1" applyFill="1" applyBorder="1" applyAlignment="1" applyProtection="1">
      <alignment horizontal="center" vertical="center"/>
    </xf>
    <xf numFmtId="166" fontId="3" fillId="4" borderId="38" xfId="1" applyNumberFormat="1" applyFont="1" applyFill="1" applyBorder="1" applyAlignment="1" applyProtection="1">
      <alignment horizontal="right" vertical="center"/>
      <protection locked="0"/>
    </xf>
    <xf numFmtId="166" fontId="3" fillId="4" borderId="23" xfId="1" applyNumberFormat="1" applyFont="1" applyFill="1" applyBorder="1" applyAlignment="1" applyProtection="1">
      <alignment horizontal="right" vertical="center"/>
      <protection locked="0"/>
    </xf>
    <xf numFmtId="1" fontId="23" fillId="2" borderId="0" xfId="0" applyNumberFormat="1" applyFont="1" applyFill="1" applyBorder="1" applyAlignment="1" applyProtection="1">
      <alignment horizontal="center" vertical="center" wrapText="1"/>
    </xf>
    <xf numFmtId="166" fontId="3" fillId="3" borderId="38" xfId="1" applyNumberFormat="1" applyFont="1" applyFill="1" applyBorder="1" applyAlignment="1">
      <alignment horizontal="right" vertical="center"/>
    </xf>
    <xf numFmtId="166" fontId="3" fillId="3" borderId="40" xfId="1" applyNumberFormat="1" applyFont="1" applyFill="1" applyBorder="1" applyAlignment="1">
      <alignment horizontal="right" vertical="center"/>
    </xf>
    <xf numFmtId="166" fontId="3" fillId="3" borderId="23" xfId="1" applyNumberFormat="1" applyFont="1" applyFill="1" applyBorder="1" applyAlignment="1">
      <alignment horizontal="right" vertical="center"/>
    </xf>
    <xf numFmtId="166" fontId="3" fillId="3" borderId="24" xfId="1" applyNumberFormat="1" applyFont="1" applyFill="1" applyBorder="1" applyAlignment="1">
      <alignment horizontal="right" vertical="center"/>
    </xf>
    <xf numFmtId="0" fontId="15" fillId="0" borderId="0" xfId="0" applyFont="1" applyBorder="1" applyAlignment="1">
      <alignment horizontal="left" vertical="center" wrapText="1"/>
    </xf>
    <xf numFmtId="0" fontId="24" fillId="0" borderId="14" xfId="0" applyFont="1" applyFill="1" applyBorder="1" applyAlignment="1" applyProtection="1">
      <alignment horizontal="center" vertical="center"/>
    </xf>
    <xf numFmtId="0" fontId="3" fillId="0" borderId="21" xfId="0" applyFont="1" applyFill="1" applyBorder="1" applyAlignment="1">
      <alignment horizontal="left" vertical="center"/>
    </xf>
    <xf numFmtId="0" fontId="3" fillId="0" borderId="27" xfId="0" applyFont="1" applyFill="1" applyBorder="1" applyAlignment="1">
      <alignment horizontal="left" vertical="center"/>
    </xf>
    <xf numFmtId="0" fontId="3" fillId="0" borderId="25" xfId="0" applyFont="1" applyFill="1" applyBorder="1" applyAlignment="1">
      <alignment horizontal="left" vertical="center"/>
    </xf>
    <xf numFmtId="0" fontId="3" fillId="0" borderId="32" xfId="0" applyFont="1" applyFill="1" applyBorder="1" applyAlignment="1">
      <alignment horizontal="left" vertical="center"/>
    </xf>
    <xf numFmtId="0" fontId="3" fillId="0" borderId="13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right" vertical="center"/>
    </xf>
    <xf numFmtId="0" fontId="2" fillId="0" borderId="7" xfId="0" applyFont="1" applyFill="1" applyBorder="1" applyAlignment="1">
      <alignment horizontal="right" vertical="center"/>
    </xf>
    <xf numFmtId="44" fontId="3" fillId="4" borderId="21" xfId="1" applyFont="1" applyFill="1" applyBorder="1" applyAlignment="1" applyProtection="1">
      <alignment horizontal="right" vertical="center"/>
      <protection locked="0"/>
    </xf>
    <xf numFmtId="0" fontId="3" fillId="0" borderId="20" xfId="0" applyFont="1" applyFill="1" applyBorder="1" applyAlignment="1">
      <alignment horizontal="left" vertical="center"/>
    </xf>
    <xf numFmtId="0" fontId="3" fillId="0" borderId="23" xfId="0" applyFont="1" applyFill="1" applyBorder="1" applyAlignment="1">
      <alignment horizontal="left" vertical="center"/>
    </xf>
    <xf numFmtId="44" fontId="3" fillId="4" borderId="23" xfId="1" applyFont="1" applyFill="1" applyBorder="1" applyAlignment="1" applyProtection="1">
      <alignment horizontal="right" vertical="center"/>
      <protection locked="0"/>
    </xf>
    <xf numFmtId="0" fontId="3" fillId="0" borderId="39" xfId="0" applyFont="1" applyFill="1" applyBorder="1" applyAlignment="1">
      <alignment horizontal="left" vertical="center"/>
    </xf>
    <xf numFmtId="44" fontId="3" fillId="3" borderId="32" xfId="1" applyFont="1" applyFill="1" applyBorder="1" applyAlignment="1" applyProtection="1">
      <alignment horizontal="right" vertical="center"/>
      <protection locked="0"/>
    </xf>
    <xf numFmtId="44" fontId="3" fillId="3" borderId="21" xfId="1" applyFont="1" applyFill="1" applyBorder="1" applyAlignment="1">
      <alignment horizontal="right" vertical="center"/>
    </xf>
    <xf numFmtId="44" fontId="3" fillId="3" borderId="22" xfId="1" applyFont="1" applyFill="1" applyBorder="1" applyAlignment="1">
      <alignment horizontal="right" vertical="center"/>
    </xf>
    <xf numFmtId="44" fontId="3" fillId="3" borderId="32" xfId="1" applyFont="1" applyFill="1" applyBorder="1" applyAlignment="1">
      <alignment horizontal="right" vertical="center"/>
    </xf>
    <xf numFmtId="44" fontId="3" fillId="3" borderId="33" xfId="1" applyFont="1" applyFill="1" applyBorder="1" applyAlignment="1">
      <alignment horizontal="right" vertical="center"/>
    </xf>
    <xf numFmtId="44" fontId="0" fillId="3" borderId="36" xfId="0" applyNumberFormat="1" applyFont="1" applyFill="1" applyBorder="1" applyAlignment="1">
      <alignment horizontal="right" vertical="center"/>
    </xf>
    <xf numFmtId="44" fontId="0" fillId="3" borderId="41" xfId="0" applyNumberFormat="1" applyFont="1" applyFill="1" applyBorder="1" applyAlignment="1">
      <alignment horizontal="right" vertical="center"/>
    </xf>
    <xf numFmtId="44" fontId="3" fillId="3" borderId="32" xfId="1" applyFont="1" applyFill="1" applyBorder="1" applyAlignment="1">
      <alignment vertical="center"/>
    </xf>
    <xf numFmtId="166" fontId="0" fillId="3" borderId="36" xfId="0" applyNumberFormat="1" applyFill="1" applyBorder="1" applyAlignment="1">
      <alignment vertical="center"/>
    </xf>
    <xf numFmtId="44" fontId="0" fillId="3" borderId="36" xfId="0" applyNumberFormat="1" applyFill="1" applyBorder="1" applyAlignment="1">
      <alignment horizontal="right" vertical="center"/>
    </xf>
    <xf numFmtId="44" fontId="0" fillId="3" borderId="41" xfId="0" applyNumberFormat="1" applyFill="1" applyBorder="1" applyAlignment="1">
      <alignment horizontal="right" vertical="center"/>
    </xf>
    <xf numFmtId="0" fontId="2" fillId="0" borderId="10" xfId="0" applyFont="1" applyFill="1" applyBorder="1" applyAlignment="1" applyProtection="1">
      <alignment horizontal="left" vertical="center" wrapText="1"/>
    </xf>
    <xf numFmtId="0" fontId="10" fillId="0" borderId="4" xfId="0" applyFont="1" applyFill="1" applyBorder="1" applyAlignment="1" applyProtection="1">
      <alignment horizontal="left" vertical="center" wrapText="1"/>
    </xf>
    <xf numFmtId="0" fontId="2" fillId="0" borderId="46" xfId="0" applyFont="1" applyFill="1" applyBorder="1" applyAlignment="1">
      <alignment horizontal="right" vertical="center"/>
    </xf>
    <xf numFmtId="0" fontId="2" fillId="0" borderId="47" xfId="0" applyFont="1" applyFill="1" applyBorder="1" applyAlignment="1">
      <alignment horizontal="right" vertical="center"/>
    </xf>
    <xf numFmtId="0" fontId="2" fillId="0" borderId="44" xfId="0" applyFont="1" applyFill="1" applyBorder="1" applyAlignment="1">
      <alignment horizontal="right" vertical="center"/>
    </xf>
    <xf numFmtId="0" fontId="2" fillId="0" borderId="36" xfId="0" applyFont="1" applyFill="1" applyBorder="1" applyAlignment="1">
      <alignment horizontal="right" vertical="center"/>
    </xf>
    <xf numFmtId="166" fontId="2" fillId="3" borderId="36" xfId="0" applyNumberFormat="1" applyFont="1" applyFill="1" applyBorder="1" applyAlignment="1">
      <alignment horizontal="right" vertical="center"/>
    </xf>
    <xf numFmtId="166" fontId="2" fillId="3" borderId="41" xfId="0" applyNumberFormat="1" applyFont="1" applyFill="1" applyBorder="1" applyAlignment="1">
      <alignment horizontal="right" vertical="center"/>
    </xf>
    <xf numFmtId="166" fontId="3" fillId="3" borderId="21" xfId="1" applyNumberFormat="1" applyFont="1" applyFill="1" applyBorder="1" applyAlignment="1">
      <alignment horizontal="right" vertical="center"/>
    </xf>
    <xf numFmtId="166" fontId="3" fillId="3" borderId="22" xfId="1" applyNumberFormat="1" applyFont="1" applyFill="1" applyBorder="1" applyAlignment="1">
      <alignment horizontal="right" vertical="center"/>
    </xf>
    <xf numFmtId="166" fontId="3" fillId="4" borderId="32" xfId="1" applyNumberFormat="1" applyFont="1" applyFill="1" applyBorder="1" applyAlignment="1" applyProtection="1">
      <alignment horizontal="right" vertical="center"/>
      <protection locked="0"/>
    </xf>
    <xf numFmtId="44" fontId="0" fillId="3" borderId="36" xfId="0" applyNumberFormat="1" applyFont="1" applyFill="1" applyBorder="1" applyAlignment="1" applyProtection="1">
      <alignment horizontal="right" vertical="center"/>
      <protection locked="0"/>
    </xf>
    <xf numFmtId="44" fontId="3" fillId="3" borderId="23" xfId="1" applyFont="1" applyFill="1" applyBorder="1" applyAlignment="1">
      <alignment horizontal="right" vertical="center"/>
    </xf>
    <xf numFmtId="44" fontId="3" fillId="3" borderId="24" xfId="1" applyFont="1" applyFill="1" applyBorder="1" applyAlignment="1">
      <alignment horizontal="right" vertical="center"/>
    </xf>
    <xf numFmtId="166" fontId="2" fillId="3" borderId="9" xfId="0" applyNumberFormat="1" applyFont="1" applyFill="1" applyBorder="1" applyAlignment="1">
      <alignment horizontal="center" vertical="center"/>
    </xf>
    <xf numFmtId="166" fontId="3" fillId="4" borderId="21" xfId="1" applyNumberFormat="1" applyFont="1" applyFill="1" applyBorder="1" applyAlignment="1" applyProtection="1">
      <alignment horizontal="right" vertical="center"/>
      <protection locked="0"/>
    </xf>
    <xf numFmtId="44" fontId="3" fillId="3" borderId="23" xfId="1" applyFont="1" applyFill="1" applyBorder="1" applyAlignment="1">
      <alignment vertical="center"/>
    </xf>
    <xf numFmtId="166" fontId="3" fillId="3" borderId="36" xfId="1" applyNumberFormat="1" applyFont="1" applyFill="1" applyBorder="1" applyAlignment="1">
      <alignment vertical="center"/>
    </xf>
    <xf numFmtId="166" fontId="3" fillId="3" borderId="41" xfId="1" applyNumberFormat="1" applyFont="1" applyFill="1" applyBorder="1" applyAlignment="1">
      <alignment vertical="center"/>
    </xf>
    <xf numFmtId="0" fontId="2" fillId="0" borderId="2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2" fillId="0" borderId="28" xfId="0" applyFont="1" applyBorder="1" applyAlignment="1">
      <alignment horizontal="right"/>
    </xf>
    <xf numFmtId="10" fontId="0" fillId="3" borderId="8" xfId="2" applyNumberFormat="1" applyFont="1" applyFill="1" applyBorder="1" applyAlignment="1">
      <alignment horizontal="center" vertical="center"/>
    </xf>
    <xf numFmtId="10" fontId="2" fillId="3" borderId="13" xfId="2" applyNumberFormat="1" applyFont="1" applyFill="1" applyBorder="1" applyAlignment="1">
      <alignment horizontal="center" vertical="center"/>
    </xf>
    <xf numFmtId="44" fontId="6" fillId="0" borderId="0" xfId="1" applyFont="1" applyFill="1" applyBorder="1" applyAlignment="1">
      <alignment horizontal="center"/>
    </xf>
    <xf numFmtId="0" fontId="11" fillId="3" borderId="21" xfId="0" applyFont="1" applyFill="1" applyBorder="1" applyAlignment="1">
      <alignment horizontal="center"/>
    </xf>
    <xf numFmtId="44" fontId="6" fillId="3" borderId="25" xfId="1" applyFont="1" applyFill="1" applyBorder="1" applyAlignment="1">
      <alignment horizontal="left"/>
    </xf>
    <xf numFmtId="44" fontId="6" fillId="3" borderId="23" xfId="1" applyFont="1" applyFill="1" applyBorder="1" applyAlignment="1">
      <alignment horizontal="left"/>
    </xf>
    <xf numFmtId="1" fontId="2" fillId="3" borderId="44" xfId="0" applyNumberFormat="1" applyFont="1" applyFill="1" applyBorder="1" applyAlignment="1">
      <alignment horizontal="right" vertical="center"/>
    </xf>
    <xf numFmtId="1" fontId="2" fillId="3" borderId="36" xfId="0" applyNumberFormat="1" applyFont="1" applyFill="1" applyBorder="1" applyAlignment="1">
      <alignment horizontal="right" vertical="center"/>
    </xf>
    <xf numFmtId="44" fontId="6" fillId="3" borderId="26" xfId="1" applyFont="1" applyFill="1" applyBorder="1" applyAlignment="1">
      <alignment horizontal="left" vertical="center"/>
    </xf>
    <xf numFmtId="44" fontId="6" fillId="3" borderId="11" xfId="1" applyFont="1" applyFill="1" applyBorder="1" applyAlignment="1">
      <alignment horizontal="left" vertical="center"/>
    </xf>
    <xf numFmtId="44" fontId="6" fillId="3" borderId="27" xfId="1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4" fontId="6" fillId="0" borderId="4" xfId="1" applyFont="1" applyFill="1" applyBorder="1" applyAlignment="1">
      <alignment horizontal="center" vertical="center"/>
    </xf>
    <xf numFmtId="0" fontId="2" fillId="0" borderId="7" xfId="0" applyFont="1" applyBorder="1" applyAlignment="1">
      <alignment horizontal="right" vertical="center"/>
    </xf>
    <xf numFmtId="0" fontId="2" fillId="0" borderId="28" xfId="0" applyFont="1" applyBorder="1" applyAlignment="1">
      <alignment horizontal="right" vertical="center"/>
    </xf>
    <xf numFmtId="0" fontId="16" fillId="4" borderId="26" xfId="1" applyNumberFormat="1" applyFont="1" applyFill="1" applyBorder="1" applyAlignment="1" applyProtection="1">
      <alignment horizontal="center" vertical="center"/>
      <protection locked="0"/>
    </xf>
    <xf numFmtId="0" fontId="16" fillId="4" borderId="27" xfId="1" applyNumberFormat="1" applyFont="1" applyFill="1" applyBorder="1" applyAlignment="1" applyProtection="1">
      <alignment horizontal="center" vertical="center"/>
      <protection locked="0"/>
    </xf>
    <xf numFmtId="0" fontId="16" fillId="4" borderId="33" xfId="1" applyNumberFormat="1" applyFont="1" applyFill="1" applyBorder="1" applyAlignment="1" applyProtection="1">
      <alignment horizontal="center" vertical="center"/>
      <protection locked="0"/>
    </xf>
    <xf numFmtId="0" fontId="16" fillId="4" borderId="39" xfId="1" applyNumberFormat="1" applyFont="1" applyFill="1" applyBorder="1" applyAlignment="1" applyProtection="1">
      <alignment horizontal="center" vertical="center"/>
      <protection locked="0"/>
    </xf>
    <xf numFmtId="0" fontId="16" fillId="4" borderId="24" xfId="1" applyNumberFormat="1" applyFont="1" applyFill="1" applyBorder="1" applyAlignment="1" applyProtection="1">
      <alignment horizontal="center" vertical="center"/>
      <protection locked="0"/>
    </xf>
    <xf numFmtId="0" fontId="16" fillId="4" borderId="20" xfId="1" applyNumberFormat="1" applyFont="1" applyFill="1" applyBorder="1" applyAlignment="1" applyProtection="1">
      <alignment horizontal="center" vertical="center"/>
      <protection locked="0"/>
    </xf>
    <xf numFmtId="0" fontId="20" fillId="3" borderId="22" xfId="0" applyFont="1" applyFill="1" applyBorder="1" applyAlignment="1">
      <alignment horizontal="center" vertical="center"/>
    </xf>
    <xf numFmtId="0" fontId="20" fillId="3" borderId="18" xfId="0" applyFont="1" applyFill="1" applyBorder="1" applyAlignment="1">
      <alignment horizontal="center" vertical="center"/>
    </xf>
    <xf numFmtId="44" fontId="2" fillId="3" borderId="6" xfId="1" applyFont="1" applyFill="1" applyBorder="1" applyAlignment="1">
      <alignment horizontal="left" vertical="center"/>
    </xf>
    <xf numFmtId="44" fontId="2" fillId="3" borderId="7" xfId="1" applyFont="1" applyFill="1" applyBorder="1" applyAlignment="1">
      <alignment horizontal="left" vertical="center"/>
    </xf>
    <xf numFmtId="44" fontId="2" fillId="3" borderId="28" xfId="1" applyFont="1" applyFill="1" applyBorder="1" applyAlignment="1">
      <alignment horizontal="left" vertical="center"/>
    </xf>
    <xf numFmtId="10" fontId="2" fillId="3" borderId="11" xfId="2" applyNumberFormat="1" applyFont="1" applyFill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44" fontId="6" fillId="3" borderId="24" xfId="1" applyFont="1" applyFill="1" applyBorder="1" applyAlignment="1">
      <alignment horizontal="left" vertical="center"/>
    </xf>
    <xf numFmtId="44" fontId="6" fillId="3" borderId="8" xfId="1" applyFont="1" applyFill="1" applyBorder="1" applyAlignment="1">
      <alignment horizontal="left" vertical="center"/>
    </xf>
    <xf numFmtId="44" fontId="6" fillId="3" borderId="20" xfId="1" applyFont="1" applyFill="1" applyBorder="1" applyAlignment="1">
      <alignment horizontal="left" vertical="center"/>
    </xf>
    <xf numFmtId="168" fontId="6" fillId="3" borderId="26" xfId="0" applyNumberFormat="1" applyFont="1" applyFill="1" applyBorder="1" applyAlignment="1" applyProtection="1">
      <alignment horizontal="center" vertical="center"/>
    </xf>
    <xf numFmtId="168" fontId="6" fillId="3" borderId="27" xfId="0" applyNumberFormat="1" applyFont="1" applyFill="1" applyBorder="1" applyAlignment="1" applyProtection="1">
      <alignment horizontal="center" vertical="center"/>
    </xf>
    <xf numFmtId="44" fontId="3" fillId="3" borderId="26" xfId="1" applyFont="1" applyFill="1" applyBorder="1" applyAlignment="1">
      <alignment vertical="center"/>
    </xf>
    <xf numFmtId="44" fontId="3" fillId="3" borderId="27" xfId="1" applyFont="1" applyFill="1" applyBorder="1" applyAlignment="1">
      <alignment vertical="center"/>
    </xf>
    <xf numFmtId="44" fontId="3" fillId="3" borderId="26" xfId="1" applyFont="1" applyFill="1" applyBorder="1" applyAlignment="1">
      <alignment horizontal="right" vertical="center"/>
    </xf>
    <xf numFmtId="44" fontId="3" fillId="3" borderId="11" xfId="1" applyFont="1" applyFill="1" applyBorder="1" applyAlignment="1">
      <alignment horizontal="right" vertical="center"/>
    </xf>
    <xf numFmtId="44" fontId="3" fillId="3" borderId="17" xfId="1" applyFont="1" applyFill="1" applyBorder="1" applyAlignment="1">
      <alignment horizontal="right" vertical="center"/>
    </xf>
    <xf numFmtId="1" fontId="2" fillId="3" borderId="6" xfId="0" applyNumberFormat="1" applyFont="1" applyFill="1" applyBorder="1" applyAlignment="1">
      <alignment horizontal="right" vertical="center"/>
    </xf>
    <xf numFmtId="1" fontId="2" fillId="3" borderId="7" xfId="0" applyNumberFormat="1" applyFont="1" applyFill="1" applyBorder="1" applyAlignment="1">
      <alignment horizontal="right" vertical="center"/>
    </xf>
    <xf numFmtId="1" fontId="2" fillId="3" borderId="50" xfId="0" applyNumberFormat="1" applyFont="1" applyFill="1" applyBorder="1" applyAlignment="1">
      <alignment horizontal="right" vertical="center"/>
    </xf>
    <xf numFmtId="166" fontId="3" fillId="3" borderId="50" xfId="1" applyNumberFormat="1" applyFont="1" applyFill="1" applyBorder="1" applyAlignment="1">
      <alignment vertical="center"/>
    </xf>
    <xf numFmtId="166" fontId="3" fillId="3" borderId="7" xfId="1" applyNumberFormat="1" applyFont="1" applyFill="1" applyBorder="1" applyAlignment="1">
      <alignment vertical="center"/>
    </xf>
    <xf numFmtId="166" fontId="3" fillId="3" borderId="28" xfId="1" applyNumberFormat="1" applyFont="1" applyFill="1" applyBorder="1" applyAlignment="1">
      <alignment vertical="center"/>
    </xf>
    <xf numFmtId="0" fontId="0" fillId="0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6" fontId="3" fillId="3" borderId="22" xfId="1" applyNumberFormat="1" applyFont="1" applyFill="1" applyBorder="1" applyAlignment="1">
      <alignment vertical="center"/>
    </xf>
    <xf numFmtId="166" fontId="3" fillId="3" borderId="18" xfId="1" applyNumberFormat="1" applyFont="1" applyFill="1" applyBorder="1" applyAlignment="1">
      <alignment vertical="center"/>
    </xf>
    <xf numFmtId="44" fontId="3" fillId="3" borderId="9" xfId="1" applyFont="1" applyFill="1" applyBorder="1" applyAlignment="1">
      <alignment horizontal="right" vertical="center"/>
    </xf>
    <xf numFmtId="44" fontId="3" fillId="3" borderId="12" xfId="1" applyFont="1" applyFill="1" applyBorder="1" applyAlignment="1">
      <alignment horizontal="right" vertical="center"/>
    </xf>
    <xf numFmtId="44" fontId="3" fillId="3" borderId="24" xfId="1" applyFont="1" applyFill="1" applyBorder="1" applyAlignment="1">
      <alignment vertical="center"/>
    </xf>
    <xf numFmtId="44" fontId="3" fillId="3" borderId="20" xfId="1" applyFont="1" applyFill="1" applyBorder="1" applyAlignment="1">
      <alignment vertical="center"/>
    </xf>
    <xf numFmtId="44" fontId="3" fillId="3" borderId="8" xfId="1" applyFont="1" applyFill="1" applyBorder="1" applyAlignment="1">
      <alignment horizontal="right" vertical="center"/>
    </xf>
    <xf numFmtId="44" fontId="3" fillId="3" borderId="15" xfId="1" applyFont="1" applyFill="1" applyBorder="1" applyAlignment="1">
      <alignment horizontal="right" vertical="center"/>
    </xf>
    <xf numFmtId="166" fontId="3" fillId="3" borderId="26" xfId="1" applyNumberFormat="1" applyFont="1" applyFill="1" applyBorder="1" applyAlignment="1">
      <alignment horizontal="right" vertical="center"/>
    </xf>
    <xf numFmtId="166" fontId="3" fillId="3" borderId="11" xfId="1" applyNumberFormat="1" applyFont="1" applyFill="1" applyBorder="1" applyAlignment="1">
      <alignment horizontal="right" vertical="center"/>
    </xf>
    <xf numFmtId="166" fontId="3" fillId="3" borderId="17" xfId="1" applyNumberFormat="1" applyFont="1" applyFill="1" applyBorder="1" applyAlignment="1">
      <alignment horizontal="right" vertical="center"/>
    </xf>
    <xf numFmtId="0" fontId="2" fillId="0" borderId="50" xfId="0" applyFont="1" applyFill="1" applyBorder="1" applyAlignment="1">
      <alignment horizontal="right" vertical="center"/>
    </xf>
    <xf numFmtId="166" fontId="0" fillId="3" borderId="41" xfId="0" applyNumberFormat="1" applyFill="1" applyBorder="1" applyAlignment="1">
      <alignment vertical="center"/>
    </xf>
    <xf numFmtId="166" fontId="0" fillId="3" borderId="50" xfId="0" applyNumberFormat="1" applyFill="1" applyBorder="1" applyAlignment="1">
      <alignment vertical="center"/>
    </xf>
    <xf numFmtId="166" fontId="0" fillId="3" borderId="7" xfId="0" applyNumberFormat="1" applyFill="1" applyBorder="1" applyAlignment="1">
      <alignment vertical="center"/>
    </xf>
    <xf numFmtId="166" fontId="0" fillId="3" borderId="28" xfId="0" applyNumberFormat="1" applyFill="1" applyBorder="1" applyAlignment="1">
      <alignment vertical="center"/>
    </xf>
    <xf numFmtId="166" fontId="0" fillId="3" borderId="50" xfId="0" applyNumberFormat="1" applyFont="1" applyFill="1" applyBorder="1" applyAlignment="1">
      <alignment horizontal="right" vertical="center"/>
    </xf>
    <xf numFmtId="166" fontId="2" fillId="3" borderId="7" xfId="0" applyNumberFormat="1" applyFont="1" applyFill="1" applyBorder="1" applyAlignment="1">
      <alignment horizontal="right" vertical="center"/>
    </xf>
    <xf numFmtId="166" fontId="2" fillId="3" borderId="28" xfId="0" applyNumberFormat="1" applyFont="1" applyFill="1" applyBorder="1" applyAlignment="1">
      <alignment horizontal="right" vertical="center"/>
    </xf>
    <xf numFmtId="166" fontId="3" fillId="3" borderId="9" xfId="1" applyNumberFormat="1" applyFont="1" applyFill="1" applyBorder="1" applyAlignment="1">
      <alignment horizontal="right" vertical="center"/>
    </xf>
    <xf numFmtId="166" fontId="3" fillId="3" borderId="12" xfId="1" applyNumberFormat="1" applyFont="1" applyFill="1" applyBorder="1" applyAlignment="1">
      <alignment horizontal="right" vertical="center"/>
    </xf>
    <xf numFmtId="166" fontId="3" fillId="3" borderId="20" xfId="1" applyNumberFormat="1" applyFont="1" applyFill="1" applyBorder="1" applyAlignment="1">
      <alignment horizontal="right" vertical="center"/>
    </xf>
    <xf numFmtId="166" fontId="3" fillId="3" borderId="8" xfId="1" applyNumberFormat="1" applyFont="1" applyFill="1" applyBorder="1" applyAlignment="1">
      <alignment horizontal="right" vertical="center"/>
    </xf>
    <xf numFmtId="166" fontId="3" fillId="3" borderId="15" xfId="1" applyNumberFormat="1" applyFont="1" applyFill="1" applyBorder="1" applyAlignment="1">
      <alignment horizontal="right" vertical="center"/>
    </xf>
    <xf numFmtId="166" fontId="3" fillId="3" borderId="27" xfId="1" applyNumberFormat="1" applyFont="1" applyFill="1" applyBorder="1" applyAlignment="1">
      <alignment horizontal="right" vertical="center"/>
    </xf>
    <xf numFmtId="44" fontId="0" fillId="3" borderId="7" xfId="0" applyNumberFormat="1" applyFont="1" applyFill="1" applyBorder="1" applyAlignment="1">
      <alignment horizontal="right" vertical="center"/>
    </xf>
    <xf numFmtId="44" fontId="0" fillId="3" borderId="28" xfId="0" applyNumberFormat="1" applyFont="1" applyFill="1" applyBorder="1" applyAlignment="1">
      <alignment horizontal="right" vertical="center"/>
    </xf>
    <xf numFmtId="166" fontId="3" fillId="4" borderId="22" xfId="1" applyNumberFormat="1" applyFont="1" applyFill="1" applyBorder="1" applyAlignment="1" applyProtection="1">
      <alignment horizontal="right" vertical="center"/>
      <protection locked="0"/>
    </xf>
    <xf numFmtId="166" fontId="3" fillId="4" borderId="18" xfId="1" applyNumberFormat="1" applyFont="1" applyFill="1" applyBorder="1" applyAlignment="1" applyProtection="1">
      <alignment horizontal="right" vertical="center"/>
      <protection locked="0"/>
    </xf>
    <xf numFmtId="44" fontId="3" fillId="4" borderId="32" xfId="1" applyFont="1" applyFill="1" applyBorder="1" applyAlignment="1" applyProtection="1">
      <alignment horizontal="right" vertical="center"/>
      <protection locked="0"/>
    </xf>
    <xf numFmtId="166" fontId="3" fillId="4" borderId="26" xfId="1" applyNumberFormat="1" applyFont="1" applyFill="1" applyBorder="1" applyAlignment="1" applyProtection="1">
      <alignment horizontal="right" vertical="center"/>
      <protection locked="0"/>
    </xf>
    <xf numFmtId="166" fontId="3" fillId="4" borderId="27" xfId="1" applyNumberFormat="1" applyFont="1" applyFill="1" applyBorder="1" applyAlignment="1" applyProtection="1">
      <alignment horizontal="right" vertical="center"/>
      <protection locked="0"/>
    </xf>
    <xf numFmtId="166" fontId="0" fillId="3" borderId="7" xfId="0" applyNumberFormat="1" applyFont="1" applyFill="1" applyBorder="1" applyAlignment="1">
      <alignment horizontal="right" vertical="center"/>
    </xf>
    <xf numFmtId="166" fontId="0" fillId="3" borderId="28" xfId="0" applyNumberFormat="1" applyFont="1" applyFill="1" applyBorder="1" applyAlignment="1">
      <alignment horizontal="right" vertical="center"/>
    </xf>
    <xf numFmtId="166" fontId="3" fillId="4" borderId="24" xfId="1" applyNumberFormat="1" applyFont="1" applyFill="1" applyBorder="1" applyAlignment="1" applyProtection="1">
      <alignment horizontal="right" vertical="center"/>
      <protection locked="0"/>
    </xf>
    <xf numFmtId="166" fontId="3" fillId="4" borderId="20" xfId="1" applyNumberFormat="1" applyFont="1" applyFill="1" applyBorder="1" applyAlignment="1" applyProtection="1">
      <alignment horizontal="right" vertical="center"/>
      <protection locked="0"/>
    </xf>
    <xf numFmtId="4" fontId="9" fillId="0" borderId="20" xfId="0" applyNumberFormat="1" applyFont="1" applyFill="1" applyBorder="1" applyAlignment="1" applyProtection="1">
      <alignment horizontal="center" vertical="center"/>
    </xf>
    <xf numFmtId="4" fontId="9" fillId="0" borderId="8" xfId="0" applyNumberFormat="1" applyFont="1" applyFill="1" applyBorder="1" applyAlignment="1" applyProtection="1">
      <alignment horizontal="center" vertical="center"/>
    </xf>
    <xf numFmtId="4" fontId="9" fillId="0" borderId="15" xfId="0" applyNumberFormat="1" applyFont="1" applyFill="1" applyBorder="1" applyAlignment="1" applyProtection="1">
      <alignment horizontal="center" vertical="center"/>
    </xf>
    <xf numFmtId="0" fontId="31" fillId="0" borderId="2" xfId="0" applyFont="1" applyBorder="1" applyAlignment="1">
      <alignment horizontal="right" vertical="center"/>
    </xf>
    <xf numFmtId="0" fontId="31" fillId="0" borderId="45" xfId="0" applyFont="1" applyBorder="1" applyAlignment="1">
      <alignment horizontal="right" vertical="center"/>
    </xf>
    <xf numFmtId="10" fontId="31" fillId="3" borderId="26" xfId="2" applyNumberFormat="1" applyFont="1" applyFill="1" applyBorder="1" applyAlignment="1">
      <alignment horizontal="center" vertical="center"/>
    </xf>
    <xf numFmtId="10" fontId="31" fillId="3" borderId="27" xfId="2" applyNumberFormat="1" applyFont="1" applyFill="1" applyBorder="1" applyAlignment="1">
      <alignment horizontal="center" vertical="center"/>
    </xf>
    <xf numFmtId="10" fontId="31" fillId="3" borderId="11" xfId="2" applyNumberFormat="1" applyFont="1" applyFill="1" applyBorder="1" applyAlignment="1">
      <alignment horizontal="center" vertical="center"/>
    </xf>
    <xf numFmtId="10" fontId="31" fillId="3" borderId="17" xfId="2" applyNumberFormat="1" applyFont="1" applyFill="1" applyBorder="1" applyAlignment="1">
      <alignment horizontal="center" vertical="center"/>
    </xf>
    <xf numFmtId="0" fontId="15" fillId="0" borderId="35" xfId="0" applyFont="1" applyBorder="1" applyAlignment="1">
      <alignment horizontal="left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A7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ILOUTOU%20-%20SUIVI%20CHANTIER%20GENER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03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04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05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06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07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TOTO%20-%20SUIVI%20CHANTIER%20GENE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D1">
            <v>7003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3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5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6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7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>
        <row r="1">
          <cell r="D1" t="str">
            <v>TOTO01</v>
          </cell>
        </row>
        <row r="2">
          <cell r="A2" t="str">
            <v>TOTO</v>
          </cell>
        </row>
        <row r="3">
          <cell r="A3" t="str">
            <v>Rue du Houblon - Zi la Pilaterie  59 MARCQ EN BAROEUL</v>
          </cell>
        </row>
        <row r="6">
          <cell r="L6" t="str">
            <v>LOT 03</v>
          </cell>
        </row>
        <row r="7">
          <cell r="L7" t="str">
            <v>xxx</v>
          </cell>
        </row>
        <row r="8">
          <cell r="L8" t="str">
            <v>xxx</v>
          </cell>
        </row>
        <row r="11">
          <cell r="L11">
            <v>42569</v>
          </cell>
          <cell r="M11">
            <v>1000000</v>
          </cell>
        </row>
        <row r="12">
          <cell r="L12">
            <v>12000</v>
          </cell>
        </row>
        <row r="13">
          <cell r="L13">
            <v>42710</v>
          </cell>
          <cell r="M13">
            <v>10000</v>
          </cell>
        </row>
        <row r="14">
          <cell r="L14">
            <v>42774</v>
          </cell>
          <cell r="M14">
            <v>2000</v>
          </cell>
        </row>
        <row r="15">
          <cell r="L15"/>
          <cell r="M15">
            <v>0</v>
          </cell>
        </row>
        <row r="16">
          <cell r="L16"/>
          <cell r="M16">
            <v>0</v>
          </cell>
        </row>
        <row r="17">
          <cell r="L17"/>
          <cell r="M17">
            <v>0</v>
          </cell>
        </row>
        <row r="18">
          <cell r="L18"/>
          <cell r="M18">
            <v>0</v>
          </cell>
        </row>
        <row r="19">
          <cell r="L19"/>
          <cell r="M19">
            <v>0</v>
          </cell>
        </row>
        <row r="20">
          <cell r="L20"/>
          <cell r="M20">
            <v>0</v>
          </cell>
        </row>
        <row r="21">
          <cell r="L21"/>
          <cell r="M21">
            <v>0</v>
          </cell>
        </row>
        <row r="22">
          <cell r="L22"/>
          <cell r="M22">
            <v>0</v>
          </cell>
        </row>
        <row r="23">
          <cell r="L23"/>
          <cell r="M23">
            <v>0</v>
          </cell>
        </row>
        <row r="24">
          <cell r="L24"/>
          <cell r="M24">
            <v>0</v>
          </cell>
        </row>
        <row r="52">
          <cell r="L52" t="str">
            <v>NOM1</v>
          </cell>
          <cell r="M52">
            <v>0</v>
          </cell>
        </row>
        <row r="53">
          <cell r="L53" t="str">
            <v>NOM2</v>
          </cell>
          <cell r="M53">
            <v>0</v>
          </cell>
        </row>
        <row r="54">
          <cell r="L54" t="str">
            <v>NOM3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02"/>
  <sheetViews>
    <sheetView showGridLines="0" tabSelected="1" zoomScaleNormal="100" zoomScalePageLayoutView="60" workbookViewId="0">
      <selection activeCell="M77" sqref="M77:N77"/>
    </sheetView>
  </sheetViews>
  <sheetFormatPr baseColWidth="10" defaultColWidth="3" defaultRowHeight="15" x14ac:dyDescent="0.25"/>
  <cols>
    <col min="1" max="1" width="1.5703125" customWidth="1"/>
    <col min="2" max="2" width="3.5703125" customWidth="1"/>
    <col min="3" max="3" width="5.28515625" customWidth="1"/>
    <col min="4" max="4" width="6.85546875" customWidth="1"/>
    <col min="5" max="5" width="9.140625" customWidth="1"/>
    <col min="6" max="6" width="10.7109375" customWidth="1"/>
    <col min="7" max="7" width="22.85546875" style="20" customWidth="1"/>
    <col min="8" max="8" width="3.5703125" customWidth="1"/>
    <col min="9" max="9" width="3.140625" customWidth="1"/>
    <col min="10" max="10" width="7.7109375" customWidth="1"/>
    <col min="11" max="11" width="8.7109375" customWidth="1"/>
    <col min="12" max="12" width="9" customWidth="1"/>
    <col min="13" max="13" width="0.85546875" customWidth="1"/>
    <col min="14" max="14" width="8.85546875" customWidth="1"/>
    <col min="15" max="15" width="21.7109375" customWidth="1"/>
    <col min="16" max="16" width="1.7109375" customWidth="1"/>
    <col min="17" max="17" width="11.85546875" style="62" bestFit="1" customWidth="1"/>
    <col min="19" max="19" width="18.42578125" customWidth="1"/>
    <col min="20" max="20" width="10.42578125" bestFit="1" customWidth="1"/>
    <col min="21" max="21" width="25.7109375" customWidth="1"/>
    <col min="24" max="24" width="10.42578125" bestFit="1" customWidth="1"/>
  </cols>
  <sheetData>
    <row r="1" spans="2:20" ht="11.25" customHeight="1" x14ac:dyDescent="0.25"/>
    <row r="2" spans="2:20" ht="21" customHeight="1" x14ac:dyDescent="0.25">
      <c r="B2" s="343" t="s">
        <v>23</v>
      </c>
      <c r="C2" s="343"/>
      <c r="D2" s="343"/>
      <c r="E2" s="343"/>
      <c r="F2" s="344" t="str">
        <f ca="1">RIGHT(CELL("nomfichier",A5),LEN(CELL("nomfichier",A5))-FIND("]",CELL("nomfichier",A5),1))</f>
        <v>01</v>
      </c>
      <c r="G2" s="24"/>
      <c r="H2" s="1"/>
      <c r="I2" s="1"/>
      <c r="J2" s="1"/>
      <c r="K2" s="16"/>
      <c r="L2" s="2"/>
      <c r="M2" s="2"/>
      <c r="N2" s="21" t="s">
        <v>16</v>
      </c>
      <c r="O2" s="170">
        <v>42735</v>
      </c>
      <c r="Q2" s="62" t="str">
        <f>IF(O2&lt;[7]Feuil1!$L$11,"ERREUR : SITUATION ETABLIE AVANT DATE MARCHE","")</f>
        <v/>
      </c>
    </row>
    <row r="3" spans="2:20" ht="21.75" customHeight="1" x14ac:dyDescent="0.25">
      <c r="B3" s="343"/>
      <c r="C3" s="343"/>
      <c r="D3" s="343"/>
      <c r="E3" s="343"/>
      <c r="F3" s="344"/>
      <c r="G3" s="25"/>
      <c r="H3" s="15"/>
      <c r="I3" s="1"/>
      <c r="J3" s="1"/>
      <c r="K3" s="16"/>
      <c r="L3" s="1"/>
      <c r="M3" s="1"/>
      <c r="N3" s="19" t="s">
        <v>29</v>
      </c>
      <c r="O3" s="276">
        <v>42735</v>
      </c>
      <c r="Q3" s="64" t="str">
        <f>IF(O3&lt;O2,"ATTENTION INCOHERENCE DE DATE","")</f>
        <v/>
      </c>
    </row>
    <row r="4" spans="2:20" ht="39.75" customHeight="1" x14ac:dyDescent="0.25">
      <c r="B4" s="18"/>
      <c r="C4" s="18"/>
      <c r="D4" s="18"/>
      <c r="E4" s="18"/>
      <c r="F4" s="18"/>
      <c r="G4" s="25"/>
      <c r="H4" s="17"/>
      <c r="I4" s="17"/>
      <c r="J4" s="17"/>
      <c r="K4" s="17"/>
      <c r="L4" s="17"/>
      <c r="M4" s="17"/>
      <c r="N4" s="17"/>
      <c r="O4" s="60"/>
      <c r="P4" s="17"/>
      <c r="Q4" s="65"/>
      <c r="R4" s="1"/>
      <c r="S4" s="1"/>
      <c r="T4" s="1"/>
    </row>
    <row r="5" spans="2:20" s="1" customFormat="1" ht="26.25" customHeight="1" x14ac:dyDescent="0.25">
      <c r="B5" s="13" t="str">
        <f>[7]Feuil1!$A$2</f>
        <v>TOTO</v>
      </c>
      <c r="C5" s="22"/>
      <c r="D5" s="22"/>
      <c r="E5" s="22"/>
      <c r="F5" s="22"/>
      <c r="G5" s="28"/>
      <c r="H5" s="17"/>
      <c r="I5" s="17"/>
      <c r="L5" s="338" t="str">
        <f>[7]Feuil1!$L$6</f>
        <v>LOT 03</v>
      </c>
      <c r="M5" s="261"/>
      <c r="N5" s="332" t="str">
        <f>[7]Feuil1!$L$7</f>
        <v>xxx</v>
      </c>
      <c r="O5" s="332"/>
      <c r="P5" s="33"/>
      <c r="Q5" s="66"/>
    </row>
    <row r="6" spans="2:20" s="1" customFormat="1" ht="22.5" customHeight="1" x14ac:dyDescent="0.3">
      <c r="B6" s="36" t="s">
        <v>7</v>
      </c>
      <c r="C6" s="37"/>
      <c r="D6" s="38"/>
      <c r="E6" s="59" t="str">
        <f>[7]Feuil1!$D$1</f>
        <v>TOTO01</v>
      </c>
      <c r="F6" s="37"/>
      <c r="G6" s="35" t="str">
        <f>[7]Feuil1!$A$3</f>
        <v>Rue du Houblon - Zi la Pilaterie  59 MARCQ EN BAROEUL</v>
      </c>
      <c r="H6" s="17"/>
      <c r="I6" s="17"/>
      <c r="L6" s="338"/>
      <c r="M6" s="261"/>
      <c r="N6" s="333" t="str">
        <f>[7]Feuil1!$L$8</f>
        <v>xxx</v>
      </c>
      <c r="O6" s="333"/>
      <c r="P6" s="34"/>
      <c r="Q6" s="61"/>
      <c r="T6" s="23"/>
    </row>
    <row r="7" spans="2:20" ht="27.75" customHeight="1" x14ac:dyDescent="0.25">
      <c r="H7" s="1"/>
      <c r="I7" s="1"/>
      <c r="J7" s="1"/>
      <c r="K7" s="1"/>
      <c r="P7" s="1"/>
      <c r="Q7" s="67"/>
      <c r="R7" s="1"/>
      <c r="S7" s="1"/>
      <c r="T7" s="1"/>
    </row>
    <row r="8" spans="2:20" s="12" customFormat="1" ht="15" customHeight="1" x14ac:dyDescent="0.25">
      <c r="B8" s="368" t="s">
        <v>26</v>
      </c>
      <c r="C8" s="368"/>
      <c r="D8" s="368"/>
      <c r="E8" s="368"/>
      <c r="F8" s="368"/>
      <c r="G8" s="113">
        <f>[7]Feuil1!$M$11</f>
        <v>1000000</v>
      </c>
      <c r="H8" s="41"/>
      <c r="I8" s="42"/>
      <c r="J8" s="43"/>
      <c r="K8" s="43"/>
      <c r="P8" s="11"/>
      <c r="Q8" s="68"/>
      <c r="R8" s="11"/>
      <c r="S8" s="11"/>
      <c r="T8" s="11"/>
    </row>
    <row r="9" spans="2:20" s="12" customFormat="1" x14ac:dyDescent="0.25">
      <c r="B9" s="114" t="s">
        <v>27</v>
      </c>
      <c r="C9" s="77"/>
      <c r="D9" s="77"/>
      <c r="E9" s="77"/>
      <c r="F9" s="77"/>
      <c r="G9" s="115">
        <f>O77</f>
        <v>10000</v>
      </c>
      <c r="H9" s="41"/>
      <c r="I9" s="42"/>
      <c r="J9" s="43"/>
      <c r="K9" s="43"/>
      <c r="Q9" s="68"/>
      <c r="R9" s="11"/>
      <c r="S9" s="11"/>
      <c r="T9" s="11"/>
    </row>
    <row r="10" spans="2:20" s="12" customFormat="1" x14ac:dyDescent="0.2">
      <c r="B10" s="369" t="s">
        <v>28</v>
      </c>
      <c r="C10" s="369"/>
      <c r="D10" s="369"/>
      <c r="E10" s="369"/>
      <c r="F10" s="369"/>
      <c r="G10" s="40">
        <f>G9+G8</f>
        <v>1010000</v>
      </c>
      <c r="H10" s="41"/>
      <c r="I10" s="42"/>
      <c r="J10" s="43"/>
      <c r="K10" s="43"/>
      <c r="Q10" s="62"/>
      <c r="R10" s="10"/>
      <c r="S10" s="10"/>
    </row>
    <row r="11" spans="2:20" s="12" customFormat="1" ht="45" customHeight="1" x14ac:dyDescent="0.2">
      <c r="B11" s="135"/>
      <c r="C11" s="135"/>
      <c r="D11" s="135"/>
      <c r="E11" s="135"/>
      <c r="F11" s="135"/>
      <c r="G11" s="136"/>
      <c r="H11" s="41"/>
      <c r="I11" s="42"/>
      <c r="J11" s="43"/>
      <c r="K11" s="43"/>
      <c r="Q11" s="62"/>
      <c r="R11" s="10"/>
      <c r="S11" s="10"/>
    </row>
    <row r="12" spans="2:20" ht="15" customHeight="1" x14ac:dyDescent="0.25">
      <c r="B12" s="31"/>
      <c r="C12" s="31"/>
      <c r="D12" s="31"/>
      <c r="E12" s="31"/>
      <c r="F12" s="31"/>
      <c r="G12" s="47"/>
      <c r="H12" s="31"/>
      <c r="I12" s="31"/>
      <c r="J12" s="334" t="s">
        <v>0</v>
      </c>
      <c r="K12" s="334"/>
      <c r="L12" s="334" t="s">
        <v>1</v>
      </c>
      <c r="M12" s="335"/>
      <c r="N12" s="335"/>
      <c r="O12" s="138" t="s">
        <v>2</v>
      </c>
      <c r="P12" s="137" t="str">
        <f>IF(J14&gt;30%*G8,"Attention avance Sup 30% du marché"," ")</f>
        <v xml:space="preserve"> </v>
      </c>
      <c r="Q12" s="137"/>
      <c r="R12" s="10"/>
      <c r="S12" s="10"/>
    </row>
    <row r="13" spans="2:20" ht="15.75" x14ac:dyDescent="0.25">
      <c r="B13" s="48" t="s">
        <v>10</v>
      </c>
      <c r="C13" s="31"/>
      <c r="D13" s="31"/>
      <c r="E13" s="31"/>
      <c r="F13" s="31"/>
      <c r="G13" s="320" t="s">
        <v>64</v>
      </c>
      <c r="H13" s="320"/>
      <c r="I13" s="320"/>
      <c r="J13" s="299">
        <f>J17/$G$10</f>
        <v>0</v>
      </c>
      <c r="K13" s="299"/>
      <c r="L13" s="299">
        <f t="shared" ref="L13" si="0">L17/$G$10</f>
        <v>0</v>
      </c>
      <c r="M13" s="300"/>
      <c r="N13" s="300"/>
      <c r="O13" s="139">
        <f t="shared" ref="O13" si="1">O17/$G$10</f>
        <v>0</v>
      </c>
      <c r="P13" s="137"/>
      <c r="Q13" s="137"/>
      <c r="R13" s="10"/>
      <c r="S13" s="10"/>
    </row>
    <row r="14" spans="2:20" x14ac:dyDescent="0.25">
      <c r="B14" s="125"/>
      <c r="C14" s="302" t="s">
        <v>65</v>
      </c>
      <c r="D14" s="302"/>
      <c r="E14" s="302"/>
      <c r="F14" s="302"/>
      <c r="G14" s="302"/>
      <c r="H14" s="302"/>
      <c r="I14" s="302"/>
      <c r="J14" s="336">
        <v>0</v>
      </c>
      <c r="K14" s="336"/>
      <c r="L14" s="339">
        <v>0</v>
      </c>
      <c r="M14" s="340"/>
      <c r="N14" s="340"/>
      <c r="O14" s="140">
        <f>J14-L14</f>
        <v>0</v>
      </c>
      <c r="P14" s="137"/>
      <c r="Q14" s="137"/>
      <c r="R14" s="10"/>
      <c r="S14" s="10"/>
    </row>
    <row r="15" spans="2:20" x14ac:dyDescent="0.25">
      <c r="B15" s="32"/>
      <c r="C15" s="304" t="s">
        <v>17</v>
      </c>
      <c r="D15" s="304"/>
      <c r="E15" s="304"/>
      <c r="F15" s="304"/>
      <c r="G15" s="304"/>
      <c r="H15" s="304"/>
      <c r="I15" s="304"/>
      <c r="J15" s="337">
        <v>0</v>
      </c>
      <c r="K15" s="337"/>
      <c r="L15" s="341">
        <v>0</v>
      </c>
      <c r="M15" s="342"/>
      <c r="N15" s="342"/>
      <c r="O15" s="141">
        <f>J15-L15</f>
        <v>0</v>
      </c>
      <c r="R15" s="10"/>
      <c r="S15" s="10"/>
    </row>
    <row r="16" spans="2:20" ht="15.75" customHeight="1" x14ac:dyDescent="0.25">
      <c r="B16" s="126"/>
      <c r="C16" s="307" t="s">
        <v>18</v>
      </c>
      <c r="D16" s="307"/>
      <c r="E16" s="307"/>
      <c r="F16" s="307"/>
      <c r="G16" s="349"/>
      <c r="H16" s="349"/>
      <c r="I16" s="349"/>
      <c r="J16" s="378">
        <v>0</v>
      </c>
      <c r="K16" s="378"/>
      <c r="L16" s="327">
        <v>0</v>
      </c>
      <c r="M16" s="328"/>
      <c r="N16" s="328"/>
      <c r="O16" s="142">
        <f>J16-L16</f>
        <v>0</v>
      </c>
      <c r="Q16" s="62" t="str">
        <f>IF(J16&gt;G9,"ATTENTION CUMUL SUPERIEUR AUX AVENANTS"," " )</f>
        <v xml:space="preserve"> </v>
      </c>
      <c r="R16" s="10"/>
      <c r="S16" s="10"/>
    </row>
    <row r="17" spans="2:24" x14ac:dyDescent="0.25">
      <c r="B17" s="32"/>
      <c r="C17" s="46"/>
      <c r="D17" s="46"/>
      <c r="E17" s="8"/>
      <c r="F17" s="8"/>
      <c r="G17" s="350" t="s">
        <v>22</v>
      </c>
      <c r="H17" s="351"/>
      <c r="I17" s="351"/>
      <c r="J17" s="329">
        <f>SUM(J14:J16)</f>
        <v>0</v>
      </c>
      <c r="K17" s="329"/>
      <c r="L17" s="329">
        <f>SUM(L14:N16)</f>
        <v>0</v>
      </c>
      <c r="M17" s="330"/>
      <c r="N17" s="330"/>
      <c r="O17" s="143">
        <f>J17-L17</f>
        <v>0</v>
      </c>
      <c r="Q17" s="62" t="str">
        <f>IF((J15+J14)&gt;G8,"Erreur sur cumul Base + avance",IF(J16&gt;G9,"Erreur sur cumul Avenants",IF(J17&gt;G10,"Total Impossible"," ")))</f>
        <v xml:space="preserve"> </v>
      </c>
      <c r="R17" s="10"/>
      <c r="S17" s="10"/>
    </row>
    <row r="18" spans="2:24" ht="8.1" customHeight="1" x14ac:dyDescent="0.25">
      <c r="B18" s="31"/>
      <c r="C18" s="43"/>
      <c r="D18" s="43"/>
      <c r="E18" s="43"/>
      <c r="F18" s="43"/>
      <c r="G18" s="49"/>
      <c r="H18" s="43"/>
      <c r="I18" s="43"/>
      <c r="J18" s="301"/>
      <c r="K18" s="301"/>
      <c r="L18" s="301"/>
      <c r="M18" s="301"/>
      <c r="N18" s="301"/>
      <c r="O18" s="301"/>
      <c r="R18" s="10"/>
      <c r="S18" s="10"/>
    </row>
    <row r="19" spans="2:24" ht="15.75" x14ac:dyDescent="0.25">
      <c r="B19" s="48" t="s">
        <v>13</v>
      </c>
      <c r="C19" s="43"/>
      <c r="D19" s="43"/>
      <c r="E19" s="43"/>
      <c r="F19" s="43"/>
      <c r="G19" s="49"/>
      <c r="H19" s="43"/>
      <c r="I19" s="43"/>
      <c r="J19" s="301"/>
      <c r="K19" s="301"/>
      <c r="L19" s="301"/>
      <c r="M19" s="301"/>
      <c r="N19" s="301"/>
      <c r="O19" s="301"/>
      <c r="R19" s="10"/>
      <c r="S19" s="10"/>
    </row>
    <row r="20" spans="2:24" ht="15.75" customHeight="1" x14ac:dyDescent="0.25">
      <c r="B20" s="125"/>
      <c r="C20" s="303" t="s">
        <v>67</v>
      </c>
      <c r="D20" s="345"/>
      <c r="E20" s="345"/>
      <c r="F20" s="345"/>
      <c r="G20" s="345"/>
      <c r="H20" s="345"/>
      <c r="I20" s="345"/>
      <c r="J20" s="352">
        <v>0</v>
      </c>
      <c r="K20" s="352"/>
      <c r="L20" s="358">
        <v>0</v>
      </c>
      <c r="M20" s="359"/>
      <c r="N20" s="359"/>
      <c r="O20" s="97">
        <f>J20-L20</f>
        <v>0</v>
      </c>
      <c r="R20" s="10"/>
      <c r="S20" s="10"/>
    </row>
    <row r="21" spans="2:24" x14ac:dyDescent="0.25">
      <c r="B21" s="32"/>
      <c r="C21" s="356" t="s">
        <v>69</v>
      </c>
      <c r="D21" s="348"/>
      <c r="E21" s="348"/>
      <c r="F21" s="348"/>
      <c r="G21" s="348"/>
      <c r="H21" s="348"/>
      <c r="I21" s="348"/>
      <c r="J21" s="357">
        <f>IF($J$20&lt;5%*$J$157,-5%*$J$15+$J$20,0)</f>
        <v>0</v>
      </c>
      <c r="K21" s="357"/>
      <c r="L21" s="360">
        <v>0</v>
      </c>
      <c r="M21" s="361"/>
      <c r="N21" s="361"/>
      <c r="O21" s="108">
        <f>J21-L21</f>
        <v>0</v>
      </c>
      <c r="R21" s="10"/>
      <c r="S21" s="10"/>
      <c r="T21" s="274"/>
      <c r="U21" s="274"/>
      <c r="X21" s="274"/>
    </row>
    <row r="22" spans="2:24" x14ac:dyDescent="0.25">
      <c r="B22" s="278"/>
      <c r="C22" s="353" t="s">
        <v>68</v>
      </c>
      <c r="D22" s="354"/>
      <c r="E22" s="354"/>
      <c r="F22" s="354"/>
      <c r="G22" s="354"/>
      <c r="H22" s="354"/>
      <c r="I22" s="354"/>
      <c r="J22" s="355">
        <v>0</v>
      </c>
      <c r="K22" s="355"/>
      <c r="L22" s="380">
        <v>0</v>
      </c>
      <c r="M22" s="381"/>
      <c r="N22" s="381"/>
      <c r="O22" s="277">
        <f>J22-L22</f>
        <v>0</v>
      </c>
      <c r="R22" s="10"/>
      <c r="S22" s="10"/>
    </row>
    <row r="23" spans="2:24" x14ac:dyDescent="0.25">
      <c r="B23" s="126"/>
      <c r="C23" s="346" t="s">
        <v>70</v>
      </c>
      <c r="D23" s="347"/>
      <c r="E23" s="347"/>
      <c r="F23" s="347"/>
      <c r="G23" s="348"/>
      <c r="H23" s="348"/>
      <c r="I23" s="348"/>
      <c r="J23" s="357">
        <f>IF($J$22&lt;5%*$J$16,-5%*$J$16+$J$220,0)</f>
        <v>0</v>
      </c>
      <c r="K23" s="357"/>
      <c r="L23" s="360">
        <v>0</v>
      </c>
      <c r="M23" s="361"/>
      <c r="N23" s="361"/>
      <c r="O23" s="108">
        <f>J23-L23</f>
        <v>0</v>
      </c>
      <c r="R23" s="10"/>
      <c r="S23" s="10"/>
      <c r="T23" s="274"/>
      <c r="U23" s="274"/>
      <c r="X23" s="274"/>
    </row>
    <row r="24" spans="2:24" x14ac:dyDescent="0.25">
      <c r="B24" s="32"/>
      <c r="C24" s="46"/>
      <c r="D24" s="46"/>
      <c r="E24" s="46"/>
      <c r="F24" s="46"/>
      <c r="G24" s="372" t="s">
        <v>9</v>
      </c>
      <c r="H24" s="373"/>
      <c r="I24" s="373"/>
      <c r="J24" s="379">
        <f>J23+J20+J22+J21</f>
        <v>0</v>
      </c>
      <c r="K24" s="379"/>
      <c r="L24" s="362">
        <f>L23+L20</f>
        <v>0</v>
      </c>
      <c r="M24" s="363"/>
      <c r="N24" s="363"/>
      <c r="O24" s="144">
        <f>O23+O20</f>
        <v>0</v>
      </c>
      <c r="R24" s="10"/>
      <c r="S24" s="10"/>
    </row>
    <row r="25" spans="2:24" ht="8.1" customHeight="1" x14ac:dyDescent="0.25">
      <c r="B25" s="31"/>
      <c r="C25" s="43"/>
      <c r="D25" s="43"/>
      <c r="E25" s="43"/>
      <c r="F25" s="43"/>
      <c r="G25" s="49"/>
      <c r="H25" s="43"/>
      <c r="I25" s="43"/>
      <c r="J25" s="301"/>
      <c r="K25" s="301"/>
      <c r="L25" s="301"/>
      <c r="M25" s="301"/>
      <c r="N25" s="301"/>
      <c r="O25" s="301"/>
      <c r="P25" s="4"/>
      <c r="Q25" s="63"/>
    </row>
    <row r="26" spans="2:24" ht="15.75" x14ac:dyDescent="0.25">
      <c r="B26" s="48" t="s">
        <v>14</v>
      </c>
      <c r="C26" s="8"/>
      <c r="D26" s="120"/>
      <c r="E26" s="8"/>
      <c r="F26" s="8"/>
      <c r="G26" s="49"/>
      <c r="H26" s="43"/>
      <c r="I26" s="43"/>
      <c r="J26" s="301"/>
      <c r="K26" s="301"/>
      <c r="L26" s="301"/>
      <c r="M26" s="301"/>
      <c r="N26" s="301"/>
      <c r="O26" s="301"/>
      <c r="P26" s="4"/>
      <c r="Q26" s="63"/>
    </row>
    <row r="27" spans="2:24" x14ac:dyDescent="0.25">
      <c r="B27" s="125"/>
      <c r="C27" s="302" t="s">
        <v>63</v>
      </c>
      <c r="D27" s="302"/>
      <c r="E27" s="302"/>
      <c r="F27" s="302"/>
      <c r="G27" s="302"/>
      <c r="H27" s="302"/>
      <c r="I27" s="303"/>
      <c r="J27" s="383">
        <f>-1%*J17</f>
        <v>0</v>
      </c>
      <c r="K27" s="383"/>
      <c r="L27" s="376">
        <v>0</v>
      </c>
      <c r="M27" s="377"/>
      <c r="N27" s="377"/>
      <c r="O27" s="109">
        <f>J27-L27</f>
        <v>0</v>
      </c>
    </row>
    <row r="28" spans="2:24" x14ac:dyDescent="0.25">
      <c r="B28" s="32"/>
      <c r="C28" s="304" t="s">
        <v>50</v>
      </c>
      <c r="D28" s="305"/>
      <c r="E28" s="305"/>
      <c r="F28" s="305"/>
      <c r="G28" s="305"/>
      <c r="H28" s="305"/>
      <c r="I28" s="306"/>
      <c r="J28" s="341">
        <f>O72</f>
        <v>0</v>
      </c>
      <c r="K28" s="341"/>
      <c r="L28" s="341">
        <v>0</v>
      </c>
      <c r="M28" s="342"/>
      <c r="N28" s="342"/>
      <c r="O28" s="145">
        <f>J28-L28</f>
        <v>0</v>
      </c>
    </row>
    <row r="29" spans="2:24" x14ac:dyDescent="0.25">
      <c r="B29" s="148"/>
      <c r="C29" s="307" t="s">
        <v>49</v>
      </c>
      <c r="D29" s="308"/>
      <c r="E29" s="308"/>
      <c r="F29" s="308"/>
      <c r="G29" s="308"/>
      <c r="H29" s="308"/>
      <c r="I29" s="309"/>
      <c r="J29" s="327">
        <f>O66</f>
        <v>0</v>
      </c>
      <c r="K29" s="360"/>
      <c r="L29" s="327">
        <v>0</v>
      </c>
      <c r="M29" s="328"/>
      <c r="N29" s="328"/>
      <c r="O29" s="146"/>
    </row>
    <row r="30" spans="2:24" x14ac:dyDescent="0.25">
      <c r="B30" s="149"/>
      <c r="C30" s="43"/>
      <c r="D30" s="43"/>
      <c r="E30" s="43"/>
      <c r="F30" s="43"/>
      <c r="G30" s="370" t="s">
        <v>3</v>
      </c>
      <c r="H30" s="371"/>
      <c r="I30" s="371"/>
      <c r="J30" s="329">
        <f>J29+J27+J28</f>
        <v>0</v>
      </c>
      <c r="K30" s="329"/>
      <c r="L30" s="374">
        <f>L29+L27+L28</f>
        <v>0</v>
      </c>
      <c r="M30" s="375"/>
      <c r="N30" s="375"/>
      <c r="O30" s="147">
        <f>J30-L30</f>
        <v>0</v>
      </c>
    </row>
    <row r="31" spans="2:24" ht="8.1" customHeight="1" x14ac:dyDescent="0.25">
      <c r="B31" s="31"/>
      <c r="C31" s="43"/>
      <c r="D31" s="43"/>
      <c r="E31" s="43"/>
      <c r="F31" s="43"/>
      <c r="G31" s="49"/>
      <c r="H31" s="43"/>
      <c r="I31" s="43"/>
      <c r="J31" s="301"/>
      <c r="K31" s="301"/>
      <c r="L31" s="301"/>
      <c r="M31" s="301"/>
      <c r="N31" s="301"/>
      <c r="O31" s="301"/>
    </row>
    <row r="32" spans="2:24" ht="15.75" x14ac:dyDescent="0.25">
      <c r="B32" s="48" t="s">
        <v>12</v>
      </c>
      <c r="C32" s="43"/>
      <c r="D32" s="43"/>
      <c r="E32" s="43"/>
      <c r="F32" s="43"/>
      <c r="G32" s="49"/>
      <c r="H32" s="43"/>
      <c r="I32" s="43"/>
      <c r="J32" s="301"/>
      <c r="K32" s="301"/>
      <c r="L32" s="301"/>
      <c r="M32" s="301"/>
      <c r="N32" s="301"/>
      <c r="O32" s="301"/>
    </row>
    <row r="33" spans="2:21" x14ac:dyDescent="0.25">
      <c r="B33" s="125"/>
      <c r="C33" s="303" t="s">
        <v>11</v>
      </c>
      <c r="D33" s="345"/>
      <c r="E33" s="345"/>
      <c r="F33" s="345"/>
      <c r="G33" s="345"/>
      <c r="H33" s="345"/>
      <c r="I33" s="345"/>
      <c r="J33" s="331">
        <f>J17+J30+J24</f>
        <v>0</v>
      </c>
      <c r="K33" s="331"/>
      <c r="L33" s="358">
        <v>0</v>
      </c>
      <c r="M33" s="359"/>
      <c r="N33" s="359"/>
      <c r="O33" s="151">
        <f>J33-L33</f>
        <v>0</v>
      </c>
    </row>
    <row r="34" spans="2:21" x14ac:dyDescent="0.25">
      <c r="B34" s="32"/>
      <c r="C34" s="356" t="s">
        <v>5</v>
      </c>
      <c r="D34" s="348"/>
      <c r="E34" s="348"/>
      <c r="F34" s="348"/>
      <c r="G34" s="348"/>
      <c r="H34" s="348"/>
      <c r="I34" s="348"/>
      <c r="J34" s="364">
        <f>20%*J33</f>
        <v>0</v>
      </c>
      <c r="K34" s="364"/>
      <c r="L34" s="360">
        <v>0</v>
      </c>
      <c r="M34" s="361"/>
      <c r="N34" s="361"/>
      <c r="O34" s="108">
        <f>O33*20%</f>
        <v>0</v>
      </c>
    </row>
    <row r="35" spans="2:21" s="12" customFormat="1" x14ac:dyDescent="0.25">
      <c r="B35" s="46"/>
      <c r="C35" s="150"/>
      <c r="D35" s="150"/>
      <c r="E35" s="150"/>
      <c r="F35" s="150"/>
      <c r="G35" s="372" t="s">
        <v>4</v>
      </c>
      <c r="H35" s="373"/>
      <c r="I35" s="373"/>
      <c r="J35" s="365">
        <f>J33+J34</f>
        <v>0</v>
      </c>
      <c r="K35" s="365"/>
      <c r="L35" s="366">
        <v>0</v>
      </c>
      <c r="M35" s="367"/>
      <c r="N35" s="367"/>
      <c r="O35" s="144">
        <f t="shared" ref="O35" si="2">O34+O33</f>
        <v>0</v>
      </c>
      <c r="Q35" s="69"/>
    </row>
    <row r="36" spans="2:21" ht="8.1" customHeight="1" x14ac:dyDescent="0.25">
      <c r="B36" s="31"/>
      <c r="C36" s="43"/>
      <c r="D36" s="43"/>
      <c r="E36" s="43"/>
      <c r="F36" s="43"/>
      <c r="G36" s="49"/>
      <c r="H36" s="43"/>
      <c r="I36" s="43"/>
      <c r="J36" s="301"/>
      <c r="K36" s="301"/>
      <c r="L36" s="301"/>
      <c r="M36" s="301"/>
      <c r="N36" s="301"/>
      <c r="O36" s="301"/>
    </row>
    <row r="37" spans="2:21" ht="15.75" x14ac:dyDescent="0.25">
      <c r="B37" s="48" t="s">
        <v>60</v>
      </c>
      <c r="C37" s="31"/>
      <c r="D37" s="31"/>
      <c r="E37" s="31"/>
      <c r="F37" s="31"/>
      <c r="G37" s="49"/>
      <c r="H37" s="43"/>
      <c r="I37" s="43"/>
      <c r="J37" s="301"/>
      <c r="K37" s="301"/>
      <c r="L37" s="301"/>
      <c r="M37" s="301"/>
      <c r="N37" s="301"/>
      <c r="O37" s="301"/>
      <c r="P37" s="3"/>
      <c r="Q37" s="70"/>
    </row>
    <row r="38" spans="2:21" x14ac:dyDescent="0.25">
      <c r="B38" s="125"/>
      <c r="C38" s="302" t="s">
        <v>45</v>
      </c>
      <c r="D38" s="302"/>
      <c r="E38" s="302"/>
      <c r="F38" s="302"/>
      <c r="G38" s="302"/>
      <c r="H38" s="302"/>
      <c r="I38" s="303"/>
      <c r="J38" s="331"/>
      <c r="K38" s="331"/>
      <c r="L38" s="358"/>
      <c r="M38" s="359"/>
      <c r="N38" s="359"/>
      <c r="O38" s="152"/>
      <c r="P38" s="3"/>
      <c r="Q38" s="70"/>
    </row>
    <row r="39" spans="2:21" x14ac:dyDescent="0.25">
      <c r="B39" s="32"/>
      <c r="C39" s="304" t="s">
        <v>46</v>
      </c>
      <c r="D39" s="305"/>
      <c r="E39" s="305"/>
      <c r="F39" s="305"/>
      <c r="G39" s="305"/>
      <c r="H39" s="305"/>
      <c r="I39" s="306"/>
      <c r="J39" s="384"/>
      <c r="K39" s="384"/>
      <c r="L39" s="380"/>
      <c r="M39" s="381"/>
      <c r="N39" s="381"/>
      <c r="O39" s="153"/>
      <c r="P39" s="3"/>
      <c r="Q39" s="70"/>
    </row>
    <row r="40" spans="2:21" x14ac:dyDescent="0.25">
      <c r="B40" s="32"/>
      <c r="C40" s="304" t="s">
        <v>47</v>
      </c>
      <c r="D40" s="305"/>
      <c r="E40" s="305"/>
      <c r="F40" s="305"/>
      <c r="G40" s="310"/>
      <c r="H40" s="310"/>
      <c r="I40" s="311"/>
      <c r="J40" s="364"/>
      <c r="K40" s="364"/>
      <c r="L40" s="360"/>
      <c r="M40" s="361"/>
      <c r="N40" s="361"/>
      <c r="O40" s="154"/>
      <c r="P40" s="3"/>
      <c r="Q40" s="70"/>
    </row>
    <row r="41" spans="2:21" ht="15.75" x14ac:dyDescent="0.25">
      <c r="B41" s="126"/>
      <c r="C41" s="99" t="s">
        <v>44</v>
      </c>
      <c r="D41" s="58"/>
      <c r="E41" s="58"/>
      <c r="F41" s="58"/>
      <c r="G41" s="396" t="str">
        <f>N6</f>
        <v>xxx</v>
      </c>
      <c r="H41" s="397"/>
      <c r="I41" s="397"/>
      <c r="J41" s="385">
        <f>J35-J38-J39-J40</f>
        <v>0</v>
      </c>
      <c r="K41" s="385"/>
      <c r="L41" s="385">
        <f>L35-L38-L39-L40</f>
        <v>0</v>
      </c>
      <c r="M41" s="386"/>
      <c r="N41" s="386"/>
      <c r="O41" s="155">
        <f>J41-L41</f>
        <v>0</v>
      </c>
      <c r="P41" s="3"/>
      <c r="Q41" s="70"/>
    </row>
    <row r="42" spans="2:21" ht="9" customHeight="1" x14ac:dyDescent="0.25">
      <c r="B42" s="31"/>
      <c r="C42" s="31"/>
      <c r="D42" s="31"/>
      <c r="E42" s="31"/>
      <c r="F42" s="31"/>
      <c r="G42" s="47"/>
      <c r="H42" s="31"/>
      <c r="I42" s="31"/>
      <c r="J42" s="31"/>
      <c r="K42" s="31"/>
      <c r="L42" s="31"/>
      <c r="M42" s="31"/>
      <c r="N42" s="31"/>
      <c r="O42" s="31"/>
      <c r="P42" s="3"/>
      <c r="Q42" s="70"/>
    </row>
    <row r="43" spans="2:21" ht="13.5" customHeight="1" x14ac:dyDescent="0.25">
      <c r="B43" s="31"/>
      <c r="C43" s="31"/>
      <c r="D43" s="31"/>
      <c r="E43" s="31"/>
      <c r="F43" s="31"/>
      <c r="G43" s="47"/>
      <c r="H43" s="31"/>
      <c r="I43" s="31"/>
      <c r="J43" s="31"/>
      <c r="K43" s="31"/>
      <c r="L43" s="44" t="s">
        <v>25</v>
      </c>
      <c r="M43" s="44"/>
      <c r="N43" s="45"/>
      <c r="O43" s="45"/>
      <c r="P43" s="3"/>
      <c r="Q43" s="70"/>
    </row>
    <row r="44" spans="2:21" ht="13.5" customHeight="1" x14ac:dyDescent="0.25">
      <c r="B44" s="31"/>
      <c r="C44" s="31"/>
      <c r="D44" s="31"/>
      <c r="E44" s="31"/>
      <c r="F44" s="31"/>
      <c r="G44" s="47"/>
      <c r="H44" s="31"/>
      <c r="I44" s="31"/>
      <c r="L44" s="72">
        <v>1</v>
      </c>
      <c r="M44" s="281" t="str">
        <f ca="1">IFERROR(IF(L44&gt;=_xlfn.NUMBERVALUE($F$2),"",'01'!$O$3),"")</f>
        <v/>
      </c>
      <c r="N44" s="282"/>
      <c r="O44" s="258" t="str">
        <f ca="1">IF(M44="","",'01'!O41)</f>
        <v/>
      </c>
      <c r="P44" s="3"/>
      <c r="Q44" s="70"/>
      <c r="S44" s="256" t="str">
        <f ca="1">IF(L44&gt;=_xlfn.NUMBERVALUE($F$2),"",'01'!$O$3)</f>
        <v/>
      </c>
      <c r="U44" t="str">
        <f ca="1">IF(M44="","",O41)</f>
        <v/>
      </c>
    </row>
    <row r="45" spans="2:21" ht="13.5" customHeight="1" x14ac:dyDescent="0.25">
      <c r="B45" s="31"/>
      <c r="C45" s="31"/>
      <c r="D45" s="31"/>
      <c r="E45" s="31"/>
      <c r="F45" s="31"/>
      <c r="G45" s="47"/>
      <c r="H45" s="31"/>
      <c r="I45" s="31"/>
      <c r="L45" s="73">
        <v>2</v>
      </c>
      <c r="M45" s="283" t="str">
        <f ca="1">IFERROR(IF(L45&gt;=_xlfn.NUMBERVALUE($F$2),"",'02'!$O$3),"")</f>
        <v/>
      </c>
      <c r="N45" s="284"/>
      <c r="O45" s="260" t="str">
        <f ca="1">IF(M45="","",'02'!$O$39)</f>
        <v/>
      </c>
      <c r="P45" s="3"/>
      <c r="Q45" s="70"/>
    </row>
    <row r="46" spans="2:21" ht="13.5" customHeight="1" x14ac:dyDescent="0.25">
      <c r="B46" s="31"/>
      <c r="C46" s="31"/>
      <c r="D46" s="31"/>
      <c r="E46" s="31"/>
      <c r="F46" s="31"/>
      <c r="G46" s="47"/>
      <c r="H46" s="31"/>
      <c r="I46" s="31"/>
      <c r="L46" s="73">
        <v>3</v>
      </c>
      <c r="M46" s="283" t="str">
        <f ca="1">IFERROR(IF(L46&gt;=_xlfn.NUMBERVALUE($F$2),"",'[2]03'!$N$3),"")</f>
        <v/>
      </c>
      <c r="N46" s="284"/>
      <c r="O46" s="260" t="str">
        <f ca="1">IF(M46="","",'[2]03'!$N$39)</f>
        <v/>
      </c>
      <c r="P46" s="3"/>
      <c r="Q46" s="70"/>
    </row>
    <row r="47" spans="2:21" ht="13.5" customHeight="1" x14ac:dyDescent="0.25">
      <c r="B47" s="31"/>
      <c r="C47" s="31"/>
      <c r="D47" s="31"/>
      <c r="E47" s="31"/>
      <c r="F47" s="31"/>
      <c r="G47" s="47"/>
      <c r="H47" s="31"/>
      <c r="I47" s="31"/>
      <c r="L47" s="73">
        <v>4</v>
      </c>
      <c r="M47" s="283" t="str">
        <f ca="1">IFERROR(IF(L47&gt;=_xlfn.NUMBERVALUE($F$2),"",'[3]04'!$N$3),"")</f>
        <v/>
      </c>
      <c r="N47" s="284"/>
      <c r="O47" s="260" t="str">
        <f ca="1">IF(M47="","",'[3]04'!$N$39)</f>
        <v/>
      </c>
      <c r="P47" s="3"/>
      <c r="Q47" s="70"/>
    </row>
    <row r="48" spans="2:21" ht="13.5" customHeight="1" x14ac:dyDescent="0.25">
      <c r="B48" s="31"/>
      <c r="C48" s="31"/>
      <c r="D48" s="31"/>
      <c r="E48" s="31"/>
      <c r="F48" s="31"/>
      <c r="G48" s="47"/>
      <c r="H48" s="31"/>
      <c r="I48" s="31"/>
      <c r="L48" s="73">
        <v>5</v>
      </c>
      <c r="M48" s="283" t="str">
        <f ca="1">IFERROR(IF(L48&gt;=_xlfn.NUMBERVALUE($F$2),"",'[4]05'!$N$3),"")</f>
        <v/>
      </c>
      <c r="N48" s="284"/>
      <c r="O48" s="260" t="str">
        <f ca="1">IF(M48="","",'[4]05'!$N$39)</f>
        <v/>
      </c>
      <c r="P48" s="3"/>
      <c r="Q48" s="70"/>
    </row>
    <row r="49" spans="2:17" ht="13.5" customHeight="1" x14ac:dyDescent="0.25">
      <c r="B49" s="31"/>
      <c r="C49" s="31"/>
      <c r="D49" s="31"/>
      <c r="E49" s="31"/>
      <c r="F49" s="31"/>
      <c r="G49" s="47"/>
      <c r="H49" s="31"/>
      <c r="I49" s="31"/>
      <c r="L49" s="73">
        <v>6</v>
      </c>
      <c r="M49" s="283" t="str">
        <f ca="1">IFERROR(IF(L49&gt;=_xlfn.NUMBERVALUE($F$2),"",'[5]06'!$N$3),"")</f>
        <v/>
      </c>
      <c r="N49" s="284"/>
      <c r="O49" s="260" t="str">
        <f ca="1">IF(M49="","",'[5]06'!$N$39)</f>
        <v/>
      </c>
      <c r="P49" s="3"/>
      <c r="Q49" s="70"/>
    </row>
    <row r="50" spans="2:17" ht="13.5" customHeight="1" x14ac:dyDescent="0.25">
      <c r="B50" s="31"/>
      <c r="C50" s="31"/>
      <c r="D50" s="31"/>
      <c r="E50" s="31"/>
      <c r="F50" s="31"/>
      <c r="G50" s="47"/>
      <c r="H50" s="31"/>
      <c r="I50" s="31"/>
      <c r="L50" s="73">
        <v>7</v>
      </c>
      <c r="M50" s="285" t="str">
        <f ca="1">IFERROR(IF(L50&gt;=_xlfn.NUMBERVALUE($F$2),"",'[6]07'!$N$3),"")</f>
        <v/>
      </c>
      <c r="N50" s="286"/>
      <c r="O50" s="260" t="str">
        <f ca="1">IF(M50="","",'[6]07'!$N$39)</f>
        <v/>
      </c>
      <c r="P50" s="3"/>
      <c r="Q50" s="70"/>
    </row>
    <row r="51" spans="2:17" ht="13.5" customHeight="1" x14ac:dyDescent="0.25">
      <c r="B51" s="31"/>
      <c r="C51" s="31"/>
      <c r="D51" s="31"/>
      <c r="E51" s="31"/>
      <c r="F51" s="31"/>
      <c r="G51" s="47"/>
      <c r="H51" s="31"/>
      <c r="I51" s="31"/>
      <c r="L51" s="315" t="s">
        <v>24</v>
      </c>
      <c r="M51" s="315"/>
      <c r="N51" s="315"/>
      <c r="O51" s="39">
        <f ca="1">SUM(O44:O50)</f>
        <v>0</v>
      </c>
      <c r="P51" s="3"/>
      <c r="Q51" s="70"/>
    </row>
    <row r="52" spans="2:17" ht="13.5" customHeight="1" x14ac:dyDescent="0.25">
      <c r="B52" s="31"/>
      <c r="C52" s="31"/>
      <c r="D52" s="31"/>
      <c r="E52" s="31"/>
      <c r="F52" s="31"/>
      <c r="G52" s="47"/>
      <c r="H52" s="31"/>
      <c r="I52" s="31"/>
      <c r="N52" s="31"/>
      <c r="O52" s="31"/>
      <c r="P52" s="3"/>
      <c r="Q52" s="70"/>
    </row>
    <row r="53" spans="2:17" ht="15.75" customHeight="1" x14ac:dyDescent="0.25">
      <c r="B53" s="53" t="s">
        <v>15</v>
      </c>
      <c r="C53" s="31"/>
      <c r="D53" s="31"/>
      <c r="E53" s="31"/>
      <c r="F53" s="54" t="s">
        <v>20</v>
      </c>
      <c r="G53" s="55"/>
      <c r="H53" s="32"/>
      <c r="I53" s="32"/>
      <c r="J53" s="53" t="s">
        <v>21</v>
      </c>
      <c r="K53" s="31"/>
      <c r="L53" s="31"/>
      <c r="M53" s="31"/>
      <c r="N53" s="54" t="s">
        <v>20</v>
      </c>
      <c r="O53" s="56"/>
    </row>
    <row r="54" spans="2:17" ht="144" customHeight="1" x14ac:dyDescent="0.25">
      <c r="B54" s="293"/>
      <c r="C54" s="294"/>
      <c r="D54" s="294"/>
      <c r="E54" s="294"/>
      <c r="F54" s="294"/>
      <c r="G54" s="294"/>
      <c r="H54" s="295"/>
      <c r="I54" s="1"/>
      <c r="J54" s="5"/>
      <c r="K54" s="7"/>
      <c r="L54" s="7"/>
      <c r="M54" s="7"/>
      <c r="N54" s="7"/>
      <c r="O54" s="14"/>
    </row>
    <row r="55" spans="2:17" x14ac:dyDescent="0.25">
      <c r="B55" s="296"/>
      <c r="C55" s="297"/>
      <c r="D55" s="297"/>
      <c r="E55" s="297"/>
      <c r="F55" s="297"/>
      <c r="G55" s="297"/>
      <c r="H55" s="298"/>
      <c r="I55" s="1"/>
      <c r="J55" s="6"/>
      <c r="K55" s="2"/>
      <c r="L55" s="2"/>
      <c r="M55" s="2"/>
      <c r="N55" s="2"/>
      <c r="O55" s="9"/>
    </row>
    <row r="56" spans="2:17" x14ac:dyDescent="0.25">
      <c r="J56" s="27"/>
      <c r="K56" s="30"/>
      <c r="L56" s="392"/>
      <c r="M56" s="392"/>
      <c r="N56" s="392"/>
      <c r="O56" s="29"/>
      <c r="Q56" s="71"/>
    </row>
    <row r="57" spans="2:17" s="78" customFormat="1" x14ac:dyDescent="0.25">
      <c r="B57" s="78" t="s">
        <v>32</v>
      </c>
      <c r="G57" s="79"/>
      <c r="J57" s="80"/>
      <c r="K57" s="81"/>
      <c r="L57" s="82"/>
      <c r="M57" s="82"/>
      <c r="N57" s="82"/>
      <c r="O57" s="83"/>
      <c r="Q57" s="71"/>
    </row>
    <row r="58" spans="2:17" s="78" customFormat="1" x14ac:dyDescent="0.25">
      <c r="B58" s="127"/>
      <c r="C58" s="98" t="s">
        <v>34</v>
      </c>
      <c r="D58" s="86"/>
      <c r="E58" s="86"/>
      <c r="F58" s="86"/>
      <c r="G58" s="87"/>
      <c r="H58" s="86"/>
      <c r="I58" s="86"/>
      <c r="J58" s="88"/>
      <c r="K58" s="89"/>
      <c r="L58" s="90"/>
      <c r="M58" s="90"/>
      <c r="N58" s="90"/>
      <c r="O58" s="160"/>
      <c r="Q58" s="71"/>
    </row>
    <row r="59" spans="2:17" s="78" customFormat="1" x14ac:dyDescent="0.25">
      <c r="B59" s="91"/>
      <c r="C59" s="91"/>
      <c r="D59" s="92"/>
      <c r="E59" s="92"/>
      <c r="F59" s="92"/>
      <c r="G59" s="92" t="s">
        <v>33</v>
      </c>
      <c r="H59" s="93"/>
      <c r="I59" s="93"/>
      <c r="J59" s="104" t="s">
        <v>41</v>
      </c>
      <c r="K59" s="171">
        <v>0</v>
      </c>
      <c r="L59" s="96" t="s">
        <v>39</v>
      </c>
      <c r="M59" s="287">
        <v>0</v>
      </c>
      <c r="N59" s="288"/>
      <c r="O59" s="161">
        <f>-(K59*250)-(M59*150)</f>
        <v>0</v>
      </c>
      <c r="Q59" s="71"/>
    </row>
    <row r="60" spans="2:17" s="78" customFormat="1" x14ac:dyDescent="0.25">
      <c r="B60" s="91"/>
      <c r="C60" s="98" t="s">
        <v>38</v>
      </c>
      <c r="D60" s="86"/>
      <c r="E60" s="86"/>
      <c r="F60" s="86"/>
      <c r="G60" s="87"/>
      <c r="H60" s="86"/>
      <c r="I60" s="86"/>
      <c r="J60" s="105"/>
      <c r="K60" s="106"/>
      <c r="L60" s="90"/>
      <c r="M60" s="90"/>
      <c r="N60" s="107"/>
      <c r="O60" s="162"/>
      <c r="Q60" s="71"/>
    </row>
    <row r="61" spans="2:17" s="78" customFormat="1" x14ac:dyDescent="0.25">
      <c r="B61" s="91"/>
      <c r="C61" s="91"/>
      <c r="D61" s="92"/>
      <c r="E61" s="92"/>
      <c r="F61" s="92"/>
      <c r="G61" s="92" t="s">
        <v>36</v>
      </c>
      <c r="H61" s="93"/>
      <c r="I61" s="93"/>
      <c r="J61" s="104" t="s">
        <v>42</v>
      </c>
      <c r="K61" s="171">
        <v>0</v>
      </c>
      <c r="L61" s="96" t="s">
        <v>40</v>
      </c>
      <c r="M61" s="287">
        <v>0</v>
      </c>
      <c r="N61" s="288"/>
      <c r="O61" s="163">
        <f>-M61*K61*500</f>
        <v>0</v>
      </c>
      <c r="Q61" s="71"/>
    </row>
    <row r="62" spans="2:17" s="78" customFormat="1" x14ac:dyDescent="0.25">
      <c r="B62" s="91"/>
      <c r="C62" s="98" t="s">
        <v>35</v>
      </c>
      <c r="D62" s="86"/>
      <c r="E62" s="86"/>
      <c r="F62" s="86"/>
      <c r="G62" s="87"/>
      <c r="H62" s="86"/>
      <c r="I62" s="86"/>
      <c r="J62" s="105"/>
      <c r="K62" s="105"/>
      <c r="L62" s="90"/>
      <c r="M62" s="90"/>
      <c r="N62" s="107"/>
      <c r="O62" s="162"/>
      <c r="Q62" s="71"/>
    </row>
    <row r="63" spans="2:17" s="78" customFormat="1" x14ac:dyDescent="0.25">
      <c r="B63" s="91"/>
      <c r="C63" s="100"/>
      <c r="D63" s="101"/>
      <c r="E63" s="101"/>
      <c r="F63" s="101"/>
      <c r="G63" s="101" t="s">
        <v>37</v>
      </c>
      <c r="H63" s="102"/>
      <c r="I63" s="102"/>
      <c r="J63" s="103"/>
      <c r="K63" s="103"/>
      <c r="L63" s="95" t="s">
        <v>40</v>
      </c>
      <c r="M63" s="289">
        <v>0</v>
      </c>
      <c r="N63" s="290"/>
      <c r="O63" s="164">
        <f>-1000*M63</f>
        <v>0</v>
      </c>
      <c r="Q63" s="71"/>
    </row>
    <row r="64" spans="2:17" s="78" customFormat="1" x14ac:dyDescent="0.25">
      <c r="B64" s="91"/>
      <c r="C64" s="23" t="s">
        <v>43</v>
      </c>
      <c r="D64" s="93"/>
      <c r="E64" s="93"/>
      <c r="F64" s="93"/>
      <c r="G64" s="94"/>
      <c r="H64" s="93"/>
      <c r="I64" s="93"/>
      <c r="J64" s="85"/>
      <c r="K64" s="85"/>
      <c r="L64" s="84"/>
      <c r="M64" s="84"/>
      <c r="N64" s="57"/>
      <c r="O64" s="165"/>
      <c r="Q64" s="71"/>
    </row>
    <row r="65" spans="2:17" s="78" customFormat="1" x14ac:dyDescent="0.25">
      <c r="B65" s="91"/>
      <c r="C65" s="100"/>
      <c r="D65" s="101"/>
      <c r="E65" s="101"/>
      <c r="F65" s="101"/>
      <c r="G65" s="101" t="s">
        <v>37</v>
      </c>
      <c r="H65" s="102"/>
      <c r="I65" s="102"/>
      <c r="J65" s="103"/>
      <c r="K65" s="168"/>
      <c r="L65" s="96" t="s">
        <v>40</v>
      </c>
      <c r="M65" s="287">
        <v>0</v>
      </c>
      <c r="N65" s="288"/>
      <c r="O65" s="166">
        <f>-1500*M65</f>
        <v>0</v>
      </c>
      <c r="Q65" s="71"/>
    </row>
    <row r="66" spans="2:17" s="78" customFormat="1" x14ac:dyDescent="0.25">
      <c r="B66" s="126"/>
      <c r="C66" s="26"/>
      <c r="D66" s="50"/>
      <c r="E66" s="51"/>
      <c r="F66" s="50"/>
      <c r="G66" s="119"/>
      <c r="H66" s="119"/>
      <c r="I66" s="387" t="s">
        <v>54</v>
      </c>
      <c r="J66" s="387"/>
      <c r="K66" s="387"/>
      <c r="L66" s="388"/>
      <c r="M66" s="388"/>
      <c r="N66" s="389"/>
      <c r="O66" s="156">
        <f>SUM(O59:O65)</f>
        <v>0</v>
      </c>
      <c r="Q66" s="71"/>
    </row>
    <row r="67" spans="2:17" ht="33.75" customHeight="1" x14ac:dyDescent="0.25"/>
    <row r="68" spans="2:17" x14ac:dyDescent="0.25">
      <c r="B68" s="78" t="s">
        <v>48</v>
      </c>
      <c r="J68" s="27"/>
      <c r="K68" s="30"/>
      <c r="L68" s="57"/>
      <c r="M68" s="76"/>
      <c r="N68" s="57"/>
      <c r="O68" s="29"/>
    </row>
    <row r="69" spans="2:17" x14ac:dyDescent="0.25">
      <c r="B69" s="7"/>
      <c r="C69" s="128" t="s">
        <v>52</v>
      </c>
      <c r="D69" s="129"/>
      <c r="E69" s="130"/>
      <c r="F69" s="129"/>
      <c r="G69" s="129"/>
      <c r="H69" s="129"/>
      <c r="I69" s="129"/>
      <c r="J69" s="382">
        <f>J17</f>
        <v>0</v>
      </c>
      <c r="K69" s="382"/>
      <c r="L69" s="7"/>
      <c r="M69" s="7"/>
      <c r="N69" s="7"/>
      <c r="O69" s="7"/>
    </row>
    <row r="70" spans="2:17" x14ac:dyDescent="0.25">
      <c r="B70" s="1"/>
      <c r="C70" s="131" t="s">
        <v>53</v>
      </c>
      <c r="D70" s="132"/>
      <c r="E70" s="133"/>
      <c r="F70" s="134"/>
      <c r="G70" s="133"/>
      <c r="H70" s="133"/>
      <c r="I70" s="133"/>
      <c r="J70" s="390">
        <f>J69/G10</f>
        <v>0</v>
      </c>
      <c r="K70" s="390"/>
      <c r="L70" s="1"/>
      <c r="M70" s="1"/>
      <c r="N70" s="1"/>
      <c r="O70" s="1"/>
    </row>
    <row r="71" spans="2:17" x14ac:dyDescent="0.25">
      <c r="B71" s="1"/>
      <c r="C71" s="131" t="s">
        <v>51</v>
      </c>
      <c r="D71" s="157"/>
      <c r="E71" s="132"/>
      <c r="F71" s="157"/>
      <c r="G71" s="133"/>
      <c r="H71" s="133"/>
      <c r="I71" s="133"/>
      <c r="J71" s="391">
        <f>IF(J70&lt;0.65,0,-0.65+J70)</f>
        <v>0</v>
      </c>
      <c r="K71" s="391"/>
      <c r="L71" s="110"/>
      <c r="M71" s="110"/>
      <c r="N71" s="1"/>
      <c r="O71" s="2"/>
    </row>
    <row r="72" spans="2:17" ht="15.75" x14ac:dyDescent="0.25">
      <c r="B72" s="2"/>
      <c r="C72" s="2"/>
      <c r="D72" s="111"/>
      <c r="E72" s="111"/>
      <c r="F72" s="111"/>
      <c r="G72" s="119"/>
      <c r="H72" s="119"/>
      <c r="I72" s="2"/>
      <c r="J72" s="118"/>
      <c r="K72" s="118"/>
      <c r="L72" s="118"/>
      <c r="M72" s="118"/>
      <c r="N72" s="118" t="s">
        <v>55</v>
      </c>
      <c r="O72" s="167">
        <f>IF(J70&gt;0.8,-J14,-((J71*J14)/15%))</f>
        <v>0</v>
      </c>
    </row>
    <row r="73" spans="2:17" ht="33" customHeight="1" x14ac:dyDescent="0.25">
      <c r="B73" s="1"/>
      <c r="C73" s="1"/>
      <c r="D73" s="24"/>
      <c r="E73" s="24"/>
      <c r="F73" s="24"/>
      <c r="G73" s="24"/>
      <c r="H73" s="24"/>
      <c r="I73" s="1"/>
      <c r="J73" s="24"/>
      <c r="K73" s="24"/>
      <c r="L73" s="24"/>
      <c r="M73" s="24"/>
      <c r="N73" s="112"/>
      <c r="O73" s="116"/>
    </row>
    <row r="74" spans="2:17" ht="15.75" x14ac:dyDescent="0.25">
      <c r="B74" s="91" t="s">
        <v>62</v>
      </c>
      <c r="C74" s="1"/>
      <c r="D74" s="24"/>
      <c r="E74" s="24"/>
      <c r="F74" s="24"/>
      <c r="G74" s="24"/>
      <c r="H74" s="24"/>
      <c r="I74" s="1"/>
      <c r="J74" s="24"/>
      <c r="K74" s="24"/>
      <c r="L74" s="24"/>
      <c r="M74" s="24"/>
      <c r="N74" s="112"/>
      <c r="O74" s="116"/>
    </row>
    <row r="75" spans="2:17" ht="15.75" x14ac:dyDescent="0.25">
      <c r="B75" s="7"/>
      <c r="C75" s="158" t="s">
        <v>31</v>
      </c>
      <c r="D75" s="124"/>
      <c r="E75" s="7"/>
      <c r="F75" s="7"/>
      <c r="G75" s="122"/>
      <c r="H75" s="28"/>
      <c r="I75" s="7"/>
      <c r="J75" s="28"/>
      <c r="K75" s="28"/>
      <c r="L75" s="117" t="s">
        <v>61</v>
      </c>
      <c r="M75" s="117"/>
      <c r="N75" s="118"/>
      <c r="O75" s="159"/>
    </row>
    <row r="76" spans="2:17" x14ac:dyDescent="0.25">
      <c r="B76" s="1"/>
      <c r="C76" s="269" t="s">
        <v>56</v>
      </c>
      <c r="D76" s="324" t="s">
        <v>58</v>
      </c>
      <c r="E76" s="325"/>
      <c r="F76" s="326"/>
      <c r="G76" s="393" t="s">
        <v>59</v>
      </c>
      <c r="H76" s="393"/>
      <c r="I76" s="324"/>
      <c r="J76" s="121"/>
      <c r="K76" s="1"/>
      <c r="L76" s="270" t="s">
        <v>56</v>
      </c>
      <c r="M76" s="291" t="s">
        <v>57</v>
      </c>
      <c r="N76" s="292"/>
      <c r="O76" s="271" t="s">
        <v>8</v>
      </c>
    </row>
    <row r="77" spans="2:17" x14ac:dyDescent="0.25">
      <c r="B77" s="1"/>
      <c r="C77" s="73">
        <v>1</v>
      </c>
      <c r="D77" s="321" t="str">
        <f>IF([7]Feuil1!$L52="NOM1","",[7]Feuil1!$L52)</f>
        <v/>
      </c>
      <c r="E77" s="322"/>
      <c r="F77" s="323"/>
      <c r="G77" s="395">
        <f>[7]Feuil1!$M52</f>
        <v>0</v>
      </c>
      <c r="H77" s="395"/>
      <c r="I77" s="395"/>
      <c r="J77" s="123"/>
      <c r="K77" s="1"/>
      <c r="L77" s="272">
        <v>1</v>
      </c>
      <c r="M77" s="279">
        <f>IF(ISBLANK([7]Feuil1!$L13),"",IF($O$3&lt;[7]Feuil1!$L13," ",[7]Feuil1!$L13))</f>
        <v>42710</v>
      </c>
      <c r="N77" s="280"/>
      <c r="O77" s="252">
        <f>IF(LEN($M77)&lt;5,"",[7]Feuil1!$M13)</f>
        <v>10000</v>
      </c>
    </row>
    <row r="78" spans="2:17" x14ac:dyDescent="0.25">
      <c r="B78" s="1"/>
      <c r="C78" s="73">
        <v>2</v>
      </c>
      <c r="D78" s="321" t="str">
        <f>IF([7]Feuil1!$L53="NOM2","",[7]Feuil1!$L53)</f>
        <v/>
      </c>
      <c r="E78" s="322"/>
      <c r="F78" s="323"/>
      <c r="G78" s="395">
        <f>[7]Feuil1!$M53</f>
        <v>0</v>
      </c>
      <c r="H78" s="395"/>
      <c r="I78" s="395"/>
      <c r="J78" s="123"/>
      <c r="K78" s="1"/>
      <c r="L78" s="272">
        <v>2</v>
      </c>
      <c r="M78" s="279" t="str">
        <f>IF(ISBLANK([7]Feuil1!$L14),"",IF($O$3&lt;[7]Feuil1!$L14," ",[7]Feuil1!$L14))</f>
        <v xml:space="preserve"> </v>
      </c>
      <c r="N78" s="280"/>
      <c r="O78" s="252" t="str">
        <f>IF(LEN($M78)&lt;5,"",[7]Feuil1!$M14)</f>
        <v/>
      </c>
    </row>
    <row r="79" spans="2:17" x14ac:dyDescent="0.25">
      <c r="B79" s="1"/>
      <c r="C79" s="74">
        <v>3</v>
      </c>
      <c r="D79" s="312" t="str">
        <f>IF([7]Feuil1!$L54="NOM3","",[7]Feuil1!$L54)</f>
        <v/>
      </c>
      <c r="E79" s="313"/>
      <c r="F79" s="314"/>
      <c r="G79" s="394">
        <v>0</v>
      </c>
      <c r="H79" s="394"/>
      <c r="I79" s="394"/>
      <c r="J79" s="123"/>
      <c r="K79" s="1"/>
      <c r="L79" s="272">
        <v>3</v>
      </c>
      <c r="M79" s="279" t="str">
        <f>IF(ISBLANK([7]Feuil1!$L15),"",IF($O$3&lt;[7]Feuil1!$L15," ",[7]Feuil1!$L15))</f>
        <v/>
      </c>
      <c r="N79" s="280"/>
      <c r="O79" s="252" t="str">
        <f>IF(LEN($M79)&lt;5,"",[7]Feuil1!$M15)</f>
        <v/>
      </c>
    </row>
    <row r="80" spans="2:17" x14ac:dyDescent="0.25">
      <c r="B80" s="1"/>
      <c r="C80" s="7"/>
      <c r="D80" s="7"/>
      <c r="E80" s="315" t="s">
        <v>24</v>
      </c>
      <c r="F80" s="316"/>
      <c r="G80" s="317">
        <f>SUM(G77:G79)</f>
        <v>0</v>
      </c>
      <c r="H80" s="318"/>
      <c r="I80" s="319"/>
      <c r="J80" s="1"/>
      <c r="K80" s="1"/>
      <c r="L80" s="272">
        <v>4</v>
      </c>
      <c r="M80" s="279" t="str">
        <f>IF(ISBLANK([7]Feuil1!$L16),"",IF($O$3&lt;[7]Feuil1!$L16," ",[7]Feuil1!$L16))</f>
        <v/>
      </c>
      <c r="N80" s="280"/>
      <c r="O80" s="252" t="str">
        <f>IF(LEN($M80)&lt;5,"",[7]Feuil1!$M16)</f>
        <v/>
      </c>
    </row>
    <row r="81" spans="2:28" x14ac:dyDescent="0.25">
      <c r="B81" s="1"/>
      <c r="C81" s="1"/>
      <c r="D81" s="1"/>
      <c r="E81" s="1"/>
      <c r="F81" s="1"/>
      <c r="G81" s="24"/>
      <c r="H81" s="1"/>
      <c r="I81" s="1"/>
      <c r="J81" s="1"/>
      <c r="K81" s="1"/>
      <c r="L81" s="272">
        <v>5</v>
      </c>
      <c r="M81" s="279" t="str">
        <f>IF(ISBLANK([7]Feuil1!$L17),"",IF($O$3&lt;[7]Feuil1!$L17," ",[7]Feuil1!$L17))</f>
        <v/>
      </c>
      <c r="N81" s="280"/>
      <c r="O81" s="252" t="str">
        <f>IF(LEN($M81)&lt;5,"",[7]Feuil1!$M17)</f>
        <v/>
      </c>
    </row>
    <row r="82" spans="2:28" x14ac:dyDescent="0.25">
      <c r="B82" s="1"/>
      <c r="C82" s="1"/>
      <c r="D82" s="1"/>
      <c r="E82" s="1"/>
      <c r="F82" s="1"/>
      <c r="G82" s="24"/>
      <c r="H82" s="1"/>
      <c r="I82" s="1"/>
      <c r="J82" s="1"/>
      <c r="K82" s="1"/>
      <c r="L82" s="272">
        <v>6</v>
      </c>
      <c r="M82" s="279" t="str">
        <f>IF(ISBLANK([7]Feuil1!$L18),"",IF($O$3&lt;[7]Feuil1!$L18," ",[7]Feuil1!$L18))</f>
        <v/>
      </c>
      <c r="N82" s="280"/>
      <c r="O82" s="252" t="str">
        <f>IF(LEN($M82)&lt;5,"",[7]Feuil1!$M18)</f>
        <v/>
      </c>
    </row>
    <row r="83" spans="2:28" x14ac:dyDescent="0.25">
      <c r="B83" s="1"/>
      <c r="C83" s="1"/>
      <c r="D83" s="1"/>
      <c r="E83" s="1"/>
      <c r="F83" s="1"/>
      <c r="G83" s="24"/>
      <c r="H83" s="24"/>
      <c r="I83" s="1"/>
      <c r="J83" s="1"/>
      <c r="K83" s="1"/>
      <c r="L83" s="272">
        <v>7</v>
      </c>
      <c r="M83" s="279" t="str">
        <f>IF(ISBLANK([7]Feuil1!$L19),"",IF($O$3&lt;[7]Feuil1!$L19," ",[7]Feuil1!$L19))</f>
        <v/>
      </c>
      <c r="N83" s="280"/>
      <c r="O83" s="252" t="str">
        <f>IF(LEN($M83)&lt;5,"",[7]Feuil1!$M19)</f>
        <v/>
      </c>
    </row>
    <row r="84" spans="2:28" x14ac:dyDescent="0.25">
      <c r="B84" s="1"/>
      <c r="C84" s="1"/>
      <c r="D84" s="1"/>
      <c r="E84" s="1"/>
      <c r="F84" s="1"/>
      <c r="G84" s="24"/>
      <c r="H84" s="24"/>
      <c r="I84" s="1"/>
      <c r="J84" s="1"/>
      <c r="K84" s="1"/>
      <c r="L84" s="272">
        <v>8</v>
      </c>
      <c r="M84" s="279" t="str">
        <f>IF(ISBLANK([7]Feuil1!$L20),"",IF($O$3&lt;[7]Feuil1!$L20," ",[7]Feuil1!$L20))</f>
        <v/>
      </c>
      <c r="N84" s="280"/>
      <c r="O84" s="252" t="str">
        <f>IF(LEN($M84)&lt;5,"",[7]Feuil1!$M20)</f>
        <v/>
      </c>
    </row>
    <row r="85" spans="2:28" x14ac:dyDescent="0.25">
      <c r="B85" s="1"/>
      <c r="C85" s="1"/>
      <c r="D85" s="1"/>
      <c r="E85" s="1"/>
      <c r="F85" s="1"/>
      <c r="G85" s="24"/>
      <c r="H85" s="24"/>
      <c r="I85" s="1"/>
      <c r="J85" s="1"/>
      <c r="K85" s="1"/>
      <c r="L85" s="272">
        <v>9</v>
      </c>
      <c r="M85" s="279" t="str">
        <f>IF(ISBLANK([7]Feuil1!$L21),"",IF($O$3&lt;[7]Feuil1!$L21," ",[7]Feuil1!$L21))</f>
        <v/>
      </c>
      <c r="N85" s="280"/>
      <c r="O85" s="252" t="str">
        <f>IF(LEN($M85)&lt;5,"",[7]Feuil1!$M21)</f>
        <v/>
      </c>
    </row>
    <row r="86" spans="2:28" x14ac:dyDescent="0.25">
      <c r="B86" s="1"/>
      <c r="C86" s="1"/>
      <c r="D86" s="1"/>
      <c r="E86" s="1"/>
      <c r="F86" s="1"/>
      <c r="G86" s="24"/>
      <c r="H86" s="24"/>
      <c r="I86" s="1"/>
      <c r="J86" s="1"/>
      <c r="K86" s="1"/>
      <c r="L86" s="272">
        <v>10</v>
      </c>
      <c r="M86" s="279" t="str">
        <f>IF(ISBLANK([7]Feuil1!$L22),"",IF($O$3&lt;[7]Feuil1!$L22," ",[7]Feuil1!$L22))</f>
        <v/>
      </c>
      <c r="N86" s="280"/>
      <c r="O86" s="252" t="str">
        <f>IF(LEN($M86)&lt;5,"",[7]Feuil1!$M22)</f>
        <v/>
      </c>
    </row>
    <row r="87" spans="2:28" x14ac:dyDescent="0.25">
      <c r="B87" s="1"/>
      <c r="C87" s="1"/>
      <c r="D87" s="1"/>
      <c r="E87" s="1"/>
      <c r="F87" s="1"/>
      <c r="G87" s="24"/>
      <c r="H87" s="24"/>
      <c r="I87" s="1"/>
      <c r="J87" s="1"/>
      <c r="K87" s="1"/>
      <c r="L87" s="272">
        <v>11</v>
      </c>
      <c r="M87" s="279" t="str">
        <f>IF(ISBLANK([7]Feuil1!$L23),"",IF($O$3&lt;[7]Feuil1!$L23," ",[7]Feuil1!$L23))</f>
        <v/>
      </c>
      <c r="N87" s="280"/>
      <c r="O87" s="252" t="str">
        <f>IF(LEN($M87)&lt;5,"",[7]Feuil1!$M23)</f>
        <v/>
      </c>
    </row>
    <row r="88" spans="2:28" x14ac:dyDescent="0.25">
      <c r="B88" s="1"/>
      <c r="C88" s="1"/>
      <c r="D88" s="1"/>
      <c r="E88" s="1"/>
      <c r="F88" s="1"/>
      <c r="G88" s="24"/>
      <c r="H88" s="24"/>
      <c r="I88" s="1"/>
      <c r="J88" s="1"/>
      <c r="K88" s="1"/>
      <c r="L88" s="273">
        <v>12</v>
      </c>
      <c r="M88" s="279" t="str">
        <f>IF(ISBLANK([7]Feuil1!$L24),"",IF($O$3&lt;[7]Feuil1!$L24," ",[7]Feuil1!$L24))</f>
        <v/>
      </c>
      <c r="N88" s="280"/>
      <c r="O88" s="252" t="str">
        <f>IF(LEN($M88)&lt;5,"",[7]Feuil1!$M24)</f>
        <v/>
      </c>
      <c r="P88" s="1"/>
      <c r="Q88" s="67"/>
      <c r="R88" s="1"/>
      <c r="S88" s="1"/>
    </row>
    <row r="89" spans="2:28" x14ac:dyDescent="0.25">
      <c r="B89" s="1"/>
      <c r="C89" s="1"/>
      <c r="D89" s="1"/>
      <c r="E89" s="1"/>
      <c r="F89" s="1"/>
      <c r="G89" s="24"/>
      <c r="H89" s="24"/>
      <c r="I89" s="1"/>
      <c r="J89" s="1"/>
      <c r="K89" s="1"/>
      <c r="L89" s="315" t="s">
        <v>24</v>
      </c>
      <c r="M89" s="315"/>
      <c r="N89" s="316"/>
      <c r="O89" s="172">
        <f>SUM(O76:O88)</f>
        <v>10000</v>
      </c>
      <c r="P89" s="169"/>
      <c r="Q89" s="169"/>
      <c r="R89" s="1"/>
      <c r="S89" s="1"/>
    </row>
    <row r="90" spans="2:28" s="1" customFormat="1" x14ac:dyDescent="0.25">
      <c r="G90" s="24"/>
      <c r="Q90" s="67"/>
    </row>
    <row r="91" spans="2:28" ht="15" customHeight="1" x14ac:dyDescent="0.25">
      <c r="B91" s="53" t="s">
        <v>15</v>
      </c>
      <c r="C91" s="31"/>
      <c r="D91" s="31"/>
      <c r="E91" s="31"/>
      <c r="F91" s="54" t="s">
        <v>20</v>
      </c>
      <c r="G91" s="55"/>
      <c r="H91" s="32"/>
      <c r="I91" s="32"/>
      <c r="J91" s="53" t="s">
        <v>21</v>
      </c>
      <c r="K91" s="31"/>
      <c r="L91" s="31"/>
      <c r="M91" s="31"/>
      <c r="N91" s="54" t="s">
        <v>20</v>
      </c>
      <c r="O91" s="56"/>
      <c r="P91" s="1"/>
      <c r="Q91" s="67"/>
      <c r="R91" s="1"/>
      <c r="S91" s="1"/>
      <c r="AB91" s="46"/>
    </row>
    <row r="92" spans="2:28" x14ac:dyDescent="0.25">
      <c r="B92" s="293"/>
      <c r="C92" s="294"/>
      <c r="D92" s="294"/>
      <c r="E92" s="294"/>
      <c r="F92" s="294"/>
      <c r="G92" s="294"/>
      <c r="H92" s="295"/>
      <c r="I92" s="1"/>
      <c r="J92" s="5"/>
      <c r="K92" s="7"/>
      <c r="L92" s="7"/>
      <c r="M92" s="7"/>
      <c r="N92" s="7"/>
      <c r="O92" s="14"/>
      <c r="AB92" s="46"/>
    </row>
    <row r="93" spans="2:28" ht="144" customHeight="1" x14ac:dyDescent="0.25">
      <c r="B93" s="296"/>
      <c r="C93" s="297"/>
      <c r="D93" s="297"/>
      <c r="E93" s="297"/>
      <c r="F93" s="297"/>
      <c r="G93" s="297"/>
      <c r="H93" s="298"/>
      <c r="I93" s="1"/>
      <c r="J93" s="6"/>
      <c r="K93" s="2"/>
      <c r="L93" s="2"/>
      <c r="M93" s="2"/>
      <c r="N93" s="2"/>
      <c r="O93" s="9"/>
      <c r="AB93" s="46"/>
    </row>
    <row r="94" spans="2:28" ht="11.25" customHeight="1" x14ac:dyDescent="0.25">
      <c r="AB94" s="46"/>
    </row>
    <row r="95" spans="2:28" x14ac:dyDescent="0.25">
      <c r="AB95" s="46"/>
    </row>
    <row r="96" spans="2:28" x14ac:dyDescent="0.25">
      <c r="AB96" s="46"/>
    </row>
    <row r="97" spans="28:28" x14ac:dyDescent="0.25">
      <c r="AB97" s="46"/>
    </row>
    <row r="98" spans="28:28" x14ac:dyDescent="0.25">
      <c r="AB98" s="46"/>
    </row>
    <row r="99" spans="28:28" x14ac:dyDescent="0.25">
      <c r="AB99" s="46"/>
    </row>
    <row r="100" spans="28:28" x14ac:dyDescent="0.25">
      <c r="AB100" s="46"/>
    </row>
    <row r="101" spans="28:28" x14ac:dyDescent="0.25">
      <c r="AB101" s="46"/>
    </row>
    <row r="102" spans="28:28" x14ac:dyDescent="0.25">
      <c r="AB102" s="46"/>
    </row>
  </sheetData>
  <mergeCells count="119">
    <mergeCell ref="L39:N39"/>
    <mergeCell ref="J41:K41"/>
    <mergeCell ref="L41:N41"/>
    <mergeCell ref="J40:K40"/>
    <mergeCell ref="L40:N40"/>
    <mergeCell ref="L51:N51"/>
    <mergeCell ref="L89:N89"/>
    <mergeCell ref="I66:N66"/>
    <mergeCell ref="J70:K70"/>
    <mergeCell ref="J71:K71"/>
    <mergeCell ref="L56:N56"/>
    <mergeCell ref="M80:N80"/>
    <mergeCell ref="M81:N81"/>
    <mergeCell ref="M82:N82"/>
    <mergeCell ref="M83:N83"/>
    <mergeCell ref="M84:N84"/>
    <mergeCell ref="M85:N85"/>
    <mergeCell ref="M86:N86"/>
    <mergeCell ref="M87:N87"/>
    <mergeCell ref="G76:I76"/>
    <mergeCell ref="G79:I79"/>
    <mergeCell ref="G77:I77"/>
    <mergeCell ref="G78:I78"/>
    <mergeCell ref="G41:I41"/>
    <mergeCell ref="J69:K69"/>
    <mergeCell ref="J30:K30"/>
    <mergeCell ref="J27:K27"/>
    <mergeCell ref="J28:K28"/>
    <mergeCell ref="J29:K29"/>
    <mergeCell ref="J38:K38"/>
    <mergeCell ref="G35:I35"/>
    <mergeCell ref="C34:I34"/>
    <mergeCell ref="J39:K39"/>
    <mergeCell ref="L38:N38"/>
    <mergeCell ref="L23:N23"/>
    <mergeCell ref="L24:N24"/>
    <mergeCell ref="J23:K23"/>
    <mergeCell ref="J34:K34"/>
    <mergeCell ref="J35:K35"/>
    <mergeCell ref="L34:N34"/>
    <mergeCell ref="L35:N35"/>
    <mergeCell ref="B8:F8"/>
    <mergeCell ref="B10:F10"/>
    <mergeCell ref="G30:I30"/>
    <mergeCell ref="G24:I24"/>
    <mergeCell ref="C33:I33"/>
    <mergeCell ref="L33:N33"/>
    <mergeCell ref="L30:N30"/>
    <mergeCell ref="L27:N27"/>
    <mergeCell ref="L28:N28"/>
    <mergeCell ref="J17:K17"/>
    <mergeCell ref="J16:K16"/>
    <mergeCell ref="J24:K24"/>
    <mergeCell ref="L20:N20"/>
    <mergeCell ref="L29:N29"/>
    <mergeCell ref="L22:N22"/>
    <mergeCell ref="L21:N21"/>
    <mergeCell ref="B2:E3"/>
    <mergeCell ref="F2:F3"/>
    <mergeCell ref="C20:I20"/>
    <mergeCell ref="C23:I23"/>
    <mergeCell ref="C14:I14"/>
    <mergeCell ref="C15:I15"/>
    <mergeCell ref="C16:I16"/>
    <mergeCell ref="G17:I17"/>
    <mergeCell ref="J20:K20"/>
    <mergeCell ref="C22:I22"/>
    <mergeCell ref="J22:K22"/>
    <mergeCell ref="C21:I21"/>
    <mergeCell ref="J21:K21"/>
    <mergeCell ref="N5:O5"/>
    <mergeCell ref="N6:O6"/>
    <mergeCell ref="L12:N12"/>
    <mergeCell ref="J14:K14"/>
    <mergeCell ref="J15:K15"/>
    <mergeCell ref="J12:K12"/>
    <mergeCell ref="L5:L6"/>
    <mergeCell ref="L14:N14"/>
    <mergeCell ref="L15:N15"/>
    <mergeCell ref="B92:H93"/>
    <mergeCell ref="L13:N13"/>
    <mergeCell ref="J18:O19"/>
    <mergeCell ref="J25:O26"/>
    <mergeCell ref="J31:O32"/>
    <mergeCell ref="J36:O37"/>
    <mergeCell ref="C27:I27"/>
    <mergeCell ref="C28:I28"/>
    <mergeCell ref="C29:I29"/>
    <mergeCell ref="C38:I38"/>
    <mergeCell ref="C39:I39"/>
    <mergeCell ref="C40:I40"/>
    <mergeCell ref="D79:F79"/>
    <mergeCell ref="E80:F80"/>
    <mergeCell ref="G80:I80"/>
    <mergeCell ref="G13:I13"/>
    <mergeCell ref="J13:K13"/>
    <mergeCell ref="B54:H55"/>
    <mergeCell ref="D78:F78"/>
    <mergeCell ref="D77:F77"/>
    <mergeCell ref="D76:F76"/>
    <mergeCell ref="L16:N16"/>
    <mergeCell ref="L17:N17"/>
    <mergeCell ref="J33:K33"/>
    <mergeCell ref="M88:N88"/>
    <mergeCell ref="M44:N44"/>
    <mergeCell ref="M45:N45"/>
    <mergeCell ref="M46:N46"/>
    <mergeCell ref="M47:N47"/>
    <mergeCell ref="M48:N48"/>
    <mergeCell ref="M49:N49"/>
    <mergeCell ref="M50:N50"/>
    <mergeCell ref="M59:N59"/>
    <mergeCell ref="M61:N61"/>
    <mergeCell ref="M63:N63"/>
    <mergeCell ref="M65:N65"/>
    <mergeCell ref="M76:N76"/>
    <mergeCell ref="M77:N77"/>
    <mergeCell ref="M78:N78"/>
    <mergeCell ref="M79:N79"/>
  </mergeCells>
  <printOptions horizontalCentered="1"/>
  <pageMargins left="0.51181102362204722" right="0.51181102362204722" top="0.35433070866141736" bottom="0.55118110236220474" header="0.31496062992125984" footer="0.31496062992125984"/>
  <pageSetup paperSize="9" scale="78" fitToHeight="2" orientation="portrait" r:id="rId1"/>
  <headerFooter>
    <oddHeader xml:space="preserve">&amp;L              
</oddHeader>
  </headerFooter>
  <rowBreaks count="1" manualBreakCount="1">
    <brk id="55" max="14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B100"/>
  <sheetViews>
    <sheetView showGridLines="0" zoomScaleNormal="100" zoomScalePageLayoutView="60" workbookViewId="0">
      <selection activeCell="O3" sqref="O3"/>
    </sheetView>
  </sheetViews>
  <sheetFormatPr baseColWidth="10" defaultColWidth="3" defaultRowHeight="15" x14ac:dyDescent="0.25"/>
  <cols>
    <col min="1" max="1" width="1.5703125" style="12" customWidth="1"/>
    <col min="2" max="2" width="3.5703125" style="12" customWidth="1"/>
    <col min="3" max="3" width="5.28515625" style="12" customWidth="1"/>
    <col min="4" max="4" width="6.85546875" style="12" customWidth="1"/>
    <col min="5" max="5" width="9.140625" style="12" customWidth="1"/>
    <col min="6" max="6" width="10.7109375" style="12" customWidth="1"/>
    <col min="7" max="7" width="22.85546875" style="174" customWidth="1"/>
    <col min="8" max="8" width="3.5703125" style="12" customWidth="1"/>
    <col min="9" max="9" width="3.140625" style="12" customWidth="1"/>
    <col min="10" max="10" width="7.7109375" style="12" customWidth="1"/>
    <col min="11" max="11" width="8.7109375" style="12" customWidth="1"/>
    <col min="12" max="12" width="9" style="12" customWidth="1"/>
    <col min="13" max="13" width="1" style="12" customWidth="1"/>
    <col min="14" max="14" width="8.85546875" style="12" customWidth="1"/>
    <col min="15" max="15" width="21.7109375" style="12" customWidth="1"/>
    <col min="16" max="16" width="1.7109375" style="12" customWidth="1"/>
    <col min="17" max="17" width="11.85546875" style="69" customWidth="1"/>
    <col min="18" max="16384" width="3" style="12"/>
  </cols>
  <sheetData>
    <row r="1" spans="2:20" ht="11.25" customHeight="1" x14ac:dyDescent="0.25"/>
    <row r="2" spans="2:20" ht="21" customHeight="1" x14ac:dyDescent="0.25">
      <c r="B2" s="343" t="s">
        <v>23</v>
      </c>
      <c r="C2" s="343"/>
      <c r="D2" s="343"/>
      <c r="E2" s="488"/>
      <c r="F2" s="344" t="str">
        <f ca="1">RIGHT(CELL("nomfichier",A5),LEN(CELL("nomfichier",A5))-FIND("]",CELL("nomfichier",A5),1))</f>
        <v>02</v>
      </c>
      <c r="G2" s="175"/>
      <c r="H2" s="11"/>
      <c r="I2" s="11"/>
      <c r="J2" s="11"/>
      <c r="K2" s="16"/>
      <c r="L2" s="176"/>
      <c r="M2" s="176"/>
      <c r="N2" s="21" t="s">
        <v>16</v>
      </c>
      <c r="O2" s="170">
        <v>42736</v>
      </c>
      <c r="Q2" s="69" t="str">
        <f>IF(O2&lt;[7]Feuil1!$L$11,"ERREUR : SITUATION ETABLIE AVANT DATE MARCHE","")</f>
        <v/>
      </c>
    </row>
    <row r="3" spans="2:20" ht="21.75" customHeight="1" x14ac:dyDescent="0.25">
      <c r="B3" s="343"/>
      <c r="C3" s="343"/>
      <c r="D3" s="343"/>
      <c r="E3" s="488"/>
      <c r="F3" s="344"/>
      <c r="G3" s="25"/>
      <c r="H3" s="15"/>
      <c r="I3" s="11"/>
      <c r="J3" s="11"/>
      <c r="K3" s="16"/>
      <c r="L3" s="11"/>
      <c r="M3" s="11"/>
      <c r="N3" s="19" t="s">
        <v>29</v>
      </c>
      <c r="O3" s="276">
        <v>42766</v>
      </c>
      <c r="Q3" s="177" t="str">
        <f>IF(O3&lt;O2,"ATTENTION INCOHERENCE DE DATE","")</f>
        <v/>
      </c>
    </row>
    <row r="4" spans="2:20" ht="39.75" customHeight="1" x14ac:dyDescent="0.25">
      <c r="B4" s="18"/>
      <c r="C4" s="18"/>
      <c r="D4" s="18"/>
      <c r="E4" s="18"/>
      <c r="F4" s="18"/>
      <c r="G4" s="25"/>
      <c r="H4" s="17"/>
      <c r="I4" s="17"/>
      <c r="J4" s="17"/>
      <c r="K4" s="17"/>
      <c r="L4" s="17"/>
      <c r="M4" s="17"/>
      <c r="N4" s="17"/>
      <c r="O4" s="60"/>
      <c r="P4" s="17"/>
      <c r="Q4" s="178"/>
      <c r="R4" s="11"/>
      <c r="S4" s="11"/>
      <c r="T4" s="11"/>
    </row>
    <row r="5" spans="2:20" s="11" customFormat="1" ht="26.25" customHeight="1" x14ac:dyDescent="0.25">
      <c r="B5" s="13" t="str">
        <f>'01'!B5</f>
        <v>TOTO</v>
      </c>
      <c r="C5" s="22"/>
      <c r="D5" s="22"/>
      <c r="E5" s="22"/>
      <c r="F5" s="22"/>
      <c r="G5" s="179"/>
      <c r="H5" s="17"/>
      <c r="I5" s="17"/>
      <c r="L5" s="338" t="str">
        <f>[7]Feuil1!$L$6</f>
        <v>LOT 03</v>
      </c>
      <c r="M5" s="261"/>
      <c r="N5" s="332" t="str">
        <f>'01'!N5:O5</f>
        <v>xxx</v>
      </c>
      <c r="O5" s="332"/>
      <c r="P5" s="33"/>
      <c r="Q5" s="66"/>
    </row>
    <row r="6" spans="2:20" s="11" customFormat="1" ht="22.5" customHeight="1" x14ac:dyDescent="0.25">
      <c r="B6" s="36" t="s">
        <v>7</v>
      </c>
      <c r="C6" s="180"/>
      <c r="D6" s="181"/>
      <c r="E6" s="59" t="str">
        <f>'01'!E6</f>
        <v>TOTO01</v>
      </c>
      <c r="F6" s="180"/>
      <c r="G6" s="35" t="str">
        <f>'01'!G6</f>
        <v>Rue du Houblon - Zi la Pilaterie  59 MARCQ EN BAROEUL</v>
      </c>
      <c r="H6" s="17"/>
      <c r="I6" s="17"/>
      <c r="L6" s="338"/>
      <c r="M6" s="261"/>
      <c r="N6" s="333" t="str">
        <f>'01'!N6:O6</f>
        <v>xxx</v>
      </c>
      <c r="O6" s="333"/>
      <c r="P6" s="34"/>
      <c r="Q6" s="61"/>
      <c r="T6" s="182"/>
    </row>
    <row r="7" spans="2:20" ht="27.75" customHeight="1" x14ac:dyDescent="0.25">
      <c r="H7" s="11"/>
      <c r="I7" s="11"/>
      <c r="J7" s="11"/>
      <c r="K7" s="11"/>
      <c r="P7" s="11"/>
      <c r="Q7" s="68"/>
      <c r="R7" s="11"/>
      <c r="S7" s="11"/>
      <c r="T7" s="11"/>
    </row>
    <row r="8" spans="2:20" ht="15" customHeight="1" x14ac:dyDescent="0.25">
      <c r="B8" s="368" t="s">
        <v>26</v>
      </c>
      <c r="C8" s="368"/>
      <c r="D8" s="368"/>
      <c r="E8" s="368"/>
      <c r="F8" s="368"/>
      <c r="G8" s="113">
        <f>[7]Feuil1!$M$11</f>
        <v>1000000</v>
      </c>
      <c r="H8" s="41"/>
      <c r="I8" s="42"/>
      <c r="J8" s="43"/>
      <c r="K8" s="43"/>
      <c r="P8" s="11"/>
      <c r="Q8" s="68"/>
      <c r="R8" s="11"/>
      <c r="S8" s="11"/>
      <c r="T8" s="11"/>
    </row>
    <row r="9" spans="2:20" x14ac:dyDescent="0.25">
      <c r="B9" s="183" t="s">
        <v>27</v>
      </c>
      <c r="C9" s="77"/>
      <c r="D9" s="77"/>
      <c r="E9" s="77"/>
      <c r="F9" s="77"/>
      <c r="G9" s="115">
        <f>[7]Feuil1!$L$12</f>
        <v>12000</v>
      </c>
      <c r="H9" s="41"/>
      <c r="I9" s="42"/>
      <c r="J9" s="43"/>
      <c r="K9" s="43"/>
      <c r="Q9" s="68"/>
      <c r="R9" s="11"/>
      <c r="S9" s="11"/>
      <c r="T9" s="11"/>
    </row>
    <row r="10" spans="2:20" ht="15" customHeight="1" x14ac:dyDescent="0.25">
      <c r="B10" s="369" t="s">
        <v>28</v>
      </c>
      <c r="C10" s="369"/>
      <c r="D10" s="369"/>
      <c r="E10" s="369"/>
      <c r="F10" s="369"/>
      <c r="G10" s="40">
        <f>G9+G8</f>
        <v>1012000</v>
      </c>
      <c r="H10" s="41"/>
      <c r="I10" s="42"/>
      <c r="J10" s="43"/>
      <c r="K10" s="43"/>
      <c r="R10" s="184"/>
      <c r="S10" s="184"/>
    </row>
    <row r="11" spans="2:20" ht="45" customHeight="1" x14ac:dyDescent="0.25">
      <c r="B11" s="135"/>
      <c r="C11" s="135"/>
      <c r="D11" s="135"/>
      <c r="E11" s="135"/>
      <c r="F11" s="135"/>
      <c r="G11" s="136"/>
      <c r="H11" s="41"/>
      <c r="I11" s="42"/>
      <c r="J11" s="43"/>
      <c r="K11" s="43"/>
      <c r="R11" s="184"/>
      <c r="S11" s="184"/>
    </row>
    <row r="12" spans="2:20" ht="15" customHeight="1" x14ac:dyDescent="0.25">
      <c r="B12" s="43"/>
      <c r="C12" s="43"/>
      <c r="D12" s="43"/>
      <c r="E12" s="43"/>
      <c r="F12" s="43"/>
      <c r="G12" s="49"/>
      <c r="H12" s="43"/>
      <c r="I12" s="43"/>
      <c r="J12" s="335" t="s">
        <v>0</v>
      </c>
      <c r="K12" s="479"/>
      <c r="L12" s="335" t="s">
        <v>1</v>
      </c>
      <c r="M12" s="480"/>
      <c r="N12" s="481"/>
      <c r="O12" s="138" t="s">
        <v>2</v>
      </c>
      <c r="P12" s="185" t="str">
        <f>IF(J14&gt;30%*G8,"Attention avance Sup 30% du marché"," ")</f>
        <v xml:space="preserve"> </v>
      </c>
      <c r="Q12" s="185"/>
      <c r="R12" s="184"/>
      <c r="S12" s="184"/>
    </row>
    <row r="13" spans="2:20" ht="15.75" x14ac:dyDescent="0.25">
      <c r="B13" s="186" t="s">
        <v>10</v>
      </c>
      <c r="C13" s="43"/>
      <c r="D13" s="43"/>
      <c r="E13" s="43"/>
      <c r="F13" s="43"/>
      <c r="G13" s="482" t="s">
        <v>64</v>
      </c>
      <c r="H13" s="482"/>
      <c r="I13" s="483"/>
      <c r="J13" s="484">
        <f>J17/$G$10</f>
        <v>0.88932806324110669</v>
      </c>
      <c r="K13" s="485"/>
      <c r="L13" s="484">
        <f t="shared" ref="L13" si="0">L17/$G$10</f>
        <v>0</v>
      </c>
      <c r="M13" s="486"/>
      <c r="N13" s="487"/>
      <c r="O13" s="173">
        <f t="shared" ref="O13" si="1">O17/$G$10</f>
        <v>0.88932806324110669</v>
      </c>
      <c r="P13" s="185"/>
      <c r="Q13" s="185"/>
      <c r="R13" s="184"/>
      <c r="S13" s="184"/>
    </row>
    <row r="14" spans="2:20" x14ac:dyDescent="0.25">
      <c r="B14" s="150"/>
      <c r="C14" s="302" t="s">
        <v>30</v>
      </c>
      <c r="D14" s="302"/>
      <c r="E14" s="302"/>
      <c r="F14" s="302"/>
      <c r="G14" s="302"/>
      <c r="H14" s="302"/>
      <c r="I14" s="303"/>
      <c r="J14" s="470">
        <v>0</v>
      </c>
      <c r="K14" s="471"/>
      <c r="L14" s="377">
        <f>'01'!J14</f>
        <v>0</v>
      </c>
      <c r="M14" s="462"/>
      <c r="N14" s="463"/>
      <c r="O14" s="140">
        <f>J14-L14</f>
        <v>0</v>
      </c>
      <c r="P14" s="185"/>
      <c r="Q14" s="185"/>
      <c r="R14" s="184"/>
      <c r="S14" s="184"/>
    </row>
    <row r="15" spans="2:20" x14ac:dyDescent="0.25">
      <c r="B15" s="46"/>
      <c r="C15" s="304" t="s">
        <v>17</v>
      </c>
      <c r="D15" s="304"/>
      <c r="E15" s="304"/>
      <c r="F15" s="304"/>
      <c r="G15" s="304"/>
      <c r="H15" s="304"/>
      <c r="I15" s="353"/>
      <c r="J15" s="477">
        <v>900000</v>
      </c>
      <c r="K15" s="478"/>
      <c r="L15" s="342">
        <f>'01'!J15</f>
        <v>0</v>
      </c>
      <c r="M15" s="465"/>
      <c r="N15" s="466"/>
      <c r="O15" s="141">
        <f>J15-L15</f>
        <v>900000</v>
      </c>
      <c r="R15" s="184"/>
      <c r="S15" s="184"/>
    </row>
    <row r="16" spans="2:20" ht="15.75" customHeight="1" x14ac:dyDescent="0.25">
      <c r="B16" s="52"/>
      <c r="C16" s="307" t="s">
        <v>18</v>
      </c>
      <c r="D16" s="307"/>
      <c r="E16" s="307"/>
      <c r="F16" s="307"/>
      <c r="G16" s="307"/>
      <c r="H16" s="307"/>
      <c r="I16" s="346"/>
      <c r="J16" s="473">
        <v>0</v>
      </c>
      <c r="K16" s="474"/>
      <c r="L16" s="451">
        <f>'01'!J16</f>
        <v>0</v>
      </c>
      <c r="M16" s="452"/>
      <c r="N16" s="453"/>
      <c r="O16" s="142">
        <f>J16-L16</f>
        <v>0</v>
      </c>
      <c r="Q16" s="69" t="str">
        <f>IF(J16&gt;G9,"ATTENTION CUMUL SUPERIEUR AUX AVENANTS"," " )</f>
        <v xml:space="preserve"> </v>
      </c>
      <c r="R16" s="184"/>
      <c r="S16" s="184"/>
    </row>
    <row r="17" spans="2:19" x14ac:dyDescent="0.25">
      <c r="B17" s="46"/>
      <c r="C17" s="46"/>
      <c r="D17" s="46"/>
      <c r="E17" s="8"/>
      <c r="F17" s="8"/>
      <c r="G17" s="350" t="s">
        <v>22</v>
      </c>
      <c r="H17" s="351"/>
      <c r="I17" s="454"/>
      <c r="J17" s="330">
        <f>SUM(J14:J16)</f>
        <v>900000</v>
      </c>
      <c r="K17" s="459"/>
      <c r="L17" s="330">
        <f>SUM(L14:N16)</f>
        <v>0</v>
      </c>
      <c r="M17" s="475"/>
      <c r="N17" s="476"/>
      <c r="O17" s="143">
        <f>J17-L17</f>
        <v>900000</v>
      </c>
      <c r="Q17" s="69" t="str">
        <f>IF((J15+J14)&gt;G10,"Erreur sur cumul Marché + avance",IF(J16&gt;G9,"Erreur sur cumul Avenants",IF(J17&gt;G10,"Total Impossible"," ")))</f>
        <v xml:space="preserve"> </v>
      </c>
      <c r="R17" s="184"/>
      <c r="S17" s="184"/>
    </row>
    <row r="18" spans="2:19" ht="8.1" customHeight="1" x14ac:dyDescent="0.25">
      <c r="B18" s="43"/>
      <c r="C18" s="43"/>
      <c r="D18" s="43"/>
      <c r="E18" s="43"/>
      <c r="F18" s="43"/>
      <c r="G18" s="49"/>
      <c r="H18" s="43"/>
      <c r="I18" s="43"/>
      <c r="J18" s="441"/>
      <c r="K18" s="441"/>
      <c r="L18" s="441"/>
      <c r="M18" s="441"/>
      <c r="N18" s="441"/>
      <c r="O18" s="441"/>
      <c r="R18" s="184"/>
      <c r="S18" s="184"/>
    </row>
    <row r="19" spans="2:19" ht="15.75" x14ac:dyDescent="0.25">
      <c r="B19" s="186" t="s">
        <v>13</v>
      </c>
      <c r="C19" s="43"/>
      <c r="D19" s="43"/>
      <c r="E19" s="43"/>
      <c r="F19" s="43"/>
      <c r="G19" s="49"/>
      <c r="H19" s="43"/>
      <c r="I19" s="43"/>
      <c r="J19" s="442"/>
      <c r="K19" s="442"/>
      <c r="L19" s="442"/>
      <c r="M19" s="442"/>
      <c r="N19" s="442"/>
      <c r="O19" s="442"/>
      <c r="R19" s="184"/>
      <c r="S19" s="184"/>
    </row>
    <row r="20" spans="2:19" x14ac:dyDescent="0.25">
      <c r="B20" s="150"/>
      <c r="C20" s="302" t="s">
        <v>6</v>
      </c>
      <c r="D20" s="302"/>
      <c r="E20" s="302"/>
      <c r="F20" s="302"/>
      <c r="G20" s="302"/>
      <c r="H20" s="302"/>
      <c r="I20" s="303"/>
      <c r="J20" s="352">
        <v>0</v>
      </c>
      <c r="K20" s="352"/>
      <c r="L20" s="377">
        <f>'01'!J20</f>
        <v>0</v>
      </c>
      <c r="M20" s="462"/>
      <c r="N20" s="463"/>
      <c r="O20" s="97">
        <f>J20-L20</f>
        <v>0</v>
      </c>
      <c r="R20" s="184"/>
      <c r="S20" s="184"/>
    </row>
    <row r="21" spans="2:19" x14ac:dyDescent="0.25">
      <c r="B21" s="52"/>
      <c r="C21" s="307" t="s">
        <v>19</v>
      </c>
      <c r="D21" s="307"/>
      <c r="E21" s="307"/>
      <c r="F21" s="307"/>
      <c r="G21" s="307"/>
      <c r="H21" s="307"/>
      <c r="I21" s="346"/>
      <c r="J21" s="472">
        <f>IF(J20&lt;5%*$J$17,-5%*$J$17+J20,0)</f>
        <v>-45000</v>
      </c>
      <c r="K21" s="472"/>
      <c r="L21" s="451">
        <f>'01'!J23</f>
        <v>0</v>
      </c>
      <c r="M21" s="452"/>
      <c r="N21" s="453"/>
      <c r="O21" s="108">
        <f>J21-L21</f>
        <v>-45000</v>
      </c>
      <c r="R21" s="184"/>
      <c r="S21" s="184"/>
    </row>
    <row r="22" spans="2:19" x14ac:dyDescent="0.25">
      <c r="B22" s="46"/>
      <c r="C22" s="46"/>
      <c r="D22" s="46"/>
      <c r="E22" s="46"/>
      <c r="F22" s="46"/>
      <c r="G22" s="350" t="s">
        <v>9</v>
      </c>
      <c r="H22" s="351"/>
      <c r="I22" s="454"/>
      <c r="J22" s="379">
        <f>J21+J20</f>
        <v>-45000</v>
      </c>
      <c r="K22" s="379"/>
      <c r="L22" s="363">
        <f>L21+L20</f>
        <v>0</v>
      </c>
      <c r="M22" s="468"/>
      <c r="N22" s="469"/>
      <c r="O22" s="144">
        <f>O21+O20</f>
        <v>-45000</v>
      </c>
      <c r="R22" s="184"/>
      <c r="S22" s="184"/>
    </row>
    <row r="23" spans="2:19" ht="8.1" customHeight="1" x14ac:dyDescent="0.25">
      <c r="B23" s="43"/>
      <c r="C23" s="43"/>
      <c r="D23" s="43"/>
      <c r="E23" s="43"/>
      <c r="F23" s="43"/>
      <c r="G23" s="49"/>
      <c r="H23" s="43"/>
      <c r="I23" s="43"/>
      <c r="J23" s="441"/>
      <c r="K23" s="441"/>
      <c r="L23" s="441"/>
      <c r="M23" s="441"/>
      <c r="N23" s="441"/>
      <c r="O23" s="441"/>
      <c r="P23" s="11"/>
      <c r="Q23" s="68"/>
    </row>
    <row r="24" spans="2:19" ht="15.75" x14ac:dyDescent="0.25">
      <c r="B24" s="186" t="s">
        <v>14</v>
      </c>
      <c r="C24" s="8"/>
      <c r="D24" s="120"/>
      <c r="E24" s="8"/>
      <c r="F24" s="8"/>
      <c r="G24" s="49"/>
      <c r="H24" s="43"/>
      <c r="I24" s="43"/>
      <c r="J24" s="442"/>
      <c r="K24" s="442"/>
      <c r="L24" s="442"/>
      <c r="M24" s="442"/>
      <c r="N24" s="442"/>
      <c r="O24" s="442"/>
      <c r="P24" s="11"/>
      <c r="Q24" s="68"/>
    </row>
    <row r="25" spans="2:19" x14ac:dyDescent="0.25">
      <c r="B25" s="150"/>
      <c r="C25" s="302" t="s">
        <v>63</v>
      </c>
      <c r="D25" s="302"/>
      <c r="E25" s="302"/>
      <c r="F25" s="302"/>
      <c r="G25" s="302"/>
      <c r="H25" s="302"/>
      <c r="I25" s="303"/>
      <c r="J25" s="470">
        <f>-1%*J17</f>
        <v>-9000</v>
      </c>
      <c r="K25" s="471"/>
      <c r="L25" s="377">
        <f>'01'!J27</f>
        <v>0</v>
      </c>
      <c r="M25" s="462"/>
      <c r="N25" s="463"/>
      <c r="O25" s="109">
        <f>J25-L25</f>
        <v>-9000</v>
      </c>
    </row>
    <row r="26" spans="2:19" x14ac:dyDescent="0.25">
      <c r="B26" s="46"/>
      <c r="C26" s="304" t="s">
        <v>50</v>
      </c>
      <c r="D26" s="304"/>
      <c r="E26" s="304"/>
      <c r="F26" s="304"/>
      <c r="G26" s="304"/>
      <c r="H26" s="304"/>
      <c r="I26" s="353"/>
      <c r="J26" s="342">
        <f>O70</f>
        <v>0</v>
      </c>
      <c r="K26" s="464"/>
      <c r="L26" s="342">
        <f>'01'!J28</f>
        <v>0</v>
      </c>
      <c r="M26" s="465"/>
      <c r="N26" s="466"/>
      <c r="O26" s="145">
        <f>J26-L26</f>
        <v>0</v>
      </c>
    </row>
    <row r="27" spans="2:19" x14ac:dyDescent="0.25">
      <c r="B27" s="187"/>
      <c r="C27" s="307" t="s">
        <v>49</v>
      </c>
      <c r="D27" s="307"/>
      <c r="E27" s="307"/>
      <c r="F27" s="307"/>
      <c r="G27" s="307"/>
      <c r="H27" s="307"/>
      <c r="I27" s="346"/>
      <c r="J27" s="451">
        <f>O64</f>
        <v>0</v>
      </c>
      <c r="K27" s="467"/>
      <c r="L27" s="451">
        <f>'01'!J29</f>
        <v>0</v>
      </c>
      <c r="M27" s="452"/>
      <c r="N27" s="453"/>
      <c r="O27" s="146"/>
    </row>
    <row r="28" spans="2:19" x14ac:dyDescent="0.25">
      <c r="B28" s="41"/>
      <c r="C28" s="43"/>
      <c r="D28" s="43"/>
      <c r="E28" s="43"/>
      <c r="F28" s="43"/>
      <c r="G28" s="350" t="s">
        <v>3</v>
      </c>
      <c r="H28" s="351"/>
      <c r="I28" s="454"/>
      <c r="J28" s="330">
        <f>J27+J25+J26</f>
        <v>-9000</v>
      </c>
      <c r="K28" s="459"/>
      <c r="L28" s="375">
        <f>L27+L25+L26</f>
        <v>0</v>
      </c>
      <c r="M28" s="460"/>
      <c r="N28" s="461"/>
      <c r="O28" s="147">
        <f>J28-L28</f>
        <v>-9000</v>
      </c>
    </row>
    <row r="29" spans="2:19" ht="8.1" customHeight="1" x14ac:dyDescent="0.25">
      <c r="B29" s="43"/>
      <c r="C29" s="43"/>
      <c r="D29" s="43"/>
      <c r="E29" s="43"/>
      <c r="F29" s="43"/>
      <c r="G29" s="49"/>
      <c r="H29" s="43"/>
      <c r="I29" s="43"/>
      <c r="J29" s="441"/>
      <c r="K29" s="441"/>
      <c r="L29" s="441"/>
      <c r="M29" s="441"/>
      <c r="N29" s="441"/>
      <c r="O29" s="441"/>
    </row>
    <row r="30" spans="2:19" ht="15.75" x14ac:dyDescent="0.25">
      <c r="B30" s="186" t="s">
        <v>12</v>
      </c>
      <c r="C30" s="43"/>
      <c r="D30" s="43"/>
      <c r="E30" s="43"/>
      <c r="F30" s="43"/>
      <c r="G30" s="49"/>
      <c r="H30" s="43"/>
      <c r="I30" s="43"/>
      <c r="J30" s="442"/>
      <c r="K30" s="442"/>
      <c r="L30" s="442"/>
      <c r="M30" s="442"/>
      <c r="N30" s="442"/>
      <c r="O30" s="442"/>
    </row>
    <row r="31" spans="2:19" x14ac:dyDescent="0.25">
      <c r="B31" s="150"/>
      <c r="C31" s="302" t="s">
        <v>11</v>
      </c>
      <c r="D31" s="302"/>
      <c r="E31" s="302"/>
      <c r="F31" s="302"/>
      <c r="G31" s="302"/>
      <c r="H31" s="302"/>
      <c r="I31" s="303"/>
      <c r="J31" s="443">
        <f>J17+J28+J22</f>
        <v>846000</v>
      </c>
      <c r="K31" s="444"/>
      <c r="L31" s="377">
        <f>'01'!J33</f>
        <v>0</v>
      </c>
      <c r="M31" s="462"/>
      <c r="N31" s="463"/>
      <c r="O31" s="151">
        <f>J31-L31</f>
        <v>846000</v>
      </c>
    </row>
    <row r="32" spans="2:19" x14ac:dyDescent="0.25">
      <c r="B32" s="46"/>
      <c r="C32" s="307" t="s">
        <v>5</v>
      </c>
      <c r="D32" s="307"/>
      <c r="E32" s="307"/>
      <c r="F32" s="307"/>
      <c r="G32" s="307"/>
      <c r="H32" s="307"/>
      <c r="I32" s="346"/>
      <c r="J32" s="430">
        <f>20%*J31</f>
        <v>169200</v>
      </c>
      <c r="K32" s="431"/>
      <c r="L32" s="451">
        <f>'01'!J34</f>
        <v>0</v>
      </c>
      <c r="M32" s="452"/>
      <c r="N32" s="453"/>
      <c r="O32" s="108">
        <f>O31*20%</f>
        <v>169200</v>
      </c>
    </row>
    <row r="33" spans="2:15" x14ac:dyDescent="0.25">
      <c r="B33" s="46"/>
      <c r="C33" s="150"/>
      <c r="D33" s="150"/>
      <c r="E33" s="150"/>
      <c r="F33" s="150"/>
      <c r="G33" s="350" t="s">
        <v>4</v>
      </c>
      <c r="H33" s="351"/>
      <c r="I33" s="454"/>
      <c r="J33" s="455">
        <f>J31+J32</f>
        <v>1015200</v>
      </c>
      <c r="K33" s="456"/>
      <c r="L33" s="455">
        <f>L31+L32</f>
        <v>0</v>
      </c>
      <c r="M33" s="457"/>
      <c r="N33" s="458"/>
      <c r="O33" s="144">
        <f t="shared" ref="O33" si="2">O32+O31</f>
        <v>1015200</v>
      </c>
    </row>
    <row r="34" spans="2:15" ht="8.1" customHeight="1" x14ac:dyDescent="0.25">
      <c r="B34" s="43"/>
      <c r="C34" s="43"/>
      <c r="D34" s="43"/>
      <c r="E34" s="43"/>
      <c r="F34" s="43"/>
      <c r="G34" s="49"/>
      <c r="H34" s="43"/>
      <c r="I34" s="43"/>
      <c r="J34" s="441"/>
      <c r="K34" s="441"/>
      <c r="L34" s="441"/>
      <c r="M34" s="441"/>
      <c r="N34" s="441"/>
      <c r="O34" s="441"/>
    </row>
    <row r="35" spans="2:15" ht="15.75" x14ac:dyDescent="0.25">
      <c r="B35" s="186" t="s">
        <v>60</v>
      </c>
      <c r="C35" s="43"/>
      <c r="D35" s="43"/>
      <c r="E35" s="43"/>
      <c r="F35" s="43"/>
      <c r="G35" s="49"/>
      <c r="H35" s="43"/>
      <c r="I35" s="43"/>
      <c r="J35" s="442"/>
      <c r="K35" s="442"/>
      <c r="L35" s="442"/>
      <c r="M35" s="442"/>
      <c r="N35" s="442"/>
      <c r="O35" s="442"/>
    </row>
    <row r="36" spans="2:15" x14ac:dyDescent="0.25">
      <c r="B36" s="150"/>
      <c r="C36" s="302" t="s">
        <v>45</v>
      </c>
      <c r="D36" s="302"/>
      <c r="E36" s="302"/>
      <c r="F36" s="302"/>
      <c r="G36" s="302"/>
      <c r="H36" s="302"/>
      <c r="I36" s="303"/>
      <c r="J36" s="443"/>
      <c r="K36" s="444"/>
      <c r="L36" s="359"/>
      <c r="M36" s="445"/>
      <c r="N36" s="446"/>
      <c r="O36" s="152"/>
    </row>
    <row r="37" spans="2:15" x14ac:dyDescent="0.25">
      <c r="B37" s="46"/>
      <c r="C37" s="304" t="s">
        <v>46</v>
      </c>
      <c r="D37" s="304"/>
      <c r="E37" s="304"/>
      <c r="F37" s="304"/>
      <c r="G37" s="304"/>
      <c r="H37" s="304"/>
      <c r="I37" s="353"/>
      <c r="J37" s="447"/>
      <c r="K37" s="448"/>
      <c r="L37" s="381"/>
      <c r="M37" s="449"/>
      <c r="N37" s="450"/>
      <c r="O37" s="153"/>
    </row>
    <row r="38" spans="2:15" x14ac:dyDescent="0.25">
      <c r="B38" s="46"/>
      <c r="C38" s="349" t="s">
        <v>47</v>
      </c>
      <c r="D38" s="349"/>
      <c r="E38" s="349"/>
      <c r="F38" s="349"/>
      <c r="G38" s="349"/>
      <c r="H38" s="349"/>
      <c r="I38" s="356"/>
      <c r="J38" s="430"/>
      <c r="K38" s="431"/>
      <c r="L38" s="432"/>
      <c r="M38" s="433"/>
      <c r="N38" s="434"/>
      <c r="O38" s="154"/>
    </row>
    <row r="39" spans="2:15" ht="15.75" x14ac:dyDescent="0.25">
      <c r="B39" s="52"/>
      <c r="C39" s="99" t="s">
        <v>44</v>
      </c>
      <c r="D39" s="75"/>
      <c r="E39" s="75"/>
      <c r="F39" s="75"/>
      <c r="G39" s="435" t="str">
        <f>N6</f>
        <v>xxx</v>
      </c>
      <c r="H39" s="436"/>
      <c r="I39" s="437"/>
      <c r="J39" s="386">
        <f>J33-J36-J37-J38</f>
        <v>1015200</v>
      </c>
      <c r="K39" s="438"/>
      <c r="L39" s="386">
        <f>L33-L36-L37-L38</f>
        <v>0</v>
      </c>
      <c r="M39" s="439"/>
      <c r="N39" s="440"/>
      <c r="O39" s="155">
        <f>J39-L39</f>
        <v>1015200</v>
      </c>
    </row>
    <row r="40" spans="2:15" ht="9" customHeight="1" x14ac:dyDescent="0.25">
      <c r="B40" s="43"/>
      <c r="C40" s="43"/>
      <c r="D40" s="43"/>
      <c r="E40" s="43"/>
      <c r="F40" s="43"/>
      <c r="G40" s="49"/>
      <c r="H40" s="43"/>
      <c r="I40" s="43"/>
      <c r="J40" s="43"/>
      <c r="K40" s="43"/>
      <c r="L40" s="43"/>
      <c r="M40" s="43"/>
      <c r="N40" s="43"/>
      <c r="O40" s="43"/>
    </row>
    <row r="41" spans="2:15" ht="13.5" customHeight="1" x14ac:dyDescent="0.25">
      <c r="B41" s="43"/>
      <c r="C41" s="43"/>
      <c r="D41" s="43"/>
      <c r="E41" s="43"/>
      <c r="F41" s="43"/>
      <c r="G41" s="49"/>
      <c r="H41" s="43"/>
      <c r="I41" s="43"/>
      <c r="J41" s="43"/>
      <c r="K41" s="43"/>
      <c r="L41" s="188" t="s">
        <v>25</v>
      </c>
      <c r="M41" s="188"/>
      <c r="N41" s="50"/>
      <c r="O41" s="50"/>
    </row>
    <row r="42" spans="2:15" ht="13.5" customHeight="1" x14ac:dyDescent="0.25">
      <c r="B42" s="43"/>
      <c r="C42" s="43"/>
      <c r="D42" s="43"/>
      <c r="E42" s="43"/>
      <c r="F42" s="43"/>
      <c r="G42" s="49"/>
      <c r="H42" s="43"/>
      <c r="I42" s="43"/>
      <c r="L42" s="257">
        <v>1</v>
      </c>
      <c r="M42" s="281">
        <f ca="1">IFERROR(IF(L42&gt;=_xlfn.NUMBERVALUE($F$2),"",'01'!$O$3),"")</f>
        <v>42735</v>
      </c>
      <c r="N42" s="282"/>
      <c r="O42" s="258">
        <f ca="1">IF(M42="","",'01'!O41)</f>
        <v>0</v>
      </c>
    </row>
    <row r="43" spans="2:15" ht="13.5" customHeight="1" x14ac:dyDescent="0.25">
      <c r="B43" s="43"/>
      <c r="C43" s="43"/>
      <c r="D43" s="43"/>
      <c r="E43" s="43"/>
      <c r="F43" s="43"/>
      <c r="G43" s="49"/>
      <c r="H43" s="43"/>
      <c r="I43" s="43"/>
      <c r="L43" s="259">
        <v>2</v>
      </c>
      <c r="M43" s="283" t="str">
        <f ca="1">IFERROR(IF(L43&gt;=_xlfn.NUMBERVALUE($F$2),"",'02'!$O$3),"")</f>
        <v/>
      </c>
      <c r="N43" s="284"/>
      <c r="O43" s="260" t="str">
        <f ca="1">IF(M43="","",'02'!$O$39)</f>
        <v/>
      </c>
    </row>
    <row r="44" spans="2:15" ht="13.5" customHeight="1" x14ac:dyDescent="0.25">
      <c r="B44" s="43"/>
      <c r="C44" s="43"/>
      <c r="D44" s="43"/>
      <c r="E44" s="43"/>
      <c r="F44" s="43"/>
      <c r="G44" s="49"/>
      <c r="H44" s="43"/>
      <c r="I44" s="43"/>
      <c r="L44" s="259">
        <v>3</v>
      </c>
      <c r="M44" s="283" t="str">
        <f ca="1">IFERROR(IF(L44&gt;=_xlfn.NUMBERVALUE($F$2),"",'[2]03'!$N$3),"")</f>
        <v/>
      </c>
      <c r="N44" s="284"/>
      <c r="O44" s="260" t="str">
        <f ca="1">IF(M44="","",'[2]03'!$N$39)</f>
        <v/>
      </c>
    </row>
    <row r="45" spans="2:15" ht="13.5" customHeight="1" x14ac:dyDescent="0.25">
      <c r="B45" s="43"/>
      <c r="C45" s="43"/>
      <c r="D45" s="43"/>
      <c r="E45" s="43"/>
      <c r="F45" s="43"/>
      <c r="G45" s="49"/>
      <c r="H45" s="43"/>
      <c r="I45" s="43"/>
      <c r="L45" s="259">
        <v>4</v>
      </c>
      <c r="M45" s="283" t="str">
        <f ca="1">IFERROR(IF(L45&gt;=_xlfn.NUMBERVALUE($F$2),"",'[3]04'!$N$3),"")</f>
        <v/>
      </c>
      <c r="N45" s="284"/>
      <c r="O45" s="260" t="str">
        <f ca="1">IF(M45="","",'[3]04'!$N$39)</f>
        <v/>
      </c>
    </row>
    <row r="46" spans="2:15" ht="13.5" customHeight="1" x14ac:dyDescent="0.25">
      <c r="B46" s="43"/>
      <c r="C46" s="43"/>
      <c r="D46" s="43"/>
      <c r="E46" s="43"/>
      <c r="F46" s="43"/>
      <c r="G46" s="49"/>
      <c r="H46" s="43"/>
      <c r="I46" s="43"/>
      <c r="L46" s="259">
        <v>5</v>
      </c>
      <c r="M46" s="283" t="str">
        <f ca="1">IFERROR(IF(L46&gt;=_xlfn.NUMBERVALUE($F$2),"",'[4]05'!$N$3),"")</f>
        <v/>
      </c>
      <c r="N46" s="284"/>
      <c r="O46" s="260" t="str">
        <f ca="1">IF(M46="","",'[4]05'!$N$39)</f>
        <v/>
      </c>
    </row>
    <row r="47" spans="2:15" ht="13.5" customHeight="1" x14ac:dyDescent="0.25">
      <c r="B47" s="43"/>
      <c r="C47" s="43"/>
      <c r="D47" s="43"/>
      <c r="E47" s="43"/>
      <c r="F47" s="43"/>
      <c r="G47" s="49"/>
      <c r="H47" s="43"/>
      <c r="I47" s="43"/>
      <c r="L47" s="259">
        <v>6</v>
      </c>
      <c r="M47" s="283" t="str">
        <f ca="1">IFERROR(IF(L47&gt;=_xlfn.NUMBERVALUE($F$2),"",'[5]06'!$N$3),"")</f>
        <v/>
      </c>
      <c r="N47" s="284"/>
      <c r="O47" s="260" t="str">
        <f ca="1">IF(M47="","",'[5]06'!$N$39)</f>
        <v/>
      </c>
    </row>
    <row r="48" spans="2:15" ht="13.5" customHeight="1" x14ac:dyDescent="0.25">
      <c r="B48" s="43"/>
      <c r="C48" s="43"/>
      <c r="D48" s="43"/>
      <c r="E48" s="43"/>
      <c r="F48" s="43"/>
      <c r="G48" s="49"/>
      <c r="H48" s="43"/>
      <c r="I48" s="43"/>
      <c r="L48" s="259">
        <v>7</v>
      </c>
      <c r="M48" s="285" t="str">
        <f ca="1">IFERROR(IF(L48&gt;=_xlfn.NUMBERVALUE($F$2),"",'[6]07'!$N$3),"")</f>
        <v/>
      </c>
      <c r="N48" s="286"/>
      <c r="O48" s="260" t="str">
        <f ca="1">IF(M48="","",'[6]07'!$N$39)</f>
        <v/>
      </c>
    </row>
    <row r="49" spans="2:17" ht="13.5" customHeight="1" x14ac:dyDescent="0.25">
      <c r="B49" s="43"/>
      <c r="C49" s="43"/>
      <c r="D49" s="43"/>
      <c r="E49" s="43"/>
      <c r="F49" s="43"/>
      <c r="G49" s="49"/>
      <c r="H49" s="43"/>
      <c r="I49" s="43"/>
      <c r="L49" s="315" t="s">
        <v>24</v>
      </c>
      <c r="M49" s="315"/>
      <c r="N49" s="315"/>
      <c r="O49" s="39">
        <f ca="1">SUM(O42:O48)</f>
        <v>0</v>
      </c>
    </row>
    <row r="50" spans="2:17" ht="13.5" customHeight="1" x14ac:dyDescent="0.25">
      <c r="B50" s="43"/>
      <c r="C50" s="43"/>
      <c r="D50" s="43"/>
      <c r="E50" s="43"/>
      <c r="F50" s="43"/>
      <c r="G50" s="49"/>
      <c r="H50" s="43"/>
      <c r="I50" s="43"/>
      <c r="N50" s="43"/>
      <c r="O50" s="43"/>
    </row>
    <row r="51" spans="2:17" ht="15.75" customHeight="1" x14ac:dyDescent="0.25">
      <c r="B51" s="189" t="s">
        <v>15</v>
      </c>
      <c r="C51" s="43"/>
      <c r="D51" s="43"/>
      <c r="E51" s="43"/>
      <c r="F51" s="190" t="s">
        <v>20</v>
      </c>
      <c r="G51" s="191"/>
      <c r="H51" s="46"/>
      <c r="I51" s="46"/>
      <c r="J51" s="189" t="s">
        <v>21</v>
      </c>
      <c r="K51" s="43"/>
      <c r="L51" s="43"/>
      <c r="M51" s="43"/>
      <c r="N51" s="190" t="s">
        <v>20</v>
      </c>
      <c r="O51" s="192"/>
    </row>
    <row r="52" spans="2:17" ht="144" customHeight="1" x14ac:dyDescent="0.25">
      <c r="B52" s="401"/>
      <c r="C52" s="402"/>
      <c r="D52" s="402"/>
      <c r="E52" s="402"/>
      <c r="F52" s="402"/>
      <c r="G52" s="402"/>
      <c r="H52" s="403"/>
      <c r="I52" s="11"/>
      <c r="J52" s="193"/>
      <c r="K52" s="194"/>
      <c r="L52" s="194"/>
      <c r="M52" s="194"/>
      <c r="N52" s="194"/>
      <c r="O52" s="195"/>
    </row>
    <row r="53" spans="2:17" x14ac:dyDescent="0.25">
      <c r="B53" s="404"/>
      <c r="C53" s="405"/>
      <c r="D53" s="405"/>
      <c r="E53" s="405"/>
      <c r="F53" s="405"/>
      <c r="G53" s="405"/>
      <c r="H53" s="406"/>
      <c r="I53" s="11"/>
      <c r="J53" s="196"/>
      <c r="K53" s="176"/>
      <c r="L53" s="176"/>
      <c r="M53" s="176"/>
      <c r="N53" s="176"/>
      <c r="O53" s="197"/>
    </row>
    <row r="54" spans="2:17" x14ac:dyDescent="0.25">
      <c r="J54" s="198"/>
      <c r="K54" s="199"/>
      <c r="L54" s="407"/>
      <c r="M54" s="407"/>
      <c r="N54" s="407"/>
      <c r="O54" s="199"/>
      <c r="Q54" s="200"/>
    </row>
    <row r="55" spans="2:17" s="201" customFormat="1" x14ac:dyDescent="0.25">
      <c r="B55" s="201" t="s">
        <v>32</v>
      </c>
      <c r="G55" s="202"/>
      <c r="J55" s="203"/>
      <c r="K55" s="204"/>
      <c r="L55" s="205"/>
      <c r="M55" s="205"/>
      <c r="N55" s="205"/>
      <c r="O55" s="204"/>
      <c r="Q55" s="200"/>
    </row>
    <row r="56" spans="2:17" s="201" customFormat="1" x14ac:dyDescent="0.25">
      <c r="B56" s="206"/>
      <c r="C56" s="207" t="s">
        <v>34</v>
      </c>
      <c r="D56" s="208"/>
      <c r="E56" s="208"/>
      <c r="F56" s="208"/>
      <c r="G56" s="209"/>
      <c r="H56" s="208"/>
      <c r="I56" s="208"/>
      <c r="J56" s="210"/>
      <c r="K56" s="211"/>
      <c r="L56" s="212"/>
      <c r="M56" s="212"/>
      <c r="N56" s="212"/>
      <c r="O56" s="211"/>
      <c r="Q56" s="200"/>
    </row>
    <row r="57" spans="2:17" s="201" customFormat="1" x14ac:dyDescent="0.25">
      <c r="B57" s="213"/>
      <c r="C57" s="213"/>
      <c r="D57" s="214"/>
      <c r="E57" s="214"/>
      <c r="F57" s="214"/>
      <c r="G57" s="214" t="s">
        <v>33</v>
      </c>
      <c r="H57" s="215"/>
      <c r="I57" s="215"/>
      <c r="J57" s="216" t="s">
        <v>41</v>
      </c>
      <c r="K57" s="217">
        <v>0</v>
      </c>
      <c r="L57" s="218" t="s">
        <v>39</v>
      </c>
      <c r="M57" s="410">
        <v>0</v>
      </c>
      <c r="N57" s="411"/>
      <c r="O57" s="219">
        <f>-(K57*250)-(M57*150)</f>
        <v>0</v>
      </c>
      <c r="Q57" s="200"/>
    </row>
    <row r="58" spans="2:17" s="201" customFormat="1" x14ac:dyDescent="0.25">
      <c r="B58" s="213"/>
      <c r="C58" s="207" t="s">
        <v>38</v>
      </c>
      <c r="D58" s="208"/>
      <c r="E58" s="208"/>
      <c r="F58" s="208"/>
      <c r="G58" s="209"/>
      <c r="H58" s="208"/>
      <c r="I58" s="208"/>
      <c r="J58" s="220"/>
      <c r="K58" s="221"/>
      <c r="L58" s="212"/>
      <c r="M58" s="212"/>
      <c r="N58" s="222"/>
      <c r="O58" s="223"/>
      <c r="Q58" s="200"/>
    </row>
    <row r="59" spans="2:17" s="201" customFormat="1" x14ac:dyDescent="0.25">
      <c r="B59" s="213"/>
      <c r="C59" s="213"/>
      <c r="D59" s="214"/>
      <c r="E59" s="214"/>
      <c r="F59" s="214"/>
      <c r="G59" s="214" t="s">
        <v>36</v>
      </c>
      <c r="H59" s="215"/>
      <c r="I59" s="215"/>
      <c r="J59" s="216" t="s">
        <v>42</v>
      </c>
      <c r="K59" s="217">
        <v>0</v>
      </c>
      <c r="L59" s="218" t="s">
        <v>40</v>
      </c>
      <c r="M59" s="410">
        <v>0</v>
      </c>
      <c r="N59" s="411"/>
      <c r="O59" s="224">
        <f>-M59*K59*500</f>
        <v>0</v>
      </c>
      <c r="Q59" s="200"/>
    </row>
    <row r="60" spans="2:17" s="201" customFormat="1" x14ac:dyDescent="0.25">
      <c r="B60" s="213"/>
      <c r="C60" s="207" t="s">
        <v>35</v>
      </c>
      <c r="D60" s="208"/>
      <c r="E60" s="208"/>
      <c r="F60" s="208"/>
      <c r="G60" s="209"/>
      <c r="H60" s="208"/>
      <c r="I60" s="208"/>
      <c r="J60" s="220"/>
      <c r="K60" s="220"/>
      <c r="L60" s="212"/>
      <c r="M60" s="212"/>
      <c r="N60" s="222"/>
      <c r="O60" s="223"/>
      <c r="Q60" s="200"/>
    </row>
    <row r="61" spans="2:17" s="201" customFormat="1" x14ac:dyDescent="0.25">
      <c r="B61" s="213"/>
      <c r="C61" s="225"/>
      <c r="D61" s="226"/>
      <c r="E61" s="226"/>
      <c r="F61" s="226"/>
      <c r="G61" s="226" t="s">
        <v>37</v>
      </c>
      <c r="H61" s="227"/>
      <c r="I61" s="227"/>
      <c r="J61" s="228"/>
      <c r="K61" s="228"/>
      <c r="L61" s="229" t="s">
        <v>40</v>
      </c>
      <c r="M61" s="414">
        <v>0</v>
      </c>
      <c r="N61" s="415"/>
      <c r="O61" s="230">
        <f>-1000*M61</f>
        <v>0</v>
      </c>
      <c r="Q61" s="200"/>
    </row>
    <row r="62" spans="2:17" s="201" customFormat="1" x14ac:dyDescent="0.25">
      <c r="B62" s="213"/>
      <c r="C62" s="182" t="s">
        <v>43</v>
      </c>
      <c r="D62" s="215"/>
      <c r="E62" s="215"/>
      <c r="F62" s="215"/>
      <c r="G62" s="231"/>
      <c r="H62" s="215"/>
      <c r="I62" s="215"/>
      <c r="J62" s="232"/>
      <c r="K62" s="232"/>
      <c r="L62" s="233"/>
      <c r="M62" s="233"/>
      <c r="N62" s="234"/>
      <c r="O62" s="235"/>
      <c r="Q62" s="200"/>
    </row>
    <row r="63" spans="2:17" s="201" customFormat="1" x14ac:dyDescent="0.25">
      <c r="B63" s="213"/>
      <c r="C63" s="225"/>
      <c r="D63" s="226"/>
      <c r="E63" s="226"/>
      <c r="F63" s="226"/>
      <c r="G63" s="226" t="s">
        <v>37</v>
      </c>
      <c r="H63" s="227"/>
      <c r="I63" s="215"/>
      <c r="J63" s="232"/>
      <c r="K63" s="268"/>
      <c r="L63" s="218" t="s">
        <v>40</v>
      </c>
      <c r="M63" s="412">
        <v>0</v>
      </c>
      <c r="N63" s="413"/>
      <c r="O63" s="236">
        <f>-1500*M63</f>
        <v>0</v>
      </c>
      <c r="Q63" s="200"/>
    </row>
    <row r="64" spans="2:17" s="201" customFormat="1" x14ac:dyDescent="0.25">
      <c r="B64" s="52"/>
      <c r="C64" s="26"/>
      <c r="D64" s="50"/>
      <c r="E64" s="51"/>
      <c r="F64" s="50"/>
      <c r="G64" s="176"/>
      <c r="H64" s="176"/>
      <c r="I64" s="408" t="s">
        <v>54</v>
      </c>
      <c r="J64" s="408"/>
      <c r="K64" s="408"/>
      <c r="L64" s="408"/>
      <c r="M64" s="408"/>
      <c r="N64" s="409"/>
      <c r="O64" s="156">
        <f>SUM(O57:O63)</f>
        <v>0</v>
      </c>
      <c r="Q64" s="200"/>
    </row>
    <row r="65" spans="2:19" ht="33.75" customHeight="1" x14ac:dyDescent="0.25"/>
    <row r="66" spans="2:19" x14ac:dyDescent="0.25">
      <c r="B66" s="201" t="s">
        <v>48</v>
      </c>
      <c r="J66" s="198"/>
      <c r="K66" s="199"/>
      <c r="L66" s="234"/>
      <c r="M66" s="234"/>
      <c r="N66" s="234"/>
      <c r="O66" s="199"/>
    </row>
    <row r="67" spans="2:19" x14ac:dyDescent="0.25">
      <c r="B67" s="194"/>
      <c r="C67" s="128" t="s">
        <v>52</v>
      </c>
      <c r="D67" s="129"/>
      <c r="E67" s="237"/>
      <c r="F67" s="129"/>
      <c r="G67" s="129"/>
      <c r="H67" s="129"/>
      <c r="I67" s="129"/>
      <c r="J67" s="382">
        <f>J17</f>
        <v>900000</v>
      </c>
      <c r="K67" s="382"/>
      <c r="L67" s="194"/>
      <c r="M67" s="194"/>
      <c r="N67" s="194"/>
      <c r="O67" s="194"/>
    </row>
    <row r="68" spans="2:19" x14ac:dyDescent="0.25">
      <c r="B68" s="11"/>
      <c r="C68" s="131" t="s">
        <v>53</v>
      </c>
      <c r="D68" s="131"/>
      <c r="E68" s="133"/>
      <c r="F68" s="238"/>
      <c r="G68" s="133"/>
      <c r="H68" s="133"/>
      <c r="I68" s="133"/>
      <c r="J68" s="390">
        <f>J67/G10</f>
        <v>0.88932806324110669</v>
      </c>
      <c r="K68" s="390"/>
      <c r="L68" s="11"/>
      <c r="M68" s="11"/>
      <c r="N68" s="11"/>
      <c r="O68" s="11"/>
    </row>
    <row r="69" spans="2:19" x14ac:dyDescent="0.25">
      <c r="B69" s="11"/>
      <c r="C69" s="131" t="s">
        <v>51</v>
      </c>
      <c r="D69" s="239"/>
      <c r="E69" s="131"/>
      <c r="F69" s="239"/>
      <c r="G69" s="133"/>
      <c r="H69" s="133"/>
      <c r="I69" s="133"/>
      <c r="J69" s="421">
        <f>IF(J68&lt;0.65,0,-0.65+J68)</f>
        <v>0.23932806324110667</v>
      </c>
      <c r="K69" s="421"/>
      <c r="L69" s="110"/>
      <c r="M69" s="110"/>
      <c r="N69" s="11"/>
      <c r="O69" s="176"/>
    </row>
    <row r="70" spans="2:19" ht="15.75" x14ac:dyDescent="0.25">
      <c r="B70" s="176"/>
      <c r="C70" s="176"/>
      <c r="D70" s="240"/>
      <c r="E70" s="240"/>
      <c r="F70" s="240"/>
      <c r="G70" s="176"/>
      <c r="H70" s="176"/>
      <c r="I70" s="176"/>
      <c r="J70" s="241"/>
      <c r="K70" s="241"/>
      <c r="L70" s="241"/>
      <c r="M70" s="241"/>
      <c r="N70" s="241" t="s">
        <v>55</v>
      </c>
      <c r="O70" s="242">
        <f>IF(J68&gt;0.8,-J14,-((J69*J14)/15%))</f>
        <v>0</v>
      </c>
    </row>
    <row r="71" spans="2:19" ht="33" customHeight="1" x14ac:dyDescent="0.25">
      <c r="B71" s="11"/>
      <c r="C71" s="11"/>
      <c r="D71" s="175"/>
      <c r="E71" s="175"/>
      <c r="F71" s="175"/>
      <c r="G71" s="175"/>
      <c r="H71" s="175"/>
      <c r="I71" s="11"/>
      <c r="J71" s="175"/>
      <c r="K71" s="175"/>
      <c r="L71" s="175"/>
      <c r="M71" s="175"/>
      <c r="N71" s="243"/>
      <c r="O71" s="244"/>
    </row>
    <row r="72" spans="2:19" ht="15.75" x14ac:dyDescent="0.25">
      <c r="B72" s="213" t="s">
        <v>62</v>
      </c>
      <c r="C72" s="11"/>
      <c r="D72" s="175"/>
      <c r="E72" s="175"/>
      <c r="F72" s="175"/>
      <c r="G72" s="175"/>
      <c r="H72" s="175"/>
      <c r="I72" s="11"/>
      <c r="J72" s="175"/>
      <c r="K72" s="175"/>
      <c r="L72" s="175"/>
      <c r="M72" s="175"/>
      <c r="N72" s="243"/>
      <c r="O72" s="244"/>
    </row>
    <row r="73" spans="2:19" ht="15.75" x14ac:dyDescent="0.25">
      <c r="B73" s="194"/>
      <c r="C73" s="245" t="s">
        <v>31</v>
      </c>
      <c r="D73" s="246"/>
      <c r="E73" s="194"/>
      <c r="F73" s="194"/>
      <c r="G73" s="247"/>
      <c r="H73" s="179"/>
      <c r="I73" s="194"/>
      <c r="J73" s="179"/>
      <c r="K73" s="179"/>
      <c r="L73" s="248" t="s">
        <v>61</v>
      </c>
      <c r="M73" s="248"/>
      <c r="N73" s="241"/>
      <c r="O73" s="249"/>
    </row>
    <row r="74" spans="2:19" x14ac:dyDescent="0.25">
      <c r="B74" s="11"/>
      <c r="C74" s="262" t="s">
        <v>56</v>
      </c>
      <c r="D74" s="422" t="s">
        <v>58</v>
      </c>
      <c r="E74" s="423"/>
      <c r="F74" s="424"/>
      <c r="G74" s="422" t="s">
        <v>59</v>
      </c>
      <c r="H74" s="423"/>
      <c r="I74" s="423"/>
      <c r="J74" s="250"/>
      <c r="K74" s="11"/>
      <c r="L74" s="264" t="s">
        <v>56</v>
      </c>
      <c r="M74" s="416" t="s">
        <v>57</v>
      </c>
      <c r="N74" s="417"/>
      <c r="O74" s="265" t="s">
        <v>8</v>
      </c>
      <c r="Q74" s="275">
        <f>[7]Feuil1!$L$13</f>
        <v>42710</v>
      </c>
      <c r="S74" s="12" t="s">
        <v>66</v>
      </c>
    </row>
    <row r="75" spans="2:19" x14ac:dyDescent="0.25">
      <c r="B75" s="11"/>
      <c r="C75" s="259">
        <v>1</v>
      </c>
      <c r="D75" s="425" t="str">
        <f>IF([7]Feuil1!$L52="NOM1","",[7]Feuil1!$L52)</f>
        <v/>
      </c>
      <c r="E75" s="426"/>
      <c r="F75" s="427"/>
      <c r="G75" s="425">
        <f>[7]Feuil1!$M52</f>
        <v>0</v>
      </c>
      <c r="H75" s="426"/>
      <c r="I75" s="427"/>
      <c r="J75" s="251"/>
      <c r="K75" s="11"/>
      <c r="L75" s="266">
        <v>1</v>
      </c>
      <c r="M75" s="279">
        <f>IF($O$3&lt;[7]Feuil1!$L$13," ",[7]Feuil1!$L$13)</f>
        <v>42710</v>
      </c>
      <c r="N75" s="280"/>
      <c r="O75" s="252">
        <f>IF(M75="","",[7]Feuil1!$M$13)</f>
        <v>10000</v>
      </c>
    </row>
    <row r="76" spans="2:19" x14ac:dyDescent="0.25">
      <c r="B76" s="11"/>
      <c r="C76" s="259">
        <v>2</v>
      </c>
      <c r="D76" s="425" t="str">
        <f>IF([7]Feuil1!$L53="NOM2","",[7]Feuil1!$L53)</f>
        <v/>
      </c>
      <c r="E76" s="426"/>
      <c r="F76" s="427"/>
      <c r="G76" s="425">
        <f>[7]Feuil1!$M53</f>
        <v>0</v>
      </c>
      <c r="H76" s="426"/>
      <c r="I76" s="427"/>
      <c r="J76" s="251"/>
      <c r="K76" s="11"/>
      <c r="L76" s="266">
        <v>2</v>
      </c>
      <c r="M76" s="279" t="str">
        <f>IF(O4&lt;[7]Feuil1!$L$13," ",[7]Feuil1!$L$13)</f>
        <v xml:space="preserve"> </v>
      </c>
      <c r="N76" s="280"/>
      <c r="O76" s="252">
        <f>IF(M76="","",[7]Feuil1!$M$13)</f>
        <v>10000</v>
      </c>
    </row>
    <row r="77" spans="2:19" x14ac:dyDescent="0.25">
      <c r="B77" s="11"/>
      <c r="C77" s="263">
        <v>3</v>
      </c>
      <c r="D77" s="398" t="str">
        <f>IF([7]Feuil1!$L54="NOM3","",[7]Feuil1!$L54)</f>
        <v/>
      </c>
      <c r="E77" s="399"/>
      <c r="F77" s="400"/>
      <c r="G77" s="398">
        <v>0</v>
      </c>
      <c r="H77" s="399"/>
      <c r="I77" s="400"/>
      <c r="J77" s="251"/>
      <c r="K77" s="11"/>
      <c r="L77" s="266">
        <v>3</v>
      </c>
      <c r="M77" s="279" t="e">
        <f>IF([7]Feuil1!$I67="","",IF($O$3&gt;[7]Feuil1!$I67,[7]Feuil1!$I67,""))</f>
        <v>#REF!</v>
      </c>
      <c r="N77" s="280"/>
      <c r="O77" s="252" t="e">
        <f>IF(M77="","",[7]Feuil1!$J67)</f>
        <v>#REF!</v>
      </c>
    </row>
    <row r="78" spans="2:19" x14ac:dyDescent="0.25">
      <c r="B78" s="11"/>
      <c r="C78" s="194"/>
      <c r="D78" s="194"/>
      <c r="E78" s="315" t="s">
        <v>24</v>
      </c>
      <c r="F78" s="316"/>
      <c r="G78" s="418">
        <f>SUM(G75:G77)</f>
        <v>0</v>
      </c>
      <c r="H78" s="419"/>
      <c r="I78" s="420"/>
      <c r="J78" s="11"/>
      <c r="K78" s="11"/>
      <c r="L78" s="266">
        <v>4</v>
      </c>
      <c r="M78" s="279" t="e">
        <f>IF([7]Feuil1!$I68="","",IF($O$3&gt;[7]Feuil1!$I68,[7]Feuil1!$I68,""))</f>
        <v>#REF!</v>
      </c>
      <c r="N78" s="280"/>
      <c r="O78" s="252" t="e">
        <f>IF(M78="","",[7]Feuil1!$J68)</f>
        <v>#REF!</v>
      </c>
    </row>
    <row r="79" spans="2:19" x14ac:dyDescent="0.25">
      <c r="B79" s="11"/>
      <c r="C79" s="11"/>
      <c r="D79" s="11"/>
      <c r="E79" s="11"/>
      <c r="F79" s="11"/>
      <c r="G79" s="175"/>
      <c r="H79" s="11"/>
      <c r="I79" s="11"/>
      <c r="J79" s="11"/>
      <c r="K79" s="11"/>
      <c r="L79" s="266">
        <v>5</v>
      </c>
      <c r="M79" s="279" t="e">
        <f>IF([7]Feuil1!$I69="","",IF($O$3&gt;[7]Feuil1!$I69,[7]Feuil1!$I69,""))</f>
        <v>#REF!</v>
      </c>
      <c r="N79" s="280"/>
      <c r="O79" s="252" t="e">
        <f>IF(M79="","",[7]Feuil1!$J69)</f>
        <v>#REF!</v>
      </c>
    </row>
    <row r="80" spans="2:19" x14ac:dyDescent="0.25">
      <c r="B80" s="11"/>
      <c r="C80" s="11"/>
      <c r="D80" s="11"/>
      <c r="E80" s="11"/>
      <c r="F80" s="11"/>
      <c r="G80" s="175"/>
      <c r="H80" s="11"/>
      <c r="I80" s="11"/>
      <c r="J80" s="11"/>
      <c r="K80" s="11"/>
      <c r="L80" s="266">
        <v>6</v>
      </c>
      <c r="M80" s="279" t="e">
        <f>IF([7]Feuil1!$I70="","",IF($O$3&gt;[7]Feuil1!$I70,[7]Feuil1!$I70,""))</f>
        <v>#REF!</v>
      </c>
      <c r="N80" s="280"/>
      <c r="O80" s="252" t="e">
        <f>IF(M80="","",[7]Feuil1!$J70)</f>
        <v>#REF!</v>
      </c>
    </row>
    <row r="81" spans="2:28" x14ac:dyDescent="0.25">
      <c r="B81" s="11"/>
      <c r="C81" s="11"/>
      <c r="D81" s="11"/>
      <c r="E81" s="11"/>
      <c r="F81" s="11"/>
      <c r="G81" s="175"/>
      <c r="H81" s="175"/>
      <c r="I81" s="11"/>
      <c r="J81" s="11"/>
      <c r="K81" s="11"/>
      <c r="L81" s="266">
        <v>7</v>
      </c>
      <c r="M81" s="279" t="e">
        <f>IF([7]Feuil1!$I71="","",IF($O$3&gt;[7]Feuil1!$I71,[7]Feuil1!$I71,""))</f>
        <v>#REF!</v>
      </c>
      <c r="N81" s="280"/>
      <c r="O81" s="252" t="e">
        <f>IF(M81="","",[7]Feuil1!$J71)</f>
        <v>#REF!</v>
      </c>
    </row>
    <row r="82" spans="2:28" x14ac:dyDescent="0.25">
      <c r="B82" s="11"/>
      <c r="C82" s="11"/>
      <c r="D82" s="11"/>
      <c r="E82" s="11"/>
      <c r="F82" s="11"/>
      <c r="G82" s="175"/>
      <c r="H82" s="175"/>
      <c r="I82" s="11"/>
      <c r="J82" s="11"/>
      <c r="K82" s="11"/>
      <c r="L82" s="266">
        <v>8</v>
      </c>
      <c r="M82" s="279" t="e">
        <f>IF([7]Feuil1!$I72="","",IF($O$3&gt;[7]Feuil1!$I72,[7]Feuil1!$I72,""))</f>
        <v>#REF!</v>
      </c>
      <c r="N82" s="280"/>
      <c r="O82" s="252" t="e">
        <f>IF(M82="","",[7]Feuil1!$J72)</f>
        <v>#REF!</v>
      </c>
    </row>
    <row r="83" spans="2:28" x14ac:dyDescent="0.25">
      <c r="B83" s="11"/>
      <c r="C83" s="11"/>
      <c r="D83" s="11"/>
      <c r="E83" s="11"/>
      <c r="F83" s="11"/>
      <c r="G83" s="175"/>
      <c r="H83" s="175"/>
      <c r="I83" s="11"/>
      <c r="J83" s="11"/>
      <c r="K83" s="11"/>
      <c r="L83" s="266">
        <v>9</v>
      </c>
      <c r="M83" s="279" t="e">
        <f>IF([7]Feuil1!$I73="","",IF($O$3&gt;[7]Feuil1!$I73,[7]Feuil1!$I73,""))</f>
        <v>#REF!</v>
      </c>
      <c r="N83" s="280"/>
      <c r="O83" s="252" t="e">
        <f>IF(M83="","",[7]Feuil1!$J73)</f>
        <v>#REF!</v>
      </c>
    </row>
    <row r="84" spans="2:28" x14ac:dyDescent="0.25">
      <c r="B84" s="11"/>
      <c r="C84" s="11"/>
      <c r="D84" s="11"/>
      <c r="E84" s="11"/>
      <c r="F84" s="11"/>
      <c r="G84" s="175"/>
      <c r="H84" s="175"/>
      <c r="I84" s="11"/>
      <c r="J84" s="11"/>
      <c r="K84" s="11"/>
      <c r="L84" s="266">
        <v>10</v>
      </c>
      <c r="M84" s="279" t="str">
        <f>IF([1]Feuil1!$I74="","",IF($O$3&gt;[1]Feuil1!$I74,[1]Feuil1!$I74,""))</f>
        <v/>
      </c>
      <c r="N84" s="280"/>
      <c r="O84" s="252" t="str">
        <f>IF(M84="","",[1]Feuil1!$J74)</f>
        <v/>
      </c>
    </row>
    <row r="85" spans="2:28" x14ac:dyDescent="0.25">
      <c r="B85" s="11"/>
      <c r="C85" s="11"/>
      <c r="D85" s="11"/>
      <c r="E85" s="11"/>
      <c r="F85" s="11"/>
      <c r="G85" s="175"/>
      <c r="H85" s="175"/>
      <c r="I85" s="11"/>
      <c r="J85" s="11"/>
      <c r="K85" s="11"/>
      <c r="L85" s="266">
        <v>11</v>
      </c>
      <c r="M85" s="279" t="str">
        <f>IF([1]Feuil1!$I75="","",IF($O$3&gt;[1]Feuil1!$I75,[1]Feuil1!$I75,""))</f>
        <v/>
      </c>
      <c r="N85" s="280"/>
      <c r="O85" s="252" t="str">
        <f>IF(M85="","",[1]Feuil1!$J75)</f>
        <v/>
      </c>
    </row>
    <row r="86" spans="2:28" x14ac:dyDescent="0.25">
      <c r="B86" s="11"/>
      <c r="C86" s="11"/>
      <c r="D86" s="11"/>
      <c r="E86" s="11"/>
      <c r="F86" s="11"/>
      <c r="G86" s="175"/>
      <c r="H86" s="175"/>
      <c r="I86" s="11"/>
      <c r="J86" s="11"/>
      <c r="K86" s="11"/>
      <c r="L86" s="267">
        <v>12</v>
      </c>
      <c r="M86" s="428" t="str">
        <f>IF([1]Feuil1!$I76="","",IF($O$3&gt;[1]Feuil1!$I76,[1]Feuil1!$I76,""))</f>
        <v/>
      </c>
      <c r="N86" s="429"/>
      <c r="O86" s="253" t="str">
        <f>IF(M86="","",[1]Feuil1!$J76)</f>
        <v/>
      </c>
      <c r="P86" s="11"/>
      <c r="Q86" s="68"/>
      <c r="R86" s="11"/>
      <c r="S86" s="11"/>
    </row>
    <row r="87" spans="2:28" x14ac:dyDescent="0.25">
      <c r="B87" s="11"/>
      <c r="C87" s="11"/>
      <c r="D87" s="11"/>
      <c r="E87" s="11"/>
      <c r="F87" s="11"/>
      <c r="G87" s="175"/>
      <c r="H87" s="175"/>
      <c r="I87" s="11"/>
      <c r="J87" s="11"/>
      <c r="K87" s="11"/>
      <c r="L87" s="315" t="s">
        <v>24</v>
      </c>
      <c r="M87" s="315"/>
      <c r="N87" s="316"/>
      <c r="O87" s="254" t="e">
        <f>SUM(O74:O86)</f>
        <v>#REF!</v>
      </c>
      <c r="P87" s="255"/>
      <c r="Q87" s="255"/>
      <c r="R87" s="11"/>
      <c r="S87" s="11"/>
    </row>
    <row r="88" spans="2:28" s="11" customFormat="1" x14ac:dyDescent="0.25">
      <c r="G88" s="175"/>
      <c r="Q88" s="68"/>
    </row>
    <row r="89" spans="2:28" ht="15" customHeight="1" x14ac:dyDescent="0.25">
      <c r="B89" s="189" t="s">
        <v>15</v>
      </c>
      <c r="C89" s="43"/>
      <c r="D89" s="43"/>
      <c r="E89" s="43"/>
      <c r="F89" s="190" t="s">
        <v>20</v>
      </c>
      <c r="G89" s="191"/>
      <c r="H89" s="46"/>
      <c r="I89" s="46"/>
      <c r="J89" s="189" t="s">
        <v>21</v>
      </c>
      <c r="K89" s="43"/>
      <c r="L89" s="43"/>
      <c r="M89" s="43"/>
      <c r="N89" s="190" t="s">
        <v>20</v>
      </c>
      <c r="O89" s="192"/>
      <c r="P89" s="11"/>
      <c r="Q89" s="68"/>
      <c r="R89" s="11"/>
      <c r="S89" s="11"/>
      <c r="AB89" s="46"/>
    </row>
    <row r="90" spans="2:28" x14ac:dyDescent="0.25">
      <c r="B90" s="401"/>
      <c r="C90" s="402"/>
      <c r="D90" s="402"/>
      <c r="E90" s="402"/>
      <c r="F90" s="402"/>
      <c r="G90" s="402"/>
      <c r="H90" s="403"/>
      <c r="I90" s="11"/>
      <c r="J90" s="193"/>
      <c r="K90" s="194"/>
      <c r="L90" s="194"/>
      <c r="M90" s="194"/>
      <c r="N90" s="194"/>
      <c r="O90" s="195"/>
      <c r="AB90" s="46"/>
    </row>
    <row r="91" spans="2:28" ht="144" customHeight="1" x14ac:dyDescent="0.25">
      <c r="B91" s="404"/>
      <c r="C91" s="405"/>
      <c r="D91" s="405"/>
      <c r="E91" s="405"/>
      <c r="F91" s="405"/>
      <c r="G91" s="405"/>
      <c r="H91" s="406"/>
      <c r="I91" s="11"/>
      <c r="J91" s="196"/>
      <c r="K91" s="176"/>
      <c r="L91" s="176"/>
      <c r="M91" s="176"/>
      <c r="N91" s="176"/>
      <c r="O91" s="197"/>
      <c r="AB91" s="46"/>
    </row>
    <row r="92" spans="2:28" ht="11.25" customHeight="1" x14ac:dyDescent="0.25">
      <c r="AB92" s="46"/>
    </row>
    <row r="93" spans="2:28" x14ac:dyDescent="0.25">
      <c r="AB93" s="46"/>
    </row>
    <row r="94" spans="2:28" x14ac:dyDescent="0.25">
      <c r="AB94" s="46"/>
    </row>
    <row r="95" spans="2:28" x14ac:dyDescent="0.25">
      <c r="AB95" s="46"/>
    </row>
    <row r="96" spans="2:28" x14ac:dyDescent="0.25">
      <c r="AB96" s="46"/>
    </row>
    <row r="97" spans="28:28" x14ac:dyDescent="0.25">
      <c r="AB97" s="46"/>
    </row>
    <row r="98" spans="28:28" x14ac:dyDescent="0.25">
      <c r="AB98" s="46"/>
    </row>
    <row r="99" spans="28:28" x14ac:dyDescent="0.25">
      <c r="AB99" s="46"/>
    </row>
    <row r="100" spans="28:28" x14ac:dyDescent="0.25">
      <c r="AB100" s="46"/>
    </row>
  </sheetData>
  <mergeCells count="113">
    <mergeCell ref="B2:E3"/>
    <mergeCell ref="F2:F3"/>
    <mergeCell ref="L5:L6"/>
    <mergeCell ref="N5:O5"/>
    <mergeCell ref="N6:O6"/>
    <mergeCell ref="B8:F8"/>
    <mergeCell ref="C14:I14"/>
    <mergeCell ref="J14:K14"/>
    <mergeCell ref="L14:N14"/>
    <mergeCell ref="C15:I15"/>
    <mergeCell ref="J15:K15"/>
    <mergeCell ref="L15:N15"/>
    <mergeCell ref="B10:F10"/>
    <mergeCell ref="J12:K12"/>
    <mergeCell ref="L12:N12"/>
    <mergeCell ref="G13:I13"/>
    <mergeCell ref="J13:K13"/>
    <mergeCell ref="L13:N13"/>
    <mergeCell ref="J18:O19"/>
    <mergeCell ref="C20:I20"/>
    <mergeCell ref="J20:K20"/>
    <mergeCell ref="L20:N20"/>
    <mergeCell ref="C21:I21"/>
    <mergeCell ref="J21:K21"/>
    <mergeCell ref="L21:N21"/>
    <mergeCell ref="C16:I16"/>
    <mergeCell ref="J16:K16"/>
    <mergeCell ref="L16:N16"/>
    <mergeCell ref="G17:I17"/>
    <mergeCell ref="J17:K17"/>
    <mergeCell ref="L17:N17"/>
    <mergeCell ref="C26:I26"/>
    <mergeCell ref="J26:K26"/>
    <mergeCell ref="L26:N26"/>
    <mergeCell ref="C27:I27"/>
    <mergeCell ref="J27:K27"/>
    <mergeCell ref="L27:N27"/>
    <mergeCell ref="G22:I22"/>
    <mergeCell ref="J22:K22"/>
    <mergeCell ref="L22:N22"/>
    <mergeCell ref="J23:O24"/>
    <mergeCell ref="C25:I25"/>
    <mergeCell ref="J25:K25"/>
    <mergeCell ref="L25:N25"/>
    <mergeCell ref="C32:I32"/>
    <mergeCell ref="J32:K32"/>
    <mergeCell ref="L32:N32"/>
    <mergeCell ref="G33:I33"/>
    <mergeCell ref="J33:K33"/>
    <mergeCell ref="L33:N33"/>
    <mergeCell ref="G28:I28"/>
    <mergeCell ref="J28:K28"/>
    <mergeCell ref="L28:N28"/>
    <mergeCell ref="J29:O30"/>
    <mergeCell ref="C31:I31"/>
    <mergeCell ref="J31:K31"/>
    <mergeCell ref="L31:N31"/>
    <mergeCell ref="C38:I38"/>
    <mergeCell ref="J38:K38"/>
    <mergeCell ref="L38:N38"/>
    <mergeCell ref="G39:I39"/>
    <mergeCell ref="J39:K39"/>
    <mergeCell ref="L39:N39"/>
    <mergeCell ref="J34:O35"/>
    <mergeCell ref="C36:I36"/>
    <mergeCell ref="J36:K36"/>
    <mergeCell ref="L36:N36"/>
    <mergeCell ref="C37:I37"/>
    <mergeCell ref="J37:K37"/>
    <mergeCell ref="L37:N37"/>
    <mergeCell ref="E78:F78"/>
    <mergeCell ref="G78:I78"/>
    <mergeCell ref="L87:N87"/>
    <mergeCell ref="B90:H91"/>
    <mergeCell ref="M80:N80"/>
    <mergeCell ref="M81:N81"/>
    <mergeCell ref="M82:N82"/>
    <mergeCell ref="J69:K69"/>
    <mergeCell ref="D74:F74"/>
    <mergeCell ref="G74:I74"/>
    <mergeCell ref="D75:F75"/>
    <mergeCell ref="G75:I75"/>
    <mergeCell ref="D76:F76"/>
    <mergeCell ref="G76:I76"/>
    <mergeCell ref="M83:N83"/>
    <mergeCell ref="M84:N84"/>
    <mergeCell ref="M85:N85"/>
    <mergeCell ref="M86:N86"/>
    <mergeCell ref="M78:N78"/>
    <mergeCell ref="M79:N79"/>
    <mergeCell ref="M48:N48"/>
    <mergeCell ref="M43:N43"/>
    <mergeCell ref="M44:N44"/>
    <mergeCell ref="M45:N45"/>
    <mergeCell ref="M46:N46"/>
    <mergeCell ref="M47:N47"/>
    <mergeCell ref="M42:N42"/>
    <mergeCell ref="D77:F77"/>
    <mergeCell ref="G77:I77"/>
    <mergeCell ref="L49:N49"/>
    <mergeCell ref="B52:H53"/>
    <mergeCell ref="L54:N54"/>
    <mergeCell ref="I64:N64"/>
    <mergeCell ref="J67:K67"/>
    <mergeCell ref="J68:K68"/>
    <mergeCell ref="M59:N59"/>
    <mergeCell ref="M57:N57"/>
    <mergeCell ref="M63:N63"/>
    <mergeCell ref="M61:N61"/>
    <mergeCell ref="M74:N74"/>
    <mergeCell ref="M75:N75"/>
    <mergeCell ref="M76:N76"/>
    <mergeCell ref="M77:N77"/>
  </mergeCells>
  <printOptions horizontalCentered="1"/>
  <pageMargins left="0.51181102362204722" right="0.51181102362204722" top="0.35433070866141736" bottom="0.55118110236220474" header="0.31496062992125984" footer="0.31496062992125984"/>
  <pageSetup paperSize="9" scale="78" fitToHeight="2" orientation="portrait" r:id="rId1"/>
  <headerFooter>
    <oddHeader xml:space="preserve">&amp;L              
</oddHeader>
  </headerFooter>
  <rowBreaks count="1" manualBreakCount="1">
    <brk id="53" max="14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01</vt:lpstr>
      <vt:lpstr>02</vt:lpstr>
      <vt:lpstr>'01'!Impression_des_titres</vt:lpstr>
      <vt:lpstr>'02'!Impression_des_titres</vt:lpstr>
      <vt:lpstr>'01'!Zone_d_impression</vt:lpstr>
      <vt:lpstr>'02'!Zone_d_impression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TERENEO</dc:creator>
  <cp:lastModifiedBy>TERENEO</cp:lastModifiedBy>
  <cp:lastPrinted>2017-03-10T16:47:58Z</cp:lastPrinted>
  <dcterms:created xsi:type="dcterms:W3CDTF">2017-02-03T10:10:10Z</dcterms:created>
  <dcterms:modified xsi:type="dcterms:W3CDTF">2017-03-13T09:55:38Z</dcterms:modified>
</cp:coreProperties>
</file>