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7520" windowHeight="6345"/>
  </bookViews>
  <sheets>
    <sheet name="Mouvements" sheetId="1" r:id="rId1"/>
    <sheet name="Journal Achats" sheetId="6" r:id="rId2"/>
    <sheet name="Journal Ventes" sheetId="8" r:id="rId3"/>
    <sheet name="Total Ventes" sheetId="9" r:id="rId4"/>
    <sheet name="Total Achats" sheetId="10" r:id="rId5"/>
    <sheet name="stocks" sheetId="12" r:id="rId6"/>
    <sheet name="Feuil1" sheetId="13" r:id="rId7"/>
  </sheets>
  <definedNames>
    <definedName name="_xlnm._FilterDatabase" localSheetId="0" hidden="1">Mouvements!$B$4:$B$40</definedName>
    <definedName name="catergorie">Mouvements!$X$2:$X$3</definedName>
    <definedName name="_xlnm.Criteria" localSheetId="0">Mouvements!$H$1:$H$2</definedName>
    <definedName name="genre">Mouvements!$AA$2:$AA$3</definedName>
    <definedName name="lieu">Mouvements!$Y$2:$Y$4</definedName>
    <definedName name="reglement">Mouvements!$Z$2:$Z$5</definedName>
    <definedName name="tva">Mouvements!$AB$2:$AB$3</definedName>
    <definedName name="_xlnm.Print_Area" localSheetId="1">'Journal Achats'!$A$1:$J$101</definedName>
    <definedName name="_xlnm.Print_Area" localSheetId="2">'Journal Ventes'!$A$1:$J$10</definedName>
    <definedName name="_xlnm.Print_Area" localSheetId="0">Mouvements!$A$1:$AB$40</definedName>
    <definedName name="_xlnm.Print_Area" localSheetId="5">stocks!$A$1:$D$36</definedName>
    <definedName name="_xlnm.Print_Area" localSheetId="4">'Total Achats'!$A$1:$E$33</definedName>
    <definedName name="_xlnm.Print_Area" localSheetId="3">'Total Ventes'!$A$1:$E$12</definedName>
  </definedNames>
  <calcPr calcId="125725"/>
</workbook>
</file>

<file path=xl/calcChain.xml><?xml version="1.0" encoding="utf-8"?>
<calcChain xmlns="http://schemas.openxmlformats.org/spreadsheetml/2006/main">
  <c r="F155" i="6"/>
  <c r="F153"/>
  <c r="G154" s="1"/>
  <c r="F152"/>
  <c r="G156" s="1"/>
  <c r="E152"/>
  <c r="E153"/>
  <c r="E154"/>
  <c r="E155"/>
  <c r="E156"/>
  <c r="C156"/>
  <c r="C152"/>
  <c r="A152"/>
  <c r="A153"/>
  <c r="A154"/>
  <c r="A155"/>
  <c r="A156"/>
  <c r="F150"/>
  <c r="F148"/>
  <c r="G149" s="1"/>
  <c r="F147"/>
  <c r="G151" s="1"/>
  <c r="E147"/>
  <c r="E148"/>
  <c r="E149"/>
  <c r="E150"/>
  <c r="E151"/>
  <c r="C151"/>
  <c r="C147"/>
  <c r="A147"/>
  <c r="A148"/>
  <c r="A149"/>
  <c r="A150"/>
  <c r="A151"/>
  <c r="F145"/>
  <c r="F143"/>
  <c r="G144" s="1"/>
  <c r="F142"/>
  <c r="G146" s="1"/>
  <c r="E142"/>
  <c r="E143"/>
  <c r="E144"/>
  <c r="E145"/>
  <c r="E146"/>
  <c r="C146"/>
  <c r="C142"/>
  <c r="A142"/>
  <c r="A143"/>
  <c r="A144"/>
  <c r="A145"/>
  <c r="A146"/>
  <c r="F140"/>
  <c r="F138"/>
  <c r="G139" s="1"/>
  <c r="F137"/>
  <c r="G141" s="1"/>
  <c r="E137"/>
  <c r="E138"/>
  <c r="E139"/>
  <c r="E140"/>
  <c r="E141"/>
  <c r="C141"/>
  <c r="C137"/>
  <c r="A137"/>
  <c r="A138"/>
  <c r="A139"/>
  <c r="A140"/>
  <c r="A141"/>
  <c r="F135"/>
  <c r="F133"/>
  <c r="G134" s="1"/>
  <c r="F132"/>
  <c r="G136" s="1"/>
  <c r="E132"/>
  <c r="E133"/>
  <c r="E134"/>
  <c r="E135"/>
  <c r="E136"/>
  <c r="C136"/>
  <c r="C132"/>
  <c r="A132"/>
  <c r="A133"/>
  <c r="A134"/>
  <c r="A135"/>
  <c r="A136"/>
  <c r="F130"/>
  <c r="F128"/>
  <c r="G129" s="1"/>
  <c r="F127"/>
  <c r="G131" s="1"/>
  <c r="E127"/>
  <c r="E128"/>
  <c r="E129"/>
  <c r="E130"/>
  <c r="E131"/>
  <c r="C131"/>
  <c r="C127"/>
  <c r="A127"/>
  <c r="A128"/>
  <c r="A129"/>
  <c r="A130"/>
  <c r="A131"/>
  <c r="F125"/>
  <c r="F123"/>
  <c r="G124" s="1"/>
  <c r="F122"/>
  <c r="G126" s="1"/>
  <c r="E122"/>
  <c r="E123"/>
  <c r="E124"/>
  <c r="E125"/>
  <c r="E126"/>
  <c r="C126"/>
  <c r="C122"/>
  <c r="A122"/>
  <c r="A123"/>
  <c r="A124"/>
  <c r="A125"/>
  <c r="A126"/>
  <c r="F120"/>
  <c r="F118"/>
  <c r="G119" s="1"/>
  <c r="F117"/>
  <c r="G121" s="1"/>
  <c r="E117"/>
  <c r="E118"/>
  <c r="E119"/>
  <c r="E120"/>
  <c r="E121"/>
  <c r="C121"/>
  <c r="C117"/>
  <c r="A117"/>
  <c r="A118"/>
  <c r="A119"/>
  <c r="A120"/>
  <c r="A121"/>
  <c r="F115"/>
  <c r="F113"/>
  <c r="G114" s="1"/>
  <c r="F112"/>
  <c r="G116" s="1"/>
  <c r="E112"/>
  <c r="E113"/>
  <c r="E114"/>
  <c r="E115"/>
  <c r="E116"/>
  <c r="C116"/>
  <c r="C112"/>
  <c r="A112"/>
  <c r="A113"/>
  <c r="A114"/>
  <c r="A115"/>
  <c r="A116"/>
  <c r="F110"/>
  <c r="F108"/>
  <c r="G109" s="1"/>
  <c r="F107"/>
  <c r="G111" s="1"/>
  <c r="E107"/>
  <c r="E108"/>
  <c r="E109"/>
  <c r="E110"/>
  <c r="E111"/>
  <c r="C111"/>
  <c r="C107"/>
  <c r="A107"/>
  <c r="A108"/>
  <c r="A109"/>
  <c r="A110"/>
  <c r="A111"/>
  <c r="F105"/>
  <c r="F103"/>
  <c r="G104" s="1"/>
  <c r="F102"/>
  <c r="G106" s="1"/>
  <c r="E102"/>
  <c r="E103"/>
  <c r="E104"/>
  <c r="E105"/>
  <c r="E106"/>
  <c r="C106"/>
  <c r="C102"/>
  <c r="A102"/>
  <c r="A103"/>
  <c r="A104"/>
  <c r="A105"/>
  <c r="A106"/>
  <c r="F100"/>
  <c r="F98"/>
  <c r="G99" s="1"/>
  <c r="F97"/>
  <c r="G101" s="1"/>
  <c r="E97"/>
  <c r="E98"/>
  <c r="E99"/>
  <c r="E100"/>
  <c r="E101"/>
  <c r="C101"/>
  <c r="C97"/>
  <c r="A97"/>
  <c r="A98"/>
  <c r="A99"/>
  <c r="A100"/>
  <c r="A101"/>
  <c r="F95"/>
  <c r="F93"/>
  <c r="G94" s="1"/>
  <c r="F92"/>
  <c r="G96" s="1"/>
  <c r="E92"/>
  <c r="E93"/>
  <c r="E94"/>
  <c r="E95"/>
  <c r="E96"/>
  <c r="C96"/>
  <c r="C92"/>
  <c r="A92"/>
  <c r="A93"/>
  <c r="A94"/>
  <c r="A95"/>
  <c r="A96"/>
  <c r="F90"/>
  <c r="F88"/>
  <c r="G89" s="1"/>
  <c r="F87"/>
  <c r="G91" s="1"/>
  <c r="E87"/>
  <c r="E88"/>
  <c r="E89"/>
  <c r="E90"/>
  <c r="E91"/>
  <c r="C91"/>
  <c r="C87"/>
  <c r="A87"/>
  <c r="A88"/>
  <c r="A89"/>
  <c r="A90"/>
  <c r="A91"/>
  <c r="F85"/>
  <c r="F83"/>
  <c r="G84" s="1"/>
  <c r="F82"/>
  <c r="G86" s="1"/>
  <c r="E82"/>
  <c r="E83"/>
  <c r="E84"/>
  <c r="E85"/>
  <c r="E86"/>
  <c r="C86"/>
  <c r="C82"/>
  <c r="A82"/>
  <c r="A83"/>
  <c r="A84"/>
  <c r="A85"/>
  <c r="A86"/>
  <c r="F80"/>
  <c r="F78"/>
  <c r="G79" s="1"/>
  <c r="F77"/>
  <c r="G81" s="1"/>
  <c r="E77"/>
  <c r="E78"/>
  <c r="E79"/>
  <c r="E80"/>
  <c r="E81"/>
  <c r="C81"/>
  <c r="C77"/>
  <c r="A77"/>
  <c r="A78"/>
  <c r="A79"/>
  <c r="A80"/>
  <c r="A81"/>
  <c r="F75"/>
  <c r="F73"/>
  <c r="G74" s="1"/>
  <c r="F72"/>
  <c r="G76" s="1"/>
  <c r="E72"/>
  <c r="E73"/>
  <c r="E74"/>
  <c r="E75"/>
  <c r="E76"/>
  <c r="C76"/>
  <c r="C72"/>
  <c r="A72"/>
  <c r="A73"/>
  <c r="A74"/>
  <c r="A75"/>
  <c r="A76"/>
  <c r="F70"/>
  <c r="F68"/>
  <c r="G69" s="1"/>
  <c r="F67"/>
  <c r="G71" s="1"/>
  <c r="E67"/>
  <c r="E68"/>
  <c r="E69"/>
  <c r="E70"/>
  <c r="E71"/>
  <c r="C71"/>
  <c r="C67"/>
  <c r="A67"/>
  <c r="A68"/>
  <c r="A69"/>
  <c r="A70"/>
  <c r="A71"/>
  <c r="F65"/>
  <c r="F63"/>
  <c r="G64" s="1"/>
  <c r="F62"/>
  <c r="G66" s="1"/>
  <c r="E62"/>
  <c r="E63"/>
  <c r="E64"/>
  <c r="E65"/>
  <c r="E66"/>
  <c r="C66"/>
  <c r="C62"/>
  <c r="A62"/>
  <c r="A63"/>
  <c r="A64"/>
  <c r="A65"/>
  <c r="A66"/>
  <c r="F60"/>
  <c r="F58"/>
  <c r="G59" s="1"/>
  <c r="F57"/>
  <c r="G61" s="1"/>
  <c r="E57"/>
  <c r="E58"/>
  <c r="E59"/>
  <c r="E60"/>
  <c r="E61"/>
  <c r="C61"/>
  <c r="C57"/>
  <c r="A57"/>
  <c r="A58"/>
  <c r="A59"/>
  <c r="A60"/>
  <c r="A61"/>
  <c r="F55"/>
  <c r="F53"/>
  <c r="G54" s="1"/>
  <c r="F52"/>
  <c r="G56" s="1"/>
  <c r="E52"/>
  <c r="E53"/>
  <c r="E54"/>
  <c r="E55"/>
  <c r="E56"/>
  <c r="C56"/>
  <c r="C52"/>
  <c r="A52"/>
  <c r="A53"/>
  <c r="A54"/>
  <c r="A55"/>
  <c r="A56"/>
  <c r="F50"/>
  <c r="F48"/>
  <c r="G49" s="1"/>
  <c r="F47"/>
  <c r="G51" s="1"/>
  <c r="E47"/>
  <c r="E48"/>
  <c r="E49"/>
  <c r="E50"/>
  <c r="E51"/>
  <c r="C51"/>
  <c r="C47"/>
  <c r="A47"/>
  <c r="A48"/>
  <c r="A49"/>
  <c r="A50"/>
  <c r="A51"/>
  <c r="F45"/>
  <c r="F43"/>
  <c r="G44" s="1"/>
  <c r="F42"/>
  <c r="G46" s="1"/>
  <c r="E42"/>
  <c r="E43"/>
  <c r="E44"/>
  <c r="E45"/>
  <c r="E46"/>
  <c r="C46"/>
  <c r="C42"/>
  <c r="A42"/>
  <c r="A43"/>
  <c r="A44"/>
  <c r="A45"/>
  <c r="A46"/>
  <c r="F40"/>
  <c r="F38"/>
  <c r="G39" s="1"/>
  <c r="F37"/>
  <c r="G41" s="1"/>
  <c r="E37"/>
  <c r="E38"/>
  <c r="E39"/>
  <c r="E40"/>
  <c r="E41"/>
  <c r="C41"/>
  <c r="C37"/>
  <c r="A37"/>
  <c r="A38"/>
  <c r="A39"/>
  <c r="A40"/>
  <c r="A41"/>
  <c r="F35"/>
  <c r="F33"/>
  <c r="G34" s="1"/>
  <c r="F32"/>
  <c r="G36" s="1"/>
  <c r="E32"/>
  <c r="E33"/>
  <c r="E34"/>
  <c r="E35"/>
  <c r="E36"/>
  <c r="C36"/>
  <c r="C32"/>
  <c r="A32"/>
  <c r="A33"/>
  <c r="A34"/>
  <c r="A35"/>
  <c r="A36"/>
  <c r="F30"/>
  <c r="F28"/>
  <c r="G29" s="1"/>
  <c r="F27"/>
  <c r="G31" s="1"/>
  <c r="E27"/>
  <c r="E28"/>
  <c r="E29"/>
  <c r="E30"/>
  <c r="E31"/>
  <c r="C31"/>
  <c r="C27"/>
  <c r="A27"/>
  <c r="A28"/>
  <c r="A29"/>
  <c r="A30"/>
  <c r="A31"/>
  <c r="F25"/>
  <c r="F23"/>
  <c r="G24" s="1"/>
  <c r="F22"/>
  <c r="G26" s="1"/>
  <c r="E22"/>
  <c r="E23"/>
  <c r="E24"/>
  <c r="E25"/>
  <c r="E26"/>
  <c r="C26"/>
  <c r="C22"/>
  <c r="A22"/>
  <c r="A23"/>
  <c r="A24"/>
  <c r="A25"/>
  <c r="A26"/>
  <c r="F20"/>
  <c r="F18"/>
  <c r="G19" s="1"/>
  <c r="F17"/>
  <c r="G21" s="1"/>
  <c r="E17"/>
  <c r="E18"/>
  <c r="E19"/>
  <c r="E20"/>
  <c r="E21"/>
  <c r="C21"/>
  <c r="C17"/>
  <c r="A17"/>
  <c r="A18"/>
  <c r="A19"/>
  <c r="A20"/>
  <c r="A21"/>
  <c r="F15"/>
  <c r="F13"/>
  <c r="G14" s="1"/>
  <c r="F12"/>
  <c r="G16" s="1"/>
  <c r="E12"/>
  <c r="E13"/>
  <c r="E14"/>
  <c r="E15"/>
  <c r="E16"/>
  <c r="C16"/>
  <c r="C12"/>
  <c r="A12"/>
  <c r="A13"/>
  <c r="A14"/>
  <c r="A15"/>
  <c r="A16"/>
  <c r="F10"/>
  <c r="F8"/>
  <c r="G9" s="1"/>
  <c r="F7"/>
  <c r="G11" s="1"/>
  <c r="E7"/>
  <c r="E8"/>
  <c r="E9"/>
  <c r="E10"/>
  <c r="E11"/>
  <c r="C11"/>
  <c r="C7"/>
  <c r="A7"/>
  <c r="A8"/>
  <c r="A9"/>
  <c r="A10"/>
  <c r="A11"/>
  <c r="F5"/>
  <c r="F3"/>
  <c r="G4" s="1"/>
  <c r="F2"/>
  <c r="G6" s="1"/>
  <c r="E2"/>
  <c r="E3"/>
  <c r="E4"/>
  <c r="E5"/>
  <c r="E6"/>
  <c r="C6"/>
  <c r="C2"/>
  <c r="A2"/>
  <c r="A3"/>
  <c r="A4"/>
  <c r="A5"/>
  <c r="A6"/>
  <c r="F80" i="8"/>
  <c r="E80"/>
  <c r="E81"/>
  <c r="E82"/>
  <c r="C80"/>
  <c r="C81"/>
  <c r="A80"/>
  <c r="A81"/>
  <c r="A82"/>
  <c r="F77"/>
  <c r="E77"/>
  <c r="E78"/>
  <c r="E79"/>
  <c r="C77"/>
  <c r="C78"/>
  <c r="A77"/>
  <c r="A78"/>
  <c r="A79"/>
  <c r="F74"/>
  <c r="E74"/>
  <c r="E75"/>
  <c r="E76"/>
  <c r="C74"/>
  <c r="C75"/>
  <c r="A74"/>
  <c r="A75"/>
  <c r="A76"/>
  <c r="F71"/>
  <c r="E71"/>
  <c r="E72"/>
  <c r="E73"/>
  <c r="C71"/>
  <c r="C72"/>
  <c r="A71"/>
  <c r="A72"/>
  <c r="A73"/>
  <c r="F68"/>
  <c r="E68"/>
  <c r="E69"/>
  <c r="E70"/>
  <c r="C68"/>
  <c r="C69"/>
  <c r="A68"/>
  <c r="A69"/>
  <c r="A70"/>
  <c r="F65"/>
  <c r="E65"/>
  <c r="E66"/>
  <c r="E67"/>
  <c r="C65"/>
  <c r="C66"/>
  <c r="A65"/>
  <c r="A66"/>
  <c r="A67"/>
  <c r="F62"/>
  <c r="E62"/>
  <c r="E63"/>
  <c r="E64"/>
  <c r="C62"/>
  <c r="C63"/>
  <c r="A62"/>
  <c r="A63"/>
  <c r="A64"/>
  <c r="F59"/>
  <c r="E59"/>
  <c r="E60"/>
  <c r="E61"/>
  <c r="C59"/>
  <c r="C60"/>
  <c r="A59"/>
  <c r="A60"/>
  <c r="A61"/>
  <c r="F56"/>
  <c r="E56"/>
  <c r="E57"/>
  <c r="E58"/>
  <c r="C56"/>
  <c r="C57"/>
  <c r="A56"/>
  <c r="A57"/>
  <c r="A58"/>
  <c r="F53"/>
  <c r="E53"/>
  <c r="E54"/>
  <c r="E55"/>
  <c r="C53"/>
  <c r="C54"/>
  <c r="A53"/>
  <c r="A54"/>
  <c r="A55"/>
  <c r="F50"/>
  <c r="G52"/>
  <c r="E50"/>
  <c r="E51"/>
  <c r="E52"/>
  <c r="C50"/>
  <c r="C51"/>
  <c r="A50"/>
  <c r="A51"/>
  <c r="A52"/>
  <c r="F47"/>
  <c r="E47"/>
  <c r="E48"/>
  <c r="E49"/>
  <c r="C47"/>
  <c r="C48"/>
  <c r="A47"/>
  <c r="A48"/>
  <c r="A49"/>
  <c r="F44"/>
  <c r="E44"/>
  <c r="E45"/>
  <c r="E46"/>
  <c r="C44"/>
  <c r="C45"/>
  <c r="A44"/>
  <c r="A45"/>
  <c r="A46"/>
  <c r="F41"/>
  <c r="E41"/>
  <c r="E42"/>
  <c r="E43"/>
  <c r="C41"/>
  <c r="C42"/>
  <c r="A41"/>
  <c r="A42"/>
  <c r="A43"/>
  <c r="F38"/>
  <c r="E38"/>
  <c r="E39"/>
  <c r="E40"/>
  <c r="C38"/>
  <c r="C39"/>
  <c r="A38"/>
  <c r="A39"/>
  <c r="A40"/>
  <c r="F35"/>
  <c r="G37"/>
  <c r="E35"/>
  <c r="E36"/>
  <c r="E37"/>
  <c r="C35"/>
  <c r="C36"/>
  <c r="A35"/>
  <c r="A36"/>
  <c r="A37"/>
  <c r="F32"/>
  <c r="E32"/>
  <c r="E33"/>
  <c r="E34"/>
  <c r="C32"/>
  <c r="C33"/>
  <c r="A32"/>
  <c r="A33"/>
  <c r="A34"/>
  <c r="F29"/>
  <c r="E29"/>
  <c r="E30"/>
  <c r="E31"/>
  <c r="C29"/>
  <c r="C30"/>
  <c r="A29"/>
  <c r="A30"/>
  <c r="A31"/>
  <c r="F26"/>
  <c r="G28"/>
  <c r="E26"/>
  <c r="E27"/>
  <c r="E28"/>
  <c r="C26"/>
  <c r="C27"/>
  <c r="A26"/>
  <c r="A27"/>
  <c r="A28"/>
  <c r="F23"/>
  <c r="E23"/>
  <c r="E24"/>
  <c r="E25"/>
  <c r="C23"/>
  <c r="C24"/>
  <c r="A23"/>
  <c r="A24"/>
  <c r="A25"/>
  <c r="F20"/>
  <c r="E20"/>
  <c r="E21"/>
  <c r="E22"/>
  <c r="C20"/>
  <c r="C21"/>
  <c r="A20"/>
  <c r="A21"/>
  <c r="A22"/>
  <c r="F17"/>
  <c r="E17"/>
  <c r="E18"/>
  <c r="E19"/>
  <c r="C17"/>
  <c r="C18"/>
  <c r="A17"/>
  <c r="A18"/>
  <c r="A19"/>
  <c r="F14"/>
  <c r="E14"/>
  <c r="E15"/>
  <c r="E16"/>
  <c r="C14"/>
  <c r="C15"/>
  <c r="A14"/>
  <c r="A15"/>
  <c r="A16"/>
  <c r="F11"/>
  <c r="E11"/>
  <c r="E12"/>
  <c r="E13"/>
  <c r="C11"/>
  <c r="C12"/>
  <c r="A11"/>
  <c r="A12"/>
  <c r="A13"/>
  <c r="F8"/>
  <c r="E8"/>
  <c r="E9"/>
  <c r="E10"/>
  <c r="C8"/>
  <c r="C9"/>
  <c r="A8"/>
  <c r="A9"/>
  <c r="A10"/>
  <c r="F5"/>
  <c r="E5"/>
  <c r="E6"/>
  <c r="E7"/>
  <c r="C5"/>
  <c r="C6"/>
  <c r="A5"/>
  <c r="A6"/>
  <c r="A7"/>
  <c r="F2"/>
  <c r="E2"/>
  <c r="E3"/>
  <c r="E4"/>
  <c r="C2"/>
  <c r="C3"/>
  <c r="A2"/>
  <c r="A3"/>
  <c r="A4"/>
  <c r="E33" i="10"/>
  <c r="D32"/>
  <c r="C32"/>
  <c r="B32"/>
  <c r="A32"/>
  <c r="D31"/>
  <c r="C31"/>
  <c r="B31"/>
  <c r="A31"/>
  <c r="D30"/>
  <c r="C30"/>
  <c r="B30"/>
  <c r="A30"/>
  <c r="D29"/>
  <c r="C29"/>
  <c r="B29"/>
  <c r="A29"/>
  <c r="D28"/>
  <c r="C28"/>
  <c r="B28"/>
  <c r="A28"/>
  <c r="D27"/>
  <c r="C27"/>
  <c r="B27"/>
  <c r="A27"/>
  <c r="D26"/>
  <c r="C26"/>
  <c r="B26"/>
  <c r="A26"/>
  <c r="D25"/>
  <c r="C25"/>
  <c r="B25"/>
  <c r="A25"/>
  <c r="D24"/>
  <c r="C24"/>
  <c r="B24"/>
  <c r="A24"/>
  <c r="D23"/>
  <c r="C23"/>
  <c r="B23"/>
  <c r="A23"/>
  <c r="D22"/>
  <c r="C22"/>
  <c r="B22"/>
  <c r="A22"/>
  <c r="D21"/>
  <c r="C21"/>
  <c r="B21"/>
  <c r="A21"/>
  <c r="D20"/>
  <c r="C20"/>
  <c r="B20"/>
  <c r="A20"/>
  <c r="D19"/>
  <c r="C19"/>
  <c r="B19"/>
  <c r="A19"/>
  <c r="D18"/>
  <c r="C18"/>
  <c r="B18"/>
  <c r="A18"/>
  <c r="D17"/>
  <c r="C17"/>
  <c r="B17"/>
  <c r="A17"/>
  <c r="D16"/>
  <c r="C16"/>
  <c r="B16"/>
  <c r="A16"/>
  <c r="D15"/>
  <c r="C15"/>
  <c r="B15"/>
  <c r="A15"/>
  <c r="D14"/>
  <c r="C14"/>
  <c r="B14"/>
  <c r="A14"/>
  <c r="D13"/>
  <c r="C13"/>
  <c r="B13"/>
  <c r="A13"/>
  <c r="D12"/>
  <c r="C12"/>
  <c r="B12"/>
  <c r="A12"/>
  <c r="D6"/>
  <c r="C6"/>
  <c r="B6"/>
  <c r="A6"/>
  <c r="D11"/>
  <c r="C11"/>
  <c r="B11"/>
  <c r="A11"/>
  <c r="D10"/>
  <c r="C10"/>
  <c r="B10"/>
  <c r="A10"/>
  <c r="D9"/>
  <c r="C9"/>
  <c r="B9"/>
  <c r="A9"/>
  <c r="D5"/>
  <c r="C5"/>
  <c r="B5"/>
  <c r="A5"/>
  <c r="D8"/>
  <c r="C8"/>
  <c r="B8"/>
  <c r="A8"/>
  <c r="D4"/>
  <c r="C4"/>
  <c r="B4"/>
  <c r="A4"/>
  <c r="D7"/>
  <c r="C7"/>
  <c r="B7"/>
  <c r="A7"/>
  <c r="D3"/>
  <c r="C3"/>
  <c r="B3"/>
  <c r="A3"/>
  <c r="D2"/>
  <c r="C2"/>
  <c r="B2"/>
  <c r="A2"/>
  <c r="S40" i="1"/>
  <c r="R40"/>
  <c r="P40"/>
  <c r="U40" s="1"/>
  <c r="V40" s="1"/>
  <c r="W40" s="1"/>
  <c r="S39"/>
  <c r="R39"/>
  <c r="A36" i="12" s="1"/>
  <c r="P39" i="1"/>
  <c r="U39" s="1"/>
  <c r="V39" s="1"/>
  <c r="W39" s="1"/>
  <c r="S38"/>
  <c r="R38"/>
  <c r="A35" i="12" s="1"/>
  <c r="P38" i="1"/>
  <c r="U38" s="1"/>
  <c r="V38" s="1"/>
  <c r="W38" s="1"/>
  <c r="S37"/>
  <c r="R37"/>
  <c r="A34" i="12" s="1"/>
  <c r="P37" i="1"/>
  <c r="U37" s="1"/>
  <c r="V37" s="1"/>
  <c r="W37" s="1"/>
  <c r="E12" i="9"/>
  <c r="C11"/>
  <c r="B11"/>
  <c r="A11"/>
  <c r="C10"/>
  <c r="B10"/>
  <c r="A10"/>
  <c r="C5"/>
  <c r="B5"/>
  <c r="A5"/>
  <c r="D9"/>
  <c r="C9"/>
  <c r="B9"/>
  <c r="A9"/>
  <c r="D4"/>
  <c r="C4"/>
  <c r="B4"/>
  <c r="A4"/>
  <c r="C8"/>
  <c r="B8"/>
  <c r="A8"/>
  <c r="C7"/>
  <c r="B7"/>
  <c r="A7"/>
  <c r="C3"/>
  <c r="B3"/>
  <c r="A3"/>
  <c r="C6"/>
  <c r="B6"/>
  <c r="A6"/>
  <c r="C2"/>
  <c r="B2"/>
  <c r="A2"/>
  <c r="S36" i="1"/>
  <c r="R36"/>
  <c r="A33" i="12" s="1"/>
  <c r="P36" i="1"/>
  <c r="U36" s="1"/>
  <c r="V36" s="1"/>
  <c r="W36" s="1"/>
  <c r="G51" i="8" l="1"/>
  <c r="G36"/>
  <c r="G27"/>
  <c r="A2" i="13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1"/>
  <c r="V35" i="1"/>
  <c r="W35" s="1"/>
  <c r="S35"/>
  <c r="R35"/>
  <c r="A32" i="12" s="1"/>
  <c r="P35" i="1"/>
  <c r="G82" i="8" s="1"/>
  <c r="G81" s="1"/>
  <c r="S34" i="1"/>
  <c r="R34"/>
  <c r="A31" i="12" s="1"/>
  <c r="P34" i="1"/>
  <c r="G79" i="8" s="1"/>
  <c r="G78" s="1"/>
  <c r="S33" i="1"/>
  <c r="R33"/>
  <c r="A30" i="12" s="1"/>
  <c r="P33" i="1"/>
  <c r="U33" s="1"/>
  <c r="V33" s="1"/>
  <c r="W33" s="1"/>
  <c r="S32"/>
  <c r="R32"/>
  <c r="A29" i="12" s="1"/>
  <c r="P32" i="1"/>
  <c r="U32" s="1"/>
  <c r="V32" s="1"/>
  <c r="W32" s="1"/>
  <c r="S31"/>
  <c r="R31"/>
  <c r="A28" i="12" s="1"/>
  <c r="P31" i="1"/>
  <c r="G76" i="8" s="1"/>
  <c r="G75" s="1"/>
  <c r="U34" i="1" l="1"/>
  <c r="V34" s="1"/>
  <c r="W34" s="1"/>
  <c r="U31"/>
  <c r="V31" s="1"/>
  <c r="W31" s="1"/>
  <c r="S30"/>
  <c r="R30"/>
  <c r="A27" i="12" s="1"/>
  <c r="P30" i="1"/>
  <c r="U30" s="1"/>
  <c r="V30" s="1"/>
  <c r="W30" s="1"/>
  <c r="S29"/>
  <c r="R29"/>
  <c r="A26" i="12" s="1"/>
  <c r="P29" i="1"/>
  <c r="G73" i="8" s="1"/>
  <c r="G72" s="1"/>
  <c r="S28" i="1"/>
  <c r="R28"/>
  <c r="A25" i="12" s="1"/>
  <c r="P28" i="1"/>
  <c r="U28" s="1"/>
  <c r="V28" s="1"/>
  <c r="W28" s="1"/>
  <c r="S27"/>
  <c r="R27"/>
  <c r="A24" i="12" s="1"/>
  <c r="P27" i="1"/>
  <c r="G70" i="8" s="1"/>
  <c r="G69" s="1"/>
  <c r="S5" i="1"/>
  <c r="S6"/>
  <c r="S7"/>
  <c r="S8"/>
  <c r="S9"/>
  <c r="S10"/>
  <c r="S11"/>
  <c r="S12"/>
  <c r="S13"/>
  <c r="S14"/>
  <c r="S15"/>
  <c r="S16"/>
  <c r="S17"/>
  <c r="S18"/>
  <c r="S19"/>
  <c r="S21"/>
  <c r="S22"/>
  <c r="S23"/>
  <c r="S24"/>
  <c r="S25"/>
  <c r="S26"/>
  <c r="S20"/>
  <c r="R26"/>
  <c r="A23" i="12" s="1"/>
  <c r="P26" i="1"/>
  <c r="G67" i="8" s="1"/>
  <c r="G66" s="1"/>
  <c r="R25" i="1"/>
  <c r="A22" i="12" s="1"/>
  <c r="P25" i="1"/>
  <c r="G64" i="8" s="1"/>
  <c r="G63" s="1"/>
  <c r="R24" i="1"/>
  <c r="A21" i="12" s="1"/>
  <c r="P24" i="1"/>
  <c r="G61" i="8" s="1"/>
  <c r="G60" s="1"/>
  <c r="R23" i="1"/>
  <c r="A20" i="12" s="1"/>
  <c r="P23" i="1"/>
  <c r="G58" i="8" s="1"/>
  <c r="G57" s="1"/>
  <c r="R22" i="1"/>
  <c r="A19" i="12" s="1"/>
  <c r="P22" i="1"/>
  <c r="G55" i="8" s="1"/>
  <c r="G54" s="1"/>
  <c r="R10" i="1"/>
  <c r="A7" i="12" s="1"/>
  <c r="R11" i="1"/>
  <c r="A8" i="12" s="1"/>
  <c r="R12" i="1"/>
  <c r="A9" i="12" s="1"/>
  <c r="R13" i="1"/>
  <c r="A10" i="12" s="1"/>
  <c r="R14" i="1"/>
  <c r="A11" i="12" s="1"/>
  <c r="R15" i="1"/>
  <c r="A12" i="12" s="1"/>
  <c r="R16" i="1"/>
  <c r="A13" i="12" s="1"/>
  <c r="R17" i="1"/>
  <c r="A14" i="12" s="1"/>
  <c r="R18" i="1"/>
  <c r="A15" i="12" s="1"/>
  <c r="R19" i="1"/>
  <c r="A16" i="12" s="1"/>
  <c r="R20" i="1"/>
  <c r="A17" i="12" s="1"/>
  <c r="R21" i="1"/>
  <c r="A18" i="12" s="1"/>
  <c r="P20" i="1"/>
  <c r="G49" i="8" s="1"/>
  <c r="G48" s="1"/>
  <c r="P19" i="1"/>
  <c r="P18"/>
  <c r="G43" i="8" s="1"/>
  <c r="G42" s="1"/>
  <c r="P17" i="1"/>
  <c r="G40" i="8" s="1"/>
  <c r="G39" s="1"/>
  <c r="U22" i="1" l="1"/>
  <c r="V22" s="1"/>
  <c r="W22" s="1"/>
  <c r="U23"/>
  <c r="V23" s="1"/>
  <c r="W23" s="1"/>
  <c r="U25"/>
  <c r="V25" s="1"/>
  <c r="W25" s="1"/>
  <c r="U27"/>
  <c r="V27" s="1"/>
  <c r="W27" s="1"/>
  <c r="U29"/>
  <c r="V29" s="1"/>
  <c r="W29" s="1"/>
  <c r="U17"/>
  <c r="V17" s="1"/>
  <c r="W17" s="1"/>
  <c r="U18"/>
  <c r="V18" s="1"/>
  <c r="W18" s="1"/>
  <c r="U20"/>
  <c r="V20" s="1"/>
  <c r="W20" s="1"/>
  <c r="U24"/>
  <c r="V24" s="1"/>
  <c r="W24" s="1"/>
  <c r="D10" i="9"/>
  <c r="D11"/>
  <c r="U26" i="1"/>
  <c r="V26" s="1"/>
  <c r="W26" s="1"/>
  <c r="U19"/>
  <c r="V19" s="1"/>
  <c r="W19" s="1"/>
  <c r="R6"/>
  <c r="A3" i="12" s="1"/>
  <c r="R7" i="1"/>
  <c r="A4" i="12" s="1"/>
  <c r="R8" i="1"/>
  <c r="A5" i="12" s="1"/>
  <c r="R9" i="1"/>
  <c r="A6" i="12" s="1"/>
  <c r="R5" i="1"/>
  <c r="A2" i="12" s="1"/>
  <c r="G46" i="8" l="1"/>
  <c r="G45" s="1"/>
  <c r="C36" i="12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C3"/>
  <c r="C5"/>
  <c r="C7"/>
  <c r="C9"/>
  <c r="C11"/>
  <c r="C13"/>
  <c r="C15"/>
  <c r="C17"/>
  <c r="C19"/>
  <c r="C21"/>
  <c r="C23"/>
  <c r="C25"/>
  <c r="C27"/>
  <c r="C29"/>
  <c r="C31"/>
  <c r="C33"/>
  <c r="C35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C2"/>
  <c r="C4"/>
  <c r="C6"/>
  <c r="C8"/>
  <c r="C10"/>
  <c r="C12"/>
  <c r="C14"/>
  <c r="C16"/>
  <c r="C18"/>
  <c r="C20"/>
  <c r="C22"/>
  <c r="C24"/>
  <c r="C26"/>
  <c r="C28"/>
  <c r="C30"/>
  <c r="C32"/>
  <c r="C34"/>
  <c r="D5" i="9"/>
  <c r="D1" i="12"/>
  <c r="C1"/>
  <c r="B1"/>
  <c r="P15" i="1"/>
  <c r="G34" i="8" s="1"/>
  <c r="G33" s="1"/>
  <c r="U15" i="1" l="1"/>
  <c r="V15" s="1"/>
  <c r="W15" s="1"/>
  <c r="P14"/>
  <c r="G31" i="8" s="1"/>
  <c r="G30" s="1"/>
  <c r="U14" i="1" l="1"/>
  <c r="V14" s="1"/>
  <c r="W14" s="1"/>
  <c r="C5"/>
  <c r="U13" l="1"/>
  <c r="V13" s="1"/>
  <c r="W13" s="1"/>
  <c r="P6" l="1"/>
  <c r="P7"/>
  <c r="G10" i="8" s="1"/>
  <c r="G9" s="1"/>
  <c r="P8" i="1"/>
  <c r="G13" i="8" s="1"/>
  <c r="G12" s="1"/>
  <c r="P9" i="1"/>
  <c r="G16" i="8" s="1"/>
  <c r="G15" s="1"/>
  <c r="P10" i="1"/>
  <c r="P11"/>
  <c r="P12"/>
  <c r="G25" i="8" s="1"/>
  <c r="G24" s="1"/>
  <c r="P5" i="1"/>
  <c r="D7" i="9" l="1"/>
  <c r="D8"/>
  <c r="U10" i="1"/>
  <c r="V10" s="1"/>
  <c r="W10" s="1"/>
  <c r="D3" i="9"/>
  <c r="U11" i="1"/>
  <c r="V11" s="1"/>
  <c r="W11" s="1"/>
  <c r="D6" i="9"/>
  <c r="U12" i="1"/>
  <c r="V12" s="1"/>
  <c r="W12" s="1"/>
  <c r="U9"/>
  <c r="V9" s="1"/>
  <c r="W9" s="1"/>
  <c r="U8"/>
  <c r="V8" s="1"/>
  <c r="W8" s="1"/>
  <c r="U7"/>
  <c r="V7" s="1"/>
  <c r="W7" s="1"/>
  <c r="U6"/>
  <c r="V6" s="1"/>
  <c r="W6" s="1"/>
  <c r="U5"/>
  <c r="V5" s="1"/>
  <c r="W5" s="1"/>
  <c r="G19" i="8" l="1"/>
  <c r="G18" s="1"/>
  <c r="G7"/>
  <c r="G6" s="1"/>
  <c r="G22"/>
  <c r="G21" s="1"/>
  <c r="G4"/>
  <c r="G3" s="1"/>
  <c r="D2" i="9"/>
</calcChain>
</file>

<file path=xl/sharedStrings.xml><?xml version="1.0" encoding="utf-8"?>
<sst xmlns="http://schemas.openxmlformats.org/spreadsheetml/2006/main" count="932" uniqueCount="132">
  <si>
    <t>Date d'achat ou de l'apport</t>
  </si>
  <si>
    <t>Nom, prénom ou dénomination sociale</t>
  </si>
  <si>
    <t>Genre</t>
  </si>
  <si>
    <t>N° immatriculation</t>
  </si>
  <si>
    <t>Prix d'achat ou de valeur vénale</t>
  </si>
  <si>
    <t>Mode de règlement</t>
  </si>
  <si>
    <t>Changement d'immatriculation</t>
  </si>
  <si>
    <t>Prix de vente</t>
  </si>
  <si>
    <t>Lieu d'achat</t>
  </si>
  <si>
    <t>Lieu de vente</t>
  </si>
  <si>
    <t>Professionnel ou Particulier</t>
  </si>
  <si>
    <t>Particulier</t>
  </si>
  <si>
    <t>Professionnel</t>
  </si>
  <si>
    <t>France</t>
  </si>
  <si>
    <t>UE</t>
  </si>
  <si>
    <t>Hors CEE</t>
  </si>
  <si>
    <t>CHQ</t>
  </si>
  <si>
    <t>VIRT</t>
  </si>
  <si>
    <t>ESP</t>
  </si>
  <si>
    <t>Date de vente</t>
  </si>
  <si>
    <t>VU</t>
  </si>
  <si>
    <t>VP</t>
  </si>
  <si>
    <t>Régime TVA</t>
  </si>
  <si>
    <t>Soumis à TVA (O/N)</t>
  </si>
  <si>
    <t>OUI</t>
  </si>
  <si>
    <t>NON</t>
  </si>
  <si>
    <t>Numéro d'ordre</t>
  </si>
  <si>
    <t>655abd67</t>
  </si>
  <si>
    <t>367bv92</t>
  </si>
  <si>
    <t>aj bd 95</t>
  </si>
  <si>
    <t xml:space="preserve">anc vh </t>
  </si>
  <si>
    <t>kdjhf</t>
  </si>
  <si>
    <t>hqgfkhjqoit</t>
  </si>
  <si>
    <t>ngfkl</t>
  </si>
  <si>
    <t>jgfkj</t>
  </si>
  <si>
    <t xml:space="preserve">Mme DUPONT </t>
  </si>
  <si>
    <t>ARS SARL</t>
  </si>
  <si>
    <t xml:space="preserve">M. DURAND </t>
  </si>
  <si>
    <t xml:space="preserve">PEUGEOT </t>
  </si>
  <si>
    <t xml:space="preserve">RENAULT </t>
  </si>
  <si>
    <t xml:space="preserve">M. SPUNTZ </t>
  </si>
  <si>
    <t xml:space="preserve">Mlle ARNOLD </t>
  </si>
  <si>
    <t>DIVERS</t>
  </si>
  <si>
    <t>Marge TTC</t>
  </si>
  <si>
    <t>Tva sur marge</t>
  </si>
  <si>
    <t>Marge HT</t>
  </si>
  <si>
    <t>Date</t>
  </si>
  <si>
    <t>journal</t>
  </si>
  <si>
    <t>N° compte</t>
  </si>
  <si>
    <t>N° pièce</t>
  </si>
  <si>
    <t>Libellé</t>
  </si>
  <si>
    <t>Débit</t>
  </si>
  <si>
    <t>Crédit</t>
  </si>
  <si>
    <t>Monnaie</t>
  </si>
  <si>
    <t>E</t>
  </si>
  <si>
    <t>Mme KUNTZ</t>
  </si>
  <si>
    <t>SARIL</t>
  </si>
  <si>
    <t>IMPACT</t>
  </si>
  <si>
    <t>Ventes  en stock</t>
  </si>
  <si>
    <t>Achats en stocks</t>
  </si>
  <si>
    <t>Date début</t>
  </si>
  <si>
    <t>Date fin</t>
  </si>
  <si>
    <t>mlmlm</t>
  </si>
  <si>
    <t>Montant</t>
  </si>
  <si>
    <t>TOTAL</t>
  </si>
  <si>
    <t>Total Général</t>
  </si>
  <si>
    <t>1</t>
  </si>
  <si>
    <t>15/01/2013</t>
  </si>
  <si>
    <t>125</t>
  </si>
  <si>
    <t>1125</t>
  </si>
  <si>
    <t>111</t>
  </si>
  <si>
    <t>gg</t>
  </si>
  <si>
    <t>1558</t>
  </si>
  <si>
    <t>1125loo</t>
  </si>
  <si>
    <t/>
  </si>
  <si>
    <t>Date inventaire</t>
  </si>
  <si>
    <t>kk</t>
  </si>
  <si>
    <t>ll</t>
  </si>
  <si>
    <t>tyuiojhghj</t>
  </si>
  <si>
    <t>kjhgfyui</t>
  </si>
  <si>
    <t>kkk</t>
  </si>
  <si>
    <t>lkj</t>
  </si>
  <si>
    <t>hh</t>
  </si>
  <si>
    <t>jj</t>
  </si>
  <si>
    <t>h</t>
  </si>
  <si>
    <t>1562</t>
  </si>
  <si>
    <t>hgfd</t>
  </si>
  <si>
    <t>;hg</t>
  </si>
  <si>
    <t>dfgh</t>
  </si>
  <si>
    <t>uuuu</t>
  </si>
  <si>
    <t>jjj</t>
  </si>
  <si>
    <t>jjjjhgf</t>
  </si>
  <si>
    <t>hhh</t>
  </si>
  <si>
    <t>jjhf</t>
  </si>
  <si>
    <t>tt</t>
  </si>
  <si>
    <t>pp</t>
  </si>
  <si>
    <t>655</t>
  </si>
  <si>
    <t>FF</t>
  </si>
  <si>
    <t>FFRR</t>
  </si>
  <si>
    <t>DD</t>
  </si>
  <si>
    <t>SORTIE</t>
  </si>
  <si>
    <t>titi</t>
  </si>
  <si>
    <t>456</t>
  </si>
  <si>
    <t>654</t>
  </si>
  <si>
    <t>ENTREE</t>
  </si>
  <si>
    <t>hiu</t>
  </si>
  <si>
    <t>ff</t>
  </si>
  <si>
    <t>ju</t>
  </si>
  <si>
    <t>TITI</t>
  </si>
  <si>
    <t>PO</t>
  </si>
  <si>
    <t>juu</t>
  </si>
  <si>
    <t>TI</t>
  </si>
  <si>
    <t>t</t>
  </si>
  <si>
    <t>FR</t>
  </si>
  <si>
    <t>tr</t>
  </si>
  <si>
    <t>dd</t>
  </si>
  <si>
    <t>rr</t>
  </si>
  <si>
    <t>PP</t>
  </si>
  <si>
    <t>655amw67</t>
  </si>
  <si>
    <t>Date Fin</t>
  </si>
  <si>
    <t>loi</t>
  </si>
  <si>
    <t>mmm</t>
  </si>
  <si>
    <t>1528520</t>
  </si>
  <si>
    <t>1111</t>
  </si>
  <si>
    <t>126</t>
  </si>
  <si>
    <t>loihf</t>
  </si>
  <si>
    <t>VE</t>
  </si>
  <si>
    <t>ppp</t>
  </si>
  <si>
    <t>8471</t>
  </si>
  <si>
    <t>31/12/2013</t>
  </si>
  <si>
    <t>31/07/2013</t>
  </si>
  <si>
    <t>AC</t>
  </si>
</sst>
</file>

<file path=xl/styles.xml><?xml version="1.0" encoding="utf-8"?>
<styleSheet xmlns="http://schemas.openxmlformats.org/spreadsheetml/2006/main">
  <numFmts count="2">
    <numFmt numFmtId="164" formatCode="&quot;€&quot;#,##0.00_);\(&quot;€&quot;#,##0.00\)"/>
    <numFmt numFmtId="165" formatCode="dd/mm/yyyy;@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 tint="-0.24997711111789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 applyAlignment="1">
      <alignment horizontal="right"/>
    </xf>
    <xf numFmtId="14" fontId="0" fillId="0" borderId="0" xfId="0" applyNumberFormat="1"/>
    <xf numFmtId="4" fontId="0" fillId="0" borderId="0" xfId="0" applyNumberFormat="1"/>
    <xf numFmtId="0" fontId="2" fillId="0" borderId="0" xfId="1" applyAlignment="1" applyProtection="1"/>
    <xf numFmtId="14" fontId="0" fillId="0" borderId="0" xfId="0" applyNumberFormat="1" applyFill="1"/>
    <xf numFmtId="0" fontId="0" fillId="0" borderId="0" xfId="0" applyFill="1"/>
    <xf numFmtId="4" fontId="0" fillId="0" borderId="0" xfId="0" applyNumberFormat="1" applyFill="1"/>
    <xf numFmtId="0" fontId="0" fillId="0" borderId="0" xfId="0" applyBorder="1"/>
    <xf numFmtId="0" fontId="0" fillId="0" borderId="0" xfId="0" applyNumberFormat="1" applyBorder="1"/>
    <xf numFmtId="4" fontId="0" fillId="0" borderId="1" xfId="0" applyNumberFormat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4" fontId="0" fillId="0" borderId="8" xfId="0" applyNumberFormat="1" applyBorder="1" applyAlignment="1">
      <alignment wrapText="1"/>
    </xf>
    <xf numFmtId="4" fontId="0" fillId="0" borderId="9" xfId="0" applyNumberFormat="1" applyBorder="1" applyAlignment="1">
      <alignment horizontal="center"/>
    </xf>
    <xf numFmtId="4" fontId="0" fillId="0" borderId="9" xfId="0" applyNumberFormat="1" applyBorder="1" applyAlignment="1">
      <alignment wrapText="1"/>
    </xf>
    <xf numFmtId="0" fontId="0" fillId="0" borderId="10" xfId="0" applyNumberFormat="1" applyBorder="1" applyAlignment="1">
      <alignment horizontal="center"/>
    </xf>
    <xf numFmtId="0" fontId="3" fillId="0" borderId="3" xfId="0" applyNumberFormat="1" applyFont="1" applyBorder="1"/>
    <xf numFmtId="14" fontId="0" fillId="0" borderId="11" xfId="0" applyNumberFormat="1" applyBorder="1"/>
    <xf numFmtId="14" fontId="0" fillId="0" borderId="9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0" fillId="0" borderId="0" xfId="0" applyNumberFormat="1" applyFont="1"/>
    <xf numFmtId="4" fontId="4" fillId="0" borderId="0" xfId="0" applyNumberFormat="1" applyFont="1"/>
    <xf numFmtId="4" fontId="0" fillId="0" borderId="0" xfId="0" applyNumberFormat="1" applyFont="1"/>
    <xf numFmtId="0" fontId="4" fillId="0" borderId="0" xfId="0" applyNumberFormat="1" applyFont="1" applyAlignment="1">
      <alignment horizontal="center"/>
    </xf>
    <xf numFmtId="4" fontId="1" fillId="2" borderId="17" xfId="0" applyNumberFormat="1" applyFont="1" applyFill="1" applyBorder="1" applyAlignment="1">
      <alignment horizontal="center" vertical="center" wrapText="1"/>
    </xf>
    <xf numFmtId="4" fontId="0" fillId="0" borderId="17" xfId="0" applyNumberFormat="1" applyBorder="1"/>
    <xf numFmtId="0" fontId="0" fillId="2" borderId="17" xfId="0" applyNumberFormat="1" applyFill="1" applyBorder="1" applyAlignment="1">
      <alignment horizontal="center"/>
    </xf>
    <xf numFmtId="165" fontId="0" fillId="0" borderId="0" xfId="0" applyNumberFormat="1"/>
    <xf numFmtId="0" fontId="1" fillId="2" borderId="17" xfId="0" applyFont="1" applyFill="1" applyBorder="1" applyAlignment="1">
      <alignment horizontal="center" vertical="center" wrapText="1"/>
    </xf>
    <xf numFmtId="165" fontId="1" fillId="2" borderId="17" xfId="0" applyNumberFormat="1" applyFont="1" applyFill="1" applyBorder="1" applyAlignment="1">
      <alignment horizontal="center" vertical="center" wrapText="1"/>
    </xf>
    <xf numFmtId="0" fontId="0" fillId="0" borderId="17" xfId="0" applyBorder="1"/>
    <xf numFmtId="165" fontId="0" fillId="0" borderId="17" xfId="0" applyNumberFormat="1" applyBorder="1"/>
    <xf numFmtId="4" fontId="4" fillId="0" borderId="17" xfId="0" applyNumberFormat="1" applyFont="1" applyBorder="1"/>
    <xf numFmtId="164" fontId="0" fillId="0" borderId="1" xfId="0" applyNumberFormat="1" applyBorder="1" applyAlignment="1">
      <alignment horizontal="center"/>
    </xf>
    <xf numFmtId="14" fontId="0" fillId="0" borderId="17" xfId="0" applyNumberForma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" fillId="2" borderId="13" xfId="0" applyNumberFormat="1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vertical="center"/>
    </xf>
    <xf numFmtId="0" fontId="1" fillId="2" borderId="16" xfId="0" applyNumberFormat="1" applyFont="1" applyFill="1" applyBorder="1" applyAlignment="1">
      <alignment vertical="center"/>
    </xf>
    <xf numFmtId="0" fontId="1" fillId="2" borderId="12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14" fontId="6" fillId="2" borderId="15" xfId="0" applyNumberFormat="1" applyFont="1" applyFill="1" applyBorder="1" applyAlignment="1">
      <alignment vertical="center"/>
    </xf>
    <xf numFmtId="14" fontId="1" fillId="2" borderId="13" xfId="0" applyNumberFormat="1" applyFont="1" applyFill="1" applyBorder="1" applyAlignment="1">
      <alignment vertical="center"/>
    </xf>
    <xf numFmtId="14" fontId="6" fillId="3" borderId="13" xfId="0" applyNumberFormat="1" applyFont="1" applyFill="1" applyBorder="1" applyAlignment="1">
      <alignment vertical="center"/>
    </xf>
    <xf numFmtId="14" fontId="3" fillId="0" borderId="3" xfId="0" applyNumberFormat="1" applyFont="1" applyBorder="1"/>
    <xf numFmtId="0" fontId="0" fillId="0" borderId="17" xfId="0" applyNumberFormat="1" applyBorder="1"/>
    <xf numFmtId="0" fontId="4" fillId="0" borderId="0" xfId="0" applyFont="1"/>
    <xf numFmtId="14" fontId="0" fillId="0" borderId="11" xfId="0" applyNumberFormat="1" applyBorder="1" applyAlignment="1">
      <alignment horizontal="right"/>
    </xf>
    <xf numFmtId="0" fontId="1" fillId="2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18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/>
    </xf>
    <xf numFmtId="4" fontId="1" fillId="2" borderId="14" xfId="0" applyNumberFormat="1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B40"/>
  <sheetViews>
    <sheetView tabSelected="1" workbookViewId="0">
      <selection activeCell="B1" sqref="B1"/>
    </sheetView>
  </sheetViews>
  <sheetFormatPr baseColWidth="10" defaultRowHeight="15"/>
  <cols>
    <col min="1" max="2" width="21" style="8" customWidth="1"/>
    <col min="3" max="3" width="20.7109375" style="8" customWidth="1"/>
    <col min="4" max="4" width="15.7109375" style="8" customWidth="1"/>
    <col min="5" max="6" width="14.140625" style="8" customWidth="1"/>
    <col min="7" max="7" width="11.42578125" style="8"/>
    <col min="8" max="8" width="15.7109375" style="8" customWidth="1"/>
    <col min="9" max="9" width="14.85546875" style="8" customWidth="1"/>
    <col min="10" max="10" width="11.42578125" style="8"/>
    <col min="11" max="11" width="14.7109375" customWidth="1"/>
    <col min="12" max="12" width="20.7109375" customWidth="1"/>
    <col min="13" max="14" width="15.7109375" customWidth="1"/>
    <col min="15" max="15" width="16.7109375" customWidth="1"/>
    <col min="16" max="16" width="17.42578125" customWidth="1"/>
    <col min="17" max="17" width="11.140625" customWidth="1"/>
    <col min="18" max="19" width="11.42578125" hidden="1" customWidth="1"/>
    <col min="23" max="23" width="11.42578125" customWidth="1"/>
    <col min="24" max="24" width="13.28515625" hidden="1" customWidth="1"/>
    <col min="25" max="28" width="11.42578125" hidden="1" customWidth="1"/>
    <col min="29" max="29" width="11.42578125" customWidth="1"/>
  </cols>
  <sheetData>
    <row r="1" spans="1:28" ht="107.25" customHeight="1">
      <c r="A1" s="50">
        <v>41507</v>
      </c>
      <c r="B1" s="45"/>
      <c r="C1" s="52"/>
      <c r="D1" s="51"/>
      <c r="E1" s="45" t="s">
        <v>104</v>
      </c>
      <c r="F1" s="45"/>
      <c r="G1" s="45"/>
      <c r="H1" s="45"/>
      <c r="I1" s="45"/>
      <c r="J1" s="46"/>
      <c r="K1" s="57" t="s">
        <v>100</v>
      </c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9"/>
    </row>
    <row r="2" spans="1:28" ht="9.75" customHeight="1">
      <c r="A2" s="47"/>
      <c r="B2" s="48"/>
      <c r="C2" s="48"/>
      <c r="D2" s="48"/>
      <c r="E2" s="48"/>
      <c r="F2" s="48"/>
      <c r="G2" s="48"/>
      <c r="H2" s="48"/>
      <c r="I2" s="48"/>
      <c r="J2" s="49"/>
      <c r="K2" s="60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2"/>
      <c r="X2" t="s">
        <v>11</v>
      </c>
      <c r="Y2" t="s">
        <v>13</v>
      </c>
      <c r="Z2" t="s">
        <v>16</v>
      </c>
      <c r="AA2" t="s">
        <v>20</v>
      </c>
      <c r="AB2" t="s">
        <v>24</v>
      </c>
    </row>
    <row r="3" spans="1:28">
      <c r="A3" s="65" t="s">
        <v>26</v>
      </c>
      <c r="B3" s="64" t="s">
        <v>0</v>
      </c>
      <c r="C3" s="64" t="s">
        <v>1</v>
      </c>
      <c r="D3" s="64" t="s">
        <v>8</v>
      </c>
      <c r="E3" s="64" t="s">
        <v>8</v>
      </c>
      <c r="F3" s="64" t="s">
        <v>23</v>
      </c>
      <c r="G3" s="68" t="s">
        <v>2</v>
      </c>
      <c r="H3" s="70" t="s">
        <v>3</v>
      </c>
      <c r="I3" s="64" t="s">
        <v>4</v>
      </c>
      <c r="J3" s="64" t="s">
        <v>5</v>
      </c>
      <c r="K3" s="63" t="s">
        <v>19</v>
      </c>
      <c r="L3" s="63" t="s">
        <v>1</v>
      </c>
      <c r="M3" s="63" t="s">
        <v>10</v>
      </c>
      <c r="N3" s="63" t="s">
        <v>9</v>
      </c>
      <c r="O3" s="63" t="s">
        <v>6</v>
      </c>
      <c r="P3" s="63" t="s">
        <v>22</v>
      </c>
      <c r="Q3" s="63" t="s">
        <v>7</v>
      </c>
      <c r="R3" s="63" t="s">
        <v>58</v>
      </c>
      <c r="S3" s="63" t="s">
        <v>59</v>
      </c>
      <c r="T3" s="63" t="s">
        <v>5</v>
      </c>
      <c r="U3" s="63" t="s">
        <v>43</v>
      </c>
      <c r="V3" s="63" t="s">
        <v>44</v>
      </c>
      <c r="W3" s="63" t="s">
        <v>45</v>
      </c>
      <c r="X3" t="s">
        <v>12</v>
      </c>
      <c r="Y3" t="s">
        <v>14</v>
      </c>
      <c r="Z3" t="s">
        <v>18</v>
      </c>
      <c r="AA3" t="s">
        <v>21</v>
      </c>
      <c r="AB3" t="s">
        <v>25</v>
      </c>
    </row>
    <row r="4" spans="1:28" ht="30" customHeight="1">
      <c r="A4" s="66"/>
      <c r="B4" s="64"/>
      <c r="C4" s="64"/>
      <c r="D4" s="64"/>
      <c r="E4" s="64"/>
      <c r="F4" s="64"/>
      <c r="G4" s="69"/>
      <c r="H4" s="71"/>
      <c r="I4" s="64"/>
      <c r="J4" s="64"/>
      <c r="K4" s="63"/>
      <c r="L4" s="63"/>
      <c r="M4" s="63"/>
      <c r="N4" s="63"/>
      <c r="O4" s="63"/>
      <c r="P4" s="63"/>
      <c r="Q4" s="63"/>
      <c r="R4" s="63"/>
      <c r="S4" s="63"/>
      <c r="T4" s="63"/>
      <c r="U4" s="67"/>
      <c r="V4" s="67"/>
      <c r="W4" s="67"/>
      <c r="Y4" t="s">
        <v>15</v>
      </c>
      <c r="Z4" t="s">
        <v>17</v>
      </c>
    </row>
    <row r="5" spans="1:28">
      <c r="A5" s="21">
        <v>1</v>
      </c>
      <c r="B5" s="24">
        <v>39828</v>
      </c>
      <c r="C5" s="18" t="str">
        <f>Mouvements!$L$9</f>
        <v>Mme KUNTZ</v>
      </c>
      <c r="D5" s="17" t="s">
        <v>11</v>
      </c>
      <c r="E5" s="16" t="s">
        <v>14</v>
      </c>
      <c r="F5" s="15" t="s">
        <v>25</v>
      </c>
      <c r="G5" s="15" t="s">
        <v>21</v>
      </c>
      <c r="H5" s="25" t="s">
        <v>27</v>
      </c>
      <c r="I5" s="3">
        <v>10000</v>
      </c>
      <c r="J5" s="15" t="s">
        <v>17</v>
      </c>
      <c r="K5" s="1">
        <v>41305</v>
      </c>
      <c r="L5" s="4" t="s">
        <v>55</v>
      </c>
      <c r="M5" s="2" t="s">
        <v>11</v>
      </c>
      <c r="N5" s="2" t="s">
        <v>13</v>
      </c>
      <c r="O5" s="2"/>
      <c r="P5" s="5" t="str">
        <f>IF(Q5=0,"",IF(E5="hors cee","Exonération de Tva",IF(F5="non","Tva sur marge",IF(AND(F5="oui",E5="ue"),"Vente exonérée",IF(F5="oui","Tva sur PV",IF(F5="","","Exonération de Tva"))))))</f>
        <v>Tva sur marge</v>
      </c>
      <c r="Q5" s="3">
        <v>15000</v>
      </c>
      <c r="R5" s="35">
        <f>IF(K5="",1,IF(K5&gt;stocks!$K$1,1,0))</f>
        <v>0</v>
      </c>
      <c r="S5" s="35">
        <f>IF(B5&gt;stocks!$K$1,0,1)</f>
        <v>1</v>
      </c>
      <c r="T5" s="2" t="s">
        <v>18</v>
      </c>
      <c r="U5" s="6">
        <f>IF(P5="Tva sur marge",Q5-I5,"")</f>
        <v>5000</v>
      </c>
      <c r="V5" s="6">
        <f>IF(U5="","",U5*0.196)</f>
        <v>980</v>
      </c>
      <c r="W5" s="6">
        <f>IF(V5="","",U5-V5)</f>
        <v>4020</v>
      </c>
      <c r="Z5" t="s">
        <v>42</v>
      </c>
    </row>
    <row r="6" spans="1:28">
      <c r="A6" s="21">
        <v>2</v>
      </c>
      <c r="B6" s="24">
        <v>40193</v>
      </c>
      <c r="C6" s="20" t="s">
        <v>35</v>
      </c>
      <c r="D6" s="19" t="s">
        <v>11</v>
      </c>
      <c r="E6" s="16" t="s">
        <v>13</v>
      </c>
      <c r="F6" s="15" t="s">
        <v>25</v>
      </c>
      <c r="G6" s="15" t="s">
        <v>21</v>
      </c>
      <c r="H6" s="25" t="s">
        <v>28</v>
      </c>
      <c r="I6" s="3">
        <v>5000</v>
      </c>
      <c r="J6" s="15" t="s">
        <v>18</v>
      </c>
      <c r="K6" s="1">
        <v>41513</v>
      </c>
      <c r="L6" s="4" t="s">
        <v>112</v>
      </c>
      <c r="M6" s="2" t="s">
        <v>13</v>
      </c>
      <c r="N6" s="2" t="s">
        <v>11</v>
      </c>
      <c r="O6" s="2" t="s">
        <v>74</v>
      </c>
      <c r="P6" s="5" t="str">
        <f t="shared" ref="P6:P12" si="0">IF(Q6=0,"",IF(E6="hors cee","Exonération de Tva",IF(F6="non","Tva sur marge",IF(AND(F6="oui",E6="ue"),"Vente exonérée",IF(F6="oui","Tva sur PV",IF(F6="","","Exonération de Tva"))))))</f>
        <v>Tva sur marge</v>
      </c>
      <c r="Q6" s="3">
        <v>8000</v>
      </c>
      <c r="R6" s="35">
        <f>IF(K6="",1,IF(K6&gt;stocks!$K$1,1,0))</f>
        <v>0</v>
      </c>
      <c r="S6" s="35">
        <f>IF(B6&gt;stocks!$K$1,0,1)</f>
        <v>1</v>
      </c>
      <c r="T6" s="2" t="s">
        <v>16</v>
      </c>
      <c r="U6" s="6">
        <f t="shared" ref="U6:U12" si="1">IF(P6="Tva sur marge",Q6-I6,"")</f>
        <v>3000</v>
      </c>
      <c r="V6" s="6">
        <f t="shared" ref="V6:V12" si="2">IF(U6="","",U6*0.196)</f>
        <v>588</v>
      </c>
      <c r="W6" s="6">
        <f t="shared" ref="W6:W12" si="3">IF(V6="","",U6-V6)</f>
        <v>2412</v>
      </c>
    </row>
    <row r="7" spans="1:28">
      <c r="A7" s="21">
        <v>3</v>
      </c>
      <c r="B7" s="24">
        <v>40694</v>
      </c>
      <c r="C7" s="20" t="s">
        <v>36</v>
      </c>
      <c r="D7" s="19" t="s">
        <v>12</v>
      </c>
      <c r="E7" s="16" t="s">
        <v>13</v>
      </c>
      <c r="F7" s="15" t="s">
        <v>24</v>
      </c>
      <c r="G7" s="15" t="s">
        <v>20</v>
      </c>
      <c r="H7" s="25" t="s">
        <v>29</v>
      </c>
      <c r="I7" s="3">
        <v>20000</v>
      </c>
      <c r="J7" s="15" t="s">
        <v>17</v>
      </c>
      <c r="K7" s="1">
        <v>41333</v>
      </c>
      <c r="L7" s="4" t="s">
        <v>56</v>
      </c>
      <c r="M7" s="2" t="s">
        <v>12</v>
      </c>
      <c r="N7" s="2" t="s">
        <v>13</v>
      </c>
      <c r="O7" s="2"/>
      <c r="P7" s="5" t="str">
        <f t="shared" si="0"/>
        <v>Tva sur PV</v>
      </c>
      <c r="Q7" s="3">
        <v>1196</v>
      </c>
      <c r="R7" s="35">
        <f>IF(K7="",1,IF(K7&gt;stocks!$K$1,1,0))</f>
        <v>0</v>
      </c>
      <c r="S7" s="35">
        <f>IF(B7&gt;stocks!$K$1,0,1)</f>
        <v>1</v>
      </c>
      <c r="T7" s="2" t="s">
        <v>16</v>
      </c>
      <c r="U7" s="6" t="str">
        <f t="shared" si="1"/>
        <v/>
      </c>
      <c r="V7" s="6" t="str">
        <f t="shared" si="2"/>
        <v/>
      </c>
      <c r="W7" s="6" t="str">
        <f t="shared" si="3"/>
        <v/>
      </c>
    </row>
    <row r="8" spans="1:28">
      <c r="A8" s="21">
        <v>4</v>
      </c>
      <c r="B8" s="24">
        <v>41090</v>
      </c>
      <c r="C8" s="20" t="s">
        <v>37</v>
      </c>
      <c r="D8" s="19" t="s">
        <v>12</v>
      </c>
      <c r="E8" s="16" t="s">
        <v>14</v>
      </c>
      <c r="F8" s="15" t="s">
        <v>24</v>
      </c>
      <c r="G8" s="15" t="s">
        <v>21</v>
      </c>
      <c r="H8" s="25" t="s">
        <v>30</v>
      </c>
      <c r="I8" s="3">
        <v>25000</v>
      </c>
      <c r="J8" s="15" t="s">
        <v>16</v>
      </c>
      <c r="K8" s="1">
        <v>41305</v>
      </c>
      <c r="L8" s="4" t="s">
        <v>57</v>
      </c>
      <c r="M8" s="2" t="s">
        <v>12</v>
      </c>
      <c r="N8" s="2" t="s">
        <v>14</v>
      </c>
      <c r="O8" s="2"/>
      <c r="P8" s="5" t="str">
        <f t="shared" si="0"/>
        <v>Vente exonérée</v>
      </c>
      <c r="Q8" s="3">
        <v>30000</v>
      </c>
      <c r="R8" s="35">
        <f>IF(K8="",1,IF(K8&gt;stocks!$K$1,1,0))</f>
        <v>0</v>
      </c>
      <c r="S8" s="35">
        <f>IF(B8&gt;stocks!$K$1,0,1)</f>
        <v>1</v>
      </c>
      <c r="T8" s="2" t="s">
        <v>42</v>
      </c>
      <c r="U8" s="6" t="str">
        <f t="shared" si="1"/>
        <v/>
      </c>
      <c r="V8" s="6" t="str">
        <f t="shared" si="2"/>
        <v/>
      </c>
      <c r="W8" s="6" t="str">
        <f t="shared" si="3"/>
        <v/>
      </c>
    </row>
    <row r="9" spans="1:28">
      <c r="A9" s="21">
        <v>5</v>
      </c>
      <c r="B9" s="24">
        <v>41274</v>
      </c>
      <c r="C9" s="20" t="s">
        <v>38</v>
      </c>
      <c r="D9" s="19" t="s">
        <v>12</v>
      </c>
      <c r="E9" s="16" t="s">
        <v>15</v>
      </c>
      <c r="F9" s="15" t="s">
        <v>25</v>
      </c>
      <c r="G9" s="15" t="s">
        <v>20</v>
      </c>
      <c r="H9" s="25" t="s">
        <v>31</v>
      </c>
      <c r="I9" s="3">
        <v>5000</v>
      </c>
      <c r="J9" s="15" t="s">
        <v>16</v>
      </c>
      <c r="K9" s="1">
        <v>41289</v>
      </c>
      <c r="L9" s="4" t="s">
        <v>55</v>
      </c>
      <c r="M9" s="2" t="s">
        <v>11</v>
      </c>
      <c r="N9" s="2" t="s">
        <v>13</v>
      </c>
      <c r="O9" s="2"/>
      <c r="P9" s="5" t="str">
        <f t="shared" si="0"/>
        <v>Exonération de Tva</v>
      </c>
      <c r="Q9" s="3">
        <v>7500</v>
      </c>
      <c r="R9" s="35">
        <f>IF(K9="",1,IF(K9&gt;stocks!$K$1,1,0))</f>
        <v>0</v>
      </c>
      <c r="S9" s="35">
        <f>IF(B9&gt;stocks!$K$1,0,1)</f>
        <v>1</v>
      </c>
      <c r="T9" s="2" t="s">
        <v>18</v>
      </c>
      <c r="U9" s="6" t="str">
        <f t="shared" si="1"/>
        <v/>
      </c>
      <c r="V9" s="6" t="str">
        <f t="shared" si="2"/>
        <v/>
      </c>
      <c r="W9" s="6" t="str">
        <f t="shared" si="3"/>
        <v/>
      </c>
    </row>
    <row r="10" spans="1:28">
      <c r="A10" s="21">
        <v>6</v>
      </c>
      <c r="B10" s="24">
        <v>41289</v>
      </c>
      <c r="C10" s="20" t="s">
        <v>39</v>
      </c>
      <c r="D10" s="19" t="s">
        <v>12</v>
      </c>
      <c r="E10" s="16" t="s">
        <v>13</v>
      </c>
      <c r="F10" s="15" t="s">
        <v>25</v>
      </c>
      <c r="G10" s="15" t="s">
        <v>21</v>
      </c>
      <c r="H10" s="25" t="s">
        <v>32</v>
      </c>
      <c r="I10" s="3">
        <v>6000</v>
      </c>
      <c r="J10" s="15" t="s">
        <v>17</v>
      </c>
      <c r="K10" s="1">
        <v>41585</v>
      </c>
      <c r="L10" s="4" t="s">
        <v>80</v>
      </c>
      <c r="M10" s="2" t="s">
        <v>13</v>
      </c>
      <c r="N10" s="2" t="s">
        <v>11</v>
      </c>
      <c r="O10" s="2" t="s">
        <v>74</v>
      </c>
      <c r="P10" s="5" t="str">
        <f t="shared" si="0"/>
        <v>Tva sur marge</v>
      </c>
      <c r="Q10" s="3">
        <v>10000</v>
      </c>
      <c r="R10" s="35">
        <f>IF(K10="",1,IF(K10&gt;stocks!$K$1,1,0))</f>
        <v>0</v>
      </c>
      <c r="S10" s="35">
        <f>IF(B10&gt;stocks!$K$1,0,1)</f>
        <v>1</v>
      </c>
      <c r="T10" s="2" t="s">
        <v>16</v>
      </c>
      <c r="U10" s="6">
        <f t="shared" si="1"/>
        <v>4000</v>
      </c>
      <c r="V10" s="6">
        <f t="shared" si="2"/>
        <v>784</v>
      </c>
      <c r="W10" s="6">
        <f t="shared" si="3"/>
        <v>3216</v>
      </c>
    </row>
    <row r="11" spans="1:28">
      <c r="A11" s="21">
        <v>7</v>
      </c>
      <c r="B11" s="24">
        <v>41289</v>
      </c>
      <c r="C11" s="20" t="s">
        <v>41</v>
      </c>
      <c r="D11" s="19" t="s">
        <v>11</v>
      </c>
      <c r="E11" s="16" t="s">
        <v>14</v>
      </c>
      <c r="F11" s="15" t="s">
        <v>25</v>
      </c>
      <c r="G11" s="15" t="s">
        <v>20</v>
      </c>
      <c r="H11" s="25" t="s">
        <v>33</v>
      </c>
      <c r="I11" s="3">
        <v>3500</v>
      </c>
      <c r="J11" s="15" t="s">
        <v>18</v>
      </c>
      <c r="K11" s="1" t="s">
        <v>67</v>
      </c>
      <c r="L11" s="4" t="s">
        <v>83</v>
      </c>
      <c r="M11" s="2" t="s">
        <v>13</v>
      </c>
      <c r="N11" s="2" t="s">
        <v>11</v>
      </c>
      <c r="O11" s="2" t="s">
        <v>74</v>
      </c>
      <c r="P11" s="5" t="str">
        <f t="shared" si="0"/>
        <v>Tva sur marge</v>
      </c>
      <c r="Q11" s="3">
        <v>8000</v>
      </c>
      <c r="R11" s="35">
        <f>IF(K11="",1,IF(K11&gt;stocks!$K$1,1,0))</f>
        <v>1</v>
      </c>
      <c r="S11" s="35">
        <f>IF(B11&gt;stocks!$K$1,0,1)</f>
        <v>1</v>
      </c>
      <c r="T11" s="2" t="s">
        <v>16</v>
      </c>
      <c r="U11" s="6">
        <f t="shared" si="1"/>
        <v>4500</v>
      </c>
      <c r="V11" s="6">
        <f t="shared" si="2"/>
        <v>882</v>
      </c>
      <c r="W11" s="6">
        <f t="shared" si="3"/>
        <v>3618</v>
      </c>
    </row>
    <row r="12" spans="1:28">
      <c r="A12" s="21">
        <v>8</v>
      </c>
      <c r="B12" s="24">
        <v>41289</v>
      </c>
      <c r="C12" s="20" t="s">
        <v>40</v>
      </c>
      <c r="D12" s="19" t="s">
        <v>11</v>
      </c>
      <c r="E12" s="16" t="s">
        <v>15</v>
      </c>
      <c r="F12" s="15" t="s">
        <v>25</v>
      </c>
      <c r="G12" s="15" t="s">
        <v>21</v>
      </c>
      <c r="H12" s="25" t="s">
        <v>34</v>
      </c>
      <c r="I12" s="3">
        <v>1000</v>
      </c>
      <c r="J12" s="15" t="s">
        <v>18</v>
      </c>
      <c r="K12" s="1">
        <v>41289</v>
      </c>
      <c r="L12" s="4" t="s">
        <v>92</v>
      </c>
      <c r="M12" s="2" t="s">
        <v>13</v>
      </c>
      <c r="N12" s="2" t="s">
        <v>11</v>
      </c>
      <c r="O12" s="2" t="s">
        <v>74</v>
      </c>
      <c r="P12" s="5" t="str">
        <f t="shared" si="0"/>
        <v>Exonération de Tva</v>
      </c>
      <c r="Q12" s="3">
        <v>2500</v>
      </c>
      <c r="R12" s="35">
        <f>IF(K12="",1,IF(K12&gt;stocks!$K$1,1,0))</f>
        <v>0</v>
      </c>
      <c r="S12" s="35">
        <f>IF(B12&gt;stocks!$K$1,0,1)</f>
        <v>1</v>
      </c>
      <c r="T12" s="2" t="s">
        <v>16</v>
      </c>
      <c r="U12" s="6" t="str">
        <f t="shared" si="1"/>
        <v/>
      </c>
      <c r="V12" s="6" t="str">
        <f t="shared" si="2"/>
        <v/>
      </c>
      <c r="W12" s="6" t="str">
        <f t="shared" si="3"/>
        <v/>
      </c>
    </row>
    <row r="13" spans="1:28">
      <c r="A13" s="21">
        <v>9</v>
      </c>
      <c r="B13" s="24">
        <v>41333</v>
      </c>
      <c r="C13" s="20" t="s">
        <v>35</v>
      </c>
      <c r="D13" s="19" t="s">
        <v>11</v>
      </c>
      <c r="E13" s="16" t="s">
        <v>14</v>
      </c>
      <c r="F13" s="15" t="s">
        <v>24</v>
      </c>
      <c r="G13" s="15" t="s">
        <v>21</v>
      </c>
      <c r="H13" s="25" t="s">
        <v>62</v>
      </c>
      <c r="I13" s="3">
        <v>2500</v>
      </c>
      <c r="J13" s="15" t="s">
        <v>16</v>
      </c>
      <c r="K13" s="1">
        <v>41475</v>
      </c>
      <c r="L13" s="4" t="s">
        <v>82</v>
      </c>
      <c r="M13" s="2" t="s">
        <v>13</v>
      </c>
      <c r="N13" s="2" t="s">
        <v>11</v>
      </c>
      <c r="O13" s="2" t="s">
        <v>74</v>
      </c>
      <c r="P13" s="5"/>
      <c r="Q13" s="3">
        <v>8000</v>
      </c>
      <c r="R13" s="35">
        <f>IF(K13="",1,IF(K13&gt;stocks!$K$1,1,0))</f>
        <v>0</v>
      </c>
      <c r="S13" s="35">
        <f>IF(B13&gt;stocks!$K$1,0,1)</f>
        <v>1</v>
      </c>
      <c r="T13" s="2" t="s">
        <v>16</v>
      </c>
      <c r="U13" s="6" t="str">
        <f t="shared" ref="U13" si="4">IF(P13="Tva sur marge",Q13-I13,"")</f>
        <v/>
      </c>
      <c r="V13" s="6" t="str">
        <f t="shared" ref="V13" si="5">IF(U13="","",U13*0.196)</f>
        <v/>
      </c>
      <c r="W13" s="6" t="str">
        <f t="shared" ref="W13" si="6">IF(V13="","",U13-V13)</f>
        <v/>
      </c>
    </row>
    <row r="14" spans="1:28">
      <c r="A14" s="21">
        <v>10</v>
      </c>
      <c r="B14" s="24">
        <v>41394</v>
      </c>
      <c r="C14" s="20" t="s">
        <v>66</v>
      </c>
      <c r="D14" s="19" t="s">
        <v>11</v>
      </c>
      <c r="E14" s="16" t="s">
        <v>13</v>
      </c>
      <c r="F14" s="15" t="s">
        <v>24</v>
      </c>
      <c r="G14" s="15" t="s">
        <v>20</v>
      </c>
      <c r="H14" s="25" t="s">
        <v>66</v>
      </c>
      <c r="I14" s="3">
        <v>1</v>
      </c>
      <c r="J14" s="15" t="s">
        <v>16</v>
      </c>
      <c r="K14" s="1">
        <v>41513</v>
      </c>
      <c r="L14" s="4" t="s">
        <v>111</v>
      </c>
      <c r="M14" s="2" t="s">
        <v>13</v>
      </c>
      <c r="N14" s="2" t="s">
        <v>11</v>
      </c>
      <c r="O14" s="2" t="s">
        <v>74</v>
      </c>
      <c r="P14" s="5" t="str">
        <f>IF(Q14=0,"",IF(E14="hors cee","Exonération de Tva",IF(F14="non","Tva sur marge",IF(AND(F14="oui",E14="ue"),"Vente exonérée",IF(F14="oui","Tva sur PV",IF(F14="","","Exonération de Tva"))))))</f>
        <v>Tva sur PV</v>
      </c>
      <c r="Q14" s="3">
        <v>8000</v>
      </c>
      <c r="R14" s="35">
        <f>IF(K14="",1,IF(K14&gt;stocks!$K$1,1,0))</f>
        <v>0</v>
      </c>
      <c r="S14" s="35">
        <f>IF(B14&gt;stocks!$K$1,0,1)</f>
        <v>1</v>
      </c>
      <c r="T14" s="2" t="s">
        <v>16</v>
      </c>
      <c r="U14" s="6" t="str">
        <f>IF(P14="Tva sur marge",Q14-I14,"")</f>
        <v/>
      </c>
      <c r="V14" s="6" t="str">
        <f>IF(U14="","",U14*0.196)</f>
        <v/>
      </c>
      <c r="W14" s="6" t="str">
        <f>IF(V14="","",U14-V14)</f>
        <v/>
      </c>
    </row>
    <row r="15" spans="1:28">
      <c r="A15" s="21">
        <v>11</v>
      </c>
      <c r="B15" s="24">
        <v>41467</v>
      </c>
      <c r="C15" s="20" t="s">
        <v>66</v>
      </c>
      <c r="D15" s="19" t="s">
        <v>12</v>
      </c>
      <c r="E15" s="16" t="s">
        <v>14</v>
      </c>
      <c r="F15" s="15" t="s">
        <v>24</v>
      </c>
      <c r="G15" s="15" t="s">
        <v>20</v>
      </c>
      <c r="H15" s="25">
        <v>3</v>
      </c>
      <c r="I15" s="3">
        <v>1</v>
      </c>
      <c r="J15" s="15" t="s">
        <v>16</v>
      </c>
      <c r="K15" s="1">
        <v>41508</v>
      </c>
      <c r="L15" s="4" t="s">
        <v>94</v>
      </c>
      <c r="M15" s="2" t="s">
        <v>14</v>
      </c>
      <c r="N15" s="2" t="s">
        <v>11</v>
      </c>
      <c r="O15" s="2" t="s">
        <v>74</v>
      </c>
      <c r="P15" s="5" t="str">
        <f>IF(Q15=0,"",IF(E15="hors cee","Exonération de Tva",IF(F15="non","Tva sur marge",IF(AND(F15="oui",E15="ue"),"Vente exonérée",IF(F15="oui","Tva sur PV",IF(F15="","","Exonération de Tva"))))))</f>
        <v>Vente exonérée</v>
      </c>
      <c r="Q15" s="3">
        <v>1900</v>
      </c>
      <c r="R15" s="35">
        <f>IF(K15="",1,IF(K15&gt;stocks!$K$1,1,0))</f>
        <v>0</v>
      </c>
      <c r="S15" s="35">
        <f>IF(B15&gt;stocks!$K$1,0,1)</f>
        <v>1</v>
      </c>
      <c r="T15" s="2" t="s">
        <v>16</v>
      </c>
      <c r="U15" s="6" t="str">
        <f>IF(P15="Tva sur marge",Q15-I15,"")</f>
        <v/>
      </c>
      <c r="V15" s="6" t="str">
        <f>IF(U15="","",U15*0.196)</f>
        <v/>
      </c>
      <c r="W15" s="6" t="str">
        <f>IF(V15="","",U15-V15)</f>
        <v/>
      </c>
    </row>
    <row r="16" spans="1:28">
      <c r="A16" s="21">
        <v>12</v>
      </c>
      <c r="B16" s="24">
        <v>41453</v>
      </c>
      <c r="C16" s="20" t="s">
        <v>66</v>
      </c>
      <c r="D16" s="19" t="s">
        <v>11</v>
      </c>
      <c r="E16" s="16" t="s">
        <v>13</v>
      </c>
      <c r="F16" s="15" t="s">
        <v>24</v>
      </c>
      <c r="G16" s="15" t="s">
        <v>20</v>
      </c>
      <c r="H16" s="25">
        <v>2</v>
      </c>
      <c r="I16" s="3">
        <v>1250</v>
      </c>
      <c r="J16" s="15" t="s">
        <v>16</v>
      </c>
      <c r="K16" s="1">
        <v>41475</v>
      </c>
      <c r="L16" s="4" t="s">
        <v>94</v>
      </c>
      <c r="M16" s="2" t="s">
        <v>13</v>
      </c>
      <c r="N16" s="2" t="s">
        <v>11</v>
      </c>
      <c r="O16" s="2" t="s">
        <v>74</v>
      </c>
      <c r="P16" s="5"/>
      <c r="Q16" s="3">
        <v>1500</v>
      </c>
      <c r="R16" s="35">
        <f>IF(K16="",1,IF(K16&gt;stocks!$K$1,1,0))</f>
        <v>0</v>
      </c>
      <c r="S16" s="35">
        <f>IF(B16&gt;stocks!$K$1,0,1)</f>
        <v>1</v>
      </c>
      <c r="T16" s="2" t="s">
        <v>16</v>
      </c>
      <c r="U16" s="6"/>
      <c r="V16" s="6"/>
      <c r="W16" s="6"/>
    </row>
    <row r="17" spans="1:23">
      <c r="A17" s="21">
        <v>13</v>
      </c>
      <c r="B17" s="24">
        <v>41289</v>
      </c>
      <c r="C17" s="20" t="s">
        <v>66</v>
      </c>
      <c r="D17" s="19" t="s">
        <v>11</v>
      </c>
      <c r="E17" s="16" t="s">
        <v>13</v>
      </c>
      <c r="F17" s="15" t="s">
        <v>24</v>
      </c>
      <c r="G17" s="15" t="s">
        <v>20</v>
      </c>
      <c r="H17" s="42" t="s">
        <v>68</v>
      </c>
      <c r="I17" s="3">
        <v>1250</v>
      </c>
      <c r="J17" s="15" t="s">
        <v>16</v>
      </c>
      <c r="K17" s="1">
        <v>41513</v>
      </c>
      <c r="L17" s="4" t="s">
        <v>108</v>
      </c>
      <c r="M17" s="2" t="s">
        <v>13</v>
      </c>
      <c r="N17" s="2" t="s">
        <v>11</v>
      </c>
      <c r="O17" s="2" t="s">
        <v>74</v>
      </c>
      <c r="P17" s="5" t="str">
        <f>IF(Q17=0,"",IF(E17="hors cee","Exonération de Tva",IF(F17="non","Tva sur marge",IF(AND(F17="oui",E17="ue"),"Vente exonérée",IF(F17="oui","Tva sur PV",IF(F17="","","Exonération de Tva"))))))</f>
        <v>Tva sur PV</v>
      </c>
      <c r="Q17" s="3">
        <v>8000</v>
      </c>
      <c r="R17" s="35">
        <f>IF(K17="",1,IF(K17&gt;stocks!$K$1,1,0))</f>
        <v>0</v>
      </c>
      <c r="S17" s="35">
        <f>IF(B17&gt;stocks!$K$1,0,1)</f>
        <v>1</v>
      </c>
      <c r="T17" s="2" t="s">
        <v>16</v>
      </c>
      <c r="U17" s="6" t="str">
        <f>IF(P17="Tva sur marge",Q17-I17,"")</f>
        <v/>
      </c>
      <c r="V17" s="6" t="str">
        <f>IF(U17="","",U17*0.196)</f>
        <v/>
      </c>
      <c r="W17" s="6" t="str">
        <f>IF(V17="","",U17-V17)</f>
        <v/>
      </c>
    </row>
    <row r="18" spans="1:23">
      <c r="A18" s="21">
        <v>14</v>
      </c>
      <c r="B18" s="24">
        <v>41289</v>
      </c>
      <c r="C18" s="20" t="s">
        <v>66</v>
      </c>
      <c r="D18" s="19" t="s">
        <v>11</v>
      </c>
      <c r="E18" s="16" t="s">
        <v>13</v>
      </c>
      <c r="F18" s="15" t="s">
        <v>24</v>
      </c>
      <c r="G18" s="15" t="s">
        <v>20</v>
      </c>
      <c r="H18" s="42" t="s">
        <v>69</v>
      </c>
      <c r="I18" s="3">
        <v>1250</v>
      </c>
      <c r="J18" s="15" t="s">
        <v>16</v>
      </c>
      <c r="K18" s="1">
        <v>41514</v>
      </c>
      <c r="L18" s="4" t="s">
        <v>113</v>
      </c>
      <c r="M18" s="2" t="s">
        <v>13</v>
      </c>
      <c r="N18" s="2" t="s">
        <v>11</v>
      </c>
      <c r="O18" s="2" t="s">
        <v>74</v>
      </c>
      <c r="P18" s="5" t="str">
        <f>IF(Q18=0,"",IF(E18="hors cee","Exonération de Tva",IF(F18="non","Tva sur marge",IF(AND(F18="oui",E18="ue"),"Vente exonérée",IF(F18="oui","Tva sur PV",IF(F18="","","Exonération de Tva"))))))</f>
        <v>Tva sur PV</v>
      </c>
      <c r="Q18" s="3">
        <v>8000</v>
      </c>
      <c r="R18" s="35">
        <f>IF(K18="",1,IF(K18&gt;stocks!$K$1,1,0))</f>
        <v>0</v>
      </c>
      <c r="S18" s="35">
        <f>IF(B18&gt;stocks!$K$1,0,1)</f>
        <v>1</v>
      </c>
      <c r="T18" s="2" t="s">
        <v>16</v>
      </c>
      <c r="U18" s="6" t="str">
        <f>IF(P18="Tva sur marge",Q18-I18,"")</f>
        <v/>
      </c>
      <c r="V18" s="6" t="str">
        <f>IF(U18="","",U18*0.196)</f>
        <v/>
      </c>
      <c r="W18" s="6" t="str">
        <f>IF(V18="","",U18-V18)</f>
        <v/>
      </c>
    </row>
    <row r="19" spans="1:23">
      <c r="A19" s="21">
        <v>15</v>
      </c>
      <c r="B19" s="24">
        <v>41289</v>
      </c>
      <c r="C19" s="20" t="s">
        <v>66</v>
      </c>
      <c r="D19" s="19" t="s">
        <v>12</v>
      </c>
      <c r="E19" s="16" t="s">
        <v>14</v>
      </c>
      <c r="F19" s="15" t="s">
        <v>25</v>
      </c>
      <c r="G19" s="15" t="s">
        <v>20</v>
      </c>
      <c r="H19" s="42" t="s">
        <v>70</v>
      </c>
      <c r="I19" s="3">
        <v>1500</v>
      </c>
      <c r="J19" s="15" t="s">
        <v>16</v>
      </c>
      <c r="K19" s="1">
        <v>41474</v>
      </c>
      <c r="L19" s="4" t="s">
        <v>95</v>
      </c>
      <c r="M19" s="2" t="s">
        <v>13</v>
      </c>
      <c r="N19" s="2" t="s">
        <v>11</v>
      </c>
      <c r="O19" s="2" t="s">
        <v>96</v>
      </c>
      <c r="P19" s="5" t="str">
        <f>IF(Q19=0,"",IF(E19="hors cee","Exonération de Tva",IF(F19="non","Tva sur marge",IF(AND(F19="oui",E19="ue"),"Vente exonérée",IF(F19="oui","Tva sur PV",IF(F19="","","Exonération de Tva"))))))</f>
        <v>Tva sur marge</v>
      </c>
      <c r="Q19" s="3">
        <v>9000</v>
      </c>
      <c r="R19" s="35">
        <f>IF(K19="",1,IF(K19&gt;stocks!$K$1,1,0))</f>
        <v>0</v>
      </c>
      <c r="S19" s="35">
        <f>IF(B19&gt;stocks!$K$1,0,1)</f>
        <v>1</v>
      </c>
      <c r="T19" s="2" t="s">
        <v>16</v>
      </c>
      <c r="U19" s="6">
        <f>IF(P19="Tva sur marge",Q19-I19,"")</f>
        <v>7500</v>
      </c>
      <c r="V19" s="6">
        <f>IF(U19="","",U19*0.196)</f>
        <v>1470</v>
      </c>
      <c r="W19" s="6">
        <f>IF(V19="","",U19-V19)</f>
        <v>6030</v>
      </c>
    </row>
    <row r="20" spans="1:23">
      <c r="A20" s="21">
        <v>16</v>
      </c>
      <c r="B20" s="24">
        <v>42005</v>
      </c>
      <c r="C20" s="20" t="s">
        <v>71</v>
      </c>
      <c r="D20" s="19" t="s">
        <v>12</v>
      </c>
      <c r="E20" s="16" t="s">
        <v>13</v>
      </c>
      <c r="F20" s="15" t="s">
        <v>24</v>
      </c>
      <c r="G20" s="15" t="s">
        <v>20</v>
      </c>
      <c r="H20" s="42" t="s">
        <v>72</v>
      </c>
      <c r="I20" s="3">
        <v>1500</v>
      </c>
      <c r="J20" s="15" t="s">
        <v>16</v>
      </c>
      <c r="K20" s="1">
        <v>41514</v>
      </c>
      <c r="L20" s="4" t="s">
        <v>114</v>
      </c>
      <c r="M20" s="2" t="s">
        <v>13</v>
      </c>
      <c r="N20" s="2" t="s">
        <v>11</v>
      </c>
      <c r="O20" s="2" t="s">
        <v>74</v>
      </c>
      <c r="P20" s="5" t="str">
        <f>IF(Q20=0,"",IF(E20="hors cee","Exonération de Tva",IF(F20="non","Tva sur marge",IF(AND(F20="oui",E20="ue"),"Vente exonérée",IF(F20="oui","Tva sur PV",IF(F20="","","Exonération de Tva"))))))</f>
        <v>Tva sur PV</v>
      </c>
      <c r="Q20" s="3">
        <v>8000</v>
      </c>
      <c r="R20" s="35">
        <f>IF(K20="",1,IF(K20&gt;stocks!$K$1,1,0))</f>
        <v>0</v>
      </c>
      <c r="S20" s="35">
        <f>IF(B20&gt;stocks!$K$1,0,1)</f>
        <v>1</v>
      </c>
      <c r="T20" s="2" t="s">
        <v>16</v>
      </c>
      <c r="U20" s="6" t="str">
        <f>IF(P20="Tva sur marge",Q20-I20,"")</f>
        <v/>
      </c>
      <c r="V20" s="6" t="str">
        <f>IF(U20="","",U20*0.196)</f>
        <v/>
      </c>
      <c r="W20" s="6" t="str">
        <f>IF(V20="","",U20-V20)</f>
        <v/>
      </c>
    </row>
    <row r="21" spans="1:23">
      <c r="A21" s="21">
        <v>145</v>
      </c>
      <c r="B21" s="24">
        <v>41461</v>
      </c>
      <c r="C21" s="20" t="s">
        <v>66</v>
      </c>
      <c r="D21" s="19" t="s">
        <v>12</v>
      </c>
      <c r="E21" s="16" t="s">
        <v>13</v>
      </c>
      <c r="F21" s="15" t="s">
        <v>24</v>
      </c>
      <c r="G21" s="15" t="s">
        <v>20</v>
      </c>
      <c r="H21" s="42" t="s">
        <v>73</v>
      </c>
      <c r="I21" s="3">
        <v>12558</v>
      </c>
      <c r="J21" s="15" t="s">
        <v>16</v>
      </c>
      <c r="K21" s="1">
        <v>41513</v>
      </c>
      <c r="L21" s="4" t="s">
        <v>95</v>
      </c>
      <c r="M21" s="2" t="s">
        <v>13</v>
      </c>
      <c r="N21" s="2" t="s">
        <v>11</v>
      </c>
      <c r="O21" s="2" t="s">
        <v>74</v>
      </c>
      <c r="P21" s="5"/>
      <c r="Q21" s="3">
        <v>8000</v>
      </c>
      <c r="R21" s="35">
        <f>IF(K21="",1,IF(K21&gt;stocks!$K$1,1,0))</f>
        <v>0</v>
      </c>
      <c r="S21" s="35">
        <f>IF(B21&gt;stocks!$K$1,0,1)</f>
        <v>1</v>
      </c>
      <c r="T21" s="2" t="s">
        <v>16</v>
      </c>
      <c r="U21" s="6"/>
      <c r="V21" s="6"/>
      <c r="W21" s="6"/>
    </row>
    <row r="22" spans="1:23">
      <c r="A22" s="21">
        <v>5</v>
      </c>
      <c r="B22" s="24">
        <v>41295</v>
      </c>
      <c r="C22" s="20" t="s">
        <v>77</v>
      </c>
      <c r="D22" s="19" t="s">
        <v>11</v>
      </c>
      <c r="E22" s="16" t="s">
        <v>13</v>
      </c>
      <c r="F22" s="15" t="s">
        <v>24</v>
      </c>
      <c r="G22" s="15" t="s">
        <v>20</v>
      </c>
      <c r="H22" s="42" t="s">
        <v>78</v>
      </c>
      <c r="I22" s="3">
        <v>1500.22</v>
      </c>
      <c r="J22" s="15" t="s">
        <v>16</v>
      </c>
      <c r="K22" s="1">
        <v>41514</v>
      </c>
      <c r="L22" s="4" t="s">
        <v>94</v>
      </c>
      <c r="M22" s="2" t="s">
        <v>13</v>
      </c>
      <c r="N22" s="2" t="s">
        <v>11</v>
      </c>
      <c r="O22" s="2" t="s">
        <v>74</v>
      </c>
      <c r="P22" s="5" t="str">
        <f t="shared" ref="P22:P30" si="7">IF(Q22=0,"",IF(E22="hors cee","Exonération de Tva",IF(F22="non","Tva sur marge",IF(AND(F22="oui",E22="ue"),"Vente exonérée",IF(F22="oui","Tva sur PV",IF(F22="","","Exonération de Tva"))))))</f>
        <v>Tva sur PV</v>
      </c>
      <c r="Q22" s="3">
        <v>8000</v>
      </c>
      <c r="R22" s="35">
        <f>IF(K22="",1,IF(K22&gt;stocks!$K$1,1,0))</f>
        <v>0</v>
      </c>
      <c r="S22" s="35">
        <f>IF(B22&gt;stocks!$K$1,0,1)</f>
        <v>1</v>
      </c>
      <c r="T22" s="2" t="s">
        <v>16</v>
      </c>
      <c r="U22" s="6" t="str">
        <f t="shared" ref="U22:U30" si="8">IF(P22="Tva sur marge",Q22-I22,"")</f>
        <v/>
      </c>
      <c r="V22" s="6" t="str">
        <f t="shared" ref="V22:V30" si="9">IF(U22="","",U22*0.196)</f>
        <v/>
      </c>
      <c r="W22" s="6" t="str">
        <f t="shared" ref="W22:W30" si="10">IF(V22="","",U22-V22)</f>
        <v/>
      </c>
    </row>
    <row r="23" spans="1:23">
      <c r="A23" s="21">
        <v>58</v>
      </c>
      <c r="B23" s="24">
        <v>41289</v>
      </c>
      <c r="C23" s="20" t="s">
        <v>76</v>
      </c>
      <c r="D23" s="19" t="s">
        <v>11</v>
      </c>
      <c r="E23" s="16" t="s">
        <v>13</v>
      </c>
      <c r="F23" s="15" t="s">
        <v>24</v>
      </c>
      <c r="G23" s="15" t="s">
        <v>20</v>
      </c>
      <c r="H23" s="42" t="s">
        <v>79</v>
      </c>
      <c r="I23" s="3">
        <v>1500.22</v>
      </c>
      <c r="J23" s="15" t="s">
        <v>16</v>
      </c>
      <c r="K23" s="1">
        <v>41514</v>
      </c>
      <c r="L23" s="4" t="s">
        <v>115</v>
      </c>
      <c r="M23" s="2" t="s">
        <v>14</v>
      </c>
      <c r="N23" s="2" t="s">
        <v>11</v>
      </c>
      <c r="O23" s="2" t="s">
        <v>74</v>
      </c>
      <c r="P23" s="5" t="str">
        <f t="shared" si="7"/>
        <v>Tva sur PV</v>
      </c>
      <c r="Q23" s="3">
        <v>8000</v>
      </c>
      <c r="R23" s="35">
        <f>IF(K23="",1,IF(K23&gt;stocks!$K$1,1,0))</f>
        <v>0</v>
      </c>
      <c r="S23" s="35">
        <f>IF(B23&gt;stocks!$K$1,0,1)</f>
        <v>1</v>
      </c>
      <c r="T23" s="2" t="s">
        <v>16</v>
      </c>
      <c r="U23" s="6" t="str">
        <f t="shared" si="8"/>
        <v/>
      </c>
      <c r="V23" s="6" t="str">
        <f t="shared" si="9"/>
        <v/>
      </c>
      <c r="W23" s="6" t="str">
        <f t="shared" si="10"/>
        <v/>
      </c>
    </row>
    <row r="24" spans="1:23">
      <c r="A24" s="21">
        <v>85</v>
      </c>
      <c r="B24" s="24">
        <v>41288</v>
      </c>
      <c r="C24" s="20" t="s">
        <v>80</v>
      </c>
      <c r="D24" s="19" t="s">
        <v>11</v>
      </c>
      <c r="E24" s="16" t="s">
        <v>13</v>
      </c>
      <c r="F24" s="15" t="s">
        <v>24</v>
      </c>
      <c r="G24" s="15" t="s">
        <v>20</v>
      </c>
      <c r="H24" s="42" t="s">
        <v>81</v>
      </c>
      <c r="I24" s="3">
        <v>1500.22</v>
      </c>
      <c r="J24" s="15" t="s">
        <v>16</v>
      </c>
      <c r="K24" s="1">
        <v>41494</v>
      </c>
      <c r="L24" s="4" t="s">
        <v>116</v>
      </c>
      <c r="M24" s="2" t="s">
        <v>13</v>
      </c>
      <c r="N24" s="2" t="s">
        <v>12</v>
      </c>
      <c r="O24" s="2" t="s">
        <v>74</v>
      </c>
      <c r="P24" s="5" t="str">
        <f t="shared" si="7"/>
        <v>Tva sur PV</v>
      </c>
      <c r="Q24" s="3">
        <v>7000</v>
      </c>
      <c r="R24" s="35">
        <f>IF(K24="",1,IF(K24&gt;stocks!$K$1,1,0))</f>
        <v>0</v>
      </c>
      <c r="S24" s="35">
        <f>IF(B24&gt;stocks!$K$1,0,1)</f>
        <v>1</v>
      </c>
      <c r="T24" s="2" t="s">
        <v>16</v>
      </c>
      <c r="U24" s="6" t="str">
        <f t="shared" si="8"/>
        <v/>
      </c>
      <c r="V24" s="6" t="str">
        <f t="shared" si="9"/>
        <v/>
      </c>
      <c r="W24" s="6" t="str">
        <f t="shared" si="10"/>
        <v/>
      </c>
    </row>
    <row r="25" spans="1:23">
      <c r="A25" s="21">
        <v>1</v>
      </c>
      <c r="B25" s="24">
        <v>41333</v>
      </c>
      <c r="C25" s="20" t="s">
        <v>84</v>
      </c>
      <c r="D25" s="19" t="s">
        <v>11</v>
      </c>
      <c r="E25" s="16" t="s">
        <v>13</v>
      </c>
      <c r="F25" s="15" t="s">
        <v>24</v>
      </c>
      <c r="G25" s="15" t="s">
        <v>20</v>
      </c>
      <c r="H25" s="42" t="s">
        <v>76</v>
      </c>
      <c r="I25" s="3">
        <v>1500</v>
      </c>
      <c r="J25" s="15" t="s">
        <v>16</v>
      </c>
      <c r="K25" s="1">
        <v>41514</v>
      </c>
      <c r="L25" s="4" t="s">
        <v>95</v>
      </c>
      <c r="M25" s="2" t="s">
        <v>13</v>
      </c>
      <c r="N25" s="2" t="s">
        <v>11</v>
      </c>
      <c r="O25" s="2" t="s">
        <v>74</v>
      </c>
      <c r="P25" s="5" t="str">
        <f t="shared" si="7"/>
        <v>Tva sur PV</v>
      </c>
      <c r="Q25" s="3">
        <v>7000</v>
      </c>
      <c r="R25" s="35">
        <f>IF(K25="",1,IF(K25&gt;stocks!$K$1,1,0))</f>
        <v>0</v>
      </c>
      <c r="S25" s="35">
        <f>IF(B25&gt;stocks!$K$1,0,1)</f>
        <v>1</v>
      </c>
      <c r="T25" s="2" t="s">
        <v>16</v>
      </c>
      <c r="U25" s="6" t="str">
        <f t="shared" si="8"/>
        <v/>
      </c>
      <c r="V25" s="6" t="str">
        <f t="shared" si="9"/>
        <v/>
      </c>
      <c r="W25" s="6" t="str">
        <f t="shared" si="10"/>
        <v/>
      </c>
    </row>
    <row r="26" spans="1:23">
      <c r="A26" s="21">
        <v>15</v>
      </c>
      <c r="B26" s="24">
        <v>41585</v>
      </c>
      <c r="C26" s="20" t="s">
        <v>66</v>
      </c>
      <c r="D26" s="19" t="s">
        <v>11</v>
      </c>
      <c r="E26" s="16" t="s">
        <v>13</v>
      </c>
      <c r="F26" s="15" t="s">
        <v>24</v>
      </c>
      <c r="G26" s="15" t="s">
        <v>20</v>
      </c>
      <c r="H26" s="42" t="s">
        <v>85</v>
      </c>
      <c r="I26" s="3">
        <v>1500</v>
      </c>
      <c r="J26" s="15" t="s">
        <v>16</v>
      </c>
      <c r="K26" s="1">
        <v>41503</v>
      </c>
      <c r="L26" s="4" t="s">
        <v>117</v>
      </c>
      <c r="M26" s="2" t="s">
        <v>13</v>
      </c>
      <c r="N26" s="2" t="s">
        <v>11</v>
      </c>
      <c r="O26" s="2" t="s">
        <v>74</v>
      </c>
      <c r="P26" s="5" t="str">
        <f t="shared" si="7"/>
        <v>Tva sur PV</v>
      </c>
      <c r="Q26" s="3">
        <v>9000</v>
      </c>
      <c r="R26" s="35">
        <f>IF(K26="",1,IF(K26&gt;stocks!$K$1,1,0))</f>
        <v>0</v>
      </c>
      <c r="S26" s="35">
        <f>IF(B26&gt;stocks!$K$1,0,1)</f>
        <v>1</v>
      </c>
      <c r="T26" s="2" t="s">
        <v>16</v>
      </c>
      <c r="U26" s="6" t="str">
        <f t="shared" si="8"/>
        <v/>
      </c>
      <c r="V26" s="6" t="str">
        <f t="shared" si="9"/>
        <v/>
      </c>
      <c r="W26" s="6" t="str">
        <f t="shared" si="10"/>
        <v/>
      </c>
    </row>
    <row r="27" spans="1:23">
      <c r="A27" s="21">
        <v>18</v>
      </c>
      <c r="B27" s="24">
        <v>41289</v>
      </c>
      <c r="C27" s="20" t="s">
        <v>86</v>
      </c>
      <c r="D27" s="19" t="s">
        <v>11</v>
      </c>
      <c r="E27" s="16" t="s">
        <v>13</v>
      </c>
      <c r="F27" s="15" t="s">
        <v>24</v>
      </c>
      <c r="G27" s="15" t="s">
        <v>20</v>
      </c>
      <c r="H27" s="42" t="s">
        <v>87</v>
      </c>
      <c r="I27" s="3">
        <v>500</v>
      </c>
      <c r="J27" s="15" t="s">
        <v>16</v>
      </c>
      <c r="K27" s="1">
        <v>41488</v>
      </c>
      <c r="L27" s="4" t="s">
        <v>76</v>
      </c>
      <c r="M27" s="2" t="s">
        <v>13</v>
      </c>
      <c r="N27" s="2" t="s">
        <v>11</v>
      </c>
      <c r="O27" s="2" t="s">
        <v>74</v>
      </c>
      <c r="P27" s="5" t="str">
        <f t="shared" si="7"/>
        <v>Tva sur PV</v>
      </c>
      <c r="Q27" s="3">
        <v>1550.05</v>
      </c>
      <c r="R27" s="35">
        <f>IF(K27="",1,IF(K27&gt;stocks!$K$1,1,0))</f>
        <v>0</v>
      </c>
      <c r="S27" s="35">
        <f>IF(B27&gt;stocks!$K$1,0,1)</f>
        <v>1</v>
      </c>
      <c r="T27" s="2" t="s">
        <v>16</v>
      </c>
      <c r="U27" s="6" t="str">
        <f t="shared" si="8"/>
        <v/>
      </c>
      <c r="V27" s="6" t="str">
        <f t="shared" si="9"/>
        <v/>
      </c>
      <c r="W27" s="6" t="str">
        <f t="shared" si="10"/>
        <v/>
      </c>
    </row>
    <row r="28" spans="1:23">
      <c r="A28" s="21">
        <v>159</v>
      </c>
      <c r="B28" s="24">
        <v>41371</v>
      </c>
      <c r="C28" s="20" t="s">
        <v>88</v>
      </c>
      <c r="D28" s="19" t="s">
        <v>11</v>
      </c>
      <c r="E28" s="16" t="s">
        <v>13</v>
      </c>
      <c r="F28" s="15" t="s">
        <v>24</v>
      </c>
      <c r="G28" s="15" t="s">
        <v>20</v>
      </c>
      <c r="H28" s="42" t="s">
        <v>89</v>
      </c>
      <c r="I28" s="3">
        <v>500</v>
      </c>
      <c r="J28" s="15" t="s">
        <v>16</v>
      </c>
      <c r="K28" s="1"/>
      <c r="L28" s="4"/>
      <c r="M28" s="2"/>
      <c r="N28" s="2"/>
      <c r="O28" s="2"/>
      <c r="P28" s="5" t="str">
        <f t="shared" si="7"/>
        <v/>
      </c>
      <c r="Q28" s="3"/>
      <c r="R28" s="35">
        <f>IF(K28="",1,IF(K28&gt;stocks!$K$1,1,0))</f>
        <v>1</v>
      </c>
      <c r="S28" s="35">
        <f>IF(B28&gt;stocks!$K$1,0,1)</f>
        <v>1</v>
      </c>
      <c r="T28" s="2"/>
      <c r="U28" s="6" t="str">
        <f t="shared" si="8"/>
        <v/>
      </c>
      <c r="V28" s="6" t="str">
        <f t="shared" si="9"/>
        <v/>
      </c>
      <c r="W28" s="6" t="str">
        <f t="shared" si="10"/>
        <v/>
      </c>
    </row>
    <row r="29" spans="1:23">
      <c r="A29" s="21">
        <v>160</v>
      </c>
      <c r="B29" s="24">
        <v>41288</v>
      </c>
      <c r="C29" s="20" t="s">
        <v>90</v>
      </c>
      <c r="D29" s="19" t="s">
        <v>11</v>
      </c>
      <c r="E29" s="16" t="s">
        <v>13</v>
      </c>
      <c r="F29" s="15" t="s">
        <v>24</v>
      </c>
      <c r="G29" s="15" t="s">
        <v>20</v>
      </c>
      <c r="H29" s="42" t="s">
        <v>91</v>
      </c>
      <c r="I29" s="3">
        <v>500</v>
      </c>
      <c r="J29" s="15" t="s">
        <v>16</v>
      </c>
      <c r="K29" s="1">
        <v>41500</v>
      </c>
      <c r="L29" s="4" t="s">
        <v>68</v>
      </c>
      <c r="M29" s="2" t="s">
        <v>13</v>
      </c>
      <c r="N29" s="2" t="s">
        <v>11</v>
      </c>
      <c r="O29" s="2" t="s">
        <v>120</v>
      </c>
      <c r="P29" s="5" t="str">
        <f t="shared" si="7"/>
        <v>Tva sur PV</v>
      </c>
      <c r="Q29" s="3">
        <v>750</v>
      </c>
      <c r="R29" s="35">
        <f>IF(K29="",1,IF(K29&gt;stocks!$K$1,1,0))</f>
        <v>0</v>
      </c>
      <c r="S29" s="35">
        <f>IF(B29&gt;stocks!$K$1,0,1)</f>
        <v>1</v>
      </c>
      <c r="T29" s="2" t="s">
        <v>16</v>
      </c>
      <c r="U29" s="6" t="str">
        <f t="shared" si="8"/>
        <v/>
      </c>
      <c r="V29" s="6" t="str">
        <f t="shared" si="9"/>
        <v/>
      </c>
      <c r="W29" s="6" t="str">
        <f t="shared" si="10"/>
        <v/>
      </c>
    </row>
    <row r="30" spans="1:23">
      <c r="A30" s="21">
        <v>161</v>
      </c>
      <c r="B30" s="24">
        <v>41289</v>
      </c>
      <c r="C30" s="20" t="s">
        <v>92</v>
      </c>
      <c r="D30" s="19" t="s">
        <v>11</v>
      </c>
      <c r="E30" s="16" t="s">
        <v>13</v>
      </c>
      <c r="F30" s="15" t="s">
        <v>24</v>
      </c>
      <c r="G30" s="15" t="s">
        <v>20</v>
      </c>
      <c r="H30" s="42" t="s">
        <v>93</v>
      </c>
      <c r="I30" s="3">
        <v>500</v>
      </c>
      <c r="J30" s="15" t="s">
        <v>16</v>
      </c>
      <c r="K30" s="1"/>
      <c r="L30" s="4"/>
      <c r="M30" s="2"/>
      <c r="N30" s="2"/>
      <c r="O30" s="2"/>
      <c r="P30" s="5" t="str">
        <f t="shared" si="7"/>
        <v/>
      </c>
      <c r="Q30" s="3"/>
      <c r="R30" s="35">
        <f>IF(K30="",1,IF(K30&gt;stocks!$K$1,1,0))</f>
        <v>1</v>
      </c>
      <c r="S30" s="35">
        <f>IF(B30&gt;stocks!$K$1,0,1)</f>
        <v>1</v>
      </c>
      <c r="T30" s="2"/>
      <c r="U30" s="6" t="str">
        <f t="shared" si="8"/>
        <v/>
      </c>
      <c r="V30" s="6" t="str">
        <f t="shared" si="9"/>
        <v/>
      </c>
      <c r="W30" s="6" t="str">
        <f t="shared" si="10"/>
        <v/>
      </c>
    </row>
    <row r="31" spans="1:23">
      <c r="A31" s="21">
        <v>85</v>
      </c>
      <c r="B31" s="24">
        <v>41489</v>
      </c>
      <c r="C31" s="20" t="s">
        <v>97</v>
      </c>
      <c r="D31" s="19" t="s">
        <v>11</v>
      </c>
      <c r="E31" s="16" t="s">
        <v>13</v>
      </c>
      <c r="F31" s="15" t="s">
        <v>24</v>
      </c>
      <c r="G31" s="15" t="s">
        <v>20</v>
      </c>
      <c r="H31" s="42" t="s">
        <v>98</v>
      </c>
      <c r="I31" s="3">
        <v>8000</v>
      </c>
      <c r="J31" s="15" t="s">
        <v>18</v>
      </c>
      <c r="K31" s="1">
        <v>41510</v>
      </c>
      <c r="L31" s="4" t="s">
        <v>99</v>
      </c>
      <c r="M31" s="2" t="s">
        <v>14</v>
      </c>
      <c r="N31" s="2" t="s">
        <v>11</v>
      </c>
      <c r="O31" s="2" t="s">
        <v>74</v>
      </c>
      <c r="P31" s="5" t="str">
        <f t="shared" ref="P31:P35" si="11">IF(Q31=0,"",IF(E31="hors cee","Exonération de Tva",IF(F31="non","Tva sur marge",IF(AND(F31="oui",E31="ue"),"Vente exonérée",IF(F31="oui","Tva sur PV",IF(F31="","","Exonération de Tva"))))))</f>
        <v>Tva sur PV</v>
      </c>
      <c r="Q31" s="3">
        <v>15000</v>
      </c>
      <c r="R31" s="35">
        <f>IF(K31="",1,IF(K31&gt;stocks!$K$1,1,0))</f>
        <v>0</v>
      </c>
      <c r="S31" s="35">
        <f>IF(B31&gt;stocks!$K$1,0,1)</f>
        <v>1</v>
      </c>
      <c r="T31" s="2" t="s">
        <v>17</v>
      </c>
      <c r="U31" s="6" t="str">
        <f>IF(P31="Tva sur marge",Q31-I31,"")</f>
        <v/>
      </c>
      <c r="V31" s="6" t="str">
        <f t="shared" ref="V31:V35" si="12">IF(U31="","",U31*0.196)</f>
        <v/>
      </c>
      <c r="W31" s="6" t="str">
        <f t="shared" ref="W31:W35" si="13">IF(V31="","",U31-V31)</f>
        <v/>
      </c>
    </row>
    <row r="32" spans="1:23">
      <c r="A32" s="21">
        <v>78</v>
      </c>
      <c r="B32" s="24">
        <v>41496</v>
      </c>
      <c r="C32" s="20" t="s">
        <v>101</v>
      </c>
      <c r="D32" s="19" t="s">
        <v>11</v>
      </c>
      <c r="E32" s="16" t="s">
        <v>13</v>
      </c>
      <c r="F32" s="15" t="s">
        <v>24</v>
      </c>
      <c r="G32" s="15" t="s">
        <v>20</v>
      </c>
      <c r="H32" s="42" t="s">
        <v>102</v>
      </c>
      <c r="I32" s="3">
        <v>5000</v>
      </c>
      <c r="J32" s="15" t="s">
        <v>16</v>
      </c>
      <c r="K32" s="1"/>
      <c r="L32" s="4"/>
      <c r="M32" s="2"/>
      <c r="N32" s="2"/>
      <c r="O32" s="2"/>
      <c r="P32" s="5" t="str">
        <f t="shared" si="11"/>
        <v/>
      </c>
      <c r="Q32" s="3"/>
      <c r="R32" s="35">
        <f>IF(K32="",1,IF(K32&gt;stocks!$K$1,1,0))</f>
        <v>1</v>
      </c>
      <c r="S32" s="35">
        <f>IF(B32&gt;stocks!$K$1,0,1)</f>
        <v>1</v>
      </c>
      <c r="T32" s="2"/>
      <c r="U32" s="6" t="str">
        <f>IF(P32="Tva sur marge",Q32-I32,"")</f>
        <v/>
      </c>
      <c r="V32" s="6" t="str">
        <f t="shared" si="12"/>
        <v/>
      </c>
      <c r="W32" s="6" t="str">
        <f t="shared" si="13"/>
        <v/>
      </c>
    </row>
    <row r="33" spans="1:23">
      <c r="A33" s="21">
        <v>758</v>
      </c>
      <c r="B33" s="24">
        <v>41514</v>
      </c>
      <c r="C33" s="20" t="s">
        <v>101</v>
      </c>
      <c r="D33" s="19" t="s">
        <v>11</v>
      </c>
      <c r="E33" s="16" t="s">
        <v>13</v>
      </c>
      <c r="F33" s="15" t="s">
        <v>24</v>
      </c>
      <c r="G33" s="15" t="s">
        <v>20</v>
      </c>
      <c r="H33" s="42" t="s">
        <v>103</v>
      </c>
      <c r="I33" s="3">
        <v>8000</v>
      </c>
      <c r="J33" s="15" t="s">
        <v>16</v>
      </c>
      <c r="K33" s="1"/>
      <c r="L33" s="4"/>
      <c r="M33" s="2"/>
      <c r="N33" s="2"/>
      <c r="O33" s="2"/>
      <c r="P33" s="5" t="str">
        <f t="shared" si="11"/>
        <v/>
      </c>
      <c r="Q33" s="3"/>
      <c r="R33" s="35">
        <f>IF(K33="",1,IF(K33&gt;stocks!$K$1,1,0))</f>
        <v>1</v>
      </c>
      <c r="S33" s="35">
        <f>IF(B33&gt;stocks!$K$1,0,1)</f>
        <v>1</v>
      </c>
      <c r="T33" s="2"/>
      <c r="U33" s="6" t="str">
        <f>IF(P33="Tva sur marge",Q33-I33,"")</f>
        <v/>
      </c>
      <c r="V33" s="6" t="str">
        <f t="shared" si="12"/>
        <v/>
      </c>
      <c r="W33" s="6" t="str">
        <f t="shared" si="13"/>
        <v/>
      </c>
    </row>
    <row r="34" spans="1:23">
      <c r="A34" s="21">
        <v>124</v>
      </c>
      <c r="B34" s="24">
        <v>41501</v>
      </c>
      <c r="C34" s="20" t="s">
        <v>101</v>
      </c>
      <c r="D34" s="19" t="s">
        <v>11</v>
      </c>
      <c r="E34" s="16" t="s">
        <v>13</v>
      </c>
      <c r="F34" s="15" t="s">
        <v>24</v>
      </c>
      <c r="G34" s="15" t="s">
        <v>20</v>
      </c>
      <c r="H34" s="42" t="s">
        <v>105</v>
      </c>
      <c r="I34" s="3">
        <v>1500</v>
      </c>
      <c r="J34" s="15" t="s">
        <v>18</v>
      </c>
      <c r="K34" s="1">
        <v>41514</v>
      </c>
      <c r="L34" s="4" t="s">
        <v>108</v>
      </c>
      <c r="M34" s="2" t="s">
        <v>13</v>
      </c>
      <c r="N34" s="2" t="s">
        <v>11</v>
      </c>
      <c r="O34" s="2" t="s">
        <v>110</v>
      </c>
      <c r="P34" s="5" t="str">
        <f t="shared" si="11"/>
        <v>Tva sur PV</v>
      </c>
      <c r="Q34" s="3">
        <v>8000</v>
      </c>
      <c r="R34" s="35">
        <f>IF(K34="",1,IF(K34&gt;stocks!$K$1,1,0))</f>
        <v>0</v>
      </c>
      <c r="S34" s="35">
        <f>IF(B34&gt;stocks!$K$1,0,1)</f>
        <v>1</v>
      </c>
      <c r="T34" s="2" t="s">
        <v>16</v>
      </c>
      <c r="U34" s="6" t="str">
        <f>IF(P34="Tva sur marge",Q34-I34,"")</f>
        <v/>
      </c>
      <c r="V34" s="6" t="str">
        <f t="shared" si="12"/>
        <v/>
      </c>
      <c r="W34" s="6" t="str">
        <f t="shared" si="13"/>
        <v/>
      </c>
    </row>
    <row r="35" spans="1:23">
      <c r="A35" s="21">
        <v>125</v>
      </c>
      <c r="B35" s="24">
        <v>41500</v>
      </c>
      <c r="C35" s="20" t="s">
        <v>106</v>
      </c>
      <c r="D35" s="19" t="s">
        <v>11</v>
      </c>
      <c r="E35" s="16" t="s">
        <v>13</v>
      </c>
      <c r="F35" s="15" t="s">
        <v>24</v>
      </c>
      <c r="G35" s="15" t="s">
        <v>20</v>
      </c>
      <c r="H35" s="42" t="s">
        <v>107</v>
      </c>
      <c r="I35" s="3">
        <v>1520</v>
      </c>
      <c r="J35" s="15" t="s">
        <v>16</v>
      </c>
      <c r="K35" s="1">
        <v>41513</v>
      </c>
      <c r="L35" s="4" t="s">
        <v>108</v>
      </c>
      <c r="M35" s="2" t="s">
        <v>13</v>
      </c>
      <c r="N35" s="2" t="s">
        <v>11</v>
      </c>
      <c r="O35" s="2" t="s">
        <v>109</v>
      </c>
      <c r="P35" s="5" t="str">
        <f t="shared" si="11"/>
        <v>Tva sur PV</v>
      </c>
      <c r="Q35" s="3">
        <v>8000</v>
      </c>
      <c r="R35" s="35">
        <f>IF(K35="",1,IF(K35&gt;stocks!$K$1,1,0))</f>
        <v>0</v>
      </c>
      <c r="S35" s="35">
        <f>IF(B35&gt;stocks!$K$1,0,1)</f>
        <v>1</v>
      </c>
      <c r="T35" s="2" t="s">
        <v>18</v>
      </c>
      <c r="U35" s="6"/>
      <c r="V35" s="6" t="str">
        <f t="shared" si="12"/>
        <v/>
      </c>
      <c r="W35" s="6" t="str">
        <f t="shared" si="13"/>
        <v/>
      </c>
    </row>
    <row r="36" spans="1:23">
      <c r="A36" s="21">
        <v>9</v>
      </c>
      <c r="B36" s="24">
        <v>41507</v>
      </c>
      <c r="C36" s="20" t="s">
        <v>106</v>
      </c>
      <c r="D36" s="19" t="s">
        <v>11</v>
      </c>
      <c r="E36" s="16" t="s">
        <v>13</v>
      </c>
      <c r="F36" s="15" t="s">
        <v>24</v>
      </c>
      <c r="G36" s="15" t="s">
        <v>20</v>
      </c>
      <c r="H36" s="42" t="s">
        <v>118</v>
      </c>
      <c r="I36" s="3">
        <v>2500</v>
      </c>
      <c r="J36" s="15" t="s">
        <v>16</v>
      </c>
      <c r="K36" s="1"/>
      <c r="L36" s="4"/>
      <c r="M36" s="2"/>
      <c r="N36" s="2"/>
      <c r="O36" s="2"/>
      <c r="P36" s="5" t="str">
        <f>IF(Q36=0,"",IF(E36="hors cee","Exonération de Tva",IF(F36="non","Tva sur marge",IF(AND(F36="oui",E36="ue"),"Vente exonérée",IF(F36="oui","Tva sur PV",IF(F36="","","Exonération de Tva"))))))</f>
        <v/>
      </c>
      <c r="Q36" s="3"/>
      <c r="R36" s="35">
        <f>IF(K36="",1,IF(K36&gt;stocks!$K$1,1,0))</f>
        <v>1</v>
      </c>
      <c r="S36" s="35">
        <f>IF(B36&gt;stocks!$K$1,0,1)</f>
        <v>1</v>
      </c>
      <c r="T36" s="2"/>
      <c r="U36" s="6" t="str">
        <f>IF(P36="Tva sur marge",Q36-I36,"")</f>
        <v/>
      </c>
      <c r="V36" s="6" t="str">
        <f>IF(U36="","",U36*0.196)</f>
        <v/>
      </c>
      <c r="W36" s="6" t="str">
        <f>IF(V36="","",U36-V36)</f>
        <v/>
      </c>
    </row>
    <row r="37" spans="1:23">
      <c r="A37" s="21">
        <v>1258</v>
      </c>
      <c r="B37" s="24">
        <v>41288</v>
      </c>
      <c r="C37" s="20" t="s">
        <v>121</v>
      </c>
      <c r="D37" s="19" t="s">
        <v>11</v>
      </c>
      <c r="E37" s="16" t="s">
        <v>13</v>
      </c>
      <c r="F37" s="15" t="s">
        <v>24</v>
      </c>
      <c r="G37" s="15" t="s">
        <v>20</v>
      </c>
      <c r="H37" s="42" t="s">
        <v>122</v>
      </c>
      <c r="I37" s="3">
        <v>1500</v>
      </c>
      <c r="J37" s="15" t="s">
        <v>16</v>
      </c>
      <c r="K37" s="1"/>
      <c r="L37" s="4"/>
      <c r="M37" s="2"/>
      <c r="N37" s="2"/>
      <c r="O37" s="2"/>
      <c r="P37" s="5" t="str">
        <f>IF(Q37=0,"",IF(E37="hors cee","Exonération de Tva",IF(F37="non","Tva sur marge",IF(AND(F37="oui",E37="ue"),"Vente exonérée",IF(F37="oui","Tva sur PV",IF(F37="","","Exonération de Tva"))))))</f>
        <v/>
      </c>
      <c r="Q37" s="3"/>
      <c r="R37" s="35">
        <f>IF(K37="",1,IF(K37&gt;stocks!$K$1,1,0))</f>
        <v>1</v>
      </c>
      <c r="S37" s="35">
        <f>IF(B37&gt;stocks!$K$1,0,1)</f>
        <v>1</v>
      </c>
      <c r="T37" s="2"/>
      <c r="U37" s="6" t="str">
        <f>IF(P37="Tva sur marge",Q37-I37,"")</f>
        <v/>
      </c>
      <c r="V37" s="6" t="str">
        <f>IF(U37="","",U37*0.196)</f>
        <v/>
      </c>
      <c r="W37" s="6" t="str">
        <f>IF(V37="","",U37-V37)</f>
        <v/>
      </c>
    </row>
    <row r="38" spans="1:23">
      <c r="A38" s="21">
        <v>1447</v>
      </c>
      <c r="B38" s="24">
        <v>41333</v>
      </c>
      <c r="C38" s="20" t="s">
        <v>123</v>
      </c>
      <c r="D38" s="19" t="s">
        <v>11</v>
      </c>
      <c r="E38" s="16" t="s">
        <v>13</v>
      </c>
      <c r="F38" s="15" t="s">
        <v>24</v>
      </c>
      <c r="G38" s="15" t="s">
        <v>20</v>
      </c>
      <c r="H38" s="42" t="s">
        <v>124</v>
      </c>
      <c r="I38" s="3">
        <v>3000</v>
      </c>
      <c r="J38" s="15" t="s">
        <v>16</v>
      </c>
      <c r="K38" s="1"/>
      <c r="L38" s="4"/>
      <c r="M38" s="2"/>
      <c r="N38" s="2"/>
      <c r="O38" s="2"/>
      <c r="P38" s="5" t="str">
        <f>IF(Q38=0,"",IF(E38="hors cee","Exonération de Tva",IF(F38="non","Tva sur marge",IF(AND(F38="oui",E38="ue"),"Vente exonérée",IF(F38="oui","Tva sur PV",IF(F38="","","Exonération de Tva"))))))</f>
        <v/>
      </c>
      <c r="Q38" s="3"/>
      <c r="R38" s="35">
        <f>IF(K38="",1,IF(K38&gt;stocks!$K$1,1,0))</f>
        <v>1</v>
      </c>
      <c r="S38" s="35">
        <f>IF(B38&gt;stocks!$K$1,0,1)</f>
        <v>1</v>
      </c>
      <c r="T38" s="2"/>
      <c r="U38" s="6" t="str">
        <f>IF(P38="Tva sur marge",Q38-I38,"")</f>
        <v/>
      </c>
      <c r="V38" s="6" t="str">
        <f>IF(U38="","",U38*0.196)</f>
        <v/>
      </c>
      <c r="W38" s="6" t="str">
        <f>IF(V38="","",U38-V38)</f>
        <v/>
      </c>
    </row>
    <row r="39" spans="1:23">
      <c r="A39" s="21">
        <v>2581</v>
      </c>
      <c r="B39" s="24">
        <v>41497</v>
      </c>
      <c r="C39" s="20" t="s">
        <v>121</v>
      </c>
      <c r="D39" s="19" t="s">
        <v>11</v>
      </c>
      <c r="E39" s="16" t="s">
        <v>13</v>
      </c>
      <c r="F39" s="15" t="s">
        <v>24</v>
      </c>
      <c r="G39" s="15" t="s">
        <v>20</v>
      </c>
      <c r="H39" s="42" t="s">
        <v>125</v>
      </c>
      <c r="I39" s="3">
        <v>1258</v>
      </c>
      <c r="J39" s="15" t="s">
        <v>16</v>
      </c>
      <c r="K39" s="1"/>
      <c r="L39" s="4"/>
      <c r="M39" s="2"/>
      <c r="N39" s="2"/>
      <c r="O39" s="2"/>
      <c r="P39" s="5" t="str">
        <f>IF(Q39=0,"",IF(E39="hors cee","Exonération de Tva",IF(F39="non","Tva sur marge",IF(AND(F39="oui",E39="ue"),"Vente exonérée",IF(F39="oui","Tva sur PV",IF(F39="","","Exonération de Tva"))))))</f>
        <v/>
      </c>
      <c r="Q39" s="3"/>
      <c r="R39" s="35">
        <f>IF(K39="",1,IF(K39&gt;stocks!$K$1,1,0))</f>
        <v>1</v>
      </c>
      <c r="S39" s="35">
        <f>IF(B39&gt;stocks!$K$1,0,1)</f>
        <v>1</v>
      </c>
      <c r="T39" s="2"/>
      <c r="U39" s="6" t="str">
        <f>IF(P39="Tva sur marge",Q39-I39,"")</f>
        <v/>
      </c>
      <c r="V39" s="6" t="str">
        <f>IF(U39="","",U39*0.196)</f>
        <v/>
      </c>
      <c r="W39" s="6" t="str">
        <f>IF(V39="","",U39-V39)</f>
        <v/>
      </c>
    </row>
    <row r="40" spans="1:23">
      <c r="A40" s="21">
        <v>158</v>
      </c>
      <c r="B40" s="24">
        <v>41289</v>
      </c>
      <c r="C40" s="20" t="s">
        <v>127</v>
      </c>
      <c r="D40" s="19" t="s">
        <v>11</v>
      </c>
      <c r="E40" s="16" t="s">
        <v>13</v>
      </c>
      <c r="F40" s="15" t="s">
        <v>24</v>
      </c>
      <c r="G40" s="15" t="s">
        <v>20</v>
      </c>
      <c r="H40" s="42" t="s">
        <v>128</v>
      </c>
      <c r="I40" s="3">
        <v>1540</v>
      </c>
      <c r="J40" s="15" t="s">
        <v>16</v>
      </c>
      <c r="K40" s="1"/>
      <c r="L40" s="4"/>
      <c r="M40" s="2"/>
      <c r="N40" s="2"/>
      <c r="O40" s="2"/>
      <c r="P40" s="5" t="str">
        <f>IF(Q40=0,"",IF(E40="hors cee","Exonération de Tva",IF(F40="non","Tva sur marge",IF(AND(F40="oui",E40="ue"),"Vente exonérée",IF(F40="oui","Tva sur PV",IF(F40="","","Exonération de Tva"))))))</f>
        <v/>
      </c>
      <c r="Q40" s="3"/>
      <c r="R40" s="35">
        <f>IF(K40="",1,IF(K40&gt;stocks!$K$1,1,0))</f>
        <v>1</v>
      </c>
      <c r="S40" s="35">
        <f>IF(B40&gt;stocks!$K$1,0,1)</f>
        <v>1</v>
      </c>
      <c r="T40" s="2"/>
      <c r="U40" s="6" t="str">
        <f>IF(P40="Tva sur marge",Q40-I40,"")</f>
        <v/>
      </c>
      <c r="V40" s="6" t="str">
        <f>IF(U40="","",U40*0.196)</f>
        <v/>
      </c>
      <c r="W40" s="6" t="str">
        <f>IF(V40="","",U40-V40)</f>
        <v/>
      </c>
    </row>
  </sheetData>
  <sortState ref="C27:C34">
    <sortCondition ref="C27"/>
  </sortState>
  <mergeCells count="24">
    <mergeCell ref="N3:N4"/>
    <mergeCell ref="E3:E4"/>
    <mergeCell ref="F3:F4"/>
    <mergeCell ref="G3:G4"/>
    <mergeCell ref="H3:H4"/>
    <mergeCell ref="K3:K4"/>
    <mergeCell ref="L3:L4"/>
    <mergeCell ref="I3:I4"/>
    <mergeCell ref="K1:W2"/>
    <mergeCell ref="S3:S4"/>
    <mergeCell ref="C3:C4"/>
    <mergeCell ref="J3:J4"/>
    <mergeCell ref="A3:A4"/>
    <mergeCell ref="W3:W4"/>
    <mergeCell ref="T3:T4"/>
    <mergeCell ref="R3:R4"/>
    <mergeCell ref="V3:V4"/>
    <mergeCell ref="O3:O4"/>
    <mergeCell ref="Q3:Q4"/>
    <mergeCell ref="P3:P4"/>
    <mergeCell ref="U3:U4"/>
    <mergeCell ref="D3:D4"/>
    <mergeCell ref="M3:M4"/>
    <mergeCell ref="B3:B4"/>
  </mergeCells>
  <phoneticPr fontId="0" type="noConversion"/>
  <dataValidations count="3">
    <dataValidation type="date" allowBlank="1" showInputMessage="1" showErrorMessage="1" sqref="B5:B40">
      <formula1>39814</formula1>
      <formula2>44196</formula2>
    </dataValidation>
    <dataValidation type="date" allowBlank="1" showInputMessage="1" showErrorMessage="1" sqref="K5:K40">
      <formula1>41275</formula1>
      <formula2>44196</formula2>
    </dataValidation>
    <dataValidation type="whole" allowBlank="1" showInputMessage="1" showErrorMessage="1" sqref="A5:A11">
      <formula1>1</formula1>
      <formula2>10000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4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156"/>
  <sheetViews>
    <sheetView workbookViewId="0">
      <selection activeCell="J7" sqref="J7"/>
    </sheetView>
  </sheetViews>
  <sheetFormatPr baseColWidth="10" defaultRowHeight="15"/>
  <cols>
    <col min="5" max="5" width="14" bestFit="1" customWidth="1"/>
    <col min="6" max="7" width="11.42578125" style="8"/>
    <col min="9" max="9" width="17.5703125" customWidth="1"/>
  </cols>
  <sheetData>
    <row r="1" spans="1:12">
      <c r="A1" t="s">
        <v>46</v>
      </c>
      <c r="B1" t="s">
        <v>47</v>
      </c>
      <c r="C1" t="s">
        <v>48</v>
      </c>
      <c r="D1" t="s">
        <v>49</v>
      </c>
      <c r="E1" t="s">
        <v>50</v>
      </c>
      <c r="F1" s="8" t="s">
        <v>51</v>
      </c>
      <c r="G1" s="8" t="s">
        <v>52</v>
      </c>
      <c r="H1" t="s">
        <v>53</v>
      </c>
      <c r="L1" s="9"/>
    </row>
    <row r="2" spans="1:12">
      <c r="A2" s="10">
        <f>Mouvements!$B$10</f>
        <v>41289</v>
      </c>
      <c r="B2" s="11" t="s">
        <v>131</v>
      </c>
      <c r="C2" s="11">
        <f>IF(Mouvements!$E$10="UE",60717,6071)</f>
        <v>6071</v>
      </c>
      <c r="D2" s="11"/>
      <c r="E2" s="12" t="str">
        <f>Mouvements!$C$10</f>
        <v xml:space="preserve">RENAULT </v>
      </c>
      <c r="F2" s="12">
        <f>Mouvements!$I$10</f>
        <v>6000</v>
      </c>
      <c r="G2" s="12"/>
      <c r="H2" t="s">
        <v>54</v>
      </c>
    </row>
    <row r="3" spans="1:12">
      <c r="A3" s="10">
        <f>Mouvements!$B$10</f>
        <v>41289</v>
      </c>
      <c r="B3" s="11" t="s">
        <v>131</v>
      </c>
      <c r="C3" s="11">
        <v>445662</v>
      </c>
      <c r="D3" s="11"/>
      <c r="E3" s="10" t="str">
        <f>Mouvements!$C$10</f>
        <v xml:space="preserve">RENAULT </v>
      </c>
      <c r="F3" s="12">
        <f>IF(Mouvements!$E$10="UE",Mouvements!$I$10*0.196,0)</f>
        <v>0</v>
      </c>
      <c r="G3" s="12"/>
      <c r="H3" t="s">
        <v>54</v>
      </c>
    </row>
    <row r="4" spans="1:12">
      <c r="A4" s="10">
        <f>Mouvements!$B$10</f>
        <v>41289</v>
      </c>
      <c r="B4" s="11" t="s">
        <v>131</v>
      </c>
      <c r="C4" s="11">
        <v>4452</v>
      </c>
      <c r="D4" s="11"/>
      <c r="E4" s="10" t="str">
        <f>Mouvements!$C$10</f>
        <v xml:space="preserve">RENAULT </v>
      </c>
      <c r="F4" s="12"/>
      <c r="G4" s="12">
        <f>F3</f>
        <v>0</v>
      </c>
      <c r="H4" t="s">
        <v>54</v>
      </c>
    </row>
    <row r="5" spans="1:12">
      <c r="A5" s="10">
        <f>Mouvements!$B$10</f>
        <v>41289</v>
      </c>
      <c r="B5" s="11" t="s">
        <v>131</v>
      </c>
      <c r="C5" s="11">
        <v>44566</v>
      </c>
      <c r="D5" s="11"/>
      <c r="E5" s="10" t="str">
        <f>Mouvements!$C$10</f>
        <v xml:space="preserve">RENAULT </v>
      </c>
      <c r="F5" s="12">
        <f>IF(Mouvements!$G$10="VU",Mouvements!$I$10*0.196,0)</f>
        <v>0</v>
      </c>
      <c r="G5" s="12"/>
      <c r="H5" t="s">
        <v>54</v>
      </c>
    </row>
    <row r="6" spans="1:12">
      <c r="A6" s="10">
        <f>Mouvements!$B$10</f>
        <v>41289</v>
      </c>
      <c r="B6" s="11" t="s">
        <v>131</v>
      </c>
      <c r="C6" s="11" t="str">
        <f>401 &amp; Mouvements!$J$10</f>
        <v>401VIRT</v>
      </c>
      <c r="D6" s="11"/>
      <c r="E6" s="10" t="str">
        <f>Mouvements!$C$10</f>
        <v xml:space="preserve">RENAULT </v>
      </c>
      <c r="F6" s="12"/>
      <c r="G6" s="12">
        <f>F2+F5</f>
        <v>6000</v>
      </c>
      <c r="H6" t="s">
        <v>54</v>
      </c>
      <c r="I6" s="22" t="s">
        <v>60</v>
      </c>
      <c r="J6" s="23">
        <v>41275</v>
      </c>
    </row>
    <row r="7" spans="1:12">
      <c r="A7" s="7">
        <f>Mouvements!$B$11</f>
        <v>41289</v>
      </c>
      <c r="B7" t="s">
        <v>131</v>
      </c>
      <c r="C7">
        <f>IF(Mouvements!$E$11="UE",60717,6071)</f>
        <v>60717</v>
      </c>
      <c r="E7" s="7" t="str">
        <f>Mouvements!$C$11</f>
        <v xml:space="preserve">Mlle ARNOLD </v>
      </c>
      <c r="F7" s="8">
        <f>Mouvements!$I$11</f>
        <v>3500</v>
      </c>
      <c r="H7" s="8" t="s">
        <v>54</v>
      </c>
      <c r="I7" s="22" t="s">
        <v>61</v>
      </c>
      <c r="J7" s="23">
        <v>311220</v>
      </c>
    </row>
    <row r="8" spans="1:12">
      <c r="A8" s="7">
        <f>Mouvements!$B$11</f>
        <v>41289</v>
      </c>
      <c r="B8" t="s">
        <v>131</v>
      </c>
      <c r="C8">
        <v>445662</v>
      </c>
      <c r="E8" s="7" t="str">
        <f>Mouvements!$C$11</f>
        <v xml:space="preserve">Mlle ARNOLD </v>
      </c>
      <c r="F8" s="8">
        <f>IF(Mouvements!$E$11="UE",Mouvements!$I$11*0.196,0)</f>
        <v>686</v>
      </c>
      <c r="H8" s="8" t="s">
        <v>54</v>
      </c>
    </row>
    <row r="9" spans="1:12">
      <c r="A9" s="7">
        <f>Mouvements!$B$11</f>
        <v>41289</v>
      </c>
      <c r="B9" t="s">
        <v>131</v>
      </c>
      <c r="C9">
        <v>4452</v>
      </c>
      <c r="E9" s="7" t="str">
        <f>Mouvements!$C$11</f>
        <v xml:space="preserve">Mlle ARNOLD </v>
      </c>
      <c r="G9" s="8">
        <f>F8</f>
        <v>686</v>
      </c>
      <c r="H9" s="8" t="s">
        <v>54</v>
      </c>
    </row>
    <row r="10" spans="1:12">
      <c r="A10" s="7">
        <f>Mouvements!$B$11</f>
        <v>41289</v>
      </c>
      <c r="B10" t="s">
        <v>131</v>
      </c>
      <c r="C10">
        <v>44566</v>
      </c>
      <c r="E10" s="7" t="str">
        <f>Mouvements!$C$11</f>
        <v xml:space="preserve">Mlle ARNOLD </v>
      </c>
      <c r="F10" s="8">
        <f>IF(Mouvements!$G$11="VU",Mouvements!$I$11*0.196,0)</f>
        <v>686</v>
      </c>
      <c r="H10" s="8" t="s">
        <v>54</v>
      </c>
      <c r="K10" s="8"/>
    </row>
    <row r="11" spans="1:12">
      <c r="A11" s="7">
        <f>Mouvements!$B$11</f>
        <v>41289</v>
      </c>
      <c r="B11" t="s">
        <v>131</v>
      </c>
      <c r="C11" t="str">
        <f>401 &amp; Mouvements!$J$11</f>
        <v>401ESP</v>
      </c>
      <c r="E11" s="7" t="str">
        <f>Mouvements!$C$11</f>
        <v xml:space="preserve">Mlle ARNOLD </v>
      </c>
      <c r="G11" s="8">
        <f>F7+F10</f>
        <v>4186</v>
      </c>
      <c r="H11" s="8" t="s">
        <v>54</v>
      </c>
    </row>
    <row r="12" spans="1:12">
      <c r="A12" s="7">
        <f>Mouvements!$B$12</f>
        <v>41289</v>
      </c>
      <c r="B12" t="s">
        <v>131</v>
      </c>
      <c r="C12">
        <f>IF(Mouvements!$E$12="UE",60717,6071)</f>
        <v>6071</v>
      </c>
      <c r="E12" s="8" t="str">
        <f>Mouvements!$C$12</f>
        <v xml:space="preserve">M. SPUNTZ </v>
      </c>
      <c r="F12" s="8">
        <f>Mouvements!$I$12</f>
        <v>1000</v>
      </c>
      <c r="H12" s="8" t="s">
        <v>54</v>
      </c>
    </row>
    <row r="13" spans="1:12">
      <c r="A13" s="7">
        <f>Mouvements!$B$12</f>
        <v>41289</v>
      </c>
      <c r="B13" t="s">
        <v>131</v>
      </c>
      <c r="C13">
        <v>445662</v>
      </c>
      <c r="E13" s="8" t="str">
        <f>Mouvements!$C$12</f>
        <v xml:space="preserve">M. SPUNTZ </v>
      </c>
      <c r="F13" s="8">
        <f>IF(Mouvements!$E$12="UE",Mouvements!$I$12*0.196,0)</f>
        <v>0</v>
      </c>
      <c r="H13" t="s">
        <v>54</v>
      </c>
    </row>
    <row r="14" spans="1:12">
      <c r="A14" s="7">
        <f>Mouvements!$B$12</f>
        <v>41289</v>
      </c>
      <c r="B14" t="s">
        <v>131</v>
      </c>
      <c r="C14">
        <v>4452</v>
      </c>
      <c r="E14" s="8" t="str">
        <f>Mouvements!$C$12</f>
        <v xml:space="preserve">M. SPUNTZ </v>
      </c>
      <c r="G14" s="8">
        <f>F13</f>
        <v>0</v>
      </c>
      <c r="H14" t="s">
        <v>54</v>
      </c>
      <c r="L14" s="8"/>
    </row>
    <row r="15" spans="1:12">
      <c r="A15" s="7">
        <f>Mouvements!$B$12</f>
        <v>41289</v>
      </c>
      <c r="B15" t="s">
        <v>131</v>
      </c>
      <c r="C15">
        <v>44566</v>
      </c>
      <c r="E15" s="8" t="str">
        <f>Mouvements!$C$12</f>
        <v xml:space="preserve">M. SPUNTZ </v>
      </c>
      <c r="F15" s="8">
        <f>IF(Mouvements!$G$12="VU",Mouvements!$I$12*0.196,0)</f>
        <v>0</v>
      </c>
      <c r="H15" t="s">
        <v>54</v>
      </c>
    </row>
    <row r="16" spans="1:12">
      <c r="A16" s="7">
        <f>Mouvements!$B$12</f>
        <v>41289</v>
      </c>
      <c r="B16" t="s">
        <v>131</v>
      </c>
      <c r="C16" t="str">
        <f>401 &amp; Mouvements!$J$12</f>
        <v>401ESP</v>
      </c>
      <c r="E16" s="8" t="str">
        <f>Mouvements!$C$12</f>
        <v xml:space="preserve">M. SPUNTZ </v>
      </c>
      <c r="G16" s="8">
        <f>F12+F15</f>
        <v>1000</v>
      </c>
      <c r="H16" t="s">
        <v>54</v>
      </c>
    </row>
    <row r="17" spans="1:12">
      <c r="A17" s="7">
        <f>Mouvements!$B$13</f>
        <v>41333</v>
      </c>
      <c r="B17" t="s">
        <v>131</v>
      </c>
      <c r="C17">
        <f>IF(Mouvements!$E$13="UE",60717,6071)</f>
        <v>60717</v>
      </c>
      <c r="E17" s="8" t="str">
        <f>Mouvements!$C$13</f>
        <v xml:space="preserve">Mme DUPONT </v>
      </c>
      <c r="F17" s="8">
        <f>Mouvements!$I$13</f>
        <v>2500</v>
      </c>
      <c r="H17" t="s">
        <v>54</v>
      </c>
    </row>
    <row r="18" spans="1:12">
      <c r="A18" s="7">
        <f>Mouvements!$B$13</f>
        <v>41333</v>
      </c>
      <c r="B18" t="s">
        <v>131</v>
      </c>
      <c r="C18">
        <v>445662</v>
      </c>
      <c r="E18" s="8" t="str">
        <f>Mouvements!$C$13</f>
        <v xml:space="preserve">Mme DUPONT </v>
      </c>
      <c r="F18" s="8">
        <f>IF(Mouvements!$E$13="UE",Mouvements!$I$13*0.196,0)</f>
        <v>490</v>
      </c>
      <c r="H18" t="s">
        <v>54</v>
      </c>
      <c r="K18" s="8"/>
    </row>
    <row r="19" spans="1:12">
      <c r="A19" s="7">
        <f>Mouvements!$B$13</f>
        <v>41333</v>
      </c>
      <c r="B19" t="s">
        <v>131</v>
      </c>
      <c r="C19">
        <v>4452</v>
      </c>
      <c r="E19" s="8" t="str">
        <f>Mouvements!$C$13</f>
        <v xml:space="preserve">Mme DUPONT </v>
      </c>
      <c r="G19" s="8">
        <f>F18</f>
        <v>490</v>
      </c>
      <c r="H19" t="s">
        <v>54</v>
      </c>
    </row>
    <row r="20" spans="1:12">
      <c r="A20" s="7">
        <f>Mouvements!$B$13</f>
        <v>41333</v>
      </c>
      <c r="B20" t="s">
        <v>131</v>
      </c>
      <c r="C20">
        <v>44566</v>
      </c>
      <c r="E20" s="8" t="str">
        <f>Mouvements!$C$13</f>
        <v xml:space="preserve">Mme DUPONT </v>
      </c>
      <c r="F20" s="8">
        <f>IF(Mouvements!$G$13="VU",Mouvements!$I$13*0.196,0)</f>
        <v>0</v>
      </c>
      <c r="H20" t="s">
        <v>54</v>
      </c>
    </row>
    <row r="21" spans="1:12">
      <c r="A21" s="7">
        <f>Mouvements!$B$13</f>
        <v>41333</v>
      </c>
      <c r="B21" t="s">
        <v>131</v>
      </c>
      <c r="C21" t="str">
        <f>401 &amp; Mouvements!$J$13</f>
        <v>401CHQ</v>
      </c>
      <c r="E21" s="8" t="str">
        <f>Mouvements!$C$13</f>
        <v xml:space="preserve">Mme DUPONT </v>
      </c>
      <c r="G21" s="8">
        <f>F17+F20</f>
        <v>2500</v>
      </c>
      <c r="H21" t="s">
        <v>54</v>
      </c>
    </row>
    <row r="22" spans="1:12">
      <c r="A22" s="7">
        <f>Mouvements!$B$14</f>
        <v>41394</v>
      </c>
      <c r="B22" t="s">
        <v>131</v>
      </c>
      <c r="C22">
        <f>IF(Mouvements!$E$14="UE",60717,6071)</f>
        <v>6071</v>
      </c>
      <c r="E22" s="8" t="str">
        <f>Mouvements!$C$14</f>
        <v>1</v>
      </c>
      <c r="F22" s="8">
        <f>Mouvements!$I$14</f>
        <v>1</v>
      </c>
      <c r="H22" t="s">
        <v>54</v>
      </c>
      <c r="L22" s="8"/>
    </row>
    <row r="23" spans="1:12">
      <c r="A23" s="7">
        <f>Mouvements!$B$14</f>
        <v>41394</v>
      </c>
      <c r="B23" t="s">
        <v>131</v>
      </c>
      <c r="C23">
        <v>445662</v>
      </c>
      <c r="E23" s="8" t="str">
        <f>Mouvements!$C$14</f>
        <v>1</v>
      </c>
      <c r="F23" s="8">
        <f>IF(Mouvements!$E$14="UE",Mouvements!$I$14*0.196,0)</f>
        <v>0</v>
      </c>
      <c r="H23" t="s">
        <v>54</v>
      </c>
    </row>
    <row r="24" spans="1:12">
      <c r="A24" s="7">
        <f>Mouvements!$B$14</f>
        <v>41394</v>
      </c>
      <c r="B24" t="s">
        <v>131</v>
      </c>
      <c r="C24">
        <v>4452</v>
      </c>
      <c r="E24" s="8" t="str">
        <f>Mouvements!$C$14</f>
        <v>1</v>
      </c>
      <c r="G24" s="8">
        <f>F23</f>
        <v>0</v>
      </c>
      <c r="H24" t="s">
        <v>54</v>
      </c>
    </row>
    <row r="25" spans="1:12">
      <c r="A25" s="7">
        <f>Mouvements!$B$14</f>
        <v>41394</v>
      </c>
      <c r="B25" t="s">
        <v>131</v>
      </c>
      <c r="C25">
        <v>44566</v>
      </c>
      <c r="E25" s="8" t="str">
        <f>Mouvements!$C$14</f>
        <v>1</v>
      </c>
      <c r="F25" s="8">
        <f>IF(Mouvements!$G$14="VU",Mouvements!$I$14*0.196,0)</f>
        <v>0.19600000000000001</v>
      </c>
      <c r="H25" t="s">
        <v>54</v>
      </c>
    </row>
    <row r="26" spans="1:12">
      <c r="A26" s="7">
        <f>Mouvements!$B$14</f>
        <v>41394</v>
      </c>
      <c r="B26" t="s">
        <v>131</v>
      </c>
      <c r="C26" t="str">
        <f>401 &amp; Mouvements!$J$14</f>
        <v>401CHQ</v>
      </c>
      <c r="E26" s="8" t="str">
        <f>Mouvements!$C$14</f>
        <v>1</v>
      </c>
      <c r="G26" s="8">
        <f>F22+F25</f>
        <v>1.196</v>
      </c>
      <c r="H26" t="s">
        <v>54</v>
      </c>
    </row>
    <row r="27" spans="1:12">
      <c r="A27" s="7">
        <f>Mouvements!$B$15</f>
        <v>41467</v>
      </c>
      <c r="B27" t="s">
        <v>131</v>
      </c>
      <c r="C27">
        <f>IF(Mouvements!$E$15="UE",60717,6071)</f>
        <v>60717</v>
      </c>
      <c r="E27" s="8" t="str">
        <f>Mouvements!$C$15</f>
        <v>1</v>
      </c>
      <c r="F27" s="8">
        <f>Mouvements!$I$15</f>
        <v>1</v>
      </c>
      <c r="H27" t="s">
        <v>54</v>
      </c>
    </row>
    <row r="28" spans="1:12">
      <c r="A28" s="7">
        <f>Mouvements!$B$15</f>
        <v>41467</v>
      </c>
      <c r="B28" t="s">
        <v>131</v>
      </c>
      <c r="C28">
        <v>445662</v>
      </c>
      <c r="E28" s="8" t="str">
        <f>Mouvements!$C$15</f>
        <v>1</v>
      </c>
      <c r="F28" s="8">
        <f>IF(Mouvements!$E$15="UE",Mouvements!$I$15*0.196,0)</f>
        <v>0.19600000000000001</v>
      </c>
      <c r="H28" t="s">
        <v>54</v>
      </c>
    </row>
    <row r="29" spans="1:12">
      <c r="A29" s="7">
        <f>Mouvements!$B$15</f>
        <v>41467</v>
      </c>
      <c r="B29" t="s">
        <v>131</v>
      </c>
      <c r="C29">
        <v>4452</v>
      </c>
      <c r="E29" s="8" t="str">
        <f>Mouvements!$C$15</f>
        <v>1</v>
      </c>
      <c r="G29" s="8">
        <f>F28</f>
        <v>0.19600000000000001</v>
      </c>
      <c r="H29" t="s">
        <v>54</v>
      </c>
    </row>
    <row r="30" spans="1:12">
      <c r="A30" s="7">
        <f>Mouvements!$B$15</f>
        <v>41467</v>
      </c>
      <c r="B30" t="s">
        <v>131</v>
      </c>
      <c r="C30">
        <v>44566</v>
      </c>
      <c r="E30" s="8" t="str">
        <f>Mouvements!$C$15</f>
        <v>1</v>
      </c>
      <c r="F30" s="8">
        <f>IF(Mouvements!$G$15="VU",Mouvements!$I$15*0.196,0)</f>
        <v>0.19600000000000001</v>
      </c>
      <c r="H30" t="s">
        <v>54</v>
      </c>
    </row>
    <row r="31" spans="1:12">
      <c r="A31" s="7">
        <f>Mouvements!$B$15</f>
        <v>41467</v>
      </c>
      <c r="B31" t="s">
        <v>131</v>
      </c>
      <c r="C31" t="str">
        <f>401 &amp; Mouvements!$J$15</f>
        <v>401CHQ</v>
      </c>
      <c r="E31" s="8" t="str">
        <f>Mouvements!$C$15</f>
        <v>1</v>
      </c>
      <c r="G31" s="8">
        <f>F27+F30</f>
        <v>1.196</v>
      </c>
      <c r="H31" t="s">
        <v>54</v>
      </c>
    </row>
    <row r="32" spans="1:12">
      <c r="A32" s="7">
        <f>Mouvements!$B$16</f>
        <v>41453</v>
      </c>
      <c r="B32" t="s">
        <v>131</v>
      </c>
      <c r="C32">
        <f>IF(Mouvements!$E$16="UE",60717,6071)</f>
        <v>6071</v>
      </c>
      <c r="E32" s="8" t="str">
        <f>Mouvements!$C$16</f>
        <v>1</v>
      </c>
      <c r="F32" s="8">
        <f>Mouvements!$I$16</f>
        <v>1250</v>
      </c>
      <c r="H32" t="s">
        <v>54</v>
      </c>
    </row>
    <row r="33" spans="1:8">
      <c r="A33" s="7">
        <f>Mouvements!$B$16</f>
        <v>41453</v>
      </c>
      <c r="B33" t="s">
        <v>131</v>
      </c>
      <c r="C33">
        <v>445662</v>
      </c>
      <c r="E33" s="8" t="str">
        <f>Mouvements!$C$16</f>
        <v>1</v>
      </c>
      <c r="F33" s="8">
        <f>IF(Mouvements!$E$16="UE",Mouvements!$I$16*0.196,0)</f>
        <v>0</v>
      </c>
      <c r="H33" t="s">
        <v>54</v>
      </c>
    </row>
    <row r="34" spans="1:8">
      <c r="A34" s="7">
        <f>Mouvements!$B$16</f>
        <v>41453</v>
      </c>
      <c r="B34" t="s">
        <v>131</v>
      </c>
      <c r="C34">
        <v>4452</v>
      </c>
      <c r="E34" s="8" t="str">
        <f>Mouvements!$C$16</f>
        <v>1</v>
      </c>
      <c r="G34" s="8">
        <f>F33</f>
        <v>0</v>
      </c>
      <c r="H34" t="s">
        <v>54</v>
      </c>
    </row>
    <row r="35" spans="1:8">
      <c r="A35" s="7">
        <f>Mouvements!$B$16</f>
        <v>41453</v>
      </c>
      <c r="B35" t="s">
        <v>131</v>
      </c>
      <c r="C35">
        <v>44566</v>
      </c>
      <c r="E35" s="8" t="str">
        <f>Mouvements!$C$16</f>
        <v>1</v>
      </c>
      <c r="F35" s="8">
        <f>IF(Mouvements!$G$16="VU",Mouvements!$I$16*0.196,0)</f>
        <v>245</v>
      </c>
      <c r="H35" t="s">
        <v>54</v>
      </c>
    </row>
    <row r="36" spans="1:8">
      <c r="A36" s="7">
        <f>Mouvements!$B$16</f>
        <v>41453</v>
      </c>
      <c r="B36" t="s">
        <v>131</v>
      </c>
      <c r="C36" t="str">
        <f>401 &amp; Mouvements!$J$16</f>
        <v>401CHQ</v>
      </c>
      <c r="E36" s="8" t="str">
        <f>Mouvements!$C$16</f>
        <v>1</v>
      </c>
      <c r="G36" s="8">
        <f>F32+F35</f>
        <v>1495</v>
      </c>
      <c r="H36" t="s">
        <v>54</v>
      </c>
    </row>
    <row r="37" spans="1:8">
      <c r="A37" s="7">
        <f>Mouvements!$B$17</f>
        <v>41289</v>
      </c>
      <c r="B37" t="s">
        <v>131</v>
      </c>
      <c r="C37">
        <f>IF(Mouvements!$E$17="UE",60717,6071)</f>
        <v>6071</v>
      </c>
      <c r="E37" s="8" t="str">
        <f>Mouvements!$C$17</f>
        <v>1</v>
      </c>
      <c r="F37" s="8">
        <f>Mouvements!$I$17</f>
        <v>1250</v>
      </c>
      <c r="H37" t="s">
        <v>54</v>
      </c>
    </row>
    <row r="38" spans="1:8">
      <c r="A38" s="7">
        <f>Mouvements!$B$17</f>
        <v>41289</v>
      </c>
      <c r="B38" t="s">
        <v>131</v>
      </c>
      <c r="C38">
        <v>445662</v>
      </c>
      <c r="E38" s="8" t="str">
        <f>Mouvements!$C$17</f>
        <v>1</v>
      </c>
      <c r="F38" s="8">
        <f>IF(Mouvements!$E$17="UE",Mouvements!$I$17*0.196,0)</f>
        <v>0</v>
      </c>
      <c r="H38" t="s">
        <v>54</v>
      </c>
    </row>
    <row r="39" spans="1:8">
      <c r="A39" s="7">
        <f>Mouvements!$B$17</f>
        <v>41289</v>
      </c>
      <c r="B39" t="s">
        <v>131</v>
      </c>
      <c r="C39">
        <v>4452</v>
      </c>
      <c r="E39" s="8" t="str">
        <f>Mouvements!$C$17</f>
        <v>1</v>
      </c>
      <c r="G39" s="8">
        <f>F38</f>
        <v>0</v>
      </c>
      <c r="H39" t="s">
        <v>54</v>
      </c>
    </row>
    <row r="40" spans="1:8">
      <c r="A40" s="7">
        <f>Mouvements!$B$17</f>
        <v>41289</v>
      </c>
      <c r="B40" t="s">
        <v>131</v>
      </c>
      <c r="C40">
        <v>44566</v>
      </c>
      <c r="E40" s="8" t="str">
        <f>Mouvements!$C$17</f>
        <v>1</v>
      </c>
      <c r="F40" s="8">
        <f>IF(Mouvements!$G$17="VU",Mouvements!$I$17*0.196,0)</f>
        <v>245</v>
      </c>
      <c r="H40" t="s">
        <v>54</v>
      </c>
    </row>
    <row r="41" spans="1:8">
      <c r="A41" s="7">
        <f>Mouvements!$B$17</f>
        <v>41289</v>
      </c>
      <c r="B41" t="s">
        <v>131</v>
      </c>
      <c r="C41" t="str">
        <f>401 &amp; Mouvements!$J$17</f>
        <v>401CHQ</v>
      </c>
      <c r="E41" s="8" t="str">
        <f>Mouvements!$C$17</f>
        <v>1</v>
      </c>
      <c r="G41" s="8">
        <f>F37+F40</f>
        <v>1495</v>
      </c>
      <c r="H41" t="s">
        <v>54</v>
      </c>
    </row>
    <row r="42" spans="1:8">
      <c r="A42" s="7">
        <f>Mouvements!$B$18</f>
        <v>41289</v>
      </c>
      <c r="B42" t="s">
        <v>131</v>
      </c>
      <c r="C42">
        <f>IF(Mouvements!$E$18="UE",60717,6071)</f>
        <v>6071</v>
      </c>
      <c r="E42" s="8" t="str">
        <f>Mouvements!$C$18</f>
        <v>1</v>
      </c>
      <c r="F42" s="8">
        <f>Mouvements!$I$18</f>
        <v>1250</v>
      </c>
      <c r="H42" t="s">
        <v>54</v>
      </c>
    </row>
    <row r="43" spans="1:8">
      <c r="A43" s="7">
        <f>Mouvements!$B$18</f>
        <v>41289</v>
      </c>
      <c r="B43" t="s">
        <v>131</v>
      </c>
      <c r="C43">
        <v>445662</v>
      </c>
      <c r="E43" s="8" t="str">
        <f>Mouvements!$C$18</f>
        <v>1</v>
      </c>
      <c r="F43" s="8">
        <f>IF(Mouvements!$E$18="UE",Mouvements!$I$18*0.196,0)</f>
        <v>0</v>
      </c>
      <c r="H43" t="s">
        <v>54</v>
      </c>
    </row>
    <row r="44" spans="1:8">
      <c r="A44" s="7">
        <f>Mouvements!$B$18</f>
        <v>41289</v>
      </c>
      <c r="B44" t="s">
        <v>131</v>
      </c>
      <c r="C44">
        <v>4452</v>
      </c>
      <c r="E44" s="8" t="str">
        <f>Mouvements!$C$18</f>
        <v>1</v>
      </c>
      <c r="G44" s="8">
        <f>F43</f>
        <v>0</v>
      </c>
      <c r="H44" t="s">
        <v>54</v>
      </c>
    </row>
    <row r="45" spans="1:8">
      <c r="A45" s="7">
        <f>Mouvements!$B$18</f>
        <v>41289</v>
      </c>
      <c r="B45" t="s">
        <v>131</v>
      </c>
      <c r="C45">
        <v>44566</v>
      </c>
      <c r="E45" s="8" t="str">
        <f>Mouvements!$C$18</f>
        <v>1</v>
      </c>
      <c r="F45" s="8">
        <f>IF(Mouvements!$G$18="VU",Mouvements!$I$18*0.196,0)</f>
        <v>245</v>
      </c>
      <c r="H45" t="s">
        <v>54</v>
      </c>
    </row>
    <row r="46" spans="1:8">
      <c r="A46" s="7">
        <f>Mouvements!$B$18</f>
        <v>41289</v>
      </c>
      <c r="B46" t="s">
        <v>131</v>
      </c>
      <c r="C46" t="str">
        <f>401 &amp; Mouvements!$J$18</f>
        <v>401CHQ</v>
      </c>
      <c r="E46" s="8" t="str">
        <f>Mouvements!$C$18</f>
        <v>1</v>
      </c>
      <c r="G46" s="8">
        <f>F42+F45</f>
        <v>1495</v>
      </c>
      <c r="H46" t="s">
        <v>54</v>
      </c>
    </row>
    <row r="47" spans="1:8">
      <c r="A47" s="7">
        <f>Mouvements!$B$19</f>
        <v>41289</v>
      </c>
      <c r="B47" t="s">
        <v>131</v>
      </c>
      <c r="C47">
        <f>IF(Mouvements!$E$19="UE",60717,6071)</f>
        <v>60717</v>
      </c>
      <c r="E47" s="8" t="str">
        <f>Mouvements!$C$19</f>
        <v>1</v>
      </c>
      <c r="F47" s="8">
        <f>Mouvements!$I$19</f>
        <v>1500</v>
      </c>
      <c r="H47" t="s">
        <v>54</v>
      </c>
    </row>
    <row r="48" spans="1:8">
      <c r="A48" s="7">
        <f>Mouvements!$B$19</f>
        <v>41289</v>
      </c>
      <c r="B48" t="s">
        <v>131</v>
      </c>
      <c r="C48">
        <v>445662</v>
      </c>
      <c r="E48" s="8" t="str">
        <f>Mouvements!$C$19</f>
        <v>1</v>
      </c>
      <c r="F48" s="8">
        <f>IF(Mouvements!$E$19="UE",Mouvements!$I$19*0.196,0)</f>
        <v>294</v>
      </c>
      <c r="H48" t="s">
        <v>54</v>
      </c>
    </row>
    <row r="49" spans="1:8">
      <c r="A49" s="7">
        <f>Mouvements!$B$19</f>
        <v>41289</v>
      </c>
      <c r="B49" t="s">
        <v>131</v>
      </c>
      <c r="C49">
        <v>4452</v>
      </c>
      <c r="E49" s="8" t="str">
        <f>Mouvements!$C$19</f>
        <v>1</v>
      </c>
      <c r="G49" s="8">
        <f>F48</f>
        <v>294</v>
      </c>
      <c r="H49" t="s">
        <v>54</v>
      </c>
    </row>
    <row r="50" spans="1:8">
      <c r="A50" s="7">
        <f>Mouvements!$B$19</f>
        <v>41289</v>
      </c>
      <c r="B50" t="s">
        <v>131</v>
      </c>
      <c r="C50">
        <v>44566</v>
      </c>
      <c r="E50" s="8" t="str">
        <f>Mouvements!$C$19</f>
        <v>1</v>
      </c>
      <c r="F50" s="8">
        <f>IF(Mouvements!$G$19="VU",Mouvements!$I$19*0.196,0)</f>
        <v>294</v>
      </c>
      <c r="H50" t="s">
        <v>54</v>
      </c>
    </row>
    <row r="51" spans="1:8">
      <c r="A51" s="7">
        <f>Mouvements!$B$19</f>
        <v>41289</v>
      </c>
      <c r="B51" t="s">
        <v>131</v>
      </c>
      <c r="C51" t="str">
        <f>401 &amp; Mouvements!$J$19</f>
        <v>401CHQ</v>
      </c>
      <c r="E51" s="8" t="str">
        <f>Mouvements!$C$19</f>
        <v>1</v>
      </c>
      <c r="G51" s="8">
        <f>F47+F50</f>
        <v>1794</v>
      </c>
      <c r="H51" t="s">
        <v>54</v>
      </c>
    </row>
    <row r="52" spans="1:8">
      <c r="A52" s="7">
        <f>Mouvements!$B$20</f>
        <v>42005</v>
      </c>
      <c r="B52" t="s">
        <v>131</v>
      </c>
      <c r="C52">
        <f>IF(Mouvements!$E$20="UE",60717,6071)</f>
        <v>6071</v>
      </c>
      <c r="E52" s="8" t="str">
        <f>Mouvements!$C$20</f>
        <v>gg</v>
      </c>
      <c r="F52" s="8">
        <f>Mouvements!$I$20</f>
        <v>1500</v>
      </c>
      <c r="H52" t="s">
        <v>54</v>
      </c>
    </row>
    <row r="53" spans="1:8">
      <c r="A53" s="7">
        <f>Mouvements!$B$20</f>
        <v>42005</v>
      </c>
      <c r="B53" t="s">
        <v>131</v>
      </c>
      <c r="C53">
        <v>445662</v>
      </c>
      <c r="E53" s="8" t="str">
        <f>Mouvements!$C$20</f>
        <v>gg</v>
      </c>
      <c r="F53" s="8">
        <f>IF(Mouvements!$E$20="UE",Mouvements!$I$20*0.196,0)</f>
        <v>0</v>
      </c>
      <c r="H53" t="s">
        <v>54</v>
      </c>
    </row>
    <row r="54" spans="1:8">
      <c r="A54" s="7">
        <f>Mouvements!$B$20</f>
        <v>42005</v>
      </c>
      <c r="B54" t="s">
        <v>131</v>
      </c>
      <c r="C54">
        <v>4452</v>
      </c>
      <c r="E54" s="8" t="str">
        <f>Mouvements!$C$20</f>
        <v>gg</v>
      </c>
      <c r="G54" s="8">
        <f>F53</f>
        <v>0</v>
      </c>
      <c r="H54" t="s">
        <v>54</v>
      </c>
    </row>
    <row r="55" spans="1:8">
      <c r="A55" s="7">
        <f>Mouvements!$B$20</f>
        <v>42005</v>
      </c>
      <c r="B55" t="s">
        <v>131</v>
      </c>
      <c r="C55">
        <v>44566</v>
      </c>
      <c r="E55" s="8" t="str">
        <f>Mouvements!$C$20</f>
        <v>gg</v>
      </c>
      <c r="F55" s="8">
        <f>IF(Mouvements!$G$20="VU",Mouvements!$I$20*0.196,0)</f>
        <v>294</v>
      </c>
      <c r="H55" t="s">
        <v>54</v>
      </c>
    </row>
    <row r="56" spans="1:8">
      <c r="A56" s="7">
        <f>Mouvements!$B$20</f>
        <v>42005</v>
      </c>
      <c r="B56" t="s">
        <v>131</v>
      </c>
      <c r="C56" t="str">
        <f>401 &amp; Mouvements!$J$20</f>
        <v>401CHQ</v>
      </c>
      <c r="E56" s="8" t="str">
        <f>Mouvements!$C$20</f>
        <v>gg</v>
      </c>
      <c r="G56" s="8">
        <f>F52+F55</f>
        <v>1794</v>
      </c>
      <c r="H56" t="s">
        <v>54</v>
      </c>
    </row>
    <row r="57" spans="1:8">
      <c r="A57" s="7">
        <f>Mouvements!$B$21</f>
        <v>41461</v>
      </c>
      <c r="B57" t="s">
        <v>131</v>
      </c>
      <c r="C57">
        <f>IF(Mouvements!$E$21="UE",60717,6071)</f>
        <v>6071</v>
      </c>
      <c r="E57" s="8" t="str">
        <f>Mouvements!$C$21</f>
        <v>1</v>
      </c>
      <c r="F57" s="8">
        <f>Mouvements!$I$21</f>
        <v>12558</v>
      </c>
      <c r="H57" t="s">
        <v>54</v>
      </c>
    </row>
    <row r="58" spans="1:8">
      <c r="A58" s="7">
        <f>Mouvements!$B$21</f>
        <v>41461</v>
      </c>
      <c r="B58" t="s">
        <v>131</v>
      </c>
      <c r="C58">
        <v>445662</v>
      </c>
      <c r="E58" s="8" t="str">
        <f>Mouvements!$C$21</f>
        <v>1</v>
      </c>
      <c r="F58" s="8">
        <f>IF(Mouvements!$E$21="UE",Mouvements!$I$21*0.196,0)</f>
        <v>0</v>
      </c>
      <c r="H58" t="s">
        <v>54</v>
      </c>
    </row>
    <row r="59" spans="1:8">
      <c r="A59" s="7">
        <f>Mouvements!$B$21</f>
        <v>41461</v>
      </c>
      <c r="B59" t="s">
        <v>131</v>
      </c>
      <c r="C59">
        <v>4452</v>
      </c>
      <c r="E59" s="8" t="str">
        <f>Mouvements!$C$21</f>
        <v>1</v>
      </c>
      <c r="G59" s="8">
        <f>F58</f>
        <v>0</v>
      </c>
      <c r="H59" t="s">
        <v>54</v>
      </c>
    </row>
    <row r="60" spans="1:8">
      <c r="A60" s="7">
        <f>Mouvements!$B$21</f>
        <v>41461</v>
      </c>
      <c r="B60" t="s">
        <v>131</v>
      </c>
      <c r="C60">
        <v>44566</v>
      </c>
      <c r="E60" s="8" t="str">
        <f>Mouvements!$C$21</f>
        <v>1</v>
      </c>
      <c r="F60" s="8">
        <f>IF(Mouvements!$G$21="VU",Mouvements!$I$21*0.196,0)</f>
        <v>2461.3679999999999</v>
      </c>
      <c r="H60" t="s">
        <v>54</v>
      </c>
    </row>
    <row r="61" spans="1:8">
      <c r="A61" s="7">
        <f>Mouvements!$B$21</f>
        <v>41461</v>
      </c>
      <c r="B61" t="s">
        <v>131</v>
      </c>
      <c r="C61" t="str">
        <f>401 &amp; Mouvements!$J$21</f>
        <v>401CHQ</v>
      </c>
      <c r="E61" s="8" t="str">
        <f>Mouvements!$C$21</f>
        <v>1</v>
      </c>
      <c r="G61" s="8">
        <f>F57+F60</f>
        <v>15019.368</v>
      </c>
      <c r="H61" t="s">
        <v>54</v>
      </c>
    </row>
    <row r="62" spans="1:8">
      <c r="A62" s="7">
        <f>Mouvements!$B$22</f>
        <v>41295</v>
      </c>
      <c r="B62" t="s">
        <v>131</v>
      </c>
      <c r="C62">
        <f>IF(Mouvements!$E$22="UE",60717,6071)</f>
        <v>6071</v>
      </c>
      <c r="E62" s="8" t="str">
        <f>Mouvements!$C$22</f>
        <v>ll</v>
      </c>
      <c r="F62" s="8">
        <f>Mouvements!$I$22</f>
        <v>1500.22</v>
      </c>
      <c r="H62" t="s">
        <v>54</v>
      </c>
    </row>
    <row r="63" spans="1:8">
      <c r="A63" s="7">
        <f>Mouvements!$B$22</f>
        <v>41295</v>
      </c>
      <c r="B63" t="s">
        <v>131</v>
      </c>
      <c r="C63">
        <v>445662</v>
      </c>
      <c r="E63" s="8" t="str">
        <f>Mouvements!$C$22</f>
        <v>ll</v>
      </c>
      <c r="F63" s="8">
        <f>IF(Mouvements!$E$22="UE",Mouvements!$I$22*0.196,0)</f>
        <v>0</v>
      </c>
      <c r="H63" t="s">
        <v>54</v>
      </c>
    </row>
    <row r="64" spans="1:8">
      <c r="A64" s="7">
        <f>Mouvements!$B$22</f>
        <v>41295</v>
      </c>
      <c r="B64" t="s">
        <v>131</v>
      </c>
      <c r="C64">
        <v>4452</v>
      </c>
      <c r="E64" s="8" t="str">
        <f>Mouvements!$C$22</f>
        <v>ll</v>
      </c>
      <c r="G64" s="8">
        <f>F63</f>
        <v>0</v>
      </c>
      <c r="H64" t="s">
        <v>54</v>
      </c>
    </row>
    <row r="65" spans="1:8">
      <c r="A65" s="7">
        <f>Mouvements!$B$22</f>
        <v>41295</v>
      </c>
      <c r="B65" t="s">
        <v>131</v>
      </c>
      <c r="C65">
        <v>44566</v>
      </c>
      <c r="E65" s="8" t="str">
        <f>Mouvements!$C$22</f>
        <v>ll</v>
      </c>
      <c r="F65" s="8">
        <f>IF(Mouvements!$G$22="VU",Mouvements!$I$22*0.196,0)</f>
        <v>294.04312000000004</v>
      </c>
      <c r="H65" t="s">
        <v>54</v>
      </c>
    </row>
    <row r="66" spans="1:8">
      <c r="A66" s="7">
        <f>Mouvements!$B$22</f>
        <v>41295</v>
      </c>
      <c r="B66" t="s">
        <v>131</v>
      </c>
      <c r="C66" t="str">
        <f>401 &amp; Mouvements!$J$22</f>
        <v>401CHQ</v>
      </c>
      <c r="E66" s="8" t="str">
        <f>Mouvements!$C$22</f>
        <v>ll</v>
      </c>
      <c r="G66" s="8">
        <f>F62+F65</f>
        <v>1794.2631200000001</v>
      </c>
      <c r="H66" t="s">
        <v>54</v>
      </c>
    </row>
    <row r="67" spans="1:8">
      <c r="A67" s="7">
        <f>Mouvements!$B$23</f>
        <v>41289</v>
      </c>
      <c r="B67" t="s">
        <v>131</v>
      </c>
      <c r="C67">
        <f>IF(Mouvements!$E$23="UE",60717,6071)</f>
        <v>6071</v>
      </c>
      <c r="E67" s="8" t="str">
        <f>Mouvements!$C$23</f>
        <v>kk</v>
      </c>
      <c r="F67" s="8">
        <f>Mouvements!$I$23</f>
        <v>1500.22</v>
      </c>
      <c r="H67" t="s">
        <v>54</v>
      </c>
    </row>
    <row r="68" spans="1:8">
      <c r="A68" s="7">
        <f>Mouvements!$B$23</f>
        <v>41289</v>
      </c>
      <c r="B68" t="s">
        <v>131</v>
      </c>
      <c r="C68">
        <v>445662</v>
      </c>
      <c r="E68" s="8" t="str">
        <f>Mouvements!$C$23</f>
        <v>kk</v>
      </c>
      <c r="F68" s="8">
        <f>IF(Mouvements!$E$23="UE",Mouvements!$I$23*0.196,0)</f>
        <v>0</v>
      </c>
      <c r="H68" t="s">
        <v>54</v>
      </c>
    </row>
    <row r="69" spans="1:8">
      <c r="A69" s="7">
        <f>Mouvements!$B$23</f>
        <v>41289</v>
      </c>
      <c r="B69" t="s">
        <v>131</v>
      </c>
      <c r="C69">
        <v>4452</v>
      </c>
      <c r="E69" s="8" t="str">
        <f>Mouvements!$C$23</f>
        <v>kk</v>
      </c>
      <c r="G69" s="8">
        <f>F68</f>
        <v>0</v>
      </c>
      <c r="H69" t="s">
        <v>54</v>
      </c>
    </row>
    <row r="70" spans="1:8">
      <c r="A70" s="7">
        <f>Mouvements!$B$23</f>
        <v>41289</v>
      </c>
      <c r="B70" t="s">
        <v>131</v>
      </c>
      <c r="C70">
        <v>44566</v>
      </c>
      <c r="E70" s="8" t="str">
        <f>Mouvements!$C$23</f>
        <v>kk</v>
      </c>
      <c r="F70" s="8">
        <f>IF(Mouvements!$G$23="VU",Mouvements!$I$23*0.196,0)</f>
        <v>294.04312000000004</v>
      </c>
      <c r="H70" t="s">
        <v>54</v>
      </c>
    </row>
    <row r="71" spans="1:8">
      <c r="A71" s="7">
        <f>Mouvements!$B$23</f>
        <v>41289</v>
      </c>
      <c r="B71" t="s">
        <v>131</v>
      </c>
      <c r="C71" t="str">
        <f>401 &amp; Mouvements!$J$23</f>
        <v>401CHQ</v>
      </c>
      <c r="E71" s="8" t="str">
        <f>Mouvements!$C$23</f>
        <v>kk</v>
      </c>
      <c r="G71" s="8">
        <f>F67+F70</f>
        <v>1794.2631200000001</v>
      </c>
      <c r="H71" t="s">
        <v>54</v>
      </c>
    </row>
    <row r="72" spans="1:8">
      <c r="A72" s="7">
        <f>Mouvements!$B$24</f>
        <v>41288</v>
      </c>
      <c r="B72" t="s">
        <v>131</v>
      </c>
      <c r="C72">
        <f>IF(Mouvements!$E$24="UE",60717,6071)</f>
        <v>6071</v>
      </c>
      <c r="E72" s="8" t="str">
        <f>Mouvements!$C$24</f>
        <v>kkk</v>
      </c>
      <c r="F72" s="8">
        <f>Mouvements!$I$24</f>
        <v>1500.22</v>
      </c>
      <c r="H72" t="s">
        <v>54</v>
      </c>
    </row>
    <row r="73" spans="1:8">
      <c r="A73" s="7">
        <f>Mouvements!$B$24</f>
        <v>41288</v>
      </c>
      <c r="B73" t="s">
        <v>131</v>
      </c>
      <c r="C73">
        <v>445662</v>
      </c>
      <c r="E73" s="8" t="str">
        <f>Mouvements!$C$24</f>
        <v>kkk</v>
      </c>
      <c r="F73" s="8">
        <f>IF(Mouvements!$E$24="UE",Mouvements!$I$24*0.196,0)</f>
        <v>0</v>
      </c>
      <c r="H73" t="s">
        <v>54</v>
      </c>
    </row>
    <row r="74" spans="1:8">
      <c r="A74" s="7">
        <f>Mouvements!$B$24</f>
        <v>41288</v>
      </c>
      <c r="B74" t="s">
        <v>131</v>
      </c>
      <c r="C74">
        <v>4452</v>
      </c>
      <c r="E74" s="8" t="str">
        <f>Mouvements!$C$24</f>
        <v>kkk</v>
      </c>
      <c r="G74" s="8">
        <f>F73</f>
        <v>0</v>
      </c>
      <c r="H74" t="s">
        <v>54</v>
      </c>
    </row>
    <row r="75" spans="1:8">
      <c r="A75" s="7">
        <f>Mouvements!$B$24</f>
        <v>41288</v>
      </c>
      <c r="B75" t="s">
        <v>131</v>
      </c>
      <c r="C75">
        <v>44566</v>
      </c>
      <c r="E75" s="8" t="str">
        <f>Mouvements!$C$24</f>
        <v>kkk</v>
      </c>
      <c r="F75" s="8">
        <f>IF(Mouvements!$G$24="VU",Mouvements!$I$24*0.196,0)</f>
        <v>294.04312000000004</v>
      </c>
      <c r="H75" t="s">
        <v>54</v>
      </c>
    </row>
    <row r="76" spans="1:8">
      <c r="A76" s="7">
        <f>Mouvements!$B$24</f>
        <v>41288</v>
      </c>
      <c r="B76" t="s">
        <v>131</v>
      </c>
      <c r="C76" t="str">
        <f>401 &amp; Mouvements!$J$24</f>
        <v>401CHQ</v>
      </c>
      <c r="E76" s="8" t="str">
        <f>Mouvements!$C$24</f>
        <v>kkk</v>
      </c>
      <c r="G76" s="8">
        <f>F72+F75</f>
        <v>1794.2631200000001</v>
      </c>
      <c r="H76" t="s">
        <v>54</v>
      </c>
    </row>
    <row r="77" spans="1:8">
      <c r="A77" s="7">
        <f>Mouvements!$B$25</f>
        <v>41333</v>
      </c>
      <c r="B77" t="s">
        <v>131</v>
      </c>
      <c r="C77">
        <f>IF(Mouvements!$E$25="UE",60717,6071)</f>
        <v>6071</v>
      </c>
      <c r="E77" s="8" t="str">
        <f>Mouvements!$C$25</f>
        <v>h</v>
      </c>
      <c r="F77" s="8">
        <f>Mouvements!$I$25</f>
        <v>1500</v>
      </c>
      <c r="H77" t="s">
        <v>54</v>
      </c>
    </row>
    <row r="78" spans="1:8">
      <c r="A78" s="7">
        <f>Mouvements!$B$25</f>
        <v>41333</v>
      </c>
      <c r="B78" t="s">
        <v>131</v>
      </c>
      <c r="C78">
        <v>445662</v>
      </c>
      <c r="E78" s="8" t="str">
        <f>Mouvements!$C$25</f>
        <v>h</v>
      </c>
      <c r="F78" s="8">
        <f>IF(Mouvements!$E$25="UE",Mouvements!$I$25*0.196,0)</f>
        <v>0</v>
      </c>
      <c r="H78" t="s">
        <v>54</v>
      </c>
    </row>
    <row r="79" spans="1:8">
      <c r="A79" s="7">
        <f>Mouvements!$B$25</f>
        <v>41333</v>
      </c>
      <c r="B79" t="s">
        <v>131</v>
      </c>
      <c r="C79">
        <v>4452</v>
      </c>
      <c r="E79" s="8" t="str">
        <f>Mouvements!$C$25</f>
        <v>h</v>
      </c>
      <c r="G79" s="8">
        <f>F78</f>
        <v>0</v>
      </c>
      <c r="H79" t="s">
        <v>54</v>
      </c>
    </row>
    <row r="80" spans="1:8">
      <c r="A80" s="7">
        <f>Mouvements!$B$25</f>
        <v>41333</v>
      </c>
      <c r="B80" t="s">
        <v>131</v>
      </c>
      <c r="C80">
        <v>44566</v>
      </c>
      <c r="E80" s="8" t="str">
        <f>Mouvements!$C$25</f>
        <v>h</v>
      </c>
      <c r="F80" s="8">
        <f>IF(Mouvements!$G$25="VU",Mouvements!$I$25*0.196,0)</f>
        <v>294</v>
      </c>
      <c r="H80" t="s">
        <v>54</v>
      </c>
    </row>
    <row r="81" spans="1:8">
      <c r="A81" s="7">
        <f>Mouvements!$B$25</f>
        <v>41333</v>
      </c>
      <c r="B81" t="s">
        <v>131</v>
      </c>
      <c r="C81" t="str">
        <f>401 &amp; Mouvements!$J$25</f>
        <v>401CHQ</v>
      </c>
      <c r="E81" s="8" t="str">
        <f>Mouvements!$C$25</f>
        <v>h</v>
      </c>
      <c r="G81" s="8">
        <f>F77+F80</f>
        <v>1794</v>
      </c>
      <c r="H81" t="s">
        <v>54</v>
      </c>
    </row>
    <row r="82" spans="1:8">
      <c r="A82" s="7">
        <f>Mouvements!$B$26</f>
        <v>41585</v>
      </c>
      <c r="B82" t="s">
        <v>131</v>
      </c>
      <c r="C82">
        <f>IF(Mouvements!$E$26="UE",60717,6071)</f>
        <v>6071</v>
      </c>
      <c r="E82" s="8" t="str">
        <f>Mouvements!$C$26</f>
        <v>1</v>
      </c>
      <c r="F82" s="8">
        <f>Mouvements!$I$26</f>
        <v>1500</v>
      </c>
      <c r="H82" t="s">
        <v>54</v>
      </c>
    </row>
    <row r="83" spans="1:8">
      <c r="A83" s="7">
        <f>Mouvements!$B$26</f>
        <v>41585</v>
      </c>
      <c r="B83" t="s">
        <v>131</v>
      </c>
      <c r="C83">
        <v>445662</v>
      </c>
      <c r="E83" s="8" t="str">
        <f>Mouvements!$C$26</f>
        <v>1</v>
      </c>
      <c r="F83" s="8">
        <f>IF(Mouvements!$E$26="UE",Mouvements!$I$26*0.196,0)</f>
        <v>0</v>
      </c>
      <c r="H83" t="s">
        <v>54</v>
      </c>
    </row>
    <row r="84" spans="1:8">
      <c r="A84" s="7">
        <f>Mouvements!$B$26</f>
        <v>41585</v>
      </c>
      <c r="B84" t="s">
        <v>131</v>
      </c>
      <c r="C84">
        <v>4452</v>
      </c>
      <c r="E84" s="8" t="str">
        <f>Mouvements!$C$26</f>
        <v>1</v>
      </c>
      <c r="G84" s="8">
        <f>F83</f>
        <v>0</v>
      </c>
      <c r="H84" t="s">
        <v>54</v>
      </c>
    </row>
    <row r="85" spans="1:8">
      <c r="A85" s="7">
        <f>Mouvements!$B$26</f>
        <v>41585</v>
      </c>
      <c r="B85" t="s">
        <v>131</v>
      </c>
      <c r="C85">
        <v>44566</v>
      </c>
      <c r="E85" s="8" t="str">
        <f>Mouvements!$C$26</f>
        <v>1</v>
      </c>
      <c r="F85" s="8">
        <f>IF(Mouvements!$G$26="VU",Mouvements!$I$26*0.196,0)</f>
        <v>294</v>
      </c>
      <c r="H85" t="s">
        <v>54</v>
      </c>
    </row>
    <row r="86" spans="1:8">
      <c r="A86" s="7">
        <f>Mouvements!$B$26</f>
        <v>41585</v>
      </c>
      <c r="B86" t="s">
        <v>131</v>
      </c>
      <c r="C86" t="str">
        <f>401 &amp; Mouvements!$J$26</f>
        <v>401CHQ</v>
      </c>
      <c r="E86" s="8" t="str">
        <f>Mouvements!$C$26</f>
        <v>1</v>
      </c>
      <c r="G86" s="8">
        <f>F82+F85</f>
        <v>1794</v>
      </c>
      <c r="H86" t="s">
        <v>54</v>
      </c>
    </row>
    <row r="87" spans="1:8">
      <c r="A87" s="7">
        <f>Mouvements!$B$27</f>
        <v>41289</v>
      </c>
      <c r="B87" t="s">
        <v>131</v>
      </c>
      <c r="C87">
        <f>IF(Mouvements!$E$27="UE",60717,6071)</f>
        <v>6071</v>
      </c>
      <c r="E87" s="8" t="str">
        <f>Mouvements!$C$27</f>
        <v>hgfd</v>
      </c>
      <c r="F87" s="8">
        <f>Mouvements!$I$27</f>
        <v>500</v>
      </c>
      <c r="H87" t="s">
        <v>54</v>
      </c>
    </row>
    <row r="88" spans="1:8">
      <c r="A88" s="7">
        <f>Mouvements!$B$27</f>
        <v>41289</v>
      </c>
      <c r="B88" t="s">
        <v>131</v>
      </c>
      <c r="C88">
        <v>445662</v>
      </c>
      <c r="E88" s="8" t="str">
        <f>Mouvements!$C$27</f>
        <v>hgfd</v>
      </c>
      <c r="F88" s="8">
        <f>IF(Mouvements!$E$27="UE",Mouvements!$I$27*0.196,0)</f>
        <v>0</v>
      </c>
      <c r="H88" t="s">
        <v>54</v>
      </c>
    </row>
    <row r="89" spans="1:8">
      <c r="A89" s="7">
        <f>Mouvements!$B$27</f>
        <v>41289</v>
      </c>
      <c r="B89" t="s">
        <v>131</v>
      </c>
      <c r="C89">
        <v>4452</v>
      </c>
      <c r="E89" s="8" t="str">
        <f>Mouvements!$C$27</f>
        <v>hgfd</v>
      </c>
      <c r="G89" s="8">
        <f>F88</f>
        <v>0</v>
      </c>
      <c r="H89" t="s">
        <v>54</v>
      </c>
    </row>
    <row r="90" spans="1:8">
      <c r="A90" s="7">
        <f>Mouvements!$B$27</f>
        <v>41289</v>
      </c>
      <c r="B90" t="s">
        <v>131</v>
      </c>
      <c r="C90">
        <v>44566</v>
      </c>
      <c r="E90" s="8" t="str">
        <f>Mouvements!$C$27</f>
        <v>hgfd</v>
      </c>
      <c r="F90" s="8">
        <f>IF(Mouvements!$G$27="VU",Mouvements!$I$27*0.196,0)</f>
        <v>98</v>
      </c>
      <c r="H90" t="s">
        <v>54</v>
      </c>
    </row>
    <row r="91" spans="1:8">
      <c r="A91" s="7">
        <f>Mouvements!$B$27</f>
        <v>41289</v>
      </c>
      <c r="B91" t="s">
        <v>131</v>
      </c>
      <c r="C91" t="str">
        <f>401 &amp; Mouvements!$J$27</f>
        <v>401CHQ</v>
      </c>
      <c r="E91" s="8" t="str">
        <f>Mouvements!$C$27</f>
        <v>hgfd</v>
      </c>
      <c r="G91" s="8">
        <f>F87+F90</f>
        <v>598</v>
      </c>
      <c r="H91" t="s">
        <v>54</v>
      </c>
    </row>
    <row r="92" spans="1:8">
      <c r="A92" s="7">
        <f>Mouvements!$B$28</f>
        <v>41371</v>
      </c>
      <c r="B92" t="s">
        <v>131</v>
      </c>
      <c r="C92">
        <f>IF(Mouvements!$E$28="UE",60717,6071)</f>
        <v>6071</v>
      </c>
      <c r="E92" s="8" t="str">
        <f>Mouvements!$C$28</f>
        <v>dfgh</v>
      </c>
      <c r="F92" s="8">
        <f>Mouvements!$I$28</f>
        <v>500</v>
      </c>
      <c r="H92" t="s">
        <v>54</v>
      </c>
    </row>
    <row r="93" spans="1:8">
      <c r="A93" s="7">
        <f>Mouvements!$B$28</f>
        <v>41371</v>
      </c>
      <c r="B93" t="s">
        <v>131</v>
      </c>
      <c r="C93">
        <v>445662</v>
      </c>
      <c r="E93" s="8" t="str">
        <f>Mouvements!$C$28</f>
        <v>dfgh</v>
      </c>
      <c r="F93" s="8">
        <f>IF(Mouvements!$E$28="UE",Mouvements!$I$28*0.196,0)</f>
        <v>0</v>
      </c>
      <c r="H93" t="s">
        <v>54</v>
      </c>
    </row>
    <row r="94" spans="1:8">
      <c r="A94" s="7">
        <f>Mouvements!$B$28</f>
        <v>41371</v>
      </c>
      <c r="B94" t="s">
        <v>131</v>
      </c>
      <c r="C94">
        <v>4452</v>
      </c>
      <c r="E94" s="8" t="str">
        <f>Mouvements!$C$28</f>
        <v>dfgh</v>
      </c>
      <c r="G94" s="8">
        <f>F93</f>
        <v>0</v>
      </c>
      <c r="H94" t="s">
        <v>54</v>
      </c>
    </row>
    <row r="95" spans="1:8">
      <c r="A95" s="7">
        <f>Mouvements!$B$28</f>
        <v>41371</v>
      </c>
      <c r="B95" t="s">
        <v>131</v>
      </c>
      <c r="C95">
        <v>44566</v>
      </c>
      <c r="E95" s="8" t="str">
        <f>Mouvements!$C$28</f>
        <v>dfgh</v>
      </c>
      <c r="F95" s="8">
        <f>IF(Mouvements!$G$28="VU",Mouvements!$I$28*0.196,0)</f>
        <v>98</v>
      </c>
      <c r="H95" t="s">
        <v>54</v>
      </c>
    </row>
    <row r="96" spans="1:8">
      <c r="A96" s="7">
        <f>Mouvements!$B$28</f>
        <v>41371</v>
      </c>
      <c r="B96" t="s">
        <v>131</v>
      </c>
      <c r="C96" t="str">
        <f>401 &amp; Mouvements!$J$28</f>
        <v>401CHQ</v>
      </c>
      <c r="E96" s="8" t="str">
        <f>Mouvements!$C$28</f>
        <v>dfgh</v>
      </c>
      <c r="G96" s="8">
        <f>F92+F95</f>
        <v>598</v>
      </c>
      <c r="H96" t="s">
        <v>54</v>
      </c>
    </row>
    <row r="97" spans="1:8">
      <c r="A97" s="7">
        <f>Mouvements!$B$29</f>
        <v>41288</v>
      </c>
      <c r="B97" t="s">
        <v>131</v>
      </c>
      <c r="C97">
        <f>IF(Mouvements!$E$29="UE",60717,6071)</f>
        <v>6071</v>
      </c>
      <c r="E97" s="8" t="str">
        <f>Mouvements!$C$29</f>
        <v>jjj</v>
      </c>
      <c r="F97" s="8">
        <f>Mouvements!$I$29</f>
        <v>500</v>
      </c>
      <c r="H97" t="s">
        <v>54</v>
      </c>
    </row>
    <row r="98" spans="1:8">
      <c r="A98" s="7">
        <f>Mouvements!$B$29</f>
        <v>41288</v>
      </c>
      <c r="B98" t="s">
        <v>131</v>
      </c>
      <c r="C98">
        <v>445662</v>
      </c>
      <c r="E98" s="8" t="str">
        <f>Mouvements!$C$29</f>
        <v>jjj</v>
      </c>
      <c r="F98" s="8">
        <f>IF(Mouvements!$E$29="UE",Mouvements!$I$29*0.196,0)</f>
        <v>0</v>
      </c>
      <c r="H98" t="s">
        <v>54</v>
      </c>
    </row>
    <row r="99" spans="1:8">
      <c r="A99" s="7">
        <f>Mouvements!$B$29</f>
        <v>41288</v>
      </c>
      <c r="B99" t="s">
        <v>131</v>
      </c>
      <c r="C99">
        <v>4452</v>
      </c>
      <c r="E99" s="8" t="str">
        <f>Mouvements!$C$29</f>
        <v>jjj</v>
      </c>
      <c r="G99" s="8">
        <f>F98</f>
        <v>0</v>
      </c>
      <c r="H99" t="s">
        <v>54</v>
      </c>
    </row>
    <row r="100" spans="1:8">
      <c r="A100" s="7">
        <f>Mouvements!$B$29</f>
        <v>41288</v>
      </c>
      <c r="B100" t="s">
        <v>131</v>
      </c>
      <c r="C100">
        <v>44566</v>
      </c>
      <c r="E100" s="8" t="str">
        <f>Mouvements!$C$29</f>
        <v>jjj</v>
      </c>
      <c r="F100" s="8">
        <f>IF(Mouvements!$G$29="VU",Mouvements!$I$29*0.196,0)</f>
        <v>98</v>
      </c>
      <c r="H100" t="s">
        <v>54</v>
      </c>
    </row>
    <row r="101" spans="1:8">
      <c r="A101" s="7">
        <f>Mouvements!$B$29</f>
        <v>41288</v>
      </c>
      <c r="B101" t="s">
        <v>131</v>
      </c>
      <c r="C101" t="str">
        <f>401 &amp; Mouvements!$J$29</f>
        <v>401CHQ</v>
      </c>
      <c r="E101" s="8" t="str">
        <f>Mouvements!$C$29</f>
        <v>jjj</v>
      </c>
      <c r="G101" s="8">
        <f>F97+F100</f>
        <v>598</v>
      </c>
      <c r="H101" t="s">
        <v>54</v>
      </c>
    </row>
    <row r="102" spans="1:8">
      <c r="A102" s="7">
        <f>Mouvements!$B$30</f>
        <v>41289</v>
      </c>
      <c r="B102" t="s">
        <v>131</v>
      </c>
      <c r="C102">
        <f>IF(Mouvements!$E$30="UE",60717,6071)</f>
        <v>6071</v>
      </c>
      <c r="E102" s="8" t="str">
        <f>Mouvements!$C$30</f>
        <v>hhh</v>
      </c>
      <c r="F102" s="8">
        <f>Mouvements!$I$30</f>
        <v>500</v>
      </c>
      <c r="H102" t="s">
        <v>54</v>
      </c>
    </row>
    <row r="103" spans="1:8">
      <c r="A103" s="7">
        <f>Mouvements!$B$30</f>
        <v>41289</v>
      </c>
      <c r="B103" t="s">
        <v>131</v>
      </c>
      <c r="C103">
        <v>445662</v>
      </c>
      <c r="E103" s="8" t="str">
        <f>Mouvements!$C$30</f>
        <v>hhh</v>
      </c>
      <c r="F103" s="8">
        <f>IF(Mouvements!$E$30="UE",Mouvements!$I$30*0.196,0)</f>
        <v>0</v>
      </c>
      <c r="H103" t="s">
        <v>54</v>
      </c>
    </row>
    <row r="104" spans="1:8">
      <c r="A104" s="7">
        <f>Mouvements!$B$30</f>
        <v>41289</v>
      </c>
      <c r="B104" t="s">
        <v>131</v>
      </c>
      <c r="C104">
        <v>4452</v>
      </c>
      <c r="E104" s="8" t="str">
        <f>Mouvements!$C$30</f>
        <v>hhh</v>
      </c>
      <c r="G104" s="8">
        <f>F103</f>
        <v>0</v>
      </c>
      <c r="H104" t="s">
        <v>54</v>
      </c>
    </row>
    <row r="105" spans="1:8">
      <c r="A105" s="7">
        <f>Mouvements!$B$30</f>
        <v>41289</v>
      </c>
      <c r="B105" t="s">
        <v>131</v>
      </c>
      <c r="C105">
        <v>44566</v>
      </c>
      <c r="E105" s="8" t="str">
        <f>Mouvements!$C$30</f>
        <v>hhh</v>
      </c>
      <c r="F105" s="8">
        <f>IF(Mouvements!$G$30="VU",Mouvements!$I$30*0.196,0)</f>
        <v>98</v>
      </c>
      <c r="H105" t="s">
        <v>54</v>
      </c>
    </row>
    <row r="106" spans="1:8">
      <c r="A106" s="7">
        <f>Mouvements!$B$30</f>
        <v>41289</v>
      </c>
      <c r="B106" t="s">
        <v>131</v>
      </c>
      <c r="C106" t="str">
        <f>401 &amp; Mouvements!$J$30</f>
        <v>401CHQ</v>
      </c>
      <c r="E106" s="8" t="str">
        <f>Mouvements!$C$30</f>
        <v>hhh</v>
      </c>
      <c r="G106" s="8">
        <f>F102+F105</f>
        <v>598</v>
      </c>
      <c r="H106" t="s">
        <v>54</v>
      </c>
    </row>
    <row r="107" spans="1:8">
      <c r="A107" s="7">
        <f>Mouvements!$B$31</f>
        <v>41489</v>
      </c>
      <c r="B107" t="s">
        <v>131</v>
      </c>
      <c r="C107">
        <f>IF(Mouvements!$E$31="UE",60717,6071)</f>
        <v>6071</v>
      </c>
      <c r="E107" s="8" t="str">
        <f>Mouvements!$C$31</f>
        <v>FF</v>
      </c>
      <c r="F107" s="8">
        <f>Mouvements!$I$31</f>
        <v>8000</v>
      </c>
      <c r="H107" t="s">
        <v>54</v>
      </c>
    </row>
    <row r="108" spans="1:8">
      <c r="A108" s="7">
        <f>Mouvements!$B$31</f>
        <v>41489</v>
      </c>
      <c r="B108" t="s">
        <v>131</v>
      </c>
      <c r="C108">
        <v>445662</v>
      </c>
      <c r="E108" s="8" t="str">
        <f>Mouvements!$C$31</f>
        <v>FF</v>
      </c>
      <c r="F108" s="8">
        <f>IF(Mouvements!$E$31="UE",Mouvements!$I$31*0.196,0)</f>
        <v>0</v>
      </c>
      <c r="H108" t="s">
        <v>54</v>
      </c>
    </row>
    <row r="109" spans="1:8">
      <c r="A109" s="7">
        <f>Mouvements!$B$31</f>
        <v>41489</v>
      </c>
      <c r="B109" t="s">
        <v>131</v>
      </c>
      <c r="C109">
        <v>4452</v>
      </c>
      <c r="E109" s="8" t="str">
        <f>Mouvements!$C$31</f>
        <v>FF</v>
      </c>
      <c r="G109" s="8">
        <f>F108</f>
        <v>0</v>
      </c>
      <c r="H109" t="s">
        <v>54</v>
      </c>
    </row>
    <row r="110" spans="1:8">
      <c r="A110" s="7">
        <f>Mouvements!$B$31</f>
        <v>41489</v>
      </c>
      <c r="B110" t="s">
        <v>131</v>
      </c>
      <c r="C110">
        <v>44566</v>
      </c>
      <c r="E110" s="8" t="str">
        <f>Mouvements!$C$31</f>
        <v>FF</v>
      </c>
      <c r="F110" s="8">
        <f>IF(Mouvements!$G$31="VU",Mouvements!$I$31*0.196,0)</f>
        <v>1568</v>
      </c>
      <c r="H110" t="s">
        <v>54</v>
      </c>
    </row>
    <row r="111" spans="1:8">
      <c r="A111" s="7">
        <f>Mouvements!$B$31</f>
        <v>41489</v>
      </c>
      <c r="B111" t="s">
        <v>131</v>
      </c>
      <c r="C111" t="str">
        <f>401 &amp; Mouvements!$J$31</f>
        <v>401ESP</v>
      </c>
      <c r="E111" s="8" t="str">
        <f>Mouvements!$C$31</f>
        <v>FF</v>
      </c>
      <c r="G111" s="8">
        <f>F107+F110</f>
        <v>9568</v>
      </c>
      <c r="H111" t="s">
        <v>54</v>
      </c>
    </row>
    <row r="112" spans="1:8">
      <c r="A112" s="7">
        <f>Mouvements!$B$32</f>
        <v>41496</v>
      </c>
      <c r="B112" t="s">
        <v>131</v>
      </c>
      <c r="C112">
        <f>IF(Mouvements!$E$32="UE",60717,6071)</f>
        <v>6071</v>
      </c>
      <c r="E112" s="8" t="str">
        <f>Mouvements!$C$32</f>
        <v>titi</v>
      </c>
      <c r="F112" s="8">
        <f>Mouvements!$I$32</f>
        <v>5000</v>
      </c>
      <c r="H112" t="s">
        <v>54</v>
      </c>
    </row>
    <row r="113" spans="1:8">
      <c r="A113" s="7">
        <f>Mouvements!$B$32</f>
        <v>41496</v>
      </c>
      <c r="B113" t="s">
        <v>131</v>
      </c>
      <c r="C113">
        <v>445662</v>
      </c>
      <c r="E113" s="8" t="str">
        <f>Mouvements!$C$32</f>
        <v>titi</v>
      </c>
      <c r="F113" s="8">
        <f>IF(Mouvements!$E$32="UE",Mouvements!$I$32*0.196,0)</f>
        <v>0</v>
      </c>
      <c r="H113" t="s">
        <v>54</v>
      </c>
    </row>
    <row r="114" spans="1:8">
      <c r="A114" s="7">
        <f>Mouvements!$B$32</f>
        <v>41496</v>
      </c>
      <c r="B114" t="s">
        <v>131</v>
      </c>
      <c r="C114">
        <v>4452</v>
      </c>
      <c r="E114" s="8" t="str">
        <f>Mouvements!$C$32</f>
        <v>titi</v>
      </c>
      <c r="G114" s="8">
        <f>F113</f>
        <v>0</v>
      </c>
      <c r="H114" t="s">
        <v>54</v>
      </c>
    </row>
    <row r="115" spans="1:8">
      <c r="A115" s="7">
        <f>Mouvements!$B$32</f>
        <v>41496</v>
      </c>
      <c r="B115" t="s">
        <v>131</v>
      </c>
      <c r="C115">
        <v>44566</v>
      </c>
      <c r="E115" s="8" t="str">
        <f>Mouvements!$C$32</f>
        <v>titi</v>
      </c>
      <c r="F115" s="8">
        <f>IF(Mouvements!$G$32="VU",Mouvements!$I$32*0.196,0)</f>
        <v>980</v>
      </c>
      <c r="H115" t="s">
        <v>54</v>
      </c>
    </row>
    <row r="116" spans="1:8">
      <c r="A116" s="7">
        <f>Mouvements!$B$32</f>
        <v>41496</v>
      </c>
      <c r="B116" t="s">
        <v>131</v>
      </c>
      <c r="C116" t="str">
        <f>401 &amp; Mouvements!$J$32</f>
        <v>401CHQ</v>
      </c>
      <c r="E116" s="8" t="str">
        <f>Mouvements!$C$32</f>
        <v>titi</v>
      </c>
      <c r="G116" s="8">
        <f>F112+F115</f>
        <v>5980</v>
      </c>
      <c r="H116" t="s">
        <v>54</v>
      </c>
    </row>
    <row r="117" spans="1:8">
      <c r="A117" s="7">
        <f>Mouvements!$B$33</f>
        <v>41514</v>
      </c>
      <c r="B117" t="s">
        <v>131</v>
      </c>
      <c r="C117">
        <f>IF(Mouvements!$E$33="UE",60717,6071)</f>
        <v>6071</v>
      </c>
      <c r="E117" s="8" t="str">
        <f>Mouvements!$C$33</f>
        <v>titi</v>
      </c>
      <c r="F117" s="8">
        <f>Mouvements!$I$33</f>
        <v>8000</v>
      </c>
      <c r="H117" t="s">
        <v>54</v>
      </c>
    </row>
    <row r="118" spans="1:8">
      <c r="A118" s="7">
        <f>Mouvements!$B$33</f>
        <v>41514</v>
      </c>
      <c r="B118" t="s">
        <v>131</v>
      </c>
      <c r="C118">
        <v>445662</v>
      </c>
      <c r="E118" s="8" t="str">
        <f>Mouvements!$C$33</f>
        <v>titi</v>
      </c>
      <c r="F118" s="8">
        <f>IF(Mouvements!$E$33="UE",Mouvements!$I$33*0.196,0)</f>
        <v>0</v>
      </c>
      <c r="H118" t="s">
        <v>54</v>
      </c>
    </row>
    <row r="119" spans="1:8">
      <c r="A119" s="7">
        <f>Mouvements!$B$33</f>
        <v>41514</v>
      </c>
      <c r="B119" t="s">
        <v>131</v>
      </c>
      <c r="C119">
        <v>4452</v>
      </c>
      <c r="E119" s="8" t="str">
        <f>Mouvements!$C$33</f>
        <v>titi</v>
      </c>
      <c r="G119" s="8">
        <f>F118</f>
        <v>0</v>
      </c>
      <c r="H119" t="s">
        <v>54</v>
      </c>
    </row>
    <row r="120" spans="1:8">
      <c r="A120" s="7">
        <f>Mouvements!$B$33</f>
        <v>41514</v>
      </c>
      <c r="B120" t="s">
        <v>131</v>
      </c>
      <c r="C120">
        <v>44566</v>
      </c>
      <c r="E120" s="8" t="str">
        <f>Mouvements!$C$33</f>
        <v>titi</v>
      </c>
      <c r="F120" s="8">
        <f>IF(Mouvements!$G$33="VU",Mouvements!$I$33*0.196,0)</f>
        <v>1568</v>
      </c>
      <c r="H120" t="s">
        <v>54</v>
      </c>
    </row>
    <row r="121" spans="1:8">
      <c r="A121" s="7">
        <f>Mouvements!$B$33</f>
        <v>41514</v>
      </c>
      <c r="B121" t="s">
        <v>131</v>
      </c>
      <c r="C121" t="str">
        <f>401 &amp; Mouvements!$J$33</f>
        <v>401CHQ</v>
      </c>
      <c r="E121" s="8" t="str">
        <f>Mouvements!$C$33</f>
        <v>titi</v>
      </c>
      <c r="G121" s="8">
        <f>F117+F120</f>
        <v>9568</v>
      </c>
      <c r="H121" t="s">
        <v>54</v>
      </c>
    </row>
    <row r="122" spans="1:8">
      <c r="A122" s="7">
        <f>Mouvements!$B$34</f>
        <v>41501</v>
      </c>
      <c r="B122" t="s">
        <v>131</v>
      </c>
      <c r="C122">
        <f>IF(Mouvements!$E$34="UE",60717,6071)</f>
        <v>6071</v>
      </c>
      <c r="E122" s="8" t="str">
        <f>Mouvements!$C$34</f>
        <v>titi</v>
      </c>
      <c r="F122" s="8">
        <f>Mouvements!$I$34</f>
        <v>1500</v>
      </c>
      <c r="H122" t="s">
        <v>54</v>
      </c>
    </row>
    <row r="123" spans="1:8">
      <c r="A123" s="7">
        <f>Mouvements!$B$34</f>
        <v>41501</v>
      </c>
      <c r="B123" t="s">
        <v>131</v>
      </c>
      <c r="C123">
        <v>445662</v>
      </c>
      <c r="E123" s="8" t="str">
        <f>Mouvements!$C$34</f>
        <v>titi</v>
      </c>
      <c r="F123" s="8">
        <f>IF(Mouvements!$E$34="UE",Mouvements!$I$34*0.196,0)</f>
        <v>0</v>
      </c>
      <c r="H123" t="s">
        <v>54</v>
      </c>
    </row>
    <row r="124" spans="1:8">
      <c r="A124" s="7">
        <f>Mouvements!$B$34</f>
        <v>41501</v>
      </c>
      <c r="B124" t="s">
        <v>131</v>
      </c>
      <c r="C124">
        <v>4452</v>
      </c>
      <c r="E124" s="8" t="str">
        <f>Mouvements!$C$34</f>
        <v>titi</v>
      </c>
      <c r="G124" s="8">
        <f>F123</f>
        <v>0</v>
      </c>
      <c r="H124" t="s">
        <v>54</v>
      </c>
    </row>
    <row r="125" spans="1:8">
      <c r="A125" s="7">
        <f>Mouvements!$B$34</f>
        <v>41501</v>
      </c>
      <c r="B125" t="s">
        <v>131</v>
      </c>
      <c r="C125">
        <v>44566</v>
      </c>
      <c r="E125" s="8" t="str">
        <f>Mouvements!$C$34</f>
        <v>titi</v>
      </c>
      <c r="F125" s="8">
        <f>IF(Mouvements!$G$34="VU",Mouvements!$I$34*0.196,0)</f>
        <v>294</v>
      </c>
      <c r="H125" t="s">
        <v>54</v>
      </c>
    </row>
    <row r="126" spans="1:8">
      <c r="A126" s="7">
        <f>Mouvements!$B$34</f>
        <v>41501</v>
      </c>
      <c r="B126" t="s">
        <v>131</v>
      </c>
      <c r="C126" t="str">
        <f>401 &amp; Mouvements!$J$34</f>
        <v>401ESP</v>
      </c>
      <c r="E126" s="8" t="str">
        <f>Mouvements!$C$34</f>
        <v>titi</v>
      </c>
      <c r="G126" s="8">
        <f>F122+F125</f>
        <v>1794</v>
      </c>
      <c r="H126" t="s">
        <v>54</v>
      </c>
    </row>
    <row r="127" spans="1:8">
      <c r="A127" s="7">
        <f>Mouvements!$B$35</f>
        <v>41500</v>
      </c>
      <c r="B127" t="s">
        <v>131</v>
      </c>
      <c r="C127">
        <f>IF(Mouvements!$E$35="UE",60717,6071)</f>
        <v>6071</v>
      </c>
      <c r="E127" s="8" t="str">
        <f>Mouvements!$C$35</f>
        <v>ff</v>
      </c>
      <c r="F127" s="8">
        <f>Mouvements!$I$35</f>
        <v>1520</v>
      </c>
      <c r="H127" t="s">
        <v>54</v>
      </c>
    </row>
    <row r="128" spans="1:8">
      <c r="A128" s="7">
        <f>Mouvements!$B$35</f>
        <v>41500</v>
      </c>
      <c r="B128" t="s">
        <v>131</v>
      </c>
      <c r="C128">
        <v>445662</v>
      </c>
      <c r="E128" s="8" t="str">
        <f>Mouvements!$C$35</f>
        <v>ff</v>
      </c>
      <c r="F128" s="8">
        <f>IF(Mouvements!$E$35="UE",Mouvements!$I$35*0.196,0)</f>
        <v>0</v>
      </c>
      <c r="H128" t="s">
        <v>54</v>
      </c>
    </row>
    <row r="129" spans="1:8">
      <c r="A129" s="7">
        <f>Mouvements!$B$35</f>
        <v>41500</v>
      </c>
      <c r="B129" t="s">
        <v>131</v>
      </c>
      <c r="C129">
        <v>4452</v>
      </c>
      <c r="E129" s="8" t="str">
        <f>Mouvements!$C$35</f>
        <v>ff</v>
      </c>
      <c r="G129" s="8">
        <f>F128</f>
        <v>0</v>
      </c>
      <c r="H129" t="s">
        <v>54</v>
      </c>
    </row>
    <row r="130" spans="1:8">
      <c r="A130" s="7">
        <f>Mouvements!$B$35</f>
        <v>41500</v>
      </c>
      <c r="B130" t="s">
        <v>131</v>
      </c>
      <c r="C130">
        <v>44566</v>
      </c>
      <c r="E130" s="8" t="str">
        <f>Mouvements!$C$35</f>
        <v>ff</v>
      </c>
      <c r="F130" s="8">
        <f>IF(Mouvements!$G$35="VU",Mouvements!$I$35*0.196,0)</f>
        <v>297.92</v>
      </c>
      <c r="H130" t="s">
        <v>54</v>
      </c>
    </row>
    <row r="131" spans="1:8">
      <c r="A131" s="7">
        <f>Mouvements!$B$35</f>
        <v>41500</v>
      </c>
      <c r="B131" t="s">
        <v>131</v>
      </c>
      <c r="C131" t="str">
        <f>401 &amp; Mouvements!$J$35</f>
        <v>401CHQ</v>
      </c>
      <c r="E131" s="8" t="str">
        <f>Mouvements!$C$35</f>
        <v>ff</v>
      </c>
      <c r="G131" s="8">
        <f>F127+F130</f>
        <v>1817.92</v>
      </c>
      <c r="H131" t="s">
        <v>54</v>
      </c>
    </row>
    <row r="132" spans="1:8">
      <c r="A132" s="7">
        <f>Mouvements!$B$36</f>
        <v>41507</v>
      </c>
      <c r="B132" t="s">
        <v>131</v>
      </c>
      <c r="C132">
        <f>IF(Mouvements!$E$36="UE",60717,6071)</f>
        <v>6071</v>
      </c>
      <c r="E132" s="8" t="str">
        <f>Mouvements!$C$36</f>
        <v>ff</v>
      </c>
      <c r="F132" s="8">
        <f>Mouvements!$I$36</f>
        <v>2500</v>
      </c>
      <c r="H132" t="s">
        <v>54</v>
      </c>
    </row>
    <row r="133" spans="1:8">
      <c r="A133" s="7">
        <f>Mouvements!$B$36</f>
        <v>41507</v>
      </c>
      <c r="B133" t="s">
        <v>131</v>
      </c>
      <c r="C133">
        <v>445662</v>
      </c>
      <c r="E133" s="8" t="str">
        <f>Mouvements!$C$36</f>
        <v>ff</v>
      </c>
      <c r="F133" s="8">
        <f>IF(Mouvements!$E$36="UE",Mouvements!$I$36*0.196,0)</f>
        <v>0</v>
      </c>
      <c r="H133" t="s">
        <v>54</v>
      </c>
    </row>
    <row r="134" spans="1:8">
      <c r="A134" s="7">
        <f>Mouvements!$B$36</f>
        <v>41507</v>
      </c>
      <c r="B134" t="s">
        <v>131</v>
      </c>
      <c r="C134">
        <v>4452</v>
      </c>
      <c r="E134" s="8" t="str">
        <f>Mouvements!$C$36</f>
        <v>ff</v>
      </c>
      <c r="G134" s="8">
        <f>F133</f>
        <v>0</v>
      </c>
      <c r="H134" t="s">
        <v>54</v>
      </c>
    </row>
    <row r="135" spans="1:8">
      <c r="A135" s="7">
        <f>Mouvements!$B$36</f>
        <v>41507</v>
      </c>
      <c r="B135" t="s">
        <v>131</v>
      </c>
      <c r="C135">
        <v>44566</v>
      </c>
      <c r="E135" s="8" t="str">
        <f>Mouvements!$C$36</f>
        <v>ff</v>
      </c>
      <c r="F135" s="8">
        <f>IF(Mouvements!$G$36="VU",Mouvements!$I$36*0.196,0)</f>
        <v>490</v>
      </c>
      <c r="H135" t="s">
        <v>54</v>
      </c>
    </row>
    <row r="136" spans="1:8">
      <c r="A136" s="7">
        <f>Mouvements!$B$36</f>
        <v>41507</v>
      </c>
      <c r="B136" t="s">
        <v>131</v>
      </c>
      <c r="C136" t="str">
        <f>401 &amp; Mouvements!$J$36</f>
        <v>401CHQ</v>
      </c>
      <c r="E136" s="8" t="str">
        <f>Mouvements!$C$36</f>
        <v>ff</v>
      </c>
      <c r="G136" s="8">
        <f>F132+F135</f>
        <v>2990</v>
      </c>
      <c r="H136" t="s">
        <v>54</v>
      </c>
    </row>
    <row r="137" spans="1:8">
      <c r="A137" s="7">
        <f>Mouvements!$B$37</f>
        <v>41288</v>
      </c>
      <c r="B137" t="s">
        <v>131</v>
      </c>
      <c r="C137">
        <f>IF(Mouvements!$E$37="UE",60717,6071)</f>
        <v>6071</v>
      </c>
      <c r="E137" s="8" t="str">
        <f>Mouvements!$C$37</f>
        <v>mmm</v>
      </c>
      <c r="F137" s="8">
        <f>Mouvements!$I$37</f>
        <v>1500</v>
      </c>
      <c r="H137" t="s">
        <v>54</v>
      </c>
    </row>
    <row r="138" spans="1:8">
      <c r="A138" s="7">
        <f>Mouvements!$B$37</f>
        <v>41288</v>
      </c>
      <c r="B138" t="s">
        <v>131</v>
      </c>
      <c r="C138">
        <v>445662</v>
      </c>
      <c r="E138" s="8" t="str">
        <f>Mouvements!$C$37</f>
        <v>mmm</v>
      </c>
      <c r="F138" s="8">
        <f>IF(Mouvements!$E$37="UE",Mouvements!$I$37*0.196,0)</f>
        <v>0</v>
      </c>
      <c r="H138" t="s">
        <v>54</v>
      </c>
    </row>
    <row r="139" spans="1:8">
      <c r="A139" s="7">
        <f>Mouvements!$B$37</f>
        <v>41288</v>
      </c>
      <c r="B139" t="s">
        <v>131</v>
      </c>
      <c r="C139">
        <v>4452</v>
      </c>
      <c r="E139" s="8" t="str">
        <f>Mouvements!$C$37</f>
        <v>mmm</v>
      </c>
      <c r="G139" s="8">
        <f>F138</f>
        <v>0</v>
      </c>
      <c r="H139" t="s">
        <v>54</v>
      </c>
    </row>
    <row r="140" spans="1:8">
      <c r="A140" s="7">
        <f>Mouvements!$B$37</f>
        <v>41288</v>
      </c>
      <c r="B140" t="s">
        <v>131</v>
      </c>
      <c r="C140">
        <v>44566</v>
      </c>
      <c r="E140" s="8" t="str">
        <f>Mouvements!$C$37</f>
        <v>mmm</v>
      </c>
      <c r="F140" s="8">
        <f>IF(Mouvements!$G$37="VU",Mouvements!$I$37*0.196,0)</f>
        <v>294</v>
      </c>
      <c r="H140" t="s">
        <v>54</v>
      </c>
    </row>
    <row r="141" spans="1:8">
      <c r="A141" s="7">
        <f>Mouvements!$B$37</f>
        <v>41288</v>
      </c>
      <c r="B141" t="s">
        <v>131</v>
      </c>
      <c r="C141" t="str">
        <f>401 &amp; Mouvements!$J$37</f>
        <v>401CHQ</v>
      </c>
      <c r="E141" s="8" t="str">
        <f>Mouvements!$C$37</f>
        <v>mmm</v>
      </c>
      <c r="G141" s="8">
        <f>F137+F140</f>
        <v>1794</v>
      </c>
      <c r="H141" t="s">
        <v>54</v>
      </c>
    </row>
    <row r="142" spans="1:8">
      <c r="A142" s="7">
        <f>Mouvements!$B$38</f>
        <v>41333</v>
      </c>
      <c r="B142" t="s">
        <v>131</v>
      </c>
      <c r="C142">
        <f>IF(Mouvements!$E$38="UE",60717,6071)</f>
        <v>6071</v>
      </c>
      <c r="E142" s="8" t="str">
        <f>Mouvements!$C$38</f>
        <v>1111</v>
      </c>
      <c r="F142" s="8">
        <f>Mouvements!$I$38</f>
        <v>3000</v>
      </c>
      <c r="H142" t="s">
        <v>54</v>
      </c>
    </row>
    <row r="143" spans="1:8">
      <c r="A143" s="7">
        <f>Mouvements!$B$38</f>
        <v>41333</v>
      </c>
      <c r="B143" t="s">
        <v>131</v>
      </c>
      <c r="C143">
        <v>445662</v>
      </c>
      <c r="E143" s="8" t="str">
        <f>Mouvements!$C$38</f>
        <v>1111</v>
      </c>
      <c r="F143" s="8">
        <f>IF(Mouvements!$E$38="UE",Mouvements!$I$38*0.196,0)</f>
        <v>0</v>
      </c>
      <c r="H143" t="s">
        <v>54</v>
      </c>
    </row>
    <row r="144" spans="1:8">
      <c r="A144" s="7">
        <f>Mouvements!$B$38</f>
        <v>41333</v>
      </c>
      <c r="B144" t="s">
        <v>131</v>
      </c>
      <c r="C144">
        <v>4452</v>
      </c>
      <c r="E144" s="8" t="str">
        <f>Mouvements!$C$38</f>
        <v>1111</v>
      </c>
      <c r="G144" s="8">
        <f>F143</f>
        <v>0</v>
      </c>
      <c r="H144" t="s">
        <v>54</v>
      </c>
    </row>
    <row r="145" spans="1:8">
      <c r="A145" s="7">
        <f>Mouvements!$B$38</f>
        <v>41333</v>
      </c>
      <c r="B145" t="s">
        <v>131</v>
      </c>
      <c r="C145">
        <v>44566</v>
      </c>
      <c r="E145" s="8" t="str">
        <f>Mouvements!$C$38</f>
        <v>1111</v>
      </c>
      <c r="F145" s="8">
        <f>IF(Mouvements!$G$38="VU",Mouvements!$I$38*0.196,0)</f>
        <v>588</v>
      </c>
      <c r="H145" t="s">
        <v>54</v>
      </c>
    </row>
    <row r="146" spans="1:8">
      <c r="A146" s="7">
        <f>Mouvements!$B$38</f>
        <v>41333</v>
      </c>
      <c r="B146" t="s">
        <v>131</v>
      </c>
      <c r="C146" t="str">
        <f>401 &amp; Mouvements!$J$38</f>
        <v>401CHQ</v>
      </c>
      <c r="E146" s="8" t="str">
        <f>Mouvements!$C$38</f>
        <v>1111</v>
      </c>
      <c r="G146" s="8">
        <f>F142+F145</f>
        <v>3588</v>
      </c>
      <c r="H146" t="s">
        <v>54</v>
      </c>
    </row>
    <row r="147" spans="1:8">
      <c r="A147" s="7">
        <f>Mouvements!$B$39</f>
        <v>41497</v>
      </c>
      <c r="B147" t="s">
        <v>131</v>
      </c>
      <c r="C147">
        <f>IF(Mouvements!$E$39="UE",60717,6071)</f>
        <v>6071</v>
      </c>
      <c r="E147" s="8" t="str">
        <f>Mouvements!$C$39</f>
        <v>mmm</v>
      </c>
      <c r="F147" s="8">
        <f>Mouvements!$I$39</f>
        <v>1258</v>
      </c>
      <c r="H147" t="s">
        <v>54</v>
      </c>
    </row>
    <row r="148" spans="1:8">
      <c r="A148" s="7">
        <f>Mouvements!$B$39</f>
        <v>41497</v>
      </c>
      <c r="B148" t="s">
        <v>131</v>
      </c>
      <c r="C148">
        <v>445662</v>
      </c>
      <c r="E148" s="8" t="str">
        <f>Mouvements!$C$39</f>
        <v>mmm</v>
      </c>
      <c r="F148" s="8">
        <f>IF(Mouvements!$E$39="UE",Mouvements!$I$39*0.196,0)</f>
        <v>0</v>
      </c>
      <c r="H148" t="s">
        <v>54</v>
      </c>
    </row>
    <row r="149" spans="1:8">
      <c r="A149" s="7">
        <f>Mouvements!$B$39</f>
        <v>41497</v>
      </c>
      <c r="B149" t="s">
        <v>131</v>
      </c>
      <c r="C149">
        <v>4452</v>
      </c>
      <c r="E149" s="8" t="str">
        <f>Mouvements!$C$39</f>
        <v>mmm</v>
      </c>
      <c r="G149" s="8">
        <f>F148</f>
        <v>0</v>
      </c>
      <c r="H149" t="s">
        <v>54</v>
      </c>
    </row>
    <row r="150" spans="1:8">
      <c r="A150" s="7">
        <f>Mouvements!$B$39</f>
        <v>41497</v>
      </c>
      <c r="B150" t="s">
        <v>131</v>
      </c>
      <c r="C150">
        <v>44566</v>
      </c>
      <c r="E150" s="8" t="str">
        <f>Mouvements!$C$39</f>
        <v>mmm</v>
      </c>
      <c r="F150" s="8">
        <f>IF(Mouvements!$G$39="VU",Mouvements!$I$39*0.196,0)</f>
        <v>246.56800000000001</v>
      </c>
      <c r="H150" t="s">
        <v>54</v>
      </c>
    </row>
    <row r="151" spans="1:8">
      <c r="A151" s="7">
        <f>Mouvements!$B$39</f>
        <v>41497</v>
      </c>
      <c r="B151" t="s">
        <v>131</v>
      </c>
      <c r="C151" t="str">
        <f>401 &amp; Mouvements!$J$39</f>
        <v>401CHQ</v>
      </c>
      <c r="E151" s="8" t="str">
        <f>Mouvements!$C$39</f>
        <v>mmm</v>
      </c>
      <c r="G151" s="8">
        <f>F147+F150</f>
        <v>1504.568</v>
      </c>
      <c r="H151" t="s">
        <v>54</v>
      </c>
    </row>
    <row r="152" spans="1:8">
      <c r="A152" s="7">
        <f>Mouvements!$B$40</f>
        <v>41289</v>
      </c>
      <c r="B152" t="s">
        <v>131</v>
      </c>
      <c r="C152">
        <f>IF(Mouvements!$E$40="UE",60717,6071)</f>
        <v>6071</v>
      </c>
      <c r="E152" s="8" t="str">
        <f>Mouvements!$C$40</f>
        <v>ppp</v>
      </c>
      <c r="F152" s="8">
        <f>Mouvements!$I$40</f>
        <v>1540</v>
      </c>
      <c r="H152" t="s">
        <v>54</v>
      </c>
    </row>
    <row r="153" spans="1:8">
      <c r="A153" s="7">
        <f>Mouvements!$B$40</f>
        <v>41289</v>
      </c>
      <c r="B153" t="s">
        <v>131</v>
      </c>
      <c r="C153">
        <v>445662</v>
      </c>
      <c r="E153" s="8" t="str">
        <f>Mouvements!$C$40</f>
        <v>ppp</v>
      </c>
      <c r="F153" s="8">
        <f>IF(Mouvements!$E$40="UE",Mouvements!$I$40*0.196,0)</f>
        <v>0</v>
      </c>
      <c r="H153" t="s">
        <v>54</v>
      </c>
    </row>
    <row r="154" spans="1:8">
      <c r="A154" s="7">
        <f>Mouvements!$B$40</f>
        <v>41289</v>
      </c>
      <c r="B154" t="s">
        <v>131</v>
      </c>
      <c r="C154">
        <v>4452</v>
      </c>
      <c r="E154" s="8" t="str">
        <f>Mouvements!$C$40</f>
        <v>ppp</v>
      </c>
      <c r="G154" s="8">
        <f>F153</f>
        <v>0</v>
      </c>
      <c r="H154" t="s">
        <v>54</v>
      </c>
    </row>
    <row r="155" spans="1:8">
      <c r="A155" s="7">
        <f>Mouvements!$B$40</f>
        <v>41289</v>
      </c>
      <c r="B155" t="s">
        <v>131</v>
      </c>
      <c r="C155">
        <v>44566</v>
      </c>
      <c r="E155" s="8" t="str">
        <f>Mouvements!$C$40</f>
        <v>ppp</v>
      </c>
      <c r="F155" s="8">
        <f>IF(Mouvements!$G$40="VU",Mouvements!$I$40*0.196,0)</f>
        <v>301.84000000000003</v>
      </c>
      <c r="H155" t="s">
        <v>54</v>
      </c>
    </row>
    <row r="156" spans="1:8">
      <c r="A156" s="7">
        <f>Mouvements!$B$40</f>
        <v>41289</v>
      </c>
      <c r="B156" t="s">
        <v>131</v>
      </c>
      <c r="C156" t="str">
        <f>401 &amp; Mouvements!$J$40</f>
        <v>401CHQ</v>
      </c>
      <c r="E156" s="8" t="str">
        <f>Mouvements!$C$40</f>
        <v>ppp</v>
      </c>
      <c r="G156" s="8">
        <f>F152+F155</f>
        <v>1841.8400000000001</v>
      </c>
      <c r="H156" t="s">
        <v>54</v>
      </c>
    </row>
  </sheetData>
  <phoneticPr fontId="0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J82"/>
  <sheetViews>
    <sheetView workbookViewId="0">
      <selection activeCell="H18" sqref="H18"/>
    </sheetView>
  </sheetViews>
  <sheetFormatPr baseColWidth="10" defaultRowHeight="15"/>
  <cols>
    <col min="5" max="5" width="14.7109375" customWidth="1"/>
    <col min="6" max="7" width="11.42578125" style="8"/>
    <col min="9" max="9" width="18.28515625" customWidth="1"/>
    <col min="11" max="12" width="11.42578125" customWidth="1"/>
  </cols>
  <sheetData>
    <row r="1" spans="1:10">
      <c r="A1" s="7" t="s">
        <v>46</v>
      </c>
      <c r="B1" s="7" t="s">
        <v>47</v>
      </c>
      <c r="C1" t="s">
        <v>48</v>
      </c>
      <c r="D1" t="s">
        <v>49</v>
      </c>
      <c r="E1" t="s">
        <v>50</v>
      </c>
      <c r="F1" s="8" t="s">
        <v>51</v>
      </c>
      <c r="G1" s="8" t="s">
        <v>52</v>
      </c>
      <c r="H1" t="s">
        <v>53</v>
      </c>
    </row>
    <row r="2" spans="1:10">
      <c r="A2" s="7">
        <f>Mouvements!$K$5</f>
        <v>41305</v>
      </c>
      <c r="B2" t="s">
        <v>126</v>
      </c>
      <c r="C2" s="8" t="str">
        <f>411 &amp; Mouvements!$T$5</f>
        <v>411ESP</v>
      </c>
      <c r="D2" s="8"/>
      <c r="E2" t="str">
        <f>Mouvements!$L$5</f>
        <v>Mme KUNTZ</v>
      </c>
      <c r="F2" s="8">
        <f>Mouvements!$Q$5</f>
        <v>15000</v>
      </c>
      <c r="H2" t="s">
        <v>54</v>
      </c>
    </row>
    <row r="3" spans="1:10">
      <c r="A3" s="7">
        <f>Mouvements!$K$5</f>
        <v>41305</v>
      </c>
      <c r="B3" t="s">
        <v>126</v>
      </c>
      <c r="C3" s="8">
        <f>IF(Mouvements!$E$5="UE",70717,7071)</f>
        <v>70717</v>
      </c>
      <c r="D3" s="8"/>
      <c r="E3" t="str">
        <f>Mouvements!$L$5</f>
        <v>Mme KUNTZ</v>
      </c>
      <c r="G3" s="8">
        <f>F2-G4</f>
        <v>14020</v>
      </c>
      <c r="H3" t="s">
        <v>54</v>
      </c>
    </row>
    <row r="4" spans="1:10">
      <c r="A4" s="7">
        <f>Mouvements!$K$5</f>
        <v>41305</v>
      </c>
      <c r="B4" t="s">
        <v>126</v>
      </c>
      <c r="C4" s="8">
        <v>44710</v>
      </c>
      <c r="D4" s="8"/>
      <c r="E4" t="str">
        <f>Mouvements!$L$5</f>
        <v>Mme KUNTZ</v>
      </c>
      <c r="G4" s="8">
        <f>IF(Mouvements!$P$5="Tva sur marge",Mouvements!$V$5, IF(Mouvements!$P$5="Tva sur PV",Mouvements!$Q$5 -(Mouvements!$Q$5/ 1.196),0))</f>
        <v>980</v>
      </c>
      <c r="H4" t="s">
        <v>54</v>
      </c>
    </row>
    <row r="5" spans="1:10">
      <c r="A5" s="7">
        <f>Mouvements!$K$6</f>
        <v>41513</v>
      </c>
      <c r="B5" t="s">
        <v>126</v>
      </c>
      <c r="C5" s="8" t="str">
        <f>411 &amp; Mouvements!$T$6</f>
        <v>411CHQ</v>
      </c>
      <c r="D5" s="8"/>
      <c r="E5" t="str">
        <f>Mouvements!$L$6</f>
        <v>t</v>
      </c>
      <c r="F5" s="8">
        <f>Mouvements!$Q$6</f>
        <v>8000</v>
      </c>
      <c r="H5" t="s">
        <v>54</v>
      </c>
    </row>
    <row r="6" spans="1:10">
      <c r="A6" s="7">
        <f>Mouvements!$K$6</f>
        <v>41513</v>
      </c>
      <c r="B6" t="s">
        <v>126</v>
      </c>
      <c r="C6">
        <f>IF(Mouvements!$E$6="UE",70717,7071)</f>
        <v>7071</v>
      </c>
      <c r="E6" t="str">
        <f>Mouvements!$L$6</f>
        <v>t</v>
      </c>
      <c r="G6" s="8">
        <f>F5-G7</f>
        <v>7412</v>
      </c>
      <c r="H6" t="s">
        <v>54</v>
      </c>
      <c r="I6" s="22" t="s">
        <v>60</v>
      </c>
      <c r="J6" s="23">
        <v>311220</v>
      </c>
    </row>
    <row r="7" spans="1:10">
      <c r="A7" s="7">
        <f>Mouvements!$K$6</f>
        <v>41513</v>
      </c>
      <c r="B7" t="s">
        <v>126</v>
      </c>
      <c r="C7">
        <v>44710</v>
      </c>
      <c r="E7" t="str">
        <f>Mouvements!$L$6</f>
        <v>t</v>
      </c>
      <c r="G7" s="8">
        <f>IF(Mouvements!$P$6="Tva sur marge",Mouvements!$V$6, IF(Mouvements!$P$6="Tva sur PV",Mouvements!$Q$6 -(Mouvements!$Q$6/ 1.196),0))</f>
        <v>588</v>
      </c>
      <c r="H7" t="s">
        <v>54</v>
      </c>
      <c r="I7" s="22" t="s">
        <v>61</v>
      </c>
      <c r="J7" s="23" t="s">
        <v>130</v>
      </c>
    </row>
    <row r="8" spans="1:10">
      <c r="A8" s="7">
        <f>Mouvements!$K$7</f>
        <v>41333</v>
      </c>
      <c r="B8" t="s">
        <v>126</v>
      </c>
      <c r="C8" t="str">
        <f>411 &amp; Mouvements!$T$7</f>
        <v>411CHQ</v>
      </c>
      <c r="E8" t="str">
        <f>Mouvements!$L$7</f>
        <v>SARIL</v>
      </c>
      <c r="F8" s="8">
        <f>Mouvements!$Q$7</f>
        <v>1196</v>
      </c>
      <c r="H8" t="s">
        <v>54</v>
      </c>
    </row>
    <row r="9" spans="1:10">
      <c r="A9" s="7">
        <f>Mouvements!$K$7</f>
        <v>41333</v>
      </c>
      <c r="B9" t="s">
        <v>126</v>
      </c>
      <c r="C9">
        <f>IF(Mouvements!$E$7="UE",70717,7071)</f>
        <v>7071</v>
      </c>
      <c r="E9" t="str">
        <f>Mouvements!$L$7</f>
        <v>SARIL</v>
      </c>
      <c r="G9" s="8">
        <f>F8-G10</f>
        <v>1000</v>
      </c>
      <c r="H9" t="s">
        <v>54</v>
      </c>
    </row>
    <row r="10" spans="1:10">
      <c r="A10" s="7">
        <f>Mouvements!$K$7</f>
        <v>41333</v>
      </c>
      <c r="B10" t="s">
        <v>126</v>
      </c>
      <c r="C10">
        <v>44710</v>
      </c>
      <c r="E10" t="str">
        <f>Mouvements!$L$7</f>
        <v>SARIL</v>
      </c>
      <c r="G10" s="8">
        <f>IF(Mouvements!$P$7="Tva sur marge",Mouvements!$V$7, IF(Mouvements!$P$7="Tva sur PV",Mouvements!$Q$7 -(Mouvements!$Q$7/ 1.196),0))</f>
        <v>196</v>
      </c>
      <c r="H10" t="s">
        <v>54</v>
      </c>
    </row>
    <row r="11" spans="1:10">
      <c r="A11" s="7">
        <f>Mouvements!$K$8</f>
        <v>41305</v>
      </c>
      <c r="B11" t="s">
        <v>126</v>
      </c>
      <c r="C11" t="str">
        <f>411 &amp; Mouvements!$T$8</f>
        <v>411DIVERS</v>
      </c>
      <c r="E11" t="str">
        <f>Mouvements!$L$8</f>
        <v>IMPACT</v>
      </c>
      <c r="F11" s="8">
        <f>Mouvements!$Q$8</f>
        <v>30000</v>
      </c>
      <c r="H11" t="s">
        <v>54</v>
      </c>
    </row>
    <row r="12" spans="1:10" ht="16.5" customHeight="1">
      <c r="A12" s="7">
        <f>Mouvements!$K$8</f>
        <v>41305</v>
      </c>
      <c r="B12" t="s">
        <v>126</v>
      </c>
      <c r="C12">
        <f>IF(Mouvements!$E$8="UE",70717,7071)</f>
        <v>70717</v>
      </c>
      <c r="E12" t="str">
        <f>Mouvements!$L$8</f>
        <v>IMPACT</v>
      </c>
      <c r="G12" s="8">
        <f>F11-G13</f>
        <v>30000</v>
      </c>
      <c r="H12" t="s">
        <v>54</v>
      </c>
    </row>
    <row r="13" spans="1:10">
      <c r="A13" s="7">
        <f>Mouvements!$K$8</f>
        <v>41305</v>
      </c>
      <c r="B13" t="s">
        <v>126</v>
      </c>
      <c r="C13">
        <v>44710</v>
      </c>
      <c r="E13" t="str">
        <f>Mouvements!$L$8</f>
        <v>IMPACT</v>
      </c>
      <c r="G13" s="8">
        <f>IF(Mouvements!$P$8="Tva sur marge",Mouvements!$V$8, IF(Mouvements!$P$8="Tva sur PV",Mouvements!$Q$8 -(Mouvements!$Q$8/ 1.196),0))</f>
        <v>0</v>
      </c>
      <c r="H13" t="s">
        <v>54</v>
      </c>
    </row>
    <row r="14" spans="1:10">
      <c r="A14" s="7">
        <f>Mouvements!$K$9</f>
        <v>41289</v>
      </c>
      <c r="B14" t="s">
        <v>126</v>
      </c>
      <c r="C14" t="str">
        <f>411 &amp; Mouvements!$T$9</f>
        <v>411ESP</v>
      </c>
      <c r="E14" t="str">
        <f>Mouvements!$L$9</f>
        <v>Mme KUNTZ</v>
      </c>
      <c r="F14" s="8">
        <f>Mouvements!$Q$9</f>
        <v>7500</v>
      </c>
      <c r="H14" t="s">
        <v>54</v>
      </c>
    </row>
    <row r="15" spans="1:10">
      <c r="A15" s="7">
        <f>Mouvements!$K$9</f>
        <v>41289</v>
      </c>
      <c r="B15" t="s">
        <v>126</v>
      </c>
      <c r="C15">
        <f>IF(Mouvements!$E$9="UE",70717,7071)</f>
        <v>7071</v>
      </c>
      <c r="E15" t="str">
        <f>Mouvements!$L$9</f>
        <v>Mme KUNTZ</v>
      </c>
      <c r="G15" s="8">
        <f>F14-G16</f>
        <v>7500</v>
      </c>
      <c r="H15" t="s">
        <v>54</v>
      </c>
    </row>
    <row r="16" spans="1:10">
      <c r="A16" s="7">
        <f>Mouvements!$K$9</f>
        <v>41289</v>
      </c>
      <c r="B16" t="s">
        <v>126</v>
      </c>
      <c r="C16">
        <v>44710</v>
      </c>
      <c r="E16" t="str">
        <f>Mouvements!$L$9</f>
        <v>Mme KUNTZ</v>
      </c>
      <c r="G16" s="8">
        <f>IF(Mouvements!$P$9="Tva sur marge",Mouvements!$V$9, IF(Mouvements!$P$9="Tva sur PV",Mouvements!$Q$9 -(Mouvements!$Q$9/ 1.196),0))</f>
        <v>0</v>
      </c>
      <c r="H16" t="s">
        <v>54</v>
      </c>
    </row>
    <row r="17" spans="1:8">
      <c r="A17" s="7">
        <f>Mouvements!$K$10</f>
        <v>41585</v>
      </c>
      <c r="B17" t="s">
        <v>126</v>
      </c>
      <c r="C17" t="str">
        <f>411 &amp; Mouvements!$T$10</f>
        <v>411CHQ</v>
      </c>
      <c r="E17" t="str">
        <f>Mouvements!$L$10</f>
        <v>kkk</v>
      </c>
      <c r="F17" s="8">
        <f>Mouvements!$Q$10</f>
        <v>10000</v>
      </c>
      <c r="H17" t="s">
        <v>54</v>
      </c>
    </row>
    <row r="18" spans="1:8">
      <c r="A18" s="7">
        <f>Mouvements!$K$10</f>
        <v>41585</v>
      </c>
      <c r="B18" t="s">
        <v>126</v>
      </c>
      <c r="C18">
        <f>IF(Mouvements!$E$10="UE",70717,7071)</f>
        <v>7071</v>
      </c>
      <c r="E18" t="str">
        <f>Mouvements!$L$10</f>
        <v>kkk</v>
      </c>
      <c r="G18" s="8">
        <f>F17-G19</f>
        <v>9216</v>
      </c>
      <c r="H18" t="s">
        <v>54</v>
      </c>
    </row>
    <row r="19" spans="1:8">
      <c r="A19" s="7">
        <f>Mouvements!$K$10</f>
        <v>41585</v>
      </c>
      <c r="B19" t="s">
        <v>126</v>
      </c>
      <c r="C19">
        <v>44710</v>
      </c>
      <c r="E19" t="str">
        <f>Mouvements!$L$10</f>
        <v>kkk</v>
      </c>
      <c r="G19" s="8">
        <f>IF(Mouvements!$P$10="Tva sur marge",Mouvements!$V$10, IF(Mouvements!$P$10="Tva sur PV",Mouvements!$Q$10 -(Mouvements!$Q$10/ 1.196),0))</f>
        <v>784</v>
      </c>
      <c r="H19" t="s">
        <v>54</v>
      </c>
    </row>
    <row r="20" spans="1:8">
      <c r="A20" s="7" t="str">
        <f>Mouvements!$K$11</f>
        <v>15/01/2013</v>
      </c>
      <c r="B20" t="s">
        <v>126</v>
      </c>
      <c r="C20" t="str">
        <f>411 &amp; Mouvements!$T$11</f>
        <v>411CHQ</v>
      </c>
      <c r="E20" t="str">
        <f>Mouvements!$L$11</f>
        <v>jj</v>
      </c>
      <c r="F20" s="8">
        <f>Mouvements!$Q$11</f>
        <v>8000</v>
      </c>
      <c r="H20" t="s">
        <v>54</v>
      </c>
    </row>
    <row r="21" spans="1:8">
      <c r="A21" s="7" t="str">
        <f>Mouvements!$K$11</f>
        <v>15/01/2013</v>
      </c>
      <c r="B21" t="s">
        <v>126</v>
      </c>
      <c r="C21">
        <f>IF(Mouvements!$E$11="UE",70717,7071)</f>
        <v>70717</v>
      </c>
      <c r="E21" t="str">
        <f>Mouvements!$L$11</f>
        <v>jj</v>
      </c>
      <c r="G21" s="8">
        <f>F20-G22</f>
        <v>7118</v>
      </c>
      <c r="H21" t="s">
        <v>54</v>
      </c>
    </row>
    <row r="22" spans="1:8">
      <c r="A22" s="7" t="str">
        <f>Mouvements!$K$11</f>
        <v>15/01/2013</v>
      </c>
      <c r="B22" t="s">
        <v>126</v>
      </c>
      <c r="C22">
        <v>44710</v>
      </c>
      <c r="E22" s="7" t="str">
        <f>Mouvements!$L$11</f>
        <v>jj</v>
      </c>
      <c r="G22" s="8">
        <f>IF(Mouvements!$P$11="Tva sur marge",Mouvements!$V$11, IF(Mouvements!$P$11="Tva sur PV",Mouvements!$Q$11 -(Mouvements!$Q$11/ 1.196),0))</f>
        <v>882</v>
      </c>
      <c r="H22" t="s">
        <v>54</v>
      </c>
    </row>
    <row r="23" spans="1:8">
      <c r="A23" s="7">
        <f>Mouvements!$K$12</f>
        <v>41289</v>
      </c>
      <c r="B23" t="s">
        <v>126</v>
      </c>
      <c r="C23" t="str">
        <f>411 &amp; Mouvements!$T$12</f>
        <v>411CHQ</v>
      </c>
      <c r="E23" t="str">
        <f>Mouvements!$L$12</f>
        <v>hhh</v>
      </c>
      <c r="F23" s="8">
        <f>Mouvements!$Q$12</f>
        <v>2500</v>
      </c>
      <c r="H23" t="s">
        <v>54</v>
      </c>
    </row>
    <row r="24" spans="1:8">
      <c r="A24" s="7">
        <f>Mouvements!$K$12</f>
        <v>41289</v>
      </c>
      <c r="B24" t="s">
        <v>126</v>
      </c>
      <c r="C24">
        <f>IF(Mouvements!$E$12="UE",70717,7071)</f>
        <v>7071</v>
      </c>
      <c r="E24" t="str">
        <f>Mouvements!$L$12</f>
        <v>hhh</v>
      </c>
      <c r="G24" s="8">
        <f>F23-G25</f>
        <v>2500</v>
      </c>
      <c r="H24" t="s">
        <v>54</v>
      </c>
    </row>
    <row r="25" spans="1:8">
      <c r="A25" s="7">
        <f>Mouvements!$K$12</f>
        <v>41289</v>
      </c>
      <c r="B25" s="7" t="s">
        <v>126</v>
      </c>
      <c r="C25">
        <v>44710</v>
      </c>
      <c r="E25" s="7" t="str">
        <f>Mouvements!$L$12</f>
        <v>hhh</v>
      </c>
      <c r="G25" s="8">
        <f>IF(Mouvements!$P$12="Tva sur marge",Mouvements!$V$12, IF(Mouvements!$P$12="Tva sur PV",Mouvements!$Q$12 -(Mouvements!$Q$12/ 1.196),0))</f>
        <v>0</v>
      </c>
      <c r="H25" t="s">
        <v>54</v>
      </c>
    </row>
    <row r="26" spans="1:8">
      <c r="A26" s="7">
        <f>Mouvements!$K$13</f>
        <v>41475</v>
      </c>
      <c r="B26" t="s">
        <v>126</v>
      </c>
      <c r="C26" t="str">
        <f>411 &amp; Mouvements!$T$13</f>
        <v>411CHQ</v>
      </c>
      <c r="E26" t="str">
        <f>Mouvements!$L$13</f>
        <v>hh</v>
      </c>
      <c r="F26" s="8">
        <f>Mouvements!$Q$13</f>
        <v>8000</v>
      </c>
      <c r="H26" t="s">
        <v>54</v>
      </c>
    </row>
    <row r="27" spans="1:8">
      <c r="A27" s="7">
        <f>Mouvements!$K$13</f>
        <v>41475</v>
      </c>
      <c r="B27" t="s">
        <v>126</v>
      </c>
      <c r="C27">
        <f>IF(Mouvements!$E$13="UE",70717,7071)</f>
        <v>70717</v>
      </c>
      <c r="E27" t="str">
        <f>Mouvements!$L$13</f>
        <v>hh</v>
      </c>
      <c r="G27" s="8">
        <f>F26-G28</f>
        <v>8000</v>
      </c>
      <c r="H27" t="s">
        <v>54</v>
      </c>
    </row>
    <row r="28" spans="1:8">
      <c r="A28" s="7">
        <f>Mouvements!$K$13</f>
        <v>41475</v>
      </c>
      <c r="B28" t="s">
        <v>126</v>
      </c>
      <c r="C28">
        <v>44710</v>
      </c>
      <c r="E28" t="str">
        <f>Mouvements!$L$13</f>
        <v>hh</v>
      </c>
      <c r="G28" s="8">
        <f>IF(Mouvements!$P$13="Tva sur marge",Mouvements!$V$13, IF(Mouvements!$P$13="Tva sur PV",Mouvements!$Q$13 -(Mouvements!$Q$13/ 1.196),0))</f>
        <v>0</v>
      </c>
      <c r="H28" t="s">
        <v>54</v>
      </c>
    </row>
    <row r="29" spans="1:8">
      <c r="A29" s="7">
        <f>Mouvements!$K$14</f>
        <v>41513</v>
      </c>
      <c r="B29" t="s">
        <v>126</v>
      </c>
      <c r="C29" t="str">
        <f>411 &amp; Mouvements!$T$14</f>
        <v>411CHQ</v>
      </c>
      <c r="E29" t="str">
        <f>Mouvements!$L$14</f>
        <v>TI</v>
      </c>
      <c r="F29" s="8">
        <f>Mouvements!$Q$14</f>
        <v>8000</v>
      </c>
      <c r="H29" t="s">
        <v>54</v>
      </c>
    </row>
    <row r="30" spans="1:8">
      <c r="A30" s="7">
        <f>Mouvements!$K$14</f>
        <v>41513</v>
      </c>
      <c r="B30" t="s">
        <v>126</v>
      </c>
      <c r="C30">
        <f>IF(Mouvements!$E$14="UE",70717,7071)</f>
        <v>7071</v>
      </c>
      <c r="E30" t="str">
        <f>Mouvements!$L$14</f>
        <v>TI</v>
      </c>
      <c r="G30" s="8">
        <f>F29-G31</f>
        <v>6688.9632107023417</v>
      </c>
      <c r="H30" t="s">
        <v>54</v>
      </c>
    </row>
    <row r="31" spans="1:8">
      <c r="A31" s="7">
        <f>Mouvements!$K$14</f>
        <v>41513</v>
      </c>
      <c r="B31" t="s">
        <v>126</v>
      </c>
      <c r="C31">
        <v>44710</v>
      </c>
      <c r="E31" t="str">
        <f>Mouvements!$L$14</f>
        <v>TI</v>
      </c>
      <c r="G31" s="8">
        <f>IF(Mouvements!$P$14="Tva sur marge",Mouvements!$V$14, IF(Mouvements!$P$14="Tva sur PV",Mouvements!$Q$14 -(Mouvements!$Q$14/ 1.196),0))</f>
        <v>1311.0367892976583</v>
      </c>
      <c r="H31" t="s">
        <v>54</v>
      </c>
    </row>
    <row r="32" spans="1:8">
      <c r="A32" s="7">
        <f>Mouvements!$K$15</f>
        <v>41508</v>
      </c>
      <c r="B32" t="s">
        <v>126</v>
      </c>
      <c r="C32" t="str">
        <f>411 &amp; Mouvements!$T$15</f>
        <v>411CHQ</v>
      </c>
      <c r="E32" t="str">
        <f>Mouvements!$L$15</f>
        <v>tt</v>
      </c>
      <c r="F32" s="8">
        <f>Mouvements!$Q$15</f>
        <v>1900</v>
      </c>
      <c r="H32" t="s">
        <v>54</v>
      </c>
    </row>
    <row r="33" spans="1:8">
      <c r="A33" s="7">
        <f>Mouvements!$K$15</f>
        <v>41508</v>
      </c>
      <c r="B33" t="s">
        <v>126</v>
      </c>
      <c r="C33">
        <f>IF(Mouvements!$E$15="UE",70717,7071)</f>
        <v>70717</v>
      </c>
      <c r="E33" t="str">
        <f>Mouvements!$L$15</f>
        <v>tt</v>
      </c>
      <c r="G33" s="8">
        <f>F32-G34</f>
        <v>1900</v>
      </c>
      <c r="H33" t="s">
        <v>54</v>
      </c>
    </row>
    <row r="34" spans="1:8">
      <c r="A34" s="7">
        <f>Mouvements!$K$15</f>
        <v>41508</v>
      </c>
      <c r="B34" t="s">
        <v>126</v>
      </c>
      <c r="C34">
        <v>44710</v>
      </c>
      <c r="E34" t="str">
        <f>Mouvements!$L$15</f>
        <v>tt</v>
      </c>
      <c r="G34" s="8">
        <f>IF(Mouvements!$P$15="Tva sur marge",Mouvements!$V$15, IF(Mouvements!$P$15="Tva sur PV",Mouvements!$Q$15 -(Mouvements!$Q$15/ 1.196),0))</f>
        <v>0</v>
      </c>
      <c r="H34" t="s">
        <v>54</v>
      </c>
    </row>
    <row r="35" spans="1:8">
      <c r="A35" s="7">
        <f>Mouvements!$K$16</f>
        <v>41475</v>
      </c>
      <c r="B35" t="s">
        <v>126</v>
      </c>
      <c r="C35" t="str">
        <f>411 &amp; Mouvements!$T$16</f>
        <v>411CHQ</v>
      </c>
      <c r="E35" t="str">
        <f>Mouvements!$L$16</f>
        <v>tt</v>
      </c>
      <c r="F35" s="8">
        <f>Mouvements!$Q$16</f>
        <v>1500</v>
      </c>
      <c r="H35" t="s">
        <v>54</v>
      </c>
    </row>
    <row r="36" spans="1:8">
      <c r="A36" s="7">
        <f>Mouvements!$K$16</f>
        <v>41475</v>
      </c>
      <c r="B36" t="s">
        <v>126</v>
      </c>
      <c r="C36">
        <f>IF(Mouvements!$E$16="UE",70717,7071)</f>
        <v>7071</v>
      </c>
      <c r="E36" t="str">
        <f>Mouvements!$L$16</f>
        <v>tt</v>
      </c>
      <c r="G36" s="8">
        <f>F35-G37</f>
        <v>1500</v>
      </c>
      <c r="H36" t="s">
        <v>54</v>
      </c>
    </row>
    <row r="37" spans="1:8">
      <c r="A37" s="7">
        <f>Mouvements!$K$16</f>
        <v>41475</v>
      </c>
      <c r="B37" t="s">
        <v>126</v>
      </c>
      <c r="C37">
        <v>44710</v>
      </c>
      <c r="E37" t="str">
        <f>Mouvements!$L$16</f>
        <v>tt</v>
      </c>
      <c r="G37" s="8">
        <f>IF(Mouvements!$P$16="Tva sur marge",Mouvements!$V$16, IF(Mouvements!$P$16="Tva sur PV",Mouvements!$Q$16 -(Mouvements!$Q$16/ 1.196),0))</f>
        <v>0</v>
      </c>
      <c r="H37" t="s">
        <v>54</v>
      </c>
    </row>
    <row r="38" spans="1:8">
      <c r="A38" s="7">
        <f>Mouvements!$K$17</f>
        <v>41513</v>
      </c>
      <c r="B38" t="s">
        <v>126</v>
      </c>
      <c r="C38" t="str">
        <f>411 &amp; Mouvements!$T$17</f>
        <v>411CHQ</v>
      </c>
      <c r="E38" t="str">
        <f>Mouvements!$L$17</f>
        <v>TITI</v>
      </c>
      <c r="F38" s="8">
        <f>Mouvements!$Q$17</f>
        <v>8000</v>
      </c>
      <c r="H38" t="s">
        <v>54</v>
      </c>
    </row>
    <row r="39" spans="1:8">
      <c r="A39" s="7">
        <f>Mouvements!$K$17</f>
        <v>41513</v>
      </c>
      <c r="B39" t="s">
        <v>126</v>
      </c>
      <c r="C39">
        <f>IF(Mouvements!$E$17="UE",70717,7071)</f>
        <v>7071</v>
      </c>
      <c r="E39" t="str">
        <f>Mouvements!$L$17</f>
        <v>TITI</v>
      </c>
      <c r="G39" s="8">
        <f>F38-G40</f>
        <v>6688.9632107023417</v>
      </c>
      <c r="H39" t="s">
        <v>54</v>
      </c>
    </row>
    <row r="40" spans="1:8">
      <c r="A40" s="7">
        <f>Mouvements!$K$17</f>
        <v>41513</v>
      </c>
      <c r="B40" t="s">
        <v>126</v>
      </c>
      <c r="C40">
        <v>44710</v>
      </c>
      <c r="E40" t="str">
        <f>Mouvements!$L$17</f>
        <v>TITI</v>
      </c>
      <c r="G40" s="8">
        <f>IF(Mouvements!$P$17="Tva sur marge",Mouvements!$V$17, IF(Mouvements!$P$17="Tva sur PV",Mouvements!$Q$17 -(Mouvements!$Q$17/ 1.196),0))</f>
        <v>1311.0367892976583</v>
      </c>
      <c r="H40" t="s">
        <v>54</v>
      </c>
    </row>
    <row r="41" spans="1:8">
      <c r="A41" s="7">
        <f>Mouvements!$K$18</f>
        <v>41514</v>
      </c>
      <c r="B41" t="s">
        <v>126</v>
      </c>
      <c r="C41" t="str">
        <f>411 &amp; Mouvements!$T$18</f>
        <v>411CHQ</v>
      </c>
      <c r="E41" t="str">
        <f>Mouvements!$L$18</f>
        <v>FR</v>
      </c>
      <c r="F41" s="8">
        <f>Mouvements!$Q$18</f>
        <v>8000</v>
      </c>
      <c r="H41" t="s">
        <v>54</v>
      </c>
    </row>
    <row r="42" spans="1:8">
      <c r="A42" s="7">
        <f>Mouvements!$K$18</f>
        <v>41514</v>
      </c>
      <c r="B42" t="s">
        <v>126</v>
      </c>
      <c r="C42">
        <f>IF(Mouvements!$E$18="UE",70717,7071)</f>
        <v>7071</v>
      </c>
      <c r="E42" t="str">
        <f>Mouvements!$L$18</f>
        <v>FR</v>
      </c>
      <c r="G42" s="8">
        <f>F41-G43</f>
        <v>6688.9632107023417</v>
      </c>
      <c r="H42" t="s">
        <v>54</v>
      </c>
    </row>
    <row r="43" spans="1:8">
      <c r="A43" s="7">
        <f>Mouvements!$K$18</f>
        <v>41514</v>
      </c>
      <c r="B43" t="s">
        <v>126</v>
      </c>
      <c r="C43">
        <v>44710</v>
      </c>
      <c r="E43" t="str">
        <f>Mouvements!$L$18</f>
        <v>FR</v>
      </c>
      <c r="G43" s="8">
        <f>IF(Mouvements!$P$18="Tva sur marge",Mouvements!$V$18, IF(Mouvements!$P$18="Tva sur PV",Mouvements!$Q$18 -(Mouvements!$Q$18/ 1.196),0))</f>
        <v>1311.0367892976583</v>
      </c>
      <c r="H43" t="s">
        <v>54</v>
      </c>
    </row>
    <row r="44" spans="1:8">
      <c r="A44" s="7">
        <f>Mouvements!$K$19</f>
        <v>41474</v>
      </c>
      <c r="B44" t="s">
        <v>126</v>
      </c>
      <c r="C44" t="str">
        <f>411 &amp; Mouvements!$T$19</f>
        <v>411CHQ</v>
      </c>
      <c r="E44" t="str">
        <f>Mouvements!$L$19</f>
        <v>pp</v>
      </c>
      <c r="F44" s="8">
        <f>Mouvements!$Q$19</f>
        <v>9000</v>
      </c>
      <c r="H44" t="s">
        <v>54</v>
      </c>
    </row>
    <row r="45" spans="1:8">
      <c r="A45" s="7">
        <f>Mouvements!$K$19</f>
        <v>41474</v>
      </c>
      <c r="B45" t="s">
        <v>126</v>
      </c>
      <c r="C45">
        <f>IF(Mouvements!$E$19="UE",70717,7071)</f>
        <v>70717</v>
      </c>
      <c r="E45" t="str">
        <f>Mouvements!$L$19</f>
        <v>pp</v>
      </c>
      <c r="G45" s="8">
        <f>F44-G46</f>
        <v>7530</v>
      </c>
      <c r="H45" t="s">
        <v>54</v>
      </c>
    </row>
    <row r="46" spans="1:8">
      <c r="A46" s="7">
        <f>Mouvements!$K$19</f>
        <v>41474</v>
      </c>
      <c r="B46" t="s">
        <v>126</v>
      </c>
      <c r="C46">
        <v>44710</v>
      </c>
      <c r="E46" t="str">
        <f>Mouvements!$L$19</f>
        <v>pp</v>
      </c>
      <c r="G46" s="8">
        <f>IF(Mouvements!$P$19="Tva sur marge",Mouvements!$V$19, IF(Mouvements!$P$19="Tva sur PV",Mouvements!$Q$19 -(Mouvements!$Q$19/ 1.196),0))</f>
        <v>1470</v>
      </c>
      <c r="H46" t="s">
        <v>54</v>
      </c>
    </row>
    <row r="47" spans="1:8">
      <c r="A47" s="7">
        <f>Mouvements!$K$20</f>
        <v>41514</v>
      </c>
      <c r="B47" t="s">
        <v>126</v>
      </c>
      <c r="C47" t="str">
        <f>411 &amp; Mouvements!$T$20</f>
        <v>411CHQ</v>
      </c>
      <c r="E47" t="str">
        <f>Mouvements!$L$20</f>
        <v>tr</v>
      </c>
      <c r="F47" s="8">
        <f>Mouvements!$Q$20</f>
        <v>8000</v>
      </c>
      <c r="H47" t="s">
        <v>54</v>
      </c>
    </row>
    <row r="48" spans="1:8">
      <c r="A48" s="7">
        <f>Mouvements!$K$20</f>
        <v>41514</v>
      </c>
      <c r="B48" t="s">
        <v>126</v>
      </c>
      <c r="C48">
        <f>IF(Mouvements!$E$20="UE",70717,7071)</f>
        <v>7071</v>
      </c>
      <c r="E48" t="str">
        <f>Mouvements!$L$20</f>
        <v>tr</v>
      </c>
      <c r="G48" s="8">
        <f>F47-G49</f>
        <v>6688.9632107023417</v>
      </c>
      <c r="H48" t="s">
        <v>54</v>
      </c>
    </row>
    <row r="49" spans="1:8">
      <c r="A49" s="7">
        <f>Mouvements!$K$20</f>
        <v>41514</v>
      </c>
      <c r="B49" t="s">
        <v>126</v>
      </c>
      <c r="C49">
        <v>44710</v>
      </c>
      <c r="E49" t="str">
        <f>Mouvements!$L$20</f>
        <v>tr</v>
      </c>
      <c r="G49" s="8">
        <f>IF(Mouvements!$P$20="Tva sur marge",Mouvements!$V$20, IF(Mouvements!$P$20="Tva sur PV",Mouvements!$Q$20 -(Mouvements!$Q$20/ 1.196),0))</f>
        <v>1311.0367892976583</v>
      </c>
      <c r="H49" t="s">
        <v>54</v>
      </c>
    </row>
    <row r="50" spans="1:8">
      <c r="A50" s="7">
        <f>Mouvements!$K$21</f>
        <v>41513</v>
      </c>
      <c r="B50" t="s">
        <v>126</v>
      </c>
      <c r="C50" t="str">
        <f>411 &amp; Mouvements!$T$21</f>
        <v>411CHQ</v>
      </c>
      <c r="E50" t="str">
        <f>Mouvements!$L$21</f>
        <v>pp</v>
      </c>
      <c r="F50" s="8">
        <f>Mouvements!$Q$21</f>
        <v>8000</v>
      </c>
      <c r="H50" t="s">
        <v>54</v>
      </c>
    </row>
    <row r="51" spans="1:8">
      <c r="A51" s="7">
        <f>Mouvements!$K$21</f>
        <v>41513</v>
      </c>
      <c r="B51" t="s">
        <v>126</v>
      </c>
      <c r="C51">
        <f>IF(Mouvements!$E$21="UE",70717,7071)</f>
        <v>7071</v>
      </c>
      <c r="E51" t="str">
        <f>Mouvements!$L$21</f>
        <v>pp</v>
      </c>
      <c r="G51" s="8">
        <f>F50-G52</f>
        <v>8000</v>
      </c>
      <c r="H51" t="s">
        <v>54</v>
      </c>
    </row>
    <row r="52" spans="1:8">
      <c r="A52" s="7">
        <f>Mouvements!$K$21</f>
        <v>41513</v>
      </c>
      <c r="B52" t="s">
        <v>126</v>
      </c>
      <c r="C52">
        <v>44710</v>
      </c>
      <c r="E52" t="str">
        <f>Mouvements!$L$21</f>
        <v>pp</v>
      </c>
      <c r="G52" s="8">
        <f>IF(Mouvements!$P$21="Tva sur marge",Mouvements!$V$21, IF(Mouvements!$P$21="Tva sur PV",Mouvements!$Q$21 -(Mouvements!$Q$21/ 1.196),0))</f>
        <v>0</v>
      </c>
      <c r="H52" t="s">
        <v>54</v>
      </c>
    </row>
    <row r="53" spans="1:8">
      <c r="A53" s="7">
        <f>Mouvements!$K$22</f>
        <v>41514</v>
      </c>
      <c r="B53" t="s">
        <v>126</v>
      </c>
      <c r="C53" t="str">
        <f>411 &amp; Mouvements!$T$22</f>
        <v>411CHQ</v>
      </c>
      <c r="E53" t="str">
        <f>Mouvements!$L$22</f>
        <v>tt</v>
      </c>
      <c r="F53" s="8">
        <f>Mouvements!$Q$22</f>
        <v>8000</v>
      </c>
      <c r="H53" t="s">
        <v>54</v>
      </c>
    </row>
    <row r="54" spans="1:8">
      <c r="A54" s="7">
        <f>Mouvements!$K$22</f>
        <v>41514</v>
      </c>
      <c r="B54" t="s">
        <v>126</v>
      </c>
      <c r="C54">
        <f>IF(Mouvements!$E$22="UE",70717,7071)</f>
        <v>7071</v>
      </c>
      <c r="E54" t="str">
        <f>Mouvements!$L$22</f>
        <v>tt</v>
      </c>
      <c r="G54" s="8">
        <f>F53-G55</f>
        <v>6688.9632107023417</v>
      </c>
      <c r="H54" t="s">
        <v>54</v>
      </c>
    </row>
    <row r="55" spans="1:8">
      <c r="A55" s="7">
        <f>Mouvements!$K$22</f>
        <v>41514</v>
      </c>
      <c r="B55" t="s">
        <v>126</v>
      </c>
      <c r="C55">
        <v>44710</v>
      </c>
      <c r="E55" t="str">
        <f>Mouvements!$L$22</f>
        <v>tt</v>
      </c>
      <c r="G55" s="8">
        <f>IF(Mouvements!$P$22="Tva sur marge",Mouvements!$V$22, IF(Mouvements!$P$22="Tva sur PV",Mouvements!$Q$22 -(Mouvements!$Q$22/ 1.196),0))</f>
        <v>1311.0367892976583</v>
      </c>
      <c r="H55" t="s">
        <v>54</v>
      </c>
    </row>
    <row r="56" spans="1:8">
      <c r="A56" s="7">
        <f>Mouvements!$K$23</f>
        <v>41514</v>
      </c>
      <c r="B56" t="s">
        <v>126</v>
      </c>
      <c r="C56" t="str">
        <f>411 &amp; Mouvements!$T$23</f>
        <v>411CHQ</v>
      </c>
      <c r="E56" t="str">
        <f>Mouvements!$L$23</f>
        <v>dd</v>
      </c>
      <c r="F56" s="8">
        <f>Mouvements!$Q$23</f>
        <v>8000</v>
      </c>
      <c r="H56" t="s">
        <v>54</v>
      </c>
    </row>
    <row r="57" spans="1:8">
      <c r="A57" s="7">
        <f>Mouvements!$K$23</f>
        <v>41514</v>
      </c>
      <c r="B57" t="s">
        <v>126</v>
      </c>
      <c r="C57">
        <f>IF(Mouvements!$E$23="UE",70717,7071)</f>
        <v>7071</v>
      </c>
      <c r="E57" t="str">
        <f>Mouvements!$L$23</f>
        <v>dd</v>
      </c>
      <c r="G57" s="8">
        <f>F56-G58</f>
        <v>6688.9632107023417</v>
      </c>
      <c r="H57" t="s">
        <v>54</v>
      </c>
    </row>
    <row r="58" spans="1:8">
      <c r="A58" s="7">
        <f>Mouvements!$K$23</f>
        <v>41514</v>
      </c>
      <c r="B58" t="s">
        <v>126</v>
      </c>
      <c r="C58">
        <v>44710</v>
      </c>
      <c r="E58" t="str">
        <f>Mouvements!$L$23</f>
        <v>dd</v>
      </c>
      <c r="G58" s="8">
        <f>IF(Mouvements!$P$23="Tva sur marge",Mouvements!$V$23, IF(Mouvements!$P$23="Tva sur PV",Mouvements!$Q$23 -(Mouvements!$Q$23/ 1.196),0))</f>
        <v>1311.0367892976583</v>
      </c>
      <c r="H58" t="s">
        <v>54</v>
      </c>
    </row>
    <row r="59" spans="1:8">
      <c r="A59" s="7">
        <f>Mouvements!$K$24</f>
        <v>41494</v>
      </c>
      <c r="B59" t="s">
        <v>126</v>
      </c>
      <c r="C59" t="str">
        <f>411 &amp; Mouvements!$T$24</f>
        <v>411CHQ</v>
      </c>
      <c r="E59" t="str">
        <f>Mouvements!$L$24</f>
        <v>rr</v>
      </c>
      <c r="F59" s="8">
        <f>Mouvements!$Q$24</f>
        <v>7000</v>
      </c>
      <c r="H59" t="s">
        <v>54</v>
      </c>
    </row>
    <row r="60" spans="1:8">
      <c r="A60" s="7">
        <f>Mouvements!$K$24</f>
        <v>41494</v>
      </c>
      <c r="B60" t="s">
        <v>126</v>
      </c>
      <c r="C60">
        <f>IF(Mouvements!$E$24="UE",70717,7071)</f>
        <v>7071</v>
      </c>
      <c r="E60" t="str">
        <f>Mouvements!$L$24</f>
        <v>rr</v>
      </c>
      <c r="G60" s="8">
        <f>F59-G61</f>
        <v>5852.8428093645489</v>
      </c>
      <c r="H60" t="s">
        <v>54</v>
      </c>
    </row>
    <row r="61" spans="1:8">
      <c r="A61" s="7">
        <f>Mouvements!$K$24</f>
        <v>41494</v>
      </c>
      <c r="B61" t="s">
        <v>126</v>
      </c>
      <c r="C61">
        <v>44710</v>
      </c>
      <c r="E61" t="str">
        <f>Mouvements!$L$24</f>
        <v>rr</v>
      </c>
      <c r="G61" s="8">
        <f>IF(Mouvements!$P$24="Tva sur marge",Mouvements!$V$24, IF(Mouvements!$P$24="Tva sur PV",Mouvements!$Q$24 -(Mouvements!$Q$24/ 1.196),0))</f>
        <v>1147.1571906354511</v>
      </c>
      <c r="H61" t="s">
        <v>54</v>
      </c>
    </row>
    <row r="62" spans="1:8">
      <c r="A62" s="7">
        <f>Mouvements!$K$25</f>
        <v>41514</v>
      </c>
      <c r="B62" t="s">
        <v>126</v>
      </c>
      <c r="C62" t="str">
        <f>411 &amp; Mouvements!$T$25</f>
        <v>411CHQ</v>
      </c>
      <c r="E62" t="str">
        <f>Mouvements!$L$25</f>
        <v>pp</v>
      </c>
      <c r="F62" s="8">
        <f>Mouvements!$Q$25</f>
        <v>7000</v>
      </c>
      <c r="H62" t="s">
        <v>54</v>
      </c>
    </row>
    <row r="63" spans="1:8">
      <c r="A63" s="7">
        <f>Mouvements!$K$25</f>
        <v>41514</v>
      </c>
      <c r="B63" t="s">
        <v>126</v>
      </c>
      <c r="C63">
        <f>IF(Mouvements!$E$25="UE",70717,7071)</f>
        <v>7071</v>
      </c>
      <c r="E63" t="str">
        <f>Mouvements!$L$25</f>
        <v>pp</v>
      </c>
      <c r="G63" s="8">
        <f>F62-G64</f>
        <v>5852.8428093645489</v>
      </c>
      <c r="H63" t="s">
        <v>54</v>
      </c>
    </row>
    <row r="64" spans="1:8">
      <c r="A64" s="7">
        <f>Mouvements!$K$25</f>
        <v>41514</v>
      </c>
      <c r="B64" t="s">
        <v>126</v>
      </c>
      <c r="C64">
        <v>44710</v>
      </c>
      <c r="E64" t="str">
        <f>Mouvements!$L$25</f>
        <v>pp</v>
      </c>
      <c r="G64" s="8">
        <f>IF(Mouvements!$P$25="Tva sur marge",Mouvements!$V$25, IF(Mouvements!$P$25="Tva sur PV",Mouvements!$Q$25 -(Mouvements!$Q$25/ 1.196),0))</f>
        <v>1147.1571906354511</v>
      </c>
      <c r="H64" t="s">
        <v>54</v>
      </c>
    </row>
    <row r="65" spans="1:8">
      <c r="A65" s="7">
        <f>Mouvements!$K$26</f>
        <v>41503</v>
      </c>
      <c r="B65" t="s">
        <v>126</v>
      </c>
      <c r="C65" t="str">
        <f>411 &amp; Mouvements!$T$26</f>
        <v>411CHQ</v>
      </c>
      <c r="E65" t="str">
        <f>Mouvements!$L$26</f>
        <v>PP</v>
      </c>
      <c r="F65" s="8">
        <f>Mouvements!$Q$26</f>
        <v>9000</v>
      </c>
      <c r="H65" t="s">
        <v>54</v>
      </c>
    </row>
    <row r="66" spans="1:8">
      <c r="A66" s="7">
        <f>Mouvements!$K$26</f>
        <v>41503</v>
      </c>
      <c r="B66" t="s">
        <v>126</v>
      </c>
      <c r="C66">
        <f>IF(Mouvements!$E$26="UE",70717,7071)</f>
        <v>7071</v>
      </c>
      <c r="E66" t="str">
        <f>Mouvements!$L$26</f>
        <v>PP</v>
      </c>
      <c r="G66" s="8">
        <f>F65-G67</f>
        <v>7525.0836120401336</v>
      </c>
      <c r="H66" t="s">
        <v>54</v>
      </c>
    </row>
    <row r="67" spans="1:8">
      <c r="A67" s="7">
        <f>Mouvements!$K$26</f>
        <v>41503</v>
      </c>
      <c r="B67" t="s">
        <v>126</v>
      </c>
      <c r="C67">
        <v>44710</v>
      </c>
      <c r="E67" t="str">
        <f>Mouvements!$L$26</f>
        <v>PP</v>
      </c>
      <c r="G67" s="8">
        <f>IF(Mouvements!$P$26="Tva sur marge",Mouvements!$V$26, IF(Mouvements!$P$26="Tva sur PV",Mouvements!$Q$26 -(Mouvements!$Q$26/ 1.196),0))</f>
        <v>1474.9163879598664</v>
      </c>
      <c r="H67" t="s">
        <v>54</v>
      </c>
    </row>
    <row r="68" spans="1:8">
      <c r="A68" s="7">
        <f>Mouvements!$K$27</f>
        <v>41488</v>
      </c>
      <c r="B68" t="s">
        <v>126</v>
      </c>
      <c r="C68" t="str">
        <f>411 &amp; Mouvements!$T$27</f>
        <v>411CHQ</v>
      </c>
      <c r="E68" t="str">
        <f>Mouvements!$L$27</f>
        <v>kk</v>
      </c>
      <c r="F68" s="8">
        <f>Mouvements!$Q$27</f>
        <v>1550.05</v>
      </c>
      <c r="H68" t="s">
        <v>54</v>
      </c>
    </row>
    <row r="69" spans="1:8">
      <c r="A69" s="7">
        <f>Mouvements!$K$27</f>
        <v>41488</v>
      </c>
      <c r="B69" t="s">
        <v>126</v>
      </c>
      <c r="C69">
        <f>IF(Mouvements!$E$27="UE",70717,7071)</f>
        <v>7071</v>
      </c>
      <c r="E69" t="str">
        <f>Mouvements!$L$27</f>
        <v>kk</v>
      </c>
      <c r="G69" s="8">
        <f>F68-G70</f>
        <v>1296.0284280936455</v>
      </c>
      <c r="H69" t="s">
        <v>54</v>
      </c>
    </row>
    <row r="70" spans="1:8">
      <c r="A70" s="7">
        <f>Mouvements!$K$27</f>
        <v>41488</v>
      </c>
      <c r="B70" t="s">
        <v>126</v>
      </c>
      <c r="C70">
        <v>44710</v>
      </c>
      <c r="E70" t="str">
        <f>Mouvements!$L$27</f>
        <v>kk</v>
      </c>
      <c r="G70" s="8">
        <f>IF(Mouvements!$P$27="Tva sur marge",Mouvements!$V$27, IF(Mouvements!$P$27="Tva sur PV",Mouvements!$Q$27 -(Mouvements!$Q$27/ 1.196),0))</f>
        <v>254.02157190635444</v>
      </c>
      <c r="H70" t="s">
        <v>54</v>
      </c>
    </row>
    <row r="71" spans="1:8">
      <c r="A71" s="7">
        <f>Mouvements!$K$29</f>
        <v>41500</v>
      </c>
      <c r="B71" t="s">
        <v>126</v>
      </c>
      <c r="C71" t="str">
        <f>411 &amp; Mouvements!$T$29</f>
        <v>411CHQ</v>
      </c>
      <c r="E71" t="str">
        <f>Mouvements!$L$29</f>
        <v>125</v>
      </c>
      <c r="F71" s="8">
        <f>Mouvements!$Q$29</f>
        <v>750</v>
      </c>
      <c r="H71" t="s">
        <v>54</v>
      </c>
    </row>
    <row r="72" spans="1:8">
      <c r="A72" s="7">
        <f>Mouvements!$K$29</f>
        <v>41500</v>
      </c>
      <c r="B72" t="s">
        <v>126</v>
      </c>
      <c r="C72">
        <f>IF(Mouvements!$E$29="UE",70717,7071)</f>
        <v>7071</v>
      </c>
      <c r="E72" t="str">
        <f>Mouvements!$L$29</f>
        <v>125</v>
      </c>
      <c r="G72" s="8">
        <f>F71-G73</f>
        <v>627.09030100334451</v>
      </c>
      <c r="H72" t="s">
        <v>54</v>
      </c>
    </row>
    <row r="73" spans="1:8">
      <c r="A73" s="7">
        <f>Mouvements!$K$29</f>
        <v>41500</v>
      </c>
      <c r="B73" t="s">
        <v>126</v>
      </c>
      <c r="C73">
        <v>44710</v>
      </c>
      <c r="E73" t="str">
        <f>Mouvements!$L$29</f>
        <v>125</v>
      </c>
      <c r="G73" s="8">
        <f>IF(Mouvements!$P$29="Tva sur marge",Mouvements!$V$29, IF(Mouvements!$P$29="Tva sur PV",Mouvements!$Q$29 -(Mouvements!$Q$29/ 1.196),0))</f>
        <v>122.90969899665549</v>
      </c>
      <c r="H73" t="s">
        <v>54</v>
      </c>
    </row>
    <row r="74" spans="1:8">
      <c r="A74" s="7">
        <f>Mouvements!$K$31</f>
        <v>41510</v>
      </c>
      <c r="B74" t="s">
        <v>126</v>
      </c>
      <c r="C74" t="str">
        <f>411 &amp; Mouvements!$T$31</f>
        <v>411VIRT</v>
      </c>
      <c r="E74" t="str">
        <f>Mouvements!$L$31</f>
        <v>DD</v>
      </c>
      <c r="F74" s="8">
        <f>Mouvements!$Q$31</f>
        <v>15000</v>
      </c>
      <c r="H74" t="s">
        <v>54</v>
      </c>
    </row>
    <row r="75" spans="1:8">
      <c r="A75" s="7">
        <f>Mouvements!$K$31</f>
        <v>41510</v>
      </c>
      <c r="B75" t="s">
        <v>126</v>
      </c>
      <c r="C75">
        <f>IF(Mouvements!$E$31="UE",70717,7071)</f>
        <v>7071</v>
      </c>
      <c r="E75" t="str">
        <f>Mouvements!$L$31</f>
        <v>DD</v>
      </c>
      <c r="G75" s="8">
        <f>F74-G76</f>
        <v>12541.80602006689</v>
      </c>
      <c r="H75" t="s">
        <v>54</v>
      </c>
    </row>
    <row r="76" spans="1:8">
      <c r="A76" s="7">
        <f>Mouvements!$K$31</f>
        <v>41510</v>
      </c>
      <c r="B76" t="s">
        <v>126</v>
      </c>
      <c r="C76">
        <v>44710</v>
      </c>
      <c r="E76" t="str">
        <f>Mouvements!$L$31</f>
        <v>DD</v>
      </c>
      <c r="G76" s="8">
        <f>IF(Mouvements!$P$31="Tva sur marge",Mouvements!$V$31, IF(Mouvements!$P$31="Tva sur PV",Mouvements!$Q$31 -(Mouvements!$Q$31/ 1.196),0))</f>
        <v>2458.1939799331103</v>
      </c>
      <c r="H76" t="s">
        <v>54</v>
      </c>
    </row>
    <row r="77" spans="1:8">
      <c r="A77" s="7">
        <f>Mouvements!$K$34</f>
        <v>41514</v>
      </c>
      <c r="B77" t="s">
        <v>126</v>
      </c>
      <c r="C77" t="str">
        <f>411 &amp; Mouvements!$T$34</f>
        <v>411CHQ</v>
      </c>
      <c r="E77" t="str">
        <f>Mouvements!$L$34</f>
        <v>TITI</v>
      </c>
      <c r="F77" s="8">
        <f>Mouvements!$Q$34</f>
        <v>8000</v>
      </c>
      <c r="H77" t="s">
        <v>54</v>
      </c>
    </row>
    <row r="78" spans="1:8">
      <c r="A78" s="7">
        <f>Mouvements!$K$34</f>
        <v>41514</v>
      </c>
      <c r="B78" t="s">
        <v>126</v>
      </c>
      <c r="C78">
        <f>IF(Mouvements!$E$34="UE",70717,7071)</f>
        <v>7071</v>
      </c>
      <c r="E78" t="str">
        <f>Mouvements!$L$34</f>
        <v>TITI</v>
      </c>
      <c r="G78" s="8">
        <f>F77-G79</f>
        <v>6688.9632107023417</v>
      </c>
      <c r="H78" t="s">
        <v>54</v>
      </c>
    </row>
    <row r="79" spans="1:8">
      <c r="A79" s="7">
        <f>Mouvements!$K$34</f>
        <v>41514</v>
      </c>
      <c r="B79" t="s">
        <v>126</v>
      </c>
      <c r="C79">
        <v>44710</v>
      </c>
      <c r="E79" t="str">
        <f>Mouvements!$L$34</f>
        <v>TITI</v>
      </c>
      <c r="G79" s="8">
        <f>IF(Mouvements!$P$34="Tva sur marge",Mouvements!$V$34, IF(Mouvements!$P$34="Tva sur PV",Mouvements!$Q$34 -(Mouvements!$Q$34/ 1.196),0))</f>
        <v>1311.0367892976583</v>
      </c>
      <c r="H79" t="s">
        <v>54</v>
      </c>
    </row>
    <row r="80" spans="1:8">
      <c r="A80" s="7">
        <f>Mouvements!$K$35</f>
        <v>41513</v>
      </c>
      <c r="B80" t="s">
        <v>126</v>
      </c>
      <c r="C80" t="str">
        <f>411 &amp; Mouvements!$T$35</f>
        <v>411ESP</v>
      </c>
      <c r="E80" t="str">
        <f>Mouvements!$L$35</f>
        <v>TITI</v>
      </c>
      <c r="F80" s="8">
        <f>Mouvements!$Q$35</f>
        <v>8000</v>
      </c>
      <c r="H80" t="s">
        <v>54</v>
      </c>
    </row>
    <row r="81" spans="1:8">
      <c r="A81" s="7">
        <f>Mouvements!$K$35</f>
        <v>41513</v>
      </c>
      <c r="B81" t="s">
        <v>126</v>
      </c>
      <c r="C81">
        <f>IF(Mouvements!$E$35="UE",70717,7071)</f>
        <v>7071</v>
      </c>
      <c r="E81" t="str">
        <f>Mouvements!$L$35</f>
        <v>TITI</v>
      </c>
      <c r="G81" s="8">
        <f>F80-G82</f>
        <v>6688.9632107023417</v>
      </c>
      <c r="H81" t="s">
        <v>54</v>
      </c>
    </row>
    <row r="82" spans="1:8">
      <c r="A82" s="7">
        <f>Mouvements!$K$35</f>
        <v>41513</v>
      </c>
      <c r="B82" t="s">
        <v>126</v>
      </c>
      <c r="C82">
        <v>44710</v>
      </c>
      <c r="E82" t="str">
        <f>Mouvements!$L$35</f>
        <v>TITI</v>
      </c>
      <c r="G82" s="8">
        <f>IF(Mouvements!$P$35="Tva sur marge",Mouvements!$V$35, IF(Mouvements!$P$35="Tva sur PV",Mouvements!$Q$35 -(Mouvements!$Q$35/ 1.196),0))</f>
        <v>1311.0367892976583</v>
      </c>
      <c r="H82" t="s">
        <v>54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21"/>
  <sheetViews>
    <sheetView workbookViewId="0">
      <selection activeCell="G15" sqref="G15"/>
    </sheetView>
  </sheetViews>
  <sheetFormatPr baseColWidth="10" defaultRowHeight="15"/>
  <cols>
    <col min="1" max="1" width="17" customWidth="1"/>
    <col min="2" max="2" width="17" style="29" customWidth="1"/>
    <col min="3" max="3" width="17" customWidth="1"/>
    <col min="4" max="4" width="17" style="8" customWidth="1"/>
    <col min="5" max="5" width="11.42578125" style="30"/>
  </cols>
  <sheetData>
    <row r="1" spans="1:8">
      <c r="A1" s="26" t="s">
        <v>46</v>
      </c>
      <c r="B1" s="32" t="s">
        <v>48</v>
      </c>
      <c r="C1" s="27" t="s">
        <v>50</v>
      </c>
      <c r="D1" s="28" t="s">
        <v>63</v>
      </c>
      <c r="E1" s="28" t="s">
        <v>64</v>
      </c>
    </row>
    <row r="2" spans="1:8">
      <c r="A2" s="7">
        <f>Mouvements!$K$5</f>
        <v>41305</v>
      </c>
      <c r="B2" s="29">
        <f>IF(Mouvements!$E$5="UE",70717,7071)</f>
        <v>70717</v>
      </c>
      <c r="C2" s="8" t="str">
        <f>Mouvements!$L$5</f>
        <v>Mme KUNTZ</v>
      </c>
      <c r="D2" s="8">
        <f>IF(Mouvements!$P$5="Tva sur marge", Mouvements!$Q$5-Mouvements!$V$5,IF(Mouvements!$P$5="Tva sur PV",(Mouvements!$Q$5/ 1.196),Mouvements!$Q$5))</f>
        <v>14020</v>
      </c>
    </row>
    <row r="3" spans="1:8">
      <c r="A3" s="7">
        <f>Mouvements!$K$8</f>
        <v>41305</v>
      </c>
      <c r="B3" s="29">
        <f>IF(Mouvements!$E$8="UE",70717,7071)</f>
        <v>70717</v>
      </c>
      <c r="C3" s="8" t="str">
        <f>Mouvements!$L$8</f>
        <v>IMPACT</v>
      </c>
      <c r="D3" s="31">
        <f>IF(Mouvements!$P$8="Tva sur marge", Mouvements!$Q$8-Mouvements!$V$8,IF(Mouvements!$P$8="Tva sur PV",(Mouvements!$Q$8/ 1.196),Mouvements!$Q$8))</f>
        <v>30000</v>
      </c>
    </row>
    <row r="4" spans="1:8">
      <c r="A4" s="7">
        <f>Mouvements!$K$13</f>
        <v>41475</v>
      </c>
      <c r="B4" s="29">
        <f>IF(Mouvements!$E$13="UE",70717,7071)</f>
        <v>70717</v>
      </c>
      <c r="C4" s="8" t="str">
        <f>Mouvements!$L$13</f>
        <v>hh</v>
      </c>
      <c r="D4" s="8">
        <f>IF(Mouvements!$P$13="Tva sur marge", Mouvements!$Q$13-Mouvements!$V$13,IF(Mouvements!$P$13="Tva sur PV",(Mouvements!$Q$13/ 1.196),Mouvements!$Q$13))</f>
        <v>8000</v>
      </c>
    </row>
    <row r="5" spans="1:8">
      <c r="A5" s="7">
        <f>Mouvements!$K$19</f>
        <v>41474</v>
      </c>
      <c r="B5" s="29">
        <f>IF(Mouvements!$E$19="UE",70717,7071)</f>
        <v>70717</v>
      </c>
      <c r="C5" s="8" t="str">
        <f>Mouvements!$L$19</f>
        <v>pp</v>
      </c>
      <c r="D5" s="31">
        <f>IF(Mouvements!$P$19="Tva sur marge", Mouvements!$Q$19-Mouvements!$V$19,IF(Mouvements!$P$19="Tva sur PV",(Mouvements!$Q$19/ 1.196),Mouvements!$Q$19))</f>
        <v>7530</v>
      </c>
      <c r="E5" s="30">
        <v>59550</v>
      </c>
    </row>
    <row r="6" spans="1:8">
      <c r="A6" s="7">
        <f>Mouvements!$K$7</f>
        <v>41333</v>
      </c>
      <c r="B6" s="29">
        <f>IF(Mouvements!$E$7="UE",70717,7071)</f>
        <v>7071</v>
      </c>
      <c r="C6" s="8" t="str">
        <f>Mouvements!$L$7</f>
        <v>SARIL</v>
      </c>
      <c r="D6" s="8">
        <f>IF(Mouvements!$P$7="Tva sur marge", Mouvements!$Q$7-Mouvements!$V$7,IF(Mouvements!$P$7="Tva sur PV",(Mouvements!$Q$7/ 1.196),Mouvements!$Q$7))</f>
        <v>1000</v>
      </c>
      <c r="G6" s="22" t="s">
        <v>60</v>
      </c>
      <c r="H6" s="23"/>
    </row>
    <row r="7" spans="1:8">
      <c r="A7" s="7">
        <f>Mouvements!$K$9</f>
        <v>41289</v>
      </c>
      <c r="B7" s="29">
        <f>IF(Mouvements!$E$9="UE",70717,7071)</f>
        <v>7071</v>
      </c>
      <c r="C7" s="8" t="str">
        <f>Mouvements!$L$9</f>
        <v>Mme KUNTZ</v>
      </c>
      <c r="D7" s="31">
        <f>IF(Mouvements!$P$9="Tva sur marge", Mouvements!$Q$9-Mouvements!$V$9,IF(Mouvements!$P$9="Tva sur PV",(Mouvements!$Q$9/ 1.196),Mouvements!$Q$9))</f>
        <v>7500</v>
      </c>
      <c r="G7" s="53" t="s">
        <v>119</v>
      </c>
      <c r="H7" s="23" t="s">
        <v>129</v>
      </c>
    </row>
    <row r="8" spans="1:8">
      <c r="A8" s="7">
        <f>Mouvements!$K$12</f>
        <v>41289</v>
      </c>
      <c r="B8" s="29">
        <f>IF(Mouvements!$E$12="UE",70717,7071)</f>
        <v>7071</v>
      </c>
      <c r="C8" s="8" t="str">
        <f>Mouvements!$L$12</f>
        <v>hhh</v>
      </c>
      <c r="D8" s="31">
        <f>IF(Mouvements!$P$12="Tva sur marge", Mouvements!$Q$12-Mouvements!$V$12,IF(Mouvements!$P$12="Tva sur PV",(Mouvements!$Q$12/ 1.196),Mouvements!$Q$12))</f>
        <v>2500</v>
      </c>
    </row>
    <row r="9" spans="1:8">
      <c r="A9" s="7">
        <f>Mouvements!$K$16</f>
        <v>41475</v>
      </c>
      <c r="B9" s="29">
        <f>IF(Mouvements!$E$16="UE",70717,7071)</f>
        <v>7071</v>
      </c>
      <c r="C9" s="8" t="str">
        <f>Mouvements!$L$16</f>
        <v>tt</v>
      </c>
      <c r="D9" s="31">
        <f>IF(Mouvements!$P$16="Tva sur marge", Mouvements!$Q$16-Mouvements!$V$16,IF(Mouvements!$P$16="Tva sur PV",(Mouvements!$Q$16/ 1.196),Mouvements!$Q$16))</f>
        <v>1500</v>
      </c>
    </row>
    <row r="10" spans="1:8">
      <c r="A10" s="7">
        <f>Mouvements!$K$24</f>
        <v>41494</v>
      </c>
      <c r="B10" s="29">
        <f>IF(Mouvements!$E$24="UE",70717,7071)</f>
        <v>7071</v>
      </c>
      <c r="C10" s="8" t="str">
        <f>Mouvements!$L$24</f>
        <v>rr</v>
      </c>
      <c r="D10" s="8">
        <f>IF(Mouvements!$P$24="Tva sur marge", Mouvements!$Q$24-Mouvements!$V$24,IF(Mouvements!$P$24="Tva sur PV",(Mouvements!$Q$24/ 1.196),Mouvements!$Q$24))</f>
        <v>5852.8428093645489</v>
      </c>
    </row>
    <row r="11" spans="1:8">
      <c r="A11" s="7">
        <f>Mouvements!$K$26</f>
        <v>41503</v>
      </c>
      <c r="B11" s="29">
        <f>IF(Mouvements!$E$26="UE",70717,7071)</f>
        <v>7071</v>
      </c>
      <c r="C11" s="8" t="str">
        <f>Mouvements!$L$26</f>
        <v>PP</v>
      </c>
      <c r="D11" s="8">
        <f>IF(Mouvements!$P$26="Tva sur marge", Mouvements!$Q$26-Mouvements!$V$26,IF(Mouvements!$P$26="Tva sur PV",(Mouvements!$Q$26/ 1.196),Mouvements!$Q$26))</f>
        <v>7525.0836120401336</v>
      </c>
      <c r="E11" s="30">
        <v>25877.926421404682</v>
      </c>
    </row>
    <row r="12" spans="1:8">
      <c r="A12" s="7"/>
      <c r="C12" s="8"/>
      <c r="D12" s="30" t="s">
        <v>65</v>
      </c>
      <c r="E12" s="30">
        <f>SUM(E2:E11)</f>
        <v>85427.926421404685</v>
      </c>
    </row>
    <row r="13" spans="1:8">
      <c r="A13" s="7"/>
      <c r="C13" s="8"/>
    </row>
    <row r="14" spans="1:8">
      <c r="A14" s="7"/>
      <c r="C14" s="8"/>
    </row>
    <row r="15" spans="1:8">
      <c r="A15" s="7"/>
      <c r="C15" s="8"/>
    </row>
    <row r="16" spans="1:8">
      <c r="A16" s="7"/>
      <c r="C16" s="8"/>
    </row>
    <row r="17" spans="1:3">
      <c r="A17" s="7"/>
      <c r="C17" s="8"/>
    </row>
    <row r="18" spans="1:3">
      <c r="A18" s="7"/>
      <c r="C18" s="8"/>
    </row>
    <row r="19" spans="1:3">
      <c r="A19" s="7"/>
      <c r="C19" s="8"/>
    </row>
    <row r="20" spans="1:3">
      <c r="A20" s="7"/>
      <c r="C20" s="8"/>
    </row>
    <row r="21" spans="1:3">
      <c r="A21" s="7"/>
      <c r="C21" s="8"/>
    </row>
  </sheetData>
  <sortState ref="A3:D21">
    <sortCondition descending="1" ref="B1:B1048576"/>
  </sortState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&amp;C&amp;A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K33"/>
  <sheetViews>
    <sheetView workbookViewId="0">
      <selection sqref="A1:K33"/>
    </sheetView>
  </sheetViews>
  <sheetFormatPr baseColWidth="10" defaultRowHeight="15"/>
  <cols>
    <col min="1" max="1" width="13.85546875" customWidth="1"/>
    <col min="2" max="2" width="12.42578125" customWidth="1"/>
    <col min="3" max="3" width="22.42578125" customWidth="1"/>
    <col min="4" max="4" width="16" customWidth="1"/>
    <col min="5" max="5" width="11.42578125" style="30"/>
  </cols>
  <sheetData>
    <row r="1" spans="1:8">
      <c r="A1" s="26" t="s">
        <v>46</v>
      </c>
      <c r="B1" s="32" t="s">
        <v>48</v>
      </c>
      <c r="C1" s="27" t="s">
        <v>50</v>
      </c>
      <c r="D1" s="28" t="s">
        <v>63</v>
      </c>
      <c r="E1" s="28" t="s">
        <v>64</v>
      </c>
    </row>
    <row r="2" spans="1:8">
      <c r="A2" s="7">
        <f>Mouvements!$B$10</f>
        <v>41289</v>
      </c>
      <c r="B2">
        <f>IF(Mouvements!$E$10="UE",60717,6071)</f>
        <v>6071</v>
      </c>
      <c r="C2" s="8" t="str">
        <f>Mouvements!$C$10</f>
        <v xml:space="preserve">RENAULT </v>
      </c>
      <c r="D2" s="30">
        <f>Mouvements!$I$10</f>
        <v>6000</v>
      </c>
      <c r="E2" s="30">
        <v>68127.66</v>
      </c>
    </row>
    <row r="3" spans="1:8">
      <c r="A3" s="7">
        <f>Mouvements!$B$11</f>
        <v>41289</v>
      </c>
      <c r="B3">
        <f>IF(Mouvements!$E$11="UE",60717,6071)</f>
        <v>60717</v>
      </c>
      <c r="C3" s="8" t="str">
        <f>Mouvements!$C$11</f>
        <v xml:space="preserve">Mlle ARNOLD </v>
      </c>
      <c r="D3" s="8">
        <f>Mouvements!$I$11</f>
        <v>3500</v>
      </c>
    </row>
    <row r="4" spans="1:8">
      <c r="A4" s="7">
        <f>Mouvements!$B$13</f>
        <v>41333</v>
      </c>
      <c r="B4">
        <f>IF(Mouvements!$E$13="UE",60717,6071)</f>
        <v>60717</v>
      </c>
      <c r="C4" s="8" t="str">
        <f>Mouvements!$C$13</f>
        <v xml:space="preserve">Mme DUPONT </v>
      </c>
      <c r="D4" s="30">
        <f>Mouvements!$I$13</f>
        <v>2500</v>
      </c>
    </row>
    <row r="5" spans="1:8">
      <c r="A5" s="7">
        <f>Mouvements!$B$15</f>
        <v>41467</v>
      </c>
      <c r="B5">
        <f>IF(Mouvements!$E$15="UE",60717,6071)</f>
        <v>60717</v>
      </c>
      <c r="C5" s="8" t="str">
        <f>Mouvements!$C$15</f>
        <v>1</v>
      </c>
      <c r="D5" s="8">
        <f>Mouvements!$I$15</f>
        <v>1</v>
      </c>
    </row>
    <row r="6" spans="1:8">
      <c r="A6" s="7">
        <f>Mouvements!$B$19</f>
        <v>41289</v>
      </c>
      <c r="B6">
        <f>IF(Mouvements!$E$19="UE",60717,6071)</f>
        <v>60717</v>
      </c>
      <c r="C6" s="8" t="str">
        <f>Mouvements!$C$19</f>
        <v>1</v>
      </c>
      <c r="D6" s="31">
        <f>Mouvements!$I$19</f>
        <v>1500</v>
      </c>
      <c r="E6" s="30">
        <v>7501</v>
      </c>
      <c r="G6" s="22" t="s">
        <v>60</v>
      </c>
      <c r="H6" s="23">
        <v>41275</v>
      </c>
    </row>
    <row r="7" spans="1:8">
      <c r="A7" s="7">
        <f>Mouvements!$B$12</f>
        <v>41289</v>
      </c>
      <c r="B7">
        <f>IF(Mouvements!$E$12="UE",60717,6071)</f>
        <v>6071</v>
      </c>
      <c r="C7" s="8" t="str">
        <f>Mouvements!$C$12</f>
        <v xml:space="preserve">M. SPUNTZ </v>
      </c>
      <c r="D7" s="30">
        <f>Mouvements!$I$12</f>
        <v>1000</v>
      </c>
      <c r="G7" s="22" t="s">
        <v>61</v>
      </c>
      <c r="H7" s="56" t="s">
        <v>129</v>
      </c>
    </row>
    <row r="8" spans="1:8">
      <c r="A8" s="7">
        <f>Mouvements!$B$14</f>
        <v>41394</v>
      </c>
      <c r="B8">
        <f>IF(Mouvements!$E$14="UE",60717,6071)</f>
        <v>6071</v>
      </c>
      <c r="C8" s="8" t="str">
        <f>Mouvements!$C$14</f>
        <v>1</v>
      </c>
      <c r="D8" s="8">
        <f>Mouvements!$I$14</f>
        <v>1</v>
      </c>
      <c r="H8" s="7"/>
    </row>
    <row r="9" spans="1:8">
      <c r="A9" s="7">
        <f>Mouvements!$B$16</f>
        <v>41453</v>
      </c>
      <c r="B9">
        <f>IF(Mouvements!$E$16="UE",60717,6071)</f>
        <v>6071</v>
      </c>
      <c r="C9" s="8" t="str">
        <f>Mouvements!$C$16</f>
        <v>1</v>
      </c>
      <c r="D9" s="8">
        <f>Mouvements!$I$16</f>
        <v>1250</v>
      </c>
    </row>
    <row r="10" spans="1:8">
      <c r="A10" s="7">
        <f>Mouvements!$B$17</f>
        <v>41289</v>
      </c>
      <c r="B10">
        <f>IF(Mouvements!$E$17="UE",60717,6071)</f>
        <v>6071</v>
      </c>
      <c r="C10" s="8" t="str">
        <f>Mouvements!$C$17</f>
        <v>1</v>
      </c>
      <c r="D10" s="30">
        <f>Mouvements!$I$17</f>
        <v>1250</v>
      </c>
    </row>
    <row r="11" spans="1:8">
      <c r="A11" s="7">
        <f>Mouvements!$B$18</f>
        <v>41289</v>
      </c>
      <c r="B11">
        <f>IF(Mouvements!$E$18="UE",60717,6071)</f>
        <v>6071</v>
      </c>
      <c r="C11" s="8" t="str">
        <f>Mouvements!$C$18</f>
        <v>1</v>
      </c>
      <c r="D11" s="8">
        <f>Mouvements!$I$18</f>
        <v>1250</v>
      </c>
      <c r="G11" s="7"/>
    </row>
    <row r="12" spans="1:8">
      <c r="A12" s="7">
        <f>Mouvements!$B$20</f>
        <v>42005</v>
      </c>
      <c r="B12">
        <f>IF(Mouvements!$E$20="UE",60717,6071)</f>
        <v>6071</v>
      </c>
      <c r="C12" s="8" t="str">
        <f>Mouvements!$C$20</f>
        <v>gg</v>
      </c>
      <c r="D12" s="30">
        <f>Mouvements!$I$20</f>
        <v>1500</v>
      </c>
    </row>
    <row r="13" spans="1:8">
      <c r="A13" s="7">
        <f>Mouvements!$B$21</f>
        <v>41461</v>
      </c>
      <c r="B13">
        <f>IF(Mouvements!$E$21="UE",60717,6071)</f>
        <v>6071</v>
      </c>
      <c r="C13" s="8" t="str">
        <f>Mouvements!$C$21</f>
        <v>1</v>
      </c>
      <c r="D13" s="8">
        <f>Mouvements!$I$21</f>
        <v>12558</v>
      </c>
    </row>
    <row r="14" spans="1:8">
      <c r="A14" s="7">
        <f>Mouvements!$B$22</f>
        <v>41295</v>
      </c>
      <c r="B14">
        <f>IF(Mouvements!$E$22="UE",60717,6071)</f>
        <v>6071</v>
      </c>
      <c r="C14" s="8" t="str">
        <f>Mouvements!$C$22</f>
        <v>ll</v>
      </c>
      <c r="D14" s="8">
        <f>Mouvements!$I$22</f>
        <v>1500.22</v>
      </c>
      <c r="H14" s="7"/>
    </row>
    <row r="15" spans="1:8">
      <c r="A15" s="7">
        <f>Mouvements!$B$23</f>
        <v>41289</v>
      </c>
      <c r="B15">
        <f>IF(Mouvements!$E$23="UE",60717,6071)</f>
        <v>6071</v>
      </c>
      <c r="C15" s="8" t="str">
        <f>Mouvements!$C$23</f>
        <v>kk</v>
      </c>
      <c r="D15" s="8">
        <f>Mouvements!$I$23</f>
        <v>1500.22</v>
      </c>
    </row>
    <row r="16" spans="1:8">
      <c r="A16" s="7">
        <f>Mouvements!$B$24</f>
        <v>41288</v>
      </c>
      <c r="B16">
        <f>IF(Mouvements!$E$24="UE",60717,6071)</f>
        <v>6071</v>
      </c>
      <c r="C16" s="8" t="str">
        <f>Mouvements!$C$24</f>
        <v>kkk</v>
      </c>
      <c r="D16" s="30">
        <f>Mouvements!$I$24</f>
        <v>1500.22</v>
      </c>
    </row>
    <row r="17" spans="1:11">
      <c r="A17" s="7">
        <f>Mouvements!$B$25</f>
        <v>41333</v>
      </c>
      <c r="B17">
        <f>IF(Mouvements!$E$25="UE",60717,6071)</f>
        <v>6071</v>
      </c>
      <c r="C17" s="8" t="str">
        <f>Mouvements!$C$25</f>
        <v>h</v>
      </c>
      <c r="D17" s="8">
        <f>Mouvements!$I$25</f>
        <v>1500</v>
      </c>
      <c r="K17" s="7"/>
    </row>
    <row r="18" spans="1:11">
      <c r="A18" s="7">
        <f>Mouvements!$B$26</f>
        <v>41585</v>
      </c>
      <c r="B18">
        <f>IF(Mouvements!$E$26="UE",60717,6071)</f>
        <v>6071</v>
      </c>
      <c r="C18" s="8" t="str">
        <f>Mouvements!$C$26</f>
        <v>1</v>
      </c>
      <c r="D18" s="8">
        <f>Mouvements!$I$26</f>
        <v>1500</v>
      </c>
      <c r="F18" s="7"/>
    </row>
    <row r="19" spans="1:11">
      <c r="A19" s="7">
        <f>Mouvements!$B$27</f>
        <v>41289</v>
      </c>
      <c r="B19">
        <f>IF(Mouvements!$E$27="UE",60717,6071)</f>
        <v>6071</v>
      </c>
      <c r="C19" s="8" t="str">
        <f>Mouvements!$C$27</f>
        <v>hgfd</v>
      </c>
      <c r="D19" s="8">
        <f>Mouvements!$I$27</f>
        <v>500</v>
      </c>
    </row>
    <row r="20" spans="1:11">
      <c r="A20" s="7">
        <f>Mouvements!$B$28</f>
        <v>41371</v>
      </c>
      <c r="B20">
        <f>IF(Mouvements!$E$28="UE",60717,6071)</f>
        <v>6071</v>
      </c>
      <c r="C20" s="8" t="str">
        <f>Mouvements!$C$28</f>
        <v>dfgh</v>
      </c>
      <c r="D20" s="8">
        <f>Mouvements!$I$28</f>
        <v>500</v>
      </c>
    </row>
    <row r="21" spans="1:11">
      <c r="A21" s="7">
        <f>Mouvements!$B$29</f>
        <v>41288</v>
      </c>
      <c r="B21">
        <f>IF(Mouvements!$E$29="UE",60717,6071)</f>
        <v>6071</v>
      </c>
      <c r="C21" s="8" t="str">
        <f>Mouvements!$C$29</f>
        <v>jjj</v>
      </c>
      <c r="D21" s="8">
        <f>Mouvements!$I$29</f>
        <v>500</v>
      </c>
    </row>
    <row r="22" spans="1:11">
      <c r="A22" s="7">
        <f>Mouvements!$B$30</f>
        <v>41289</v>
      </c>
      <c r="B22">
        <f>IF(Mouvements!$E$30="UE",60717,6071)</f>
        <v>6071</v>
      </c>
      <c r="C22" s="8" t="str">
        <f>Mouvements!$C$30</f>
        <v>hhh</v>
      </c>
      <c r="D22" s="8">
        <f>Mouvements!$I$30</f>
        <v>500</v>
      </c>
    </row>
    <row r="23" spans="1:11">
      <c r="A23" s="7">
        <f>Mouvements!$B$31</f>
        <v>41489</v>
      </c>
      <c r="B23">
        <f>IF(Mouvements!$E$31="UE",60717,6071)</f>
        <v>6071</v>
      </c>
      <c r="C23" s="8" t="str">
        <f>Mouvements!$C$31</f>
        <v>FF</v>
      </c>
      <c r="D23" s="8">
        <f>Mouvements!$I$31</f>
        <v>8000</v>
      </c>
    </row>
    <row r="24" spans="1:11">
      <c r="A24" s="7">
        <f>Mouvements!$B$32</f>
        <v>41496</v>
      </c>
      <c r="B24">
        <f>IF(Mouvements!$E$32="UE",60717,6071)</f>
        <v>6071</v>
      </c>
      <c r="C24" s="8" t="str">
        <f>Mouvements!$C$32</f>
        <v>titi</v>
      </c>
      <c r="D24" s="8">
        <f>Mouvements!$I$32</f>
        <v>5000</v>
      </c>
    </row>
    <row r="25" spans="1:11">
      <c r="A25" s="7">
        <f>Mouvements!$B$33</f>
        <v>41514</v>
      </c>
      <c r="B25">
        <f>IF(Mouvements!$E$33="UE",60717,6071)</f>
        <v>6071</v>
      </c>
      <c r="C25" s="8" t="str">
        <f>Mouvements!$C$33</f>
        <v>titi</v>
      </c>
      <c r="D25" s="8">
        <f>Mouvements!$I$33</f>
        <v>8000</v>
      </c>
    </row>
    <row r="26" spans="1:11">
      <c r="A26" s="7">
        <f>Mouvements!$B$34</f>
        <v>41501</v>
      </c>
      <c r="B26">
        <f>IF(Mouvements!$E$34="UE",60717,6071)</f>
        <v>6071</v>
      </c>
      <c r="C26" s="8" t="str">
        <f>Mouvements!$C$34</f>
        <v>titi</v>
      </c>
      <c r="D26" s="8">
        <f>Mouvements!$I$34</f>
        <v>1500</v>
      </c>
    </row>
    <row r="27" spans="1:11">
      <c r="A27" s="7">
        <f>Mouvements!$B$35</f>
        <v>41500</v>
      </c>
      <c r="B27">
        <f>IF(Mouvements!$E$35="UE",60717,6071)</f>
        <v>6071</v>
      </c>
      <c r="C27" s="8" t="str">
        <f>Mouvements!$C$35</f>
        <v>ff</v>
      </c>
      <c r="D27" s="8">
        <f>Mouvements!$I$35</f>
        <v>1520</v>
      </c>
    </row>
    <row r="28" spans="1:11">
      <c r="A28" s="7">
        <f>Mouvements!$B$36</f>
        <v>41507</v>
      </c>
      <c r="B28">
        <f>IF(Mouvements!$E$36="UE",60717,6071)</f>
        <v>6071</v>
      </c>
      <c r="C28" s="8" t="str">
        <f>Mouvements!$C$36</f>
        <v>ff</v>
      </c>
      <c r="D28" s="8">
        <f>Mouvements!$I$36</f>
        <v>2500</v>
      </c>
    </row>
    <row r="29" spans="1:11">
      <c r="A29" s="7">
        <f>Mouvements!$B$37</f>
        <v>41288</v>
      </c>
      <c r="B29">
        <f>IF(Mouvements!$E$37="UE",60717,6071)</f>
        <v>6071</v>
      </c>
      <c r="C29" s="8" t="str">
        <f>Mouvements!$C$37</f>
        <v>mmm</v>
      </c>
      <c r="D29" s="8">
        <f>Mouvements!$I$37</f>
        <v>1500</v>
      </c>
    </row>
    <row r="30" spans="1:11">
      <c r="A30" s="7">
        <f>Mouvements!$B$38</f>
        <v>41333</v>
      </c>
      <c r="B30">
        <f>IF(Mouvements!$E$38="UE",60717,6071)</f>
        <v>6071</v>
      </c>
      <c r="C30" s="8" t="str">
        <f>Mouvements!$C$38</f>
        <v>1111</v>
      </c>
      <c r="D30" s="8">
        <f>Mouvements!$I$38</f>
        <v>3000</v>
      </c>
    </row>
    <row r="31" spans="1:11">
      <c r="A31" s="7">
        <f>Mouvements!$B$39</f>
        <v>41497</v>
      </c>
      <c r="B31">
        <f>IF(Mouvements!$E$39="UE",60717,6071)</f>
        <v>6071</v>
      </c>
      <c r="C31" s="8" t="str">
        <f>Mouvements!$C$39</f>
        <v>mmm</v>
      </c>
      <c r="D31" s="8">
        <f>Mouvements!$I$39</f>
        <v>1258</v>
      </c>
    </row>
    <row r="32" spans="1:11">
      <c r="A32" s="7">
        <f>Mouvements!$B$40</f>
        <v>41289</v>
      </c>
      <c r="B32">
        <f>IF(Mouvements!$E$40="UE",60717,6071)</f>
        <v>6071</v>
      </c>
      <c r="C32" s="8" t="str">
        <f>Mouvements!$C$40</f>
        <v>ppp</v>
      </c>
      <c r="D32" s="30">
        <f>Mouvements!$I$40</f>
        <v>1540</v>
      </c>
      <c r="E32" s="30">
        <v>68127.66</v>
      </c>
    </row>
    <row r="33" spans="4:5">
      <c r="D33" s="55" t="s">
        <v>65</v>
      </c>
      <c r="E33" s="30">
        <f>SUM(E2:E32)</f>
        <v>143756.32</v>
      </c>
    </row>
  </sheetData>
  <sortState ref="A3:D33">
    <sortCondition descending="1" ref="B1:B1048576"/>
  </sortState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&amp;C&amp;A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N37"/>
  <sheetViews>
    <sheetView workbookViewId="0">
      <selection sqref="A1:N37"/>
    </sheetView>
  </sheetViews>
  <sheetFormatPr baseColWidth="10" defaultRowHeight="15"/>
  <cols>
    <col min="1" max="1" width="15.7109375" customWidth="1"/>
    <col min="2" max="2" width="18" style="36" customWidth="1"/>
    <col min="3" max="3" width="18" customWidth="1"/>
    <col min="4" max="4" width="17.5703125" style="8" customWidth="1"/>
    <col min="5" max="5" width="11.42578125" style="13"/>
    <col min="6" max="6" width="16.5703125" style="13" bestFit="1" customWidth="1"/>
    <col min="7" max="7" width="16.5703125" style="13" customWidth="1"/>
    <col min="8" max="8" width="11.140625" style="13" customWidth="1"/>
    <col min="9" max="9" width="3.5703125" style="13" customWidth="1"/>
    <col min="10" max="10" width="14.7109375" bestFit="1" customWidth="1"/>
  </cols>
  <sheetData>
    <row r="1" spans="1:14" ht="61.5" customHeight="1">
      <c r="A1" s="37" t="s">
        <v>46</v>
      </c>
      <c r="B1" s="38" t="str">
        <f>Mouvements!B3</f>
        <v>Date d'achat ou de l'apport</v>
      </c>
      <c r="C1" s="37" t="str">
        <f>Mouvements!H3</f>
        <v>N° immatriculation</v>
      </c>
      <c r="D1" s="33" t="str">
        <f>Mouvements!I3</f>
        <v>Prix d'achat ou de valeur vénale</v>
      </c>
      <c r="F1" s="14"/>
      <c r="H1" s="14"/>
      <c r="J1" s="44" t="s">
        <v>75</v>
      </c>
      <c r="K1" s="43">
        <v>311220</v>
      </c>
      <c r="N1" s="9"/>
    </row>
    <row r="2" spans="1:14">
      <c r="A2" s="54">
        <f>IF(Mouvements!$B$5&gt;=stocks!$K$1,0,IF(Mouvements!$R$5=0,0,Mouvements!$A$5))</f>
        <v>0</v>
      </c>
      <c r="B2" s="40" t="str">
        <f>IF(A2=0,"",Mouvements!$B$5)</f>
        <v/>
      </c>
      <c r="C2" s="41" t="str">
        <f>IF(stocks!$A2=0,"",Mouvements!$H$5)</f>
        <v/>
      </c>
      <c r="D2" s="41" t="str">
        <f>IF(stocks!$A2=0,"",Mouvements!$I$5)</f>
        <v/>
      </c>
    </row>
    <row r="3" spans="1:14">
      <c r="A3" s="54">
        <f>IF(Mouvements!$B$6&gt;=stocks!$K$1,0,IF(Mouvements!$R$6=0,0,Mouvements!$A$6))</f>
        <v>0</v>
      </c>
      <c r="B3" s="40" t="str">
        <f>IF(A2=0,"",Mouvements!$B$6)</f>
        <v/>
      </c>
      <c r="C3" s="34" t="str">
        <f>IF(stocks!$A2=0,"",Mouvements!$H$6)</f>
        <v/>
      </c>
      <c r="D3" s="34" t="str">
        <f>IF(stocks!$A2=0,"",Mouvements!$I$6)</f>
        <v/>
      </c>
    </row>
    <row r="4" spans="1:14">
      <c r="A4" s="54">
        <f>IF(Mouvements!$B$7&gt;=stocks!$K$1,0,IF(Mouvements!$R$7=0,0,Mouvements!$A$7))</f>
        <v>0</v>
      </c>
      <c r="B4" s="40" t="str">
        <f>IF(A2=0,"",Mouvements!$B$7)</f>
        <v/>
      </c>
      <c r="C4" s="34" t="str">
        <f>IF(stocks!$A2=0,"",Mouvements!$H$7)</f>
        <v/>
      </c>
      <c r="D4" s="34" t="str">
        <f>IF(stocks!$A2=0,"",Mouvements!$I$7)</f>
        <v/>
      </c>
    </row>
    <row r="5" spans="1:14">
      <c r="A5" s="54">
        <f>IF(Mouvements!$B$8&gt;=stocks!$K$1,0,IF(Mouvements!$R$8=0,0,Mouvements!$A$8))</f>
        <v>0</v>
      </c>
      <c r="B5" s="40" t="str">
        <f>IF(A2=0,"",Mouvements!$B$8)</f>
        <v/>
      </c>
      <c r="C5" s="39" t="str">
        <f>IF(stocks!$A2=0,"",Mouvements!$H$8)</f>
        <v/>
      </c>
      <c r="D5" s="34" t="str">
        <f>IF(stocks!$A2=0,"",Mouvements!$I$8)</f>
        <v/>
      </c>
    </row>
    <row r="6" spans="1:14">
      <c r="A6" s="54">
        <f>IF(Mouvements!$B$9&gt;=stocks!$K$1,0,IF(Mouvements!$R$9=0,0,Mouvements!$A$9))</f>
        <v>0</v>
      </c>
      <c r="B6" s="40" t="str">
        <f>IF(A2=0,"",Mouvements!$B$9)</f>
        <v/>
      </c>
      <c r="C6" s="39" t="str">
        <f>IF(stocks!$A2=0,"",Mouvements!$H$9)</f>
        <v/>
      </c>
      <c r="D6" s="34" t="str">
        <f>IF(stocks!$A2=0,"",Mouvements!$I$9)</f>
        <v/>
      </c>
    </row>
    <row r="7" spans="1:14">
      <c r="A7" s="39">
        <f>IF(Mouvements!$B$10&gt;=stocks!$K$1,0,IF(Mouvements!$R$10=0,0,Mouvements!$A$10))</f>
        <v>0</v>
      </c>
      <c r="B7" s="40" t="str">
        <f>IF(A2=0,"",Mouvements!$B$10)</f>
        <v/>
      </c>
      <c r="C7" s="39" t="str">
        <f>IF(stocks!$A2=0,"",Mouvements!$H$10)</f>
        <v/>
      </c>
      <c r="D7" s="34" t="str">
        <f>IF(stocks!$A2=0,"",Mouvements!$I$10)</f>
        <v/>
      </c>
    </row>
    <row r="8" spans="1:14">
      <c r="A8" s="39">
        <f>IF(Mouvements!$B$11&gt;=stocks!$K$1,0,IF(Mouvements!$R$11=0,0,Mouvements!$A$11))</f>
        <v>7</v>
      </c>
      <c r="B8" s="40" t="str">
        <f>IF(A2=0,"",Mouvements!$B$11)</f>
        <v/>
      </c>
      <c r="C8" s="39" t="str">
        <f>IF(stocks!$A2=0,"",Mouvements!$H$11)</f>
        <v/>
      </c>
      <c r="D8" s="34" t="str">
        <f>IF(stocks!$A2=0,"",Mouvements!$I$11)</f>
        <v/>
      </c>
    </row>
    <row r="9" spans="1:14">
      <c r="A9" s="39">
        <f>IF(Mouvements!$B$12&gt;=stocks!$K$1,0,IF(Mouvements!$R$12=0,0,Mouvements!$A$12))</f>
        <v>0</v>
      </c>
      <c r="B9" s="40" t="str">
        <f>IF(A2=0,"",Mouvements!$B$12)</f>
        <v/>
      </c>
      <c r="C9" s="39" t="str">
        <f>IF(stocks!$A2=0,"",Mouvements!$H$12)</f>
        <v/>
      </c>
      <c r="D9" s="34" t="str">
        <f>IF(stocks!$A2=0,"",Mouvements!$I$12)</f>
        <v/>
      </c>
    </row>
    <row r="10" spans="1:14">
      <c r="A10" s="39">
        <f>IF(Mouvements!$B$13&gt;=stocks!$K$1,0,IF(Mouvements!$R$13=0,0,Mouvements!$A$13))</f>
        <v>0</v>
      </c>
      <c r="B10" s="40" t="str">
        <f>IF(A2=0,"",Mouvements!$B$13)</f>
        <v/>
      </c>
      <c r="C10" s="39" t="str">
        <f>IF(stocks!$A2=0,"",Mouvements!$H$13)</f>
        <v/>
      </c>
      <c r="D10" s="34" t="str">
        <f>IF(stocks!$A2=0,"",Mouvements!$I$13)</f>
        <v/>
      </c>
    </row>
    <row r="11" spans="1:14">
      <c r="A11" s="39">
        <f>IF(Mouvements!$B$14&gt;=stocks!$K$1,0,IF(Mouvements!$R$14=0,0,Mouvements!$A$14))</f>
        <v>0</v>
      </c>
      <c r="B11" s="40" t="str">
        <f>IF(A2=0,"",Mouvements!$B$14)</f>
        <v/>
      </c>
      <c r="C11" s="39" t="str">
        <f>IF(stocks!$A2=0,"",Mouvements!$H$14)</f>
        <v/>
      </c>
      <c r="D11" s="34" t="str">
        <f>IF(stocks!$A2=0,"",Mouvements!$I$14)</f>
        <v/>
      </c>
    </row>
    <row r="12" spans="1:14">
      <c r="A12" s="39">
        <f>IF(Mouvements!$B$15&gt;=stocks!$K$1,0,IF(Mouvements!$R$15=0,0,Mouvements!$A$15))</f>
        <v>0</v>
      </c>
      <c r="B12" s="40" t="str">
        <f>IF(A2=0,"",Mouvements!$B$15)</f>
        <v/>
      </c>
      <c r="C12" s="39" t="str">
        <f>IF(stocks!$A2=0,"",Mouvements!$H$15)</f>
        <v/>
      </c>
      <c r="D12" s="34" t="str">
        <f>IF(stocks!$A2=0,"",Mouvements!$I$15)</f>
        <v/>
      </c>
    </row>
    <row r="13" spans="1:14">
      <c r="A13" s="39">
        <f>IF(Mouvements!$B$16&gt;=stocks!$K$1,0,IF(Mouvements!$R$16=0,0,Mouvements!$A$16))</f>
        <v>0</v>
      </c>
      <c r="B13" s="40" t="str">
        <f>IF(A2=0,"",Mouvements!$B$16)</f>
        <v/>
      </c>
      <c r="C13" s="39" t="str">
        <f>IF(stocks!$A2=0,"",Mouvements!$H$16)</f>
        <v/>
      </c>
      <c r="D13" s="34" t="str">
        <f>IF(stocks!$A2=0,"",Mouvements!$I$16)</f>
        <v/>
      </c>
    </row>
    <row r="14" spans="1:14">
      <c r="A14" s="39">
        <f>IF(Mouvements!$B$17&gt;=stocks!$K$1,0,IF(Mouvements!$R$17=0,0,Mouvements!$A$17))</f>
        <v>0</v>
      </c>
      <c r="B14" s="40" t="str">
        <f>IF(A2=0,"",Mouvements!$B$17)</f>
        <v/>
      </c>
      <c r="C14" s="39" t="str">
        <f>IF(stocks!$A2=0,"",Mouvements!$H$17)</f>
        <v/>
      </c>
      <c r="D14" s="34" t="str">
        <f>IF(stocks!$A2=0,"",Mouvements!$I$17)</f>
        <v/>
      </c>
    </row>
    <row r="15" spans="1:14">
      <c r="A15" s="39">
        <f>IF(Mouvements!$B$18&gt;=stocks!$K$1,0,IF(Mouvements!$R$18=0,0,Mouvements!$A$18))</f>
        <v>0</v>
      </c>
      <c r="B15" s="40" t="str">
        <f>IF(A2=0,"",Mouvements!$B$18)</f>
        <v/>
      </c>
      <c r="C15" s="39" t="str">
        <f>IF(stocks!$A2=0,"",Mouvements!$H$18)</f>
        <v/>
      </c>
      <c r="D15" s="34" t="str">
        <f>IF(stocks!$A2=0,"",Mouvements!$I$18)</f>
        <v/>
      </c>
    </row>
    <row r="16" spans="1:14">
      <c r="A16" s="39">
        <f>IF(Mouvements!$B$19&gt;=stocks!$K$1,0,IF(Mouvements!$R$19=0,0,Mouvements!$A$19))</f>
        <v>0</v>
      </c>
      <c r="B16" s="40" t="str">
        <f>IF(A2=0,"",Mouvements!$B$19)</f>
        <v/>
      </c>
      <c r="C16" s="39" t="str">
        <f>IF(stocks!$A2=0,"",Mouvements!$H$19)</f>
        <v/>
      </c>
      <c r="D16" s="34" t="str">
        <f>IF(stocks!$A2=0,"",Mouvements!$I$19)</f>
        <v/>
      </c>
    </row>
    <row r="17" spans="1:4">
      <c r="A17" s="39">
        <f>IF(Mouvements!$B$20&gt;=stocks!$K$1,0,IF(Mouvements!$R$20=0,0,Mouvements!$A$20))</f>
        <v>0</v>
      </c>
      <c r="B17" s="40" t="str">
        <f>IF(A2=0,"",Mouvements!$B$20)</f>
        <v/>
      </c>
      <c r="C17" s="39" t="str">
        <f>IF(stocks!$A2=0,"",Mouvements!$H$20)</f>
        <v/>
      </c>
      <c r="D17" s="34" t="str">
        <f>IF(stocks!$A2=0,"",Mouvements!$I$20)</f>
        <v/>
      </c>
    </row>
    <row r="18" spans="1:4">
      <c r="A18" s="39">
        <f>IF(Mouvements!$B$21&gt;=stocks!$K$1,0,IF(Mouvements!$R$21=0,0,Mouvements!$A$21))</f>
        <v>0</v>
      </c>
      <c r="B18" s="40" t="str">
        <f>IF(A2=0,"",Mouvements!$B$21)</f>
        <v/>
      </c>
      <c r="C18" s="39" t="str">
        <f>IF(stocks!$A2=0,"",Mouvements!$H$21)</f>
        <v/>
      </c>
      <c r="D18" s="34" t="str">
        <f>IF(stocks!$A2=0,"",Mouvements!$I$21)</f>
        <v/>
      </c>
    </row>
    <row r="19" spans="1:4">
      <c r="A19" s="39">
        <f>IF(Mouvements!$B$22&gt;=stocks!$K$1,0,IF(Mouvements!$R$22=0,0,Mouvements!$A$22))</f>
        <v>0</v>
      </c>
      <c r="B19" s="40" t="str">
        <f>IF(A2=0,"",Mouvements!$B$22)</f>
        <v/>
      </c>
      <c r="C19" s="39" t="str">
        <f>IF(stocks!$A2=0,"",Mouvements!$H$22)</f>
        <v/>
      </c>
      <c r="D19" s="34" t="str">
        <f>IF(stocks!$A2=0,"",Mouvements!$I$22)</f>
        <v/>
      </c>
    </row>
    <row r="20" spans="1:4">
      <c r="A20" s="39">
        <f>IF(Mouvements!$B$23&gt;=stocks!$K$1,0,IF(Mouvements!$R$23=0,0,Mouvements!$A$23))</f>
        <v>0</v>
      </c>
      <c r="B20" s="40" t="str">
        <f>IF(A2=0,"",Mouvements!$B$23)</f>
        <v/>
      </c>
      <c r="C20" s="39" t="str">
        <f>IF(stocks!$A2=0,"",Mouvements!$H$23)</f>
        <v/>
      </c>
      <c r="D20" s="34" t="str">
        <f>IF(stocks!$A2=0,"",Mouvements!$I$23)</f>
        <v/>
      </c>
    </row>
    <row r="21" spans="1:4">
      <c r="A21" s="39">
        <f>IF(Mouvements!$B$24&gt;=stocks!$K$1,0,IF(Mouvements!$R$24=0,0,Mouvements!$A$24))</f>
        <v>0</v>
      </c>
      <c r="B21" s="40" t="str">
        <f>IF(A2=0,"",Mouvements!$B$24)</f>
        <v/>
      </c>
      <c r="C21" s="39" t="str">
        <f>IF(stocks!$A2=0,"",Mouvements!$H$24)</f>
        <v/>
      </c>
      <c r="D21" s="34" t="str">
        <f>IF(stocks!$A2=0,"",Mouvements!$I$24)</f>
        <v/>
      </c>
    </row>
    <row r="22" spans="1:4">
      <c r="A22" s="39">
        <f>IF(Mouvements!$B$25&gt;=stocks!$K$1,0,IF(Mouvements!$R$25=0,0,Mouvements!$A$25))</f>
        <v>0</v>
      </c>
      <c r="B22" s="40" t="str">
        <f>IF(A2=0,"",Mouvements!$B$25)</f>
        <v/>
      </c>
      <c r="C22" s="39" t="str">
        <f>IF(stocks!$A2=0,"",Mouvements!$H$25)</f>
        <v/>
      </c>
      <c r="D22" s="34" t="str">
        <f>IF(stocks!$A2=0,"",Mouvements!$I$25)</f>
        <v/>
      </c>
    </row>
    <row r="23" spans="1:4">
      <c r="A23" s="39">
        <f>IF(Mouvements!$B$26&gt;=stocks!$K$1,0,IF(Mouvements!$R$26=0,0,Mouvements!$A$26))</f>
        <v>0</v>
      </c>
      <c r="B23" s="40" t="str">
        <f>IF(A2=0,"",Mouvements!$B$26)</f>
        <v/>
      </c>
      <c r="C23" s="39" t="str">
        <f>IF(stocks!$A2=0,"",Mouvements!$H$26)</f>
        <v/>
      </c>
      <c r="D23" s="34" t="str">
        <f>IF(stocks!$A2=0,"",Mouvements!$I$26)</f>
        <v/>
      </c>
    </row>
    <row r="24" spans="1:4">
      <c r="A24" s="39">
        <f>IF(Mouvements!$B$27&gt;=stocks!$K$1,0,IF(Mouvements!$R$27=0,0,Mouvements!$A$27))</f>
        <v>0</v>
      </c>
      <c r="B24" s="40" t="str">
        <f>IF(A2=0,"",Mouvements!$B$27)</f>
        <v/>
      </c>
      <c r="C24" s="39" t="str">
        <f>IF(stocks!$A2=0,"",Mouvements!$H$27)</f>
        <v/>
      </c>
      <c r="D24" s="34" t="str">
        <f>IF(stocks!$A2=0,"",Mouvements!$I$27)</f>
        <v/>
      </c>
    </row>
    <row r="25" spans="1:4">
      <c r="A25" s="39">
        <f>IF(Mouvements!$B$28&gt;=stocks!$K$1,0,IF(Mouvements!$R$28=0,0,Mouvements!$A$28))</f>
        <v>159</v>
      </c>
      <c r="B25" s="40" t="str">
        <f>IF(A2=0,"",Mouvements!$B$28)</f>
        <v/>
      </c>
      <c r="C25" s="39" t="str">
        <f>IF(stocks!$A2=0,"",Mouvements!$H$28)</f>
        <v/>
      </c>
      <c r="D25" s="34" t="str">
        <f>IF(stocks!$A2=0,"",Mouvements!$I$28)</f>
        <v/>
      </c>
    </row>
    <row r="26" spans="1:4">
      <c r="A26" s="39">
        <f>IF(Mouvements!$B$29&gt;=stocks!$K$1,0,IF(Mouvements!$R$29=0,0,Mouvements!$A$29))</f>
        <v>0</v>
      </c>
      <c r="B26" s="40" t="str">
        <f>IF(A2=0,"",Mouvements!$B$29)</f>
        <v/>
      </c>
      <c r="C26" s="39" t="str">
        <f>IF(stocks!$A2=0,"",Mouvements!$H$29)</f>
        <v/>
      </c>
      <c r="D26" s="34" t="str">
        <f>IF(stocks!$A2=0,"",Mouvements!$I$29)</f>
        <v/>
      </c>
    </row>
    <row r="27" spans="1:4">
      <c r="A27" s="39">
        <f>IF(Mouvements!$B$30&gt;=stocks!$K$1,0,IF(Mouvements!$R$30=0,0,Mouvements!$A$30))</f>
        <v>161</v>
      </c>
      <c r="B27" s="40" t="str">
        <f>IF(A2=0,"",Mouvements!$B$30)</f>
        <v/>
      </c>
      <c r="C27" s="39" t="str">
        <f>IF(stocks!$A2=0,"",Mouvements!$H$30)</f>
        <v/>
      </c>
      <c r="D27" s="34" t="str">
        <f>IF(stocks!$A2=0,"",Mouvements!$I$30)</f>
        <v/>
      </c>
    </row>
    <row r="28" spans="1:4">
      <c r="A28" s="39">
        <f>IF(Mouvements!$B$31&gt;=stocks!$K$1,0,IF(Mouvements!$R$31=0,0,Mouvements!$A$31))</f>
        <v>0</v>
      </c>
      <c r="B28" s="40" t="str">
        <f>IF(A2=0,"",Mouvements!$B$31)</f>
        <v/>
      </c>
      <c r="C28" s="39" t="str">
        <f>IF(stocks!$A2=0,"",Mouvements!$H$31)</f>
        <v/>
      </c>
      <c r="D28" s="34" t="str">
        <f>IF(stocks!$A2=0,"",Mouvements!$I$31)</f>
        <v/>
      </c>
    </row>
    <row r="29" spans="1:4">
      <c r="A29" s="39">
        <f>IF(Mouvements!$B$32&gt;=stocks!$K$1,0,IF(Mouvements!$R$32=0,0,Mouvements!$A$32))</f>
        <v>78</v>
      </c>
      <c r="B29" s="40" t="str">
        <f>IF(A2=0,"",Mouvements!$B$32)</f>
        <v/>
      </c>
      <c r="C29" s="39" t="str">
        <f>IF(stocks!$A2=0,"",Mouvements!$H$32)</f>
        <v/>
      </c>
      <c r="D29" s="34" t="str">
        <f>IF(stocks!$A2=0,"",Mouvements!$I$32)</f>
        <v/>
      </c>
    </row>
    <row r="30" spans="1:4">
      <c r="A30" s="39">
        <f>IF(Mouvements!$B$33&gt;=stocks!$K$1,0,IF(Mouvements!$R$33=0,0,Mouvements!$A$33))</f>
        <v>758</v>
      </c>
      <c r="B30" s="40" t="str">
        <f>IF(A2=0,"",Mouvements!$B$33)</f>
        <v/>
      </c>
      <c r="C30" s="39" t="str">
        <f>IF(stocks!$A2=0,"",Mouvements!$H$33)</f>
        <v/>
      </c>
      <c r="D30" s="34" t="str">
        <f>IF(stocks!$A2=0,"",Mouvements!$I$33)</f>
        <v/>
      </c>
    </row>
    <row r="31" spans="1:4">
      <c r="A31" s="39">
        <f>IF(Mouvements!$B$34&gt;=stocks!$K$1,0,IF(Mouvements!$R$34=0,0,Mouvements!$A$34))</f>
        <v>0</v>
      </c>
      <c r="B31" s="40" t="str">
        <f>IF(A2=0,"",Mouvements!$B$34)</f>
        <v/>
      </c>
      <c r="C31" s="39" t="str">
        <f>IF(stocks!$A2=0,"",Mouvements!$H$34)</f>
        <v/>
      </c>
      <c r="D31" s="34" t="str">
        <f>IF(stocks!$A2=0,"",Mouvements!$I$34)</f>
        <v/>
      </c>
    </row>
    <row r="32" spans="1:4">
      <c r="A32" s="39">
        <f>IF(Mouvements!$B$35&gt;=stocks!$K$1,0,IF(Mouvements!$R$35=0,0,Mouvements!$A$35))</f>
        <v>0</v>
      </c>
      <c r="B32" s="40" t="str">
        <f>IF(A2=0,"",Mouvements!$B$35)</f>
        <v/>
      </c>
      <c r="C32" s="39" t="str">
        <f>IF(stocks!$A2=0,"",Mouvements!$H$35)</f>
        <v/>
      </c>
      <c r="D32" s="34" t="str">
        <f>IF(stocks!$A2=0,"",Mouvements!$I$35)</f>
        <v/>
      </c>
    </row>
    <row r="33" spans="1:4">
      <c r="A33" s="39">
        <f>IF(Mouvements!$B$36&gt;=stocks!$K$1,0,IF(Mouvements!$R$36=0,0,Mouvements!$A$36))</f>
        <v>9</v>
      </c>
      <c r="B33" s="40" t="str">
        <f>IF(A2=0,"",Mouvements!$B$36)</f>
        <v/>
      </c>
      <c r="C33" s="39" t="str">
        <f>IF(stocks!$A2=0,"",Mouvements!$H$36)</f>
        <v/>
      </c>
      <c r="D33" s="34" t="str">
        <f>IF(stocks!$A2=0,"",Mouvements!$I$36)</f>
        <v/>
      </c>
    </row>
    <row r="34" spans="1:4">
      <c r="A34" s="39">
        <f>IF(Mouvements!$B$37&gt;=stocks!$K$1,0,IF(Mouvements!$R$37=0,0,Mouvements!$A$37))</f>
        <v>1258</v>
      </c>
      <c r="B34" s="40" t="str">
        <f>IF(A2=0,"",Mouvements!$B$37)</f>
        <v/>
      </c>
      <c r="C34" s="39" t="str">
        <f>IF(stocks!$A2=0,"",Mouvements!$H$37)</f>
        <v/>
      </c>
      <c r="D34" s="34" t="str">
        <f>IF(stocks!$A2=0,"",Mouvements!$I$37)</f>
        <v/>
      </c>
    </row>
    <row r="35" spans="1:4">
      <c r="A35" s="39">
        <f>IF(Mouvements!$B$38&gt;=stocks!$K$1,0,IF(Mouvements!$R$38=0,0,Mouvements!$A$38))</f>
        <v>1447</v>
      </c>
      <c r="B35" s="40" t="str">
        <f>IF(A2=0,"",Mouvements!$B$38)</f>
        <v/>
      </c>
      <c r="C35" s="39" t="str">
        <f>IF(stocks!$A2=0,"",Mouvements!$H$38)</f>
        <v/>
      </c>
      <c r="D35" s="34" t="str">
        <f>IF(stocks!$A2=0,"",Mouvements!$I$38)</f>
        <v/>
      </c>
    </row>
    <row r="36" spans="1:4">
      <c r="A36" s="39">
        <f>IF(Mouvements!$B$39&gt;=stocks!$K$1,0,IF(Mouvements!$R$39=0,0,Mouvements!$A$39))</f>
        <v>2581</v>
      </c>
      <c r="B36" s="40" t="str">
        <f>IF(A2=0,"",Mouvements!$B$39)</f>
        <v/>
      </c>
      <c r="C36" s="39" t="str">
        <f>IF(stocks!$A2=0,"",Mouvements!$H$39)</f>
        <v/>
      </c>
      <c r="D36" s="34" t="str">
        <f>IF(stocks!$A2=0,"",Mouvements!$I$39)</f>
        <v/>
      </c>
    </row>
    <row r="37" spans="1:4">
      <c r="A37" s="39"/>
      <c r="B37" s="40"/>
      <c r="C37" s="39"/>
      <c r="D37" s="34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A31"/>
  <sheetViews>
    <sheetView workbookViewId="0">
      <selection activeCell="D14" sqref="D14"/>
    </sheetView>
  </sheetViews>
  <sheetFormatPr baseColWidth="10" defaultRowHeight="15"/>
  <sheetData>
    <row r="1" spans="1:1">
      <c r="A1">
        <f>IF(Mouvements!K15="",Mouvements!H15,0)</f>
        <v>0</v>
      </c>
    </row>
    <row r="2" spans="1:1">
      <c r="A2">
        <f>IF(Mouvements!K16="",Mouvements!H16,0)</f>
        <v>0</v>
      </c>
    </row>
    <row r="3" spans="1:1">
      <c r="A3">
        <f>IF(Mouvements!K17="",Mouvements!H17,0)</f>
        <v>0</v>
      </c>
    </row>
    <row r="4" spans="1:1">
      <c r="A4">
        <f>IF(Mouvements!K18="",Mouvements!H18,0)</f>
        <v>0</v>
      </c>
    </row>
    <row r="5" spans="1:1">
      <c r="A5">
        <f>IF(Mouvements!K19="",Mouvements!H19,0)</f>
        <v>0</v>
      </c>
    </row>
    <row r="6" spans="1:1">
      <c r="A6">
        <f>IF(Mouvements!K20="",Mouvements!H20,0)</f>
        <v>0</v>
      </c>
    </row>
    <row r="7" spans="1:1">
      <c r="A7">
        <f>IF(Mouvements!K21="",Mouvements!H21,0)</f>
        <v>0</v>
      </c>
    </row>
    <row r="8" spans="1:1">
      <c r="A8">
        <f>IF(Mouvements!K22="",Mouvements!H22,0)</f>
        <v>0</v>
      </c>
    </row>
    <row r="9" spans="1:1">
      <c r="A9">
        <f>IF(Mouvements!K23="",Mouvements!H23,0)</f>
        <v>0</v>
      </c>
    </row>
    <row r="10" spans="1:1">
      <c r="A10">
        <f>IF(Mouvements!K24="",Mouvements!H24,0)</f>
        <v>0</v>
      </c>
    </row>
    <row r="11" spans="1:1">
      <c r="A11">
        <f>IF(Mouvements!K25="",Mouvements!H25,0)</f>
        <v>0</v>
      </c>
    </row>
    <row r="12" spans="1:1">
      <c r="A12">
        <f>IF(Mouvements!K26="",Mouvements!H26,0)</f>
        <v>0</v>
      </c>
    </row>
    <row r="13" spans="1:1">
      <c r="A13">
        <f>IF(Mouvements!K27="",Mouvements!H27,0)</f>
        <v>0</v>
      </c>
    </row>
    <row r="14" spans="1:1">
      <c r="A14" t="str">
        <f>IF(Mouvements!K28="",Mouvements!H28,0)</f>
        <v>uuuu</v>
      </c>
    </row>
    <row r="15" spans="1:1">
      <c r="A15">
        <f>IF(Mouvements!K29="",Mouvements!H29,0)</f>
        <v>0</v>
      </c>
    </row>
    <row r="16" spans="1:1">
      <c r="A16" t="str">
        <f>IF(Mouvements!K30="",Mouvements!H30,0)</f>
        <v>jjhf</v>
      </c>
    </row>
    <row r="17" spans="1:1">
      <c r="A17">
        <f>IF(Mouvements!K31="",Mouvements!H31,0)</f>
        <v>0</v>
      </c>
    </row>
    <row r="18" spans="1:1">
      <c r="A18" t="str">
        <f>IF(Mouvements!K32="",Mouvements!H32,0)</f>
        <v>456</v>
      </c>
    </row>
    <row r="19" spans="1:1">
      <c r="A19" t="str">
        <f>IF(Mouvements!K33="",Mouvements!H33,0)</f>
        <v>654</v>
      </c>
    </row>
    <row r="20" spans="1:1">
      <c r="A20">
        <f>IF(Mouvements!K34="",Mouvements!H34,0)</f>
        <v>0</v>
      </c>
    </row>
    <row r="21" spans="1:1">
      <c r="A21">
        <f>IF(Mouvements!K35="",Mouvements!H35,0)</f>
        <v>0</v>
      </c>
    </row>
    <row r="22" spans="1:1">
      <c r="A22" t="str">
        <f>IF(Mouvements!K36="",Mouvements!H36,0)</f>
        <v>655amw67</v>
      </c>
    </row>
    <row r="23" spans="1:1">
      <c r="A23" t="e">
        <f>IF(Mouvements!#REF!="",Mouvements!#REF!,0)</f>
        <v>#REF!</v>
      </c>
    </row>
    <row r="24" spans="1:1">
      <c r="A24" t="e">
        <f>IF(Mouvements!#REF!="",Mouvements!#REF!,0)</f>
        <v>#REF!</v>
      </c>
    </row>
    <row r="25" spans="1:1">
      <c r="A25" t="e">
        <f>IF(Mouvements!#REF!="",Mouvements!#REF!,0)</f>
        <v>#REF!</v>
      </c>
    </row>
    <row r="26" spans="1:1">
      <c r="A26" t="e">
        <f>IF(Mouvements!#REF!="",Mouvements!#REF!,0)</f>
        <v>#REF!</v>
      </c>
    </row>
    <row r="27" spans="1:1">
      <c r="A27" t="e">
        <f>IF(Mouvements!#REF!="",Mouvements!#REF!,0)</f>
        <v>#REF!</v>
      </c>
    </row>
    <row r="28" spans="1:1">
      <c r="A28" t="e">
        <f>IF(Mouvements!#REF!="",Mouvements!#REF!,0)</f>
        <v>#REF!</v>
      </c>
    </row>
    <row r="29" spans="1:1">
      <c r="A29" t="e">
        <f>IF(Mouvements!#REF!="",Mouvements!#REF!,0)</f>
        <v>#REF!</v>
      </c>
    </row>
    <row r="30" spans="1:1">
      <c r="A30" t="str">
        <f>IF(Mouvements!K37="",Mouvements!H37,0)</f>
        <v>1528520</v>
      </c>
    </row>
    <row r="31" spans="1:1">
      <c r="A31" t="str">
        <f>IF(Mouvements!K38="",Mouvements!H38,0)</f>
        <v>126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Mouvements</vt:lpstr>
      <vt:lpstr>Journal Achats</vt:lpstr>
      <vt:lpstr>Journal Ventes</vt:lpstr>
      <vt:lpstr>Total Ventes</vt:lpstr>
      <vt:lpstr>Total Achats</vt:lpstr>
      <vt:lpstr>stocks</vt:lpstr>
      <vt:lpstr>Feuil1</vt:lpstr>
      <vt:lpstr>catergorie</vt:lpstr>
      <vt:lpstr>Mouvements!Criteres</vt:lpstr>
      <vt:lpstr>genre</vt:lpstr>
      <vt:lpstr>lieu</vt:lpstr>
      <vt:lpstr>reglement</vt:lpstr>
      <vt:lpstr>tva</vt:lpstr>
      <vt:lpstr>'Journal Achats'!Zone_d_impression</vt:lpstr>
      <vt:lpstr>'Journal Ventes'!Zone_d_impression</vt:lpstr>
      <vt:lpstr>Mouvements!Zone_d_impression</vt:lpstr>
      <vt:lpstr>stocks!Zone_d_impression</vt:lpstr>
      <vt:lpstr>'Total Achats'!Zone_d_impression</vt:lpstr>
      <vt:lpstr>'Total Ventes'!Zone_d_impression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Robert</cp:lastModifiedBy>
  <cp:lastPrinted>2013-09-05T18:47:51Z</cp:lastPrinted>
  <dcterms:created xsi:type="dcterms:W3CDTF">2012-12-20T09:35:28Z</dcterms:created>
  <dcterms:modified xsi:type="dcterms:W3CDTF">2013-09-05T18:49:42Z</dcterms:modified>
</cp:coreProperties>
</file>