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35" windowWidth="23715" windowHeight="9540"/>
  </bookViews>
  <sheets>
    <sheet name="Feuil1" sheetId="1" r:id="rId1"/>
    <sheet name="Feuil2" sheetId="2" r:id="rId2"/>
    <sheet name="Feuil3" sheetId="3" r:id="rId3"/>
  </sheets>
  <externalReferences>
    <externalReference r:id="rId4"/>
    <externalReference r:id="rId5"/>
  </externalReferences>
  <calcPr calcId="145621"/>
</workbook>
</file>

<file path=xl/calcChain.xml><?xml version="1.0" encoding="utf-8"?>
<calcChain xmlns="http://schemas.openxmlformats.org/spreadsheetml/2006/main">
  <c r="IC3" i="1" l="1"/>
  <c r="IB3" i="1"/>
  <c r="IA3" i="1"/>
  <c r="HZ3" i="1"/>
  <c r="HY3" i="1"/>
  <c r="HX3" i="1"/>
  <c r="HW3" i="1"/>
  <c r="HV3" i="1"/>
  <c r="HU3" i="1"/>
  <c r="HT3" i="1"/>
  <c r="HS3" i="1"/>
  <c r="HR3" i="1"/>
  <c r="HQ3" i="1"/>
  <c r="HP3" i="1"/>
  <c r="HO3" i="1"/>
  <c r="HN3" i="1"/>
  <c r="HM3" i="1"/>
  <c r="HL3" i="1"/>
  <c r="HK3" i="1"/>
  <c r="HJ3" i="1"/>
  <c r="HI3" i="1"/>
  <c r="HH3" i="1"/>
  <c r="HG3" i="1"/>
  <c r="HF3" i="1"/>
  <c r="HE3" i="1"/>
  <c r="HD3" i="1"/>
  <c r="HC3" i="1"/>
  <c r="HB3" i="1"/>
  <c r="HA3" i="1"/>
  <c r="GZ3" i="1"/>
  <c r="GY3" i="1"/>
  <c r="GX3" i="1"/>
  <c r="GW3" i="1"/>
  <c r="GV3" i="1"/>
  <c r="GU3" i="1"/>
  <c r="GT3" i="1"/>
  <c r="GS3" i="1"/>
  <c r="GR3" i="1"/>
  <c r="GQ3" i="1"/>
  <c r="GP3" i="1"/>
  <c r="GO3" i="1"/>
  <c r="GN3" i="1"/>
  <c r="GM3" i="1"/>
  <c r="GL3" i="1"/>
  <c r="GK3" i="1"/>
  <c r="GJ3" i="1"/>
  <c r="GI3" i="1"/>
  <c r="GH3" i="1"/>
  <c r="GG3" i="1"/>
  <c r="GF3" i="1"/>
  <c r="GE3" i="1"/>
  <c r="GD3" i="1"/>
  <c r="GC3" i="1"/>
  <c r="GB3" i="1"/>
  <c r="GA3" i="1"/>
  <c r="FZ3" i="1"/>
  <c r="FY3" i="1"/>
  <c r="FX3" i="1"/>
  <c r="FW3" i="1"/>
  <c r="FV3" i="1"/>
  <c r="FU3" i="1"/>
  <c r="FT3" i="1"/>
  <c r="FS3" i="1"/>
  <c r="FR3" i="1"/>
  <c r="FQ3" i="1"/>
  <c r="FP3" i="1"/>
  <c r="FO3" i="1"/>
  <c r="FN3" i="1"/>
  <c r="FM3" i="1"/>
  <c r="FL3" i="1"/>
  <c r="FK3" i="1"/>
  <c r="FJ3" i="1"/>
  <c r="FI3" i="1"/>
  <c r="FH3" i="1"/>
  <c r="FG3" i="1"/>
  <c r="FF3" i="1"/>
  <c r="FE3" i="1"/>
  <c r="FD3" i="1"/>
  <c r="FC3" i="1"/>
  <c r="FB3" i="1"/>
  <c r="FA3" i="1"/>
  <c r="EZ3" i="1"/>
  <c r="EY3" i="1"/>
  <c r="EX3" i="1"/>
  <c r="EW3" i="1"/>
  <c r="EV3" i="1"/>
  <c r="EU3" i="1"/>
  <c r="ET3" i="1"/>
  <c r="ES3" i="1"/>
  <c r="ER3" i="1"/>
  <c r="EQ3" i="1"/>
  <c r="EP3" i="1"/>
  <c r="EO3" i="1"/>
  <c r="EN3" i="1"/>
  <c r="EM3" i="1"/>
  <c r="EL3" i="1"/>
  <c r="EK3" i="1"/>
  <c r="EJ3" i="1"/>
  <c r="EI3" i="1"/>
  <c r="EH3" i="1"/>
  <c r="EG3" i="1"/>
  <c r="EF3" i="1"/>
  <c r="EE3" i="1"/>
  <c r="ED3" i="1"/>
  <c r="EC3" i="1"/>
  <c r="EB3" i="1"/>
  <c r="EA3" i="1"/>
  <c r="DZ3" i="1"/>
  <c r="DY3" i="1"/>
  <c r="DX3" i="1"/>
  <c r="DW3" i="1"/>
  <c r="DV3" i="1"/>
  <c r="DU3" i="1"/>
  <c r="DT3" i="1"/>
  <c r="DS3" i="1"/>
  <c r="DR3" i="1"/>
  <c r="DQ3" i="1"/>
  <c r="DP3" i="1"/>
  <c r="DO3" i="1"/>
  <c r="DN3" i="1"/>
  <c r="DM3" i="1"/>
  <c r="DL3" i="1"/>
  <c r="DK3" i="1"/>
  <c r="DJ3" i="1"/>
  <c r="DI3" i="1"/>
  <c r="DH3" i="1"/>
  <c r="DG3" i="1"/>
  <c r="DF3" i="1"/>
  <c r="DE3" i="1"/>
  <c r="DD3" i="1"/>
  <c r="DC3" i="1"/>
  <c r="DB3" i="1"/>
  <c r="DA3" i="1"/>
  <c r="CZ3" i="1"/>
  <c r="CY3" i="1"/>
  <c r="CX3" i="1"/>
  <c r="CW3" i="1"/>
  <c r="CV3" i="1"/>
  <c r="CU3" i="1"/>
  <c r="CT3" i="1"/>
  <c r="CS3" i="1"/>
  <c r="CR3" i="1"/>
  <c r="CQ3" i="1"/>
  <c r="CP3" i="1"/>
  <c r="CO3" i="1"/>
  <c r="CN3" i="1"/>
  <c r="CM3" i="1"/>
  <c r="CL3" i="1"/>
  <c r="CK3" i="1"/>
  <c r="CJ3" i="1"/>
  <c r="CI3" i="1"/>
  <c r="CH3" i="1"/>
  <c r="CG3" i="1"/>
  <c r="CF3" i="1"/>
  <c r="CE3" i="1"/>
  <c r="CD3" i="1"/>
  <c r="CC3" i="1"/>
  <c r="CB3" i="1"/>
  <c r="CA3" i="1"/>
  <c r="BZ3" i="1"/>
  <c r="BY3" i="1"/>
  <c r="BX3" i="1"/>
  <c r="BW3" i="1"/>
  <c r="BV3" i="1"/>
  <c r="BU3" i="1"/>
  <c r="BT3" i="1"/>
  <c r="BS3" i="1"/>
  <c r="BR3" i="1"/>
  <c r="BQ3" i="1"/>
  <c r="BP3" i="1"/>
  <c r="BO3" i="1"/>
  <c r="BN3" i="1"/>
  <c r="BM3" i="1"/>
  <c r="BL3" i="1"/>
  <c r="BK3" i="1"/>
  <c r="BJ3" i="1"/>
  <c r="BI3" i="1"/>
  <c r="BH3" i="1"/>
  <c r="BG3" i="1"/>
  <c r="BF3" i="1"/>
  <c r="BE3" i="1"/>
  <c r="BD3" i="1"/>
  <c r="BC3" i="1"/>
  <c r="BB3" i="1"/>
  <c r="BA3" i="1"/>
  <c r="AZ3" i="1"/>
  <c r="AY3" i="1"/>
  <c r="AX3" i="1"/>
  <c r="AW3" i="1"/>
  <c r="AV3" i="1"/>
  <c r="AU3" i="1"/>
  <c r="AT3" i="1"/>
  <c r="AS3" i="1"/>
  <c r="AR3" i="1"/>
  <c r="AQ3" i="1"/>
  <c r="AP3" i="1"/>
  <c r="AO3" i="1"/>
  <c r="AN3" i="1"/>
  <c r="AM3" i="1"/>
  <c r="AL3" i="1"/>
  <c r="AK3" i="1"/>
  <c r="AJ3" i="1"/>
  <c r="AI3" i="1"/>
  <c r="AH3" i="1"/>
  <c r="AG3" i="1"/>
  <c r="AF3" i="1"/>
  <c r="AE3" i="1"/>
  <c r="AD3" i="1"/>
  <c r="AC3" i="1"/>
  <c r="AB3" i="1"/>
  <c r="AA3" i="1"/>
  <c r="Z3" i="1"/>
  <c r="Y3" i="1"/>
  <c r="X3" i="1"/>
  <c r="W3" i="1"/>
  <c r="V3" i="1"/>
  <c r="U3" i="1"/>
  <c r="T3" i="1"/>
  <c r="S3" i="1"/>
  <c r="R3" i="1"/>
  <c r="Q3" i="1"/>
  <c r="P3" i="1"/>
  <c r="O3" i="1"/>
  <c r="N3" i="1"/>
  <c r="M3" i="1"/>
  <c r="L3" i="1"/>
  <c r="K3" i="1"/>
  <c r="J3" i="1"/>
  <c r="I3" i="1"/>
  <c r="H3" i="1"/>
  <c r="G3" i="1"/>
  <c r="F3" i="1"/>
  <c r="E3" i="1"/>
  <c r="D3" i="1"/>
  <c r="C3" i="1"/>
  <c r="B3" i="1"/>
  <c r="A3" i="1"/>
</calcChain>
</file>

<file path=xl/sharedStrings.xml><?xml version="1.0" encoding="utf-8"?>
<sst xmlns="http://schemas.openxmlformats.org/spreadsheetml/2006/main" count="471" uniqueCount="86">
  <si>
    <t>ASSURANCES</t>
  </si>
  <si>
    <t>DATE</t>
  </si>
  <si>
    <t>1j</t>
  </si>
  <si>
    <t>2j</t>
  </si>
  <si>
    <t>3j</t>
  </si>
  <si>
    <t>4j</t>
  </si>
  <si>
    <t>5j</t>
  </si>
  <si>
    <t>6j</t>
  </si>
  <si>
    <t>7j</t>
  </si>
  <si>
    <t>8j</t>
  </si>
  <si>
    <t>9j</t>
  </si>
  <si>
    <t>10j</t>
  </si>
  <si>
    <t>11j</t>
  </si>
  <si>
    <t>12j</t>
  </si>
  <si>
    <t>13j</t>
  </si>
  <si>
    <t>14j</t>
  </si>
  <si>
    <t>15j</t>
  </si>
  <si>
    <t>16j</t>
  </si>
  <si>
    <t>17j</t>
  </si>
  <si>
    <t>18j</t>
  </si>
  <si>
    <t>19j</t>
  </si>
  <si>
    <t>20j</t>
  </si>
  <si>
    <t>21j</t>
  </si>
  <si>
    <t>22j</t>
  </si>
  <si>
    <t>23j</t>
  </si>
  <si>
    <t>24j</t>
  </si>
  <si>
    <t>25J</t>
  </si>
  <si>
    <t>26j</t>
  </si>
  <si>
    <t>27j</t>
  </si>
  <si>
    <t>28j</t>
  </si>
  <si>
    <t>29j</t>
  </si>
  <si>
    <t>30j</t>
  </si>
  <si>
    <t>31j</t>
  </si>
  <si>
    <t>32j</t>
  </si>
  <si>
    <t>33j</t>
  </si>
  <si>
    <t>34j</t>
  </si>
  <si>
    <t>35j</t>
  </si>
  <si>
    <t>36j</t>
  </si>
  <si>
    <t>37j</t>
  </si>
  <si>
    <t>38j</t>
  </si>
  <si>
    <t>39j</t>
  </si>
  <si>
    <t>40j</t>
  </si>
  <si>
    <t>41j</t>
  </si>
  <si>
    <t>42j</t>
  </si>
  <si>
    <t>43j</t>
  </si>
  <si>
    <t>44j</t>
  </si>
  <si>
    <t>45j</t>
  </si>
  <si>
    <t>46j</t>
  </si>
  <si>
    <t>47j</t>
  </si>
  <si>
    <t>48j</t>
  </si>
  <si>
    <t>49j</t>
  </si>
  <si>
    <t>50j</t>
  </si>
  <si>
    <t>51j</t>
  </si>
  <si>
    <t>52j</t>
  </si>
  <si>
    <t>53j</t>
  </si>
  <si>
    <t>54j</t>
  </si>
  <si>
    <t>55j</t>
  </si>
  <si>
    <t>56j</t>
  </si>
  <si>
    <t>57j</t>
  </si>
  <si>
    <t>58j</t>
  </si>
  <si>
    <t>59j</t>
  </si>
  <si>
    <t>60j</t>
  </si>
  <si>
    <t>5J</t>
  </si>
  <si>
    <t>25j</t>
  </si>
  <si>
    <t>1J</t>
  </si>
  <si>
    <t>3J</t>
  </si>
  <si>
    <t>8J</t>
  </si>
  <si>
    <t>15J</t>
  </si>
  <si>
    <t>30J</t>
  </si>
  <si>
    <t>10J</t>
  </si>
  <si>
    <t>20J</t>
  </si>
  <si>
    <t>VL</t>
  </si>
  <si>
    <t>VLG</t>
  </si>
  <si>
    <t>PL</t>
  </si>
  <si>
    <t>VL+</t>
  </si>
  <si>
    <t>BUS</t>
  </si>
  <si>
    <t>FRO</t>
  </si>
  <si>
    <t>FRO&gt;30CV</t>
  </si>
  <si>
    <t>RE+</t>
  </si>
  <si>
    <t>RE-</t>
  </si>
  <si>
    <t>VTR</t>
  </si>
  <si>
    <t>VLD</t>
  </si>
  <si>
    <t>PL-D</t>
  </si>
  <si>
    <t>RE-D</t>
  </si>
  <si>
    <t>RE+D</t>
  </si>
  <si>
    <t>FR-D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</si>
</sst>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name val="Arial"/>
      <family val="2"/>
    </font>
  </fonts>
  <fills count="31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00"/>
        <bgColor indexed="34"/>
      </patternFill>
    </fill>
    <fill>
      <patternFill patternType="solid">
        <fgColor rgb="FFFFFF00"/>
        <bgColor indexed="21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59999389629810485"/>
        <bgColor indexed="34"/>
      </patternFill>
    </fill>
    <fill>
      <patternFill patternType="solid">
        <fgColor theme="7" tint="0.59999389629810485"/>
        <bgColor indexed="21"/>
      </patternFill>
    </fill>
    <fill>
      <patternFill patternType="solid">
        <fgColor rgb="FF00B050"/>
        <bgColor indexed="21"/>
      </patternFill>
    </fill>
    <fill>
      <patternFill patternType="solid">
        <fgColor rgb="FF00B050"/>
        <bgColor indexed="34"/>
      </patternFill>
    </fill>
    <fill>
      <patternFill patternType="solid">
        <fgColor rgb="FF008080"/>
        <bgColor indexed="21"/>
      </patternFill>
    </fill>
    <fill>
      <patternFill patternType="solid">
        <fgColor rgb="FF008080"/>
        <bgColor indexed="34"/>
      </patternFill>
    </fill>
    <fill>
      <patternFill patternType="solid">
        <fgColor rgb="FF6600FF"/>
        <bgColor indexed="24"/>
      </patternFill>
    </fill>
    <fill>
      <patternFill patternType="solid">
        <fgColor rgb="FF0070C0"/>
        <bgColor indexed="24"/>
      </patternFill>
    </fill>
    <fill>
      <patternFill patternType="solid">
        <fgColor indexed="48"/>
        <bgColor indexed="30"/>
      </patternFill>
    </fill>
    <fill>
      <patternFill patternType="solid">
        <fgColor rgb="FFFF9900"/>
        <bgColor indexed="21"/>
      </patternFill>
    </fill>
    <fill>
      <patternFill patternType="solid">
        <fgColor rgb="FFFF9900"/>
        <bgColor indexed="34"/>
      </patternFill>
    </fill>
    <fill>
      <patternFill patternType="solid">
        <fgColor rgb="FFFF9999"/>
        <bgColor indexed="21"/>
      </patternFill>
    </fill>
    <fill>
      <patternFill patternType="solid">
        <fgColor rgb="FFFF9999"/>
        <bgColor indexed="34"/>
      </patternFill>
    </fill>
    <fill>
      <patternFill patternType="solid">
        <fgColor rgb="FFFF6699"/>
        <bgColor indexed="34"/>
      </patternFill>
    </fill>
    <fill>
      <patternFill patternType="solid">
        <fgColor rgb="FF16E5EA"/>
        <bgColor indexed="64"/>
      </patternFill>
    </fill>
    <fill>
      <patternFill patternType="solid">
        <fgColor rgb="FF16E5EA"/>
        <bgColor indexed="34"/>
      </patternFill>
    </fill>
    <fill>
      <patternFill patternType="solid">
        <fgColor rgb="FF16E5EA"/>
        <bgColor indexed="21"/>
      </patternFill>
    </fill>
    <fill>
      <patternFill patternType="solid">
        <fgColor rgb="FF00CC99"/>
        <bgColor indexed="21"/>
      </patternFill>
    </fill>
    <fill>
      <patternFill patternType="solid">
        <fgColor rgb="FF00CC99"/>
        <bgColor indexed="34"/>
      </patternFill>
    </fill>
    <fill>
      <patternFill patternType="solid">
        <fgColor rgb="FFEC4E65"/>
        <bgColor indexed="21"/>
      </patternFill>
    </fill>
    <fill>
      <patternFill patternType="solid">
        <fgColor rgb="FFEC4E65"/>
        <bgColor indexed="34"/>
      </patternFill>
    </fill>
    <fill>
      <patternFill patternType="solid">
        <fgColor rgb="FFCC99FF"/>
        <bgColor indexed="21"/>
      </patternFill>
    </fill>
    <fill>
      <patternFill patternType="solid">
        <fgColor rgb="FFCC99FF"/>
        <bgColor indexed="34"/>
      </patternFill>
    </fill>
    <fill>
      <patternFill patternType="solid">
        <fgColor theme="4" tint="0.39997558519241921"/>
        <bgColor indexed="34"/>
      </patternFill>
    </fill>
  </fills>
  <borders count="11">
    <border>
      <left/>
      <right/>
      <top/>
      <bottom/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/>
      <right/>
      <top style="medium">
        <color indexed="8"/>
      </top>
      <bottom style="medium">
        <color indexed="8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/>
      <top style="medium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8"/>
      </right>
      <top style="medium">
        <color indexed="64"/>
      </top>
      <bottom style="medium">
        <color indexed="64"/>
      </bottom>
      <diagonal/>
    </border>
    <border>
      <left style="medium">
        <color indexed="8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2" fillId="2" borderId="1" xfId="0" applyFont="1" applyFill="1" applyBorder="1"/>
    <xf numFmtId="0" fontId="2" fillId="2" borderId="2" xfId="0" applyFont="1" applyFill="1" applyBorder="1"/>
    <xf numFmtId="0" fontId="2" fillId="3" borderId="3" xfId="0" applyFont="1" applyFill="1" applyBorder="1" applyAlignment="1">
      <alignment horizontal="center"/>
    </xf>
    <xf numFmtId="0" fontId="2" fillId="4" borderId="3" xfId="0" applyFont="1" applyFill="1" applyBorder="1" applyAlignment="1">
      <alignment horizontal="center" vertical="center"/>
    </xf>
    <xf numFmtId="0" fontId="2" fillId="5" borderId="3" xfId="0" applyFont="1" applyFill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/>
    </xf>
    <xf numFmtId="0" fontId="2" fillId="4" borderId="2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0" fontId="2" fillId="5" borderId="2" xfId="0" applyFont="1" applyFill="1" applyBorder="1" applyAlignment="1">
      <alignment horizontal="center" vertical="center"/>
    </xf>
    <xf numFmtId="0" fontId="2" fillId="6" borderId="3" xfId="0" applyFont="1" applyFill="1" applyBorder="1" applyAlignment="1">
      <alignment horizontal="center"/>
    </xf>
    <xf numFmtId="0" fontId="2" fillId="7" borderId="3" xfId="0" applyFont="1" applyFill="1" applyBorder="1" applyAlignment="1">
      <alignment horizontal="center" vertical="center"/>
    </xf>
    <xf numFmtId="0" fontId="2" fillId="8" borderId="3" xfId="0" applyFont="1" applyFill="1" applyBorder="1" applyAlignment="1">
      <alignment horizontal="center" vertical="center"/>
    </xf>
    <xf numFmtId="0" fontId="2" fillId="7" borderId="4" xfId="0" applyFont="1" applyFill="1" applyBorder="1" applyAlignment="1">
      <alignment horizontal="center" vertical="center"/>
    </xf>
    <xf numFmtId="0" fontId="2" fillId="7" borderId="2" xfId="0" applyFont="1" applyFill="1" applyBorder="1" applyAlignment="1">
      <alignment horizontal="center" vertical="center"/>
    </xf>
    <xf numFmtId="0" fontId="2" fillId="7" borderId="1" xfId="0" applyFont="1" applyFill="1" applyBorder="1" applyAlignment="1">
      <alignment horizontal="center" vertical="center"/>
    </xf>
    <xf numFmtId="0" fontId="2" fillId="8" borderId="1" xfId="0" applyFont="1" applyFill="1" applyBorder="1" applyAlignment="1">
      <alignment horizontal="center" vertical="center"/>
    </xf>
    <xf numFmtId="0" fontId="2" fillId="8" borderId="2" xfId="0" applyFont="1" applyFill="1" applyBorder="1" applyAlignment="1">
      <alignment horizontal="center" vertical="center"/>
    </xf>
    <xf numFmtId="0" fontId="2" fillId="9" borderId="5" xfId="0" applyFont="1" applyFill="1" applyBorder="1" applyAlignment="1">
      <alignment horizontal="center" vertical="center"/>
    </xf>
    <xf numFmtId="0" fontId="2" fillId="9" borderId="1" xfId="0" applyFont="1" applyFill="1" applyBorder="1" applyAlignment="1">
      <alignment horizontal="center" vertical="center"/>
    </xf>
    <xf numFmtId="0" fontId="2" fillId="10" borderId="1" xfId="0" applyFont="1" applyFill="1" applyBorder="1" applyAlignment="1">
      <alignment horizontal="center" vertical="center"/>
    </xf>
    <xf numFmtId="0" fontId="2" fillId="10" borderId="2" xfId="0" applyFont="1" applyFill="1" applyBorder="1" applyAlignment="1">
      <alignment horizontal="center" vertical="center"/>
    </xf>
    <xf numFmtId="0" fontId="2" fillId="11" borderId="4" xfId="0" applyFont="1" applyFill="1" applyBorder="1" applyAlignment="1">
      <alignment horizontal="center" vertical="center"/>
    </xf>
    <xf numFmtId="0" fontId="2" fillId="11" borderId="1" xfId="0" applyFont="1" applyFill="1" applyBorder="1" applyAlignment="1">
      <alignment horizontal="center" vertical="center"/>
    </xf>
    <xf numFmtId="0" fontId="2" fillId="12" borderId="1" xfId="0" applyFont="1" applyFill="1" applyBorder="1" applyAlignment="1">
      <alignment horizontal="center" vertical="center"/>
    </xf>
    <xf numFmtId="0" fontId="2" fillId="12" borderId="2" xfId="0" applyFont="1" applyFill="1" applyBorder="1" applyAlignment="1">
      <alignment horizontal="center" vertical="center"/>
    </xf>
    <xf numFmtId="0" fontId="2" fillId="13" borderId="2" xfId="0" applyFont="1" applyFill="1" applyBorder="1" applyAlignment="1">
      <alignment horizontal="center" vertical="center"/>
    </xf>
    <xf numFmtId="0" fontId="2" fillId="14" borderId="0" xfId="0" applyFont="1" applyFill="1" applyBorder="1" applyAlignment="1">
      <alignment horizontal="center" vertical="center"/>
    </xf>
    <xf numFmtId="0" fontId="2" fillId="15" borderId="3" xfId="0" applyFont="1" applyFill="1" applyBorder="1" applyAlignment="1">
      <alignment horizontal="center" vertical="center"/>
    </xf>
    <xf numFmtId="0" fontId="2" fillId="16" borderId="4" xfId="0" applyFont="1" applyFill="1" applyBorder="1" applyAlignment="1">
      <alignment horizontal="center" vertical="center"/>
    </xf>
    <xf numFmtId="0" fontId="2" fillId="16" borderId="1" xfId="0" applyFont="1" applyFill="1" applyBorder="1" applyAlignment="1">
      <alignment horizontal="center" vertical="center"/>
    </xf>
    <xf numFmtId="0" fontId="2" fillId="17" borderId="1" xfId="0" applyFont="1" applyFill="1" applyBorder="1" applyAlignment="1">
      <alignment horizontal="center" vertical="center"/>
    </xf>
    <xf numFmtId="0" fontId="2" fillId="17" borderId="2" xfId="0" applyFont="1" applyFill="1" applyBorder="1" applyAlignment="1">
      <alignment horizontal="center" vertical="center"/>
    </xf>
    <xf numFmtId="0" fontId="2" fillId="18" borderId="4" xfId="0" applyFont="1" applyFill="1" applyBorder="1" applyAlignment="1">
      <alignment horizontal="center" vertical="center"/>
    </xf>
    <xf numFmtId="0" fontId="2" fillId="18" borderId="1" xfId="0" applyFont="1" applyFill="1" applyBorder="1" applyAlignment="1">
      <alignment horizontal="center" vertical="center"/>
    </xf>
    <xf numFmtId="0" fontId="2" fillId="19" borderId="1" xfId="0" applyFont="1" applyFill="1" applyBorder="1" applyAlignment="1">
      <alignment horizontal="center" vertical="center"/>
    </xf>
    <xf numFmtId="0" fontId="2" fillId="19" borderId="2" xfId="0" applyFont="1" applyFill="1" applyBorder="1" applyAlignment="1">
      <alignment horizontal="center" vertical="center"/>
    </xf>
    <xf numFmtId="0" fontId="2" fillId="19" borderId="6" xfId="0" applyFont="1" applyFill="1" applyBorder="1" applyAlignment="1">
      <alignment horizontal="center" vertical="center"/>
    </xf>
    <xf numFmtId="0" fontId="2" fillId="20" borderId="7" xfId="0" applyFont="1" applyFill="1" applyBorder="1" applyAlignment="1">
      <alignment horizontal="center" vertical="center"/>
    </xf>
    <xf numFmtId="0" fontId="2" fillId="20" borderId="3" xfId="0" applyFont="1" applyFill="1" applyBorder="1" applyAlignment="1">
      <alignment horizontal="center" vertical="center"/>
    </xf>
    <xf numFmtId="0" fontId="2" fillId="20" borderId="8" xfId="0" applyFont="1" applyFill="1" applyBorder="1" applyAlignment="1">
      <alignment horizontal="center" vertical="center"/>
    </xf>
    <xf numFmtId="0" fontId="2" fillId="21" borderId="3" xfId="0" applyFont="1" applyFill="1" applyBorder="1" applyAlignment="1">
      <alignment horizontal="center"/>
    </xf>
    <xf numFmtId="0" fontId="2" fillId="22" borderId="3" xfId="0" applyFont="1" applyFill="1" applyBorder="1" applyAlignment="1">
      <alignment horizontal="center" vertical="center"/>
    </xf>
    <xf numFmtId="0" fontId="2" fillId="23" borderId="3" xfId="0" applyFont="1" applyFill="1" applyBorder="1" applyAlignment="1">
      <alignment horizontal="center" vertical="center"/>
    </xf>
    <xf numFmtId="0" fontId="2" fillId="22" borderId="4" xfId="0" applyFont="1" applyFill="1" applyBorder="1" applyAlignment="1">
      <alignment horizontal="center" vertical="center"/>
    </xf>
    <xf numFmtId="0" fontId="2" fillId="22" borderId="2" xfId="0" applyFont="1" applyFill="1" applyBorder="1" applyAlignment="1">
      <alignment horizontal="center" vertical="center"/>
    </xf>
    <xf numFmtId="0" fontId="2" fillId="22" borderId="1" xfId="0" applyFont="1" applyFill="1" applyBorder="1" applyAlignment="1">
      <alignment horizontal="center" vertical="center"/>
    </xf>
    <xf numFmtId="0" fontId="2" fillId="23" borderId="1" xfId="0" applyFont="1" applyFill="1" applyBorder="1" applyAlignment="1">
      <alignment horizontal="center" vertical="center"/>
    </xf>
    <xf numFmtId="0" fontId="2" fillId="23" borderId="2" xfId="0" applyFont="1" applyFill="1" applyBorder="1" applyAlignment="1">
      <alignment horizontal="center" vertical="center"/>
    </xf>
    <xf numFmtId="0" fontId="2" fillId="24" borderId="4" xfId="0" applyFont="1" applyFill="1" applyBorder="1" applyAlignment="1">
      <alignment horizontal="center" vertical="center"/>
    </xf>
    <xf numFmtId="0" fontId="2" fillId="24" borderId="1" xfId="0" applyFont="1" applyFill="1" applyBorder="1" applyAlignment="1">
      <alignment horizontal="center" vertical="center"/>
    </xf>
    <xf numFmtId="0" fontId="2" fillId="25" borderId="1" xfId="0" applyFont="1" applyFill="1" applyBorder="1" applyAlignment="1">
      <alignment horizontal="center" vertical="center"/>
    </xf>
    <xf numFmtId="0" fontId="2" fillId="25" borderId="2" xfId="0" applyFont="1" applyFill="1" applyBorder="1" applyAlignment="1">
      <alignment horizontal="center" vertical="center"/>
    </xf>
    <xf numFmtId="0" fontId="2" fillId="26" borderId="4" xfId="0" applyFont="1" applyFill="1" applyBorder="1" applyAlignment="1">
      <alignment horizontal="center" vertical="center"/>
    </xf>
    <xf numFmtId="0" fontId="2" fillId="26" borderId="1" xfId="0" applyFont="1" applyFill="1" applyBorder="1" applyAlignment="1">
      <alignment horizontal="center" vertical="center"/>
    </xf>
    <xf numFmtId="0" fontId="2" fillId="27" borderId="1" xfId="0" applyFont="1" applyFill="1" applyBorder="1" applyAlignment="1">
      <alignment horizontal="center" vertical="center"/>
    </xf>
    <xf numFmtId="0" fontId="2" fillId="27" borderId="2" xfId="0" applyFont="1" applyFill="1" applyBorder="1" applyAlignment="1">
      <alignment horizontal="center" vertical="center"/>
    </xf>
    <xf numFmtId="0" fontId="2" fillId="28" borderId="4" xfId="0" applyFont="1" applyFill="1" applyBorder="1" applyAlignment="1">
      <alignment horizontal="center" vertical="center"/>
    </xf>
    <xf numFmtId="0" fontId="2" fillId="28" borderId="1" xfId="0" applyFont="1" applyFill="1" applyBorder="1" applyAlignment="1">
      <alignment horizontal="center" vertical="center"/>
    </xf>
    <xf numFmtId="0" fontId="2" fillId="29" borderId="1" xfId="0" applyFont="1" applyFill="1" applyBorder="1" applyAlignment="1">
      <alignment horizontal="center" vertical="center"/>
    </xf>
    <xf numFmtId="0" fontId="2" fillId="29" borderId="2" xfId="0" applyFont="1" applyFill="1" applyBorder="1" applyAlignment="1">
      <alignment horizontal="center" vertical="center"/>
    </xf>
    <xf numFmtId="0" fontId="2" fillId="30" borderId="9" xfId="0" applyFont="1" applyFill="1" applyBorder="1" applyAlignment="1">
      <alignment horizontal="center" vertical="center"/>
    </xf>
    <xf numFmtId="0" fontId="2" fillId="30" borderId="10" xfId="0" applyFont="1" applyFill="1" applyBorder="1" applyAlignment="1">
      <alignment horizontal="center" vertical="center"/>
    </xf>
    <xf numFmtId="0" fontId="0" fillId="0" borderId="0" xfId="0" applyFill="1"/>
    <xf numFmtId="22" fontId="0" fillId="0" borderId="0" xfId="0" applyNumberFormat="1" applyFill="1"/>
    <xf numFmtId="0" fontId="0" fillId="0" borderId="0" xfId="0" applyFill="1" applyAlignment="1">
      <alignment horizontal="center" vertical="center"/>
    </xf>
    <xf numFmtId="0" fontId="1" fillId="0" borderId="0" xfId="0" applyFont="1"/>
  </cellXfs>
  <cellStyles count="1">
    <cellStyle name="Normal" xfId="0" builtinId="0"/>
  </cellStyles>
  <dxfs count="4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TEMPO%20GEFION\PRODUCTION%20GEFION\11-GEFION-NOVEMBRE-2016%20NS2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TEMPO%20GEFION\PRODUCTION%20GEFION\11-GEFION-NOVEMBRE-201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CUL-GEF-NOV-2016 (2)"/>
      <sheetName val="PROD-GEF-NOVEMBRE-2016"/>
      <sheetName val="CALCUL-GEF-NOV-2016"/>
      <sheetName val="Feuil2"/>
    </sheetNames>
    <sheetDataSet>
      <sheetData sheetId="0"/>
      <sheetData sheetId="1">
        <row r="3">
          <cell r="C3" t="str">
            <v>09/11/2016 08:42:23</v>
          </cell>
          <cell r="G3" t="str">
            <v>GEFION-VL&gt;30CV</v>
          </cell>
          <cell r="H3" t="str">
            <v>09/11/2016</v>
          </cell>
          <cell r="N3" t="str">
            <v>VL</v>
          </cell>
          <cell r="X3">
            <v>5</v>
          </cell>
          <cell r="Y3" t="str">
            <v>ANNULE TEST ANNULE TEST</v>
          </cell>
          <cell r="Z3" t="str">
            <v>TEST</v>
          </cell>
          <cell r="AA3" t="str">
            <v xml:space="preserve"> 13001</v>
          </cell>
          <cell r="AB3" t="str">
            <v>TEST</v>
          </cell>
          <cell r="AC3" t="str">
            <v>FRANCE</v>
          </cell>
          <cell r="AD3" t="str">
            <v>09/11/1996</v>
          </cell>
          <cell r="AE3">
            <v>20</v>
          </cell>
          <cell r="AF3" t="str">
            <v>09/11/2014</v>
          </cell>
          <cell r="AG3">
            <v>18</v>
          </cell>
          <cell r="AH3" t="str">
            <v xml:space="preserve"> 00000000000</v>
          </cell>
          <cell r="AI3" t="str">
            <v>France</v>
          </cell>
          <cell r="AJ3" t="str">
            <v>contrat_externe</v>
          </cell>
          <cell r="AK3" t="str">
            <v>14,59000</v>
          </cell>
          <cell r="AL3" t="str">
            <v>4,81470</v>
          </cell>
          <cell r="AM3" t="str">
            <v>0,29180</v>
          </cell>
          <cell r="AN3" t="str">
            <v>5,10650</v>
          </cell>
          <cell r="AO3" t="str">
            <v>31,90000</v>
          </cell>
          <cell r="AP3" t="str">
            <v>31,90000</v>
          </cell>
          <cell r="AQ3" t="str">
            <v>3,19000</v>
          </cell>
          <cell r="AR3" t="str">
            <v>1,45900</v>
          </cell>
          <cell r="AS3" t="str">
            <v>0,00000</v>
          </cell>
          <cell r="AT3" t="str">
            <v>5,21767</v>
          </cell>
          <cell r="AU3" t="str">
            <v>0,00000</v>
          </cell>
          <cell r="AV3" t="str">
            <v>6,67667</v>
          </cell>
          <cell r="AW3" t="str">
            <v>2,20330</v>
          </cell>
          <cell r="AX3" t="str">
            <v>0,13353</v>
          </cell>
          <cell r="AY3" t="str">
            <v>2,33683</v>
          </cell>
          <cell r="AZ3" t="str">
            <v>7,44333</v>
          </cell>
          <cell r="BA3" t="str">
            <v>31,90000</v>
          </cell>
        </row>
      </sheetData>
      <sheetData sheetId="2"/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D-GEF-NOVEMBRE-2016"/>
      <sheetName val="CALCUL-GEF-112016"/>
      <sheetName val="RECAP-GEF-NOVEMBRE-2016"/>
      <sheetName val="GARANTIES ANNULEES"/>
    </sheetNames>
    <sheetDataSet>
      <sheetData sheetId="0">
        <row r="12">
          <cell r="F12" t="str">
            <v>COMPAGNIE</v>
          </cell>
        </row>
        <row r="13">
          <cell r="F13" t="str">
            <v>GEFION - TEMPORAIRE AUTOMOBILE</v>
          </cell>
          <cell r="V13">
            <v>30</v>
          </cell>
        </row>
        <row r="14">
          <cell r="F14" t="str">
            <v>GEFION - TEMPORAIRE AUTOMOBILE</v>
          </cell>
          <cell r="V14">
            <v>30</v>
          </cell>
        </row>
      </sheetData>
      <sheetData sheetId="1">
        <row r="1951">
          <cell r="C1951">
            <v>9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C3"/>
  <sheetViews>
    <sheetView tabSelected="1" workbookViewId="0">
      <selection activeCell="BK3" sqref="BK3"/>
    </sheetView>
  </sheetViews>
  <sheetFormatPr baseColWidth="10" defaultRowHeight="15" x14ac:dyDescent="0.25"/>
  <cols>
    <col min="1" max="1" width="54.140625" customWidth="1"/>
    <col min="2" max="2" width="20.28515625" customWidth="1"/>
    <col min="3" max="137" width="3.42578125" customWidth="1"/>
    <col min="138" max="138" width="4.7109375" customWidth="1"/>
    <col min="139" max="139" width="4.5703125" customWidth="1"/>
    <col min="140" max="142" width="4.7109375" customWidth="1"/>
    <col min="143" max="145" width="4.28515625" customWidth="1"/>
    <col min="146" max="146" width="4" customWidth="1"/>
    <col min="147" max="155" width="3.42578125" customWidth="1"/>
    <col min="156" max="160" width="3.85546875" customWidth="1"/>
    <col min="161" max="220" width="4" customWidth="1"/>
    <col min="221" max="221" width="4.7109375" customWidth="1"/>
    <col min="222" max="222" width="4.5703125" customWidth="1"/>
    <col min="223" max="224" width="4.7109375" customWidth="1"/>
    <col min="225" max="225" width="4.5703125" customWidth="1"/>
    <col min="226" max="226" width="4.7109375" customWidth="1"/>
    <col min="227" max="227" width="4.5703125" customWidth="1"/>
    <col min="228" max="229" width="4.7109375" customWidth="1"/>
    <col min="230" max="230" width="4.5703125" customWidth="1"/>
    <col min="231" max="235" width="4.7109375" customWidth="1"/>
    <col min="236" max="237" width="5.140625" customWidth="1"/>
  </cols>
  <sheetData>
    <row r="1" spans="1:237" ht="15.75" thickBot="1" x14ac:dyDescent="0.3">
      <c r="C1" s="67" t="s">
        <v>71</v>
      </c>
      <c r="D1" s="67" t="s">
        <v>71</v>
      </c>
      <c r="E1" s="67" t="s">
        <v>71</v>
      </c>
      <c r="F1" s="67" t="s">
        <v>71</v>
      </c>
      <c r="G1" s="67" t="s">
        <v>71</v>
      </c>
      <c r="H1" s="67" t="s">
        <v>71</v>
      </c>
      <c r="I1" s="67" t="s">
        <v>71</v>
      </c>
      <c r="J1" s="67" t="s">
        <v>71</v>
      </c>
      <c r="K1" s="67" t="s">
        <v>71</v>
      </c>
      <c r="L1" s="67" t="s">
        <v>71</v>
      </c>
      <c r="M1" s="67" t="s">
        <v>71</v>
      </c>
      <c r="N1" s="67" t="s">
        <v>71</v>
      </c>
      <c r="O1" s="67" t="s">
        <v>71</v>
      </c>
      <c r="P1" s="67" t="s">
        <v>71</v>
      </c>
      <c r="Q1" s="67" t="s">
        <v>71</v>
      </c>
      <c r="R1" s="67" t="s">
        <v>71</v>
      </c>
      <c r="S1" s="67" t="s">
        <v>71</v>
      </c>
      <c r="T1" s="67" t="s">
        <v>71</v>
      </c>
      <c r="U1" s="67" t="s">
        <v>71</v>
      </c>
      <c r="V1" s="67" t="s">
        <v>71</v>
      </c>
      <c r="W1" s="67" t="s">
        <v>71</v>
      </c>
      <c r="X1" s="67" t="s">
        <v>71</v>
      </c>
      <c r="Y1" s="67" t="s">
        <v>71</v>
      </c>
      <c r="Z1" s="67" t="s">
        <v>71</v>
      </c>
      <c r="AA1" s="67" t="s">
        <v>71</v>
      </c>
      <c r="AB1" s="67" t="s">
        <v>71</v>
      </c>
      <c r="AC1" s="67" t="s">
        <v>71</v>
      </c>
      <c r="AD1" s="67" t="s">
        <v>71</v>
      </c>
      <c r="AE1" s="67" t="s">
        <v>71</v>
      </c>
      <c r="AF1" s="67" t="s">
        <v>71</v>
      </c>
      <c r="AG1" s="67" t="s">
        <v>71</v>
      </c>
      <c r="AH1" s="67" t="s">
        <v>71</v>
      </c>
      <c r="AI1" s="67" t="s">
        <v>71</v>
      </c>
      <c r="AJ1" s="67" t="s">
        <v>71</v>
      </c>
      <c r="AK1" s="67" t="s">
        <v>71</v>
      </c>
      <c r="AL1" s="67" t="s">
        <v>71</v>
      </c>
      <c r="AM1" s="67" t="s">
        <v>71</v>
      </c>
      <c r="AN1" s="67" t="s">
        <v>71</v>
      </c>
      <c r="AO1" s="67" t="s">
        <v>71</v>
      </c>
      <c r="AP1" s="67" t="s">
        <v>71</v>
      </c>
      <c r="AQ1" s="67" t="s">
        <v>71</v>
      </c>
      <c r="AR1" s="67" t="s">
        <v>71</v>
      </c>
      <c r="AS1" s="67" t="s">
        <v>71</v>
      </c>
      <c r="AT1" s="67" t="s">
        <v>71</v>
      </c>
      <c r="AU1" s="67" t="s">
        <v>71</v>
      </c>
      <c r="AV1" s="67" t="s">
        <v>71</v>
      </c>
      <c r="AW1" s="67" t="s">
        <v>71</v>
      </c>
      <c r="AX1" s="67" t="s">
        <v>71</v>
      </c>
      <c r="AY1" s="67" t="s">
        <v>71</v>
      </c>
      <c r="AZ1" s="67" t="s">
        <v>71</v>
      </c>
      <c r="BA1" s="67" t="s">
        <v>71</v>
      </c>
      <c r="BB1" s="67" t="s">
        <v>71</v>
      </c>
      <c r="BC1" s="67" t="s">
        <v>71</v>
      </c>
      <c r="BD1" s="67" t="s">
        <v>71</v>
      </c>
      <c r="BE1" s="67" t="s">
        <v>71</v>
      </c>
      <c r="BF1" s="67" t="s">
        <v>71</v>
      </c>
      <c r="BG1" s="67" t="s">
        <v>71</v>
      </c>
      <c r="BH1" s="67" t="s">
        <v>71</v>
      </c>
      <c r="BI1" s="67" t="s">
        <v>71</v>
      </c>
      <c r="BJ1" s="67" t="s">
        <v>71</v>
      </c>
      <c r="BK1" s="67" t="s">
        <v>72</v>
      </c>
      <c r="BL1" s="67" t="s">
        <v>72</v>
      </c>
      <c r="BM1" s="67" t="s">
        <v>72</v>
      </c>
      <c r="BN1" s="67" t="s">
        <v>72</v>
      </c>
      <c r="BO1" s="67" t="s">
        <v>72</v>
      </c>
      <c r="BP1" s="67" t="s">
        <v>72</v>
      </c>
      <c r="BQ1" s="67" t="s">
        <v>72</v>
      </c>
      <c r="BR1" s="67" t="s">
        <v>72</v>
      </c>
      <c r="BS1" s="67" t="s">
        <v>72</v>
      </c>
      <c r="BT1" s="67" t="s">
        <v>72</v>
      </c>
      <c r="BU1" s="67" t="s">
        <v>72</v>
      </c>
      <c r="BV1" s="67" t="s">
        <v>72</v>
      </c>
      <c r="BW1" s="67" t="s">
        <v>72</v>
      </c>
      <c r="BX1" s="67" t="s">
        <v>72</v>
      </c>
      <c r="BY1" s="67" t="s">
        <v>72</v>
      </c>
      <c r="BZ1" s="67" t="s">
        <v>72</v>
      </c>
      <c r="CA1" s="67" t="s">
        <v>72</v>
      </c>
      <c r="CB1" s="67" t="s">
        <v>72</v>
      </c>
      <c r="CC1" s="67" t="s">
        <v>72</v>
      </c>
      <c r="CD1" s="67" t="s">
        <v>72</v>
      </c>
      <c r="CE1" s="67" t="s">
        <v>72</v>
      </c>
      <c r="CF1" s="67" t="s">
        <v>72</v>
      </c>
      <c r="CG1" s="67" t="s">
        <v>72</v>
      </c>
      <c r="CH1" s="67" t="s">
        <v>72</v>
      </c>
      <c r="CI1" s="67" t="s">
        <v>72</v>
      </c>
      <c r="CJ1" s="67" t="s">
        <v>72</v>
      </c>
      <c r="CK1" s="67" t="s">
        <v>72</v>
      </c>
      <c r="CL1" s="67" t="s">
        <v>72</v>
      </c>
      <c r="CM1" s="67" t="s">
        <v>72</v>
      </c>
      <c r="CN1" s="67" t="s">
        <v>72</v>
      </c>
      <c r="CO1" s="67" t="s">
        <v>72</v>
      </c>
      <c r="CP1" s="67" t="s">
        <v>72</v>
      </c>
      <c r="CQ1" s="67" t="s">
        <v>72</v>
      </c>
      <c r="CR1" s="67" t="s">
        <v>72</v>
      </c>
      <c r="CS1" s="67" t="s">
        <v>72</v>
      </c>
      <c r="CT1" s="67" t="s">
        <v>72</v>
      </c>
      <c r="CU1" s="67" t="s">
        <v>72</v>
      </c>
      <c r="CV1" s="67" t="s">
        <v>72</v>
      </c>
      <c r="CW1" s="67" t="s">
        <v>72</v>
      </c>
      <c r="CX1" s="67" t="s">
        <v>72</v>
      </c>
      <c r="CY1" s="67" t="s">
        <v>72</v>
      </c>
      <c r="CZ1" s="67" t="s">
        <v>72</v>
      </c>
      <c r="DA1" s="67" t="s">
        <v>72</v>
      </c>
      <c r="DB1" s="67" t="s">
        <v>72</v>
      </c>
      <c r="DC1" s="67" t="s">
        <v>72</v>
      </c>
      <c r="DD1" s="67" t="s">
        <v>72</v>
      </c>
      <c r="DE1" s="67" t="s">
        <v>72</v>
      </c>
      <c r="DF1" s="67" t="s">
        <v>72</v>
      </c>
      <c r="DG1" s="67" t="s">
        <v>72</v>
      </c>
      <c r="DH1" s="67" t="s">
        <v>72</v>
      </c>
      <c r="DI1" s="67" t="s">
        <v>72</v>
      </c>
      <c r="DJ1" s="67" t="s">
        <v>72</v>
      </c>
      <c r="DK1" s="67" t="s">
        <v>72</v>
      </c>
      <c r="DL1" s="67" t="s">
        <v>72</v>
      </c>
      <c r="DM1" s="67" t="s">
        <v>72</v>
      </c>
      <c r="DN1" s="67" t="s">
        <v>72</v>
      </c>
      <c r="DO1" s="67" t="s">
        <v>72</v>
      </c>
      <c r="DP1" s="67" t="s">
        <v>72</v>
      </c>
      <c r="DQ1" s="67" t="s">
        <v>72</v>
      </c>
      <c r="DR1" s="67" t="s">
        <v>72</v>
      </c>
      <c r="DS1" s="67" t="s">
        <v>73</v>
      </c>
      <c r="DT1" s="67" t="s">
        <v>73</v>
      </c>
      <c r="DU1" s="67" t="s">
        <v>73</v>
      </c>
      <c r="DV1" s="67" t="s">
        <v>73</v>
      </c>
      <c r="DW1" s="67" t="s">
        <v>73</v>
      </c>
      <c r="DX1" s="67" t="s">
        <v>74</v>
      </c>
      <c r="DY1" s="67" t="s">
        <v>74</v>
      </c>
      <c r="DZ1" s="67" t="s">
        <v>74</v>
      </c>
      <c r="EA1" s="67" t="s">
        <v>74</v>
      </c>
      <c r="EB1" s="67" t="s">
        <v>74</v>
      </c>
      <c r="EC1" s="67" t="s">
        <v>74</v>
      </c>
      <c r="ED1" s="67" t="s">
        <v>74</v>
      </c>
      <c r="EE1" s="67" t="s">
        <v>74</v>
      </c>
      <c r="EF1" s="67" t="s">
        <v>74</v>
      </c>
      <c r="EG1" s="67" t="s">
        <v>74</v>
      </c>
      <c r="EH1" t="s">
        <v>75</v>
      </c>
      <c r="EI1" t="s">
        <v>75</v>
      </c>
      <c r="EJ1" t="s">
        <v>75</v>
      </c>
      <c r="EK1" t="s">
        <v>75</v>
      </c>
      <c r="EL1" t="s">
        <v>75</v>
      </c>
      <c r="EM1" s="67" t="s">
        <v>76</v>
      </c>
      <c r="EN1" s="67" t="s">
        <v>77</v>
      </c>
      <c r="EO1" s="67"/>
      <c r="EP1" s="67" t="s">
        <v>76</v>
      </c>
      <c r="EQ1" s="67" t="s">
        <v>78</v>
      </c>
      <c r="ER1" s="67" t="s">
        <v>78</v>
      </c>
      <c r="ES1" s="67" t="s">
        <v>78</v>
      </c>
      <c r="ET1" s="67" t="s">
        <v>78</v>
      </c>
      <c r="EU1" s="67" t="s">
        <v>78</v>
      </c>
      <c r="EV1" s="67" t="s">
        <v>79</v>
      </c>
      <c r="EW1" s="67" t="s">
        <v>79</v>
      </c>
      <c r="EX1" s="67" t="s">
        <v>79</v>
      </c>
      <c r="EY1" s="67" t="s">
        <v>79</v>
      </c>
      <c r="EZ1" s="67" t="s">
        <v>79</v>
      </c>
      <c r="FA1" s="67" t="s">
        <v>80</v>
      </c>
      <c r="FB1" s="67" t="s">
        <v>80</v>
      </c>
      <c r="FC1" s="67" t="s">
        <v>80</v>
      </c>
      <c r="FD1" s="67" t="s">
        <v>80</v>
      </c>
      <c r="FE1" s="67" t="s">
        <v>81</v>
      </c>
      <c r="FF1" s="67" t="s">
        <v>81</v>
      </c>
      <c r="FG1" s="67" t="s">
        <v>81</v>
      </c>
      <c r="FH1" s="67" t="s">
        <v>81</v>
      </c>
      <c r="FI1" s="67" t="s">
        <v>81</v>
      </c>
      <c r="FJ1" s="67" t="s">
        <v>81</v>
      </c>
      <c r="FK1" s="67" t="s">
        <v>81</v>
      </c>
      <c r="FL1" s="67" t="s">
        <v>81</v>
      </c>
      <c r="FM1" s="67" t="s">
        <v>81</v>
      </c>
      <c r="FN1" s="67" t="s">
        <v>81</v>
      </c>
      <c r="FO1" s="67" t="s">
        <v>81</v>
      </c>
      <c r="FP1" s="67" t="s">
        <v>81</v>
      </c>
      <c r="FQ1" s="67" t="s">
        <v>81</v>
      </c>
      <c r="FR1" s="67" t="s">
        <v>81</v>
      </c>
      <c r="FS1" s="67" t="s">
        <v>81</v>
      </c>
      <c r="FT1" s="67" t="s">
        <v>81</v>
      </c>
      <c r="FU1" s="67" t="s">
        <v>81</v>
      </c>
      <c r="FV1" s="67" t="s">
        <v>81</v>
      </c>
      <c r="FW1" s="67" t="s">
        <v>81</v>
      </c>
      <c r="FX1" s="67" t="s">
        <v>81</v>
      </c>
      <c r="FY1" s="67" t="s">
        <v>81</v>
      </c>
      <c r="FZ1" s="67" t="s">
        <v>81</v>
      </c>
      <c r="GA1" s="67" t="s">
        <v>81</v>
      </c>
      <c r="GB1" s="67" t="s">
        <v>81</v>
      </c>
      <c r="GC1" s="67" t="s">
        <v>81</v>
      </c>
      <c r="GD1" s="67" t="s">
        <v>81</v>
      </c>
      <c r="GE1" s="67" t="s">
        <v>81</v>
      </c>
      <c r="GF1" s="67" t="s">
        <v>81</v>
      </c>
      <c r="GG1" s="67" t="s">
        <v>81</v>
      </c>
      <c r="GH1" s="67" t="s">
        <v>81</v>
      </c>
      <c r="GI1" s="67" t="s">
        <v>81</v>
      </c>
      <c r="GJ1" s="67" t="s">
        <v>81</v>
      </c>
      <c r="GK1" s="67" t="s">
        <v>81</v>
      </c>
      <c r="GL1" s="67" t="s">
        <v>81</v>
      </c>
      <c r="GM1" s="67" t="s">
        <v>81</v>
      </c>
      <c r="GN1" s="67" t="s">
        <v>81</v>
      </c>
      <c r="GO1" s="67" t="s">
        <v>81</v>
      </c>
      <c r="GP1" s="67" t="s">
        <v>81</v>
      </c>
      <c r="GQ1" s="67" t="s">
        <v>81</v>
      </c>
      <c r="GR1" s="67" t="s">
        <v>81</v>
      </c>
      <c r="GS1" s="67" t="s">
        <v>81</v>
      </c>
      <c r="GT1" s="67" t="s">
        <v>81</v>
      </c>
      <c r="GU1" s="67" t="s">
        <v>81</v>
      </c>
      <c r="GV1" s="67" t="s">
        <v>81</v>
      </c>
      <c r="GW1" s="67" t="s">
        <v>81</v>
      </c>
      <c r="GX1" s="67" t="s">
        <v>81</v>
      </c>
      <c r="GY1" s="67" t="s">
        <v>81</v>
      </c>
      <c r="GZ1" s="67" t="s">
        <v>81</v>
      </c>
      <c r="HA1" s="67" t="s">
        <v>81</v>
      </c>
      <c r="HB1" s="67" t="s">
        <v>81</v>
      </c>
      <c r="HC1" s="67" t="s">
        <v>81</v>
      </c>
      <c r="HD1" s="67" t="s">
        <v>81</v>
      </c>
      <c r="HE1" s="67" t="s">
        <v>81</v>
      </c>
      <c r="HF1" s="67" t="s">
        <v>81</v>
      </c>
      <c r="HG1" s="67" t="s">
        <v>81</v>
      </c>
      <c r="HH1" s="67" t="s">
        <v>81</v>
      </c>
      <c r="HI1" s="67" t="s">
        <v>81</v>
      </c>
      <c r="HJ1" s="67" t="s">
        <v>81</v>
      </c>
      <c r="HK1" s="67" t="s">
        <v>81</v>
      </c>
      <c r="HL1" s="67" t="s">
        <v>81</v>
      </c>
      <c r="HM1" t="s">
        <v>82</v>
      </c>
      <c r="HN1" t="s">
        <v>82</v>
      </c>
      <c r="HO1" t="s">
        <v>82</v>
      </c>
      <c r="HP1" t="s">
        <v>82</v>
      </c>
      <c r="HQ1" t="s">
        <v>82</v>
      </c>
      <c r="HR1" t="s">
        <v>83</v>
      </c>
      <c r="HS1" t="s">
        <v>83</v>
      </c>
      <c r="HT1" t="s">
        <v>83</v>
      </c>
      <c r="HU1" t="s">
        <v>83</v>
      </c>
      <c r="HV1" t="s">
        <v>83</v>
      </c>
      <c r="HW1" t="s">
        <v>84</v>
      </c>
      <c r="HX1" t="s">
        <v>84</v>
      </c>
      <c r="HY1" t="s">
        <v>84</v>
      </c>
      <c r="HZ1" t="s">
        <v>84</v>
      </c>
      <c r="IA1" t="s">
        <v>84</v>
      </c>
      <c r="IB1" t="s">
        <v>85</v>
      </c>
      <c r="IC1" t="s">
        <v>85</v>
      </c>
    </row>
    <row r="2" spans="1:237" ht="16.5" thickBot="1" x14ac:dyDescent="0.3">
      <c r="A2" s="1" t="s">
        <v>0</v>
      </c>
      <c r="B2" s="2" t="s">
        <v>1</v>
      </c>
      <c r="C2" s="3" t="s">
        <v>2</v>
      </c>
      <c r="D2" s="3" t="s">
        <v>3</v>
      </c>
      <c r="E2" s="3" t="s">
        <v>4</v>
      </c>
      <c r="F2" s="3" t="s">
        <v>5</v>
      </c>
      <c r="G2" s="4" t="s">
        <v>6</v>
      </c>
      <c r="H2" s="5" t="s">
        <v>7</v>
      </c>
      <c r="I2" s="6" t="s">
        <v>8</v>
      </c>
      <c r="J2" s="7" t="s">
        <v>9</v>
      </c>
      <c r="K2" s="8" t="s">
        <v>10</v>
      </c>
      <c r="L2" s="9" t="s">
        <v>11</v>
      </c>
      <c r="M2" s="9" t="s">
        <v>12</v>
      </c>
      <c r="N2" s="9" t="s">
        <v>13</v>
      </c>
      <c r="O2" s="9" t="s">
        <v>14</v>
      </c>
      <c r="P2" s="9" t="s">
        <v>15</v>
      </c>
      <c r="Q2" s="8" t="s">
        <v>16</v>
      </c>
      <c r="R2" s="7" t="s">
        <v>17</v>
      </c>
      <c r="S2" s="7" t="s">
        <v>18</v>
      </c>
      <c r="T2" s="7" t="s">
        <v>19</v>
      </c>
      <c r="U2" s="7" t="s">
        <v>20</v>
      </c>
      <c r="V2" s="7" t="s">
        <v>21</v>
      </c>
      <c r="W2" s="7" t="s">
        <v>22</v>
      </c>
      <c r="X2" s="7" t="s">
        <v>23</v>
      </c>
      <c r="Y2" s="7" t="s">
        <v>24</v>
      </c>
      <c r="Z2" s="7" t="s">
        <v>25</v>
      </c>
      <c r="AA2" s="10" t="s">
        <v>26</v>
      </c>
      <c r="AB2" s="10" t="s">
        <v>27</v>
      </c>
      <c r="AC2" s="10" t="s">
        <v>28</v>
      </c>
      <c r="AD2" s="10" t="s">
        <v>29</v>
      </c>
      <c r="AE2" s="10" t="s">
        <v>30</v>
      </c>
      <c r="AF2" s="8" t="s">
        <v>31</v>
      </c>
      <c r="AG2" s="6" t="s">
        <v>32</v>
      </c>
      <c r="AH2" s="6" t="s">
        <v>33</v>
      </c>
      <c r="AI2" s="6" t="s">
        <v>34</v>
      </c>
      <c r="AJ2" s="6" t="s">
        <v>35</v>
      </c>
      <c r="AK2" s="6" t="s">
        <v>36</v>
      </c>
      <c r="AL2" s="6" t="s">
        <v>37</v>
      </c>
      <c r="AM2" s="6" t="s">
        <v>38</v>
      </c>
      <c r="AN2" s="6" t="s">
        <v>39</v>
      </c>
      <c r="AO2" s="6" t="s">
        <v>40</v>
      </c>
      <c r="AP2" s="6" t="s">
        <v>41</v>
      </c>
      <c r="AQ2" s="6" t="s">
        <v>42</v>
      </c>
      <c r="AR2" s="6" t="s">
        <v>43</v>
      </c>
      <c r="AS2" s="6" t="s">
        <v>44</v>
      </c>
      <c r="AT2" s="6" t="s">
        <v>45</v>
      </c>
      <c r="AU2" s="6" t="s">
        <v>46</v>
      </c>
      <c r="AV2" s="6" t="s">
        <v>47</v>
      </c>
      <c r="AW2" s="6" t="s">
        <v>48</v>
      </c>
      <c r="AX2" s="6" t="s">
        <v>49</v>
      </c>
      <c r="AY2" s="6" t="s">
        <v>50</v>
      </c>
      <c r="AZ2" s="6" t="s">
        <v>51</v>
      </c>
      <c r="BA2" s="6" t="s">
        <v>52</v>
      </c>
      <c r="BB2" s="6" t="s">
        <v>53</v>
      </c>
      <c r="BC2" s="6" t="s">
        <v>54</v>
      </c>
      <c r="BD2" s="6" t="s">
        <v>55</v>
      </c>
      <c r="BE2" s="6" t="s">
        <v>56</v>
      </c>
      <c r="BF2" s="6" t="s">
        <v>57</v>
      </c>
      <c r="BG2" s="6" t="s">
        <v>58</v>
      </c>
      <c r="BH2" s="6" t="s">
        <v>59</v>
      </c>
      <c r="BI2" s="6" t="s">
        <v>60</v>
      </c>
      <c r="BJ2" s="6" t="s">
        <v>61</v>
      </c>
      <c r="BK2" s="11" t="s">
        <v>2</v>
      </c>
      <c r="BL2" s="11" t="s">
        <v>3</v>
      </c>
      <c r="BM2" s="11" t="s">
        <v>4</v>
      </c>
      <c r="BN2" s="11" t="s">
        <v>5</v>
      </c>
      <c r="BO2" s="12" t="s">
        <v>6</v>
      </c>
      <c r="BP2" s="13" t="s">
        <v>7</v>
      </c>
      <c r="BQ2" s="14" t="s">
        <v>8</v>
      </c>
      <c r="BR2" s="15" t="s">
        <v>9</v>
      </c>
      <c r="BS2" s="16" t="s">
        <v>10</v>
      </c>
      <c r="BT2" s="17" t="s">
        <v>11</v>
      </c>
      <c r="BU2" s="17" t="s">
        <v>12</v>
      </c>
      <c r="BV2" s="17" t="s">
        <v>13</v>
      </c>
      <c r="BW2" s="17" t="s">
        <v>14</v>
      </c>
      <c r="BX2" s="17" t="s">
        <v>15</v>
      </c>
      <c r="BY2" s="16" t="s">
        <v>16</v>
      </c>
      <c r="BZ2" s="15" t="s">
        <v>17</v>
      </c>
      <c r="CA2" s="15" t="s">
        <v>18</v>
      </c>
      <c r="CB2" s="15" t="s">
        <v>19</v>
      </c>
      <c r="CC2" s="15" t="s">
        <v>20</v>
      </c>
      <c r="CD2" s="15" t="s">
        <v>21</v>
      </c>
      <c r="CE2" s="15" t="s">
        <v>22</v>
      </c>
      <c r="CF2" s="15" t="s">
        <v>23</v>
      </c>
      <c r="CG2" s="15" t="s">
        <v>24</v>
      </c>
      <c r="CH2" s="15" t="s">
        <v>25</v>
      </c>
      <c r="CI2" s="18" t="s">
        <v>26</v>
      </c>
      <c r="CJ2" s="18" t="s">
        <v>27</v>
      </c>
      <c r="CK2" s="18" t="s">
        <v>28</v>
      </c>
      <c r="CL2" s="18" t="s">
        <v>29</v>
      </c>
      <c r="CM2" s="18" t="s">
        <v>30</v>
      </c>
      <c r="CN2" s="16" t="s">
        <v>31</v>
      </c>
      <c r="CO2" s="14" t="s">
        <v>32</v>
      </c>
      <c r="CP2" s="14" t="s">
        <v>33</v>
      </c>
      <c r="CQ2" s="14" t="s">
        <v>34</v>
      </c>
      <c r="CR2" s="14" t="s">
        <v>35</v>
      </c>
      <c r="CS2" s="14" t="s">
        <v>36</v>
      </c>
      <c r="CT2" s="14" t="s">
        <v>37</v>
      </c>
      <c r="CU2" s="14" t="s">
        <v>38</v>
      </c>
      <c r="CV2" s="14" t="s">
        <v>39</v>
      </c>
      <c r="CW2" s="14" t="s">
        <v>40</v>
      </c>
      <c r="CX2" s="14" t="s">
        <v>41</v>
      </c>
      <c r="CY2" s="14" t="s">
        <v>42</v>
      </c>
      <c r="CZ2" s="14" t="s">
        <v>43</v>
      </c>
      <c r="DA2" s="14" t="s">
        <v>44</v>
      </c>
      <c r="DB2" s="14" t="s">
        <v>45</v>
      </c>
      <c r="DC2" s="14" t="s">
        <v>46</v>
      </c>
      <c r="DD2" s="14" t="s">
        <v>47</v>
      </c>
      <c r="DE2" s="14" t="s">
        <v>48</v>
      </c>
      <c r="DF2" s="14" t="s">
        <v>49</v>
      </c>
      <c r="DG2" s="14" t="s">
        <v>50</v>
      </c>
      <c r="DH2" s="14" t="s">
        <v>51</v>
      </c>
      <c r="DI2" s="14" t="s">
        <v>52</v>
      </c>
      <c r="DJ2" s="14" t="s">
        <v>53</v>
      </c>
      <c r="DK2" s="14" t="s">
        <v>54</v>
      </c>
      <c r="DL2" s="14" t="s">
        <v>55</v>
      </c>
      <c r="DM2" s="14" t="s">
        <v>56</v>
      </c>
      <c r="DN2" s="14" t="s">
        <v>57</v>
      </c>
      <c r="DO2" s="14" t="s">
        <v>58</v>
      </c>
      <c r="DP2" s="14" t="s">
        <v>59</v>
      </c>
      <c r="DQ2" s="14" t="s">
        <v>60</v>
      </c>
      <c r="DR2" s="14" t="s">
        <v>61</v>
      </c>
      <c r="DS2" s="19" t="s">
        <v>2</v>
      </c>
      <c r="DT2" s="20" t="s">
        <v>4</v>
      </c>
      <c r="DU2" s="21" t="s">
        <v>62</v>
      </c>
      <c r="DV2" s="22" t="s">
        <v>9</v>
      </c>
      <c r="DW2" s="21" t="s">
        <v>16</v>
      </c>
      <c r="DX2" s="4" t="s">
        <v>2</v>
      </c>
      <c r="DY2" s="4" t="s">
        <v>4</v>
      </c>
      <c r="DZ2" s="4" t="s">
        <v>6</v>
      </c>
      <c r="EA2" s="4" t="s">
        <v>9</v>
      </c>
      <c r="EB2" s="4" t="s">
        <v>11</v>
      </c>
      <c r="EC2" s="4" t="s">
        <v>16</v>
      </c>
      <c r="ED2" s="4" t="s">
        <v>21</v>
      </c>
      <c r="EE2" s="4" t="s">
        <v>23</v>
      </c>
      <c r="EF2" s="4" t="s">
        <v>63</v>
      </c>
      <c r="EG2" s="8" t="s">
        <v>31</v>
      </c>
      <c r="EH2" s="23" t="s">
        <v>64</v>
      </c>
      <c r="EI2" s="24" t="s">
        <v>65</v>
      </c>
      <c r="EJ2" s="25" t="s">
        <v>62</v>
      </c>
      <c r="EK2" s="26" t="s">
        <v>66</v>
      </c>
      <c r="EL2" s="26" t="s">
        <v>67</v>
      </c>
      <c r="EM2" s="27" t="s">
        <v>67</v>
      </c>
      <c r="EN2" s="28" t="s">
        <v>68</v>
      </c>
      <c r="EO2" s="29" t="s">
        <v>68</v>
      </c>
      <c r="EP2" s="29" t="s">
        <v>68</v>
      </c>
      <c r="EQ2" s="30" t="s">
        <v>2</v>
      </c>
      <c r="ER2" s="31" t="s">
        <v>4</v>
      </c>
      <c r="ES2" s="32" t="s">
        <v>62</v>
      </c>
      <c r="ET2" s="33" t="s">
        <v>9</v>
      </c>
      <c r="EU2" s="32" t="s">
        <v>16</v>
      </c>
      <c r="EV2" s="34" t="s">
        <v>2</v>
      </c>
      <c r="EW2" s="35" t="s">
        <v>4</v>
      </c>
      <c r="EX2" s="36" t="s">
        <v>62</v>
      </c>
      <c r="EY2" s="37" t="s">
        <v>9</v>
      </c>
      <c r="EZ2" s="38" t="s">
        <v>16</v>
      </c>
      <c r="FA2" s="39" t="s">
        <v>69</v>
      </c>
      <c r="FB2" s="40" t="s">
        <v>67</v>
      </c>
      <c r="FC2" s="40" t="s">
        <v>70</v>
      </c>
      <c r="FD2" s="41" t="s">
        <v>68</v>
      </c>
      <c r="FE2" s="42" t="s">
        <v>2</v>
      </c>
      <c r="FF2" s="42" t="s">
        <v>3</v>
      </c>
      <c r="FG2" s="42" t="s">
        <v>4</v>
      </c>
      <c r="FH2" s="42" t="s">
        <v>5</v>
      </c>
      <c r="FI2" s="43" t="s">
        <v>6</v>
      </c>
      <c r="FJ2" s="44" t="s">
        <v>7</v>
      </c>
      <c r="FK2" s="45" t="s">
        <v>8</v>
      </c>
      <c r="FL2" s="46" t="s">
        <v>9</v>
      </c>
      <c r="FM2" s="47" t="s">
        <v>10</v>
      </c>
      <c r="FN2" s="48" t="s">
        <v>11</v>
      </c>
      <c r="FO2" s="48" t="s">
        <v>12</v>
      </c>
      <c r="FP2" s="48" t="s">
        <v>13</v>
      </c>
      <c r="FQ2" s="48" t="s">
        <v>14</v>
      </c>
      <c r="FR2" s="48" t="s">
        <v>15</v>
      </c>
      <c r="FS2" s="47" t="s">
        <v>16</v>
      </c>
      <c r="FT2" s="46" t="s">
        <v>17</v>
      </c>
      <c r="FU2" s="46" t="s">
        <v>18</v>
      </c>
      <c r="FV2" s="46" t="s">
        <v>19</v>
      </c>
      <c r="FW2" s="46" t="s">
        <v>20</v>
      </c>
      <c r="FX2" s="46" t="s">
        <v>21</v>
      </c>
      <c r="FY2" s="46" t="s">
        <v>22</v>
      </c>
      <c r="FZ2" s="46" t="s">
        <v>23</v>
      </c>
      <c r="GA2" s="46" t="s">
        <v>24</v>
      </c>
      <c r="GB2" s="46" t="s">
        <v>25</v>
      </c>
      <c r="GC2" s="49" t="s">
        <v>26</v>
      </c>
      <c r="GD2" s="49" t="s">
        <v>27</v>
      </c>
      <c r="GE2" s="49" t="s">
        <v>28</v>
      </c>
      <c r="GF2" s="49" t="s">
        <v>29</v>
      </c>
      <c r="GG2" s="49" t="s">
        <v>30</v>
      </c>
      <c r="GH2" s="47" t="s">
        <v>31</v>
      </c>
      <c r="GI2" s="45" t="s">
        <v>32</v>
      </c>
      <c r="GJ2" s="45" t="s">
        <v>33</v>
      </c>
      <c r="GK2" s="45" t="s">
        <v>34</v>
      </c>
      <c r="GL2" s="45" t="s">
        <v>35</v>
      </c>
      <c r="GM2" s="45" t="s">
        <v>36</v>
      </c>
      <c r="GN2" s="45" t="s">
        <v>37</v>
      </c>
      <c r="GO2" s="45" t="s">
        <v>38</v>
      </c>
      <c r="GP2" s="45" t="s">
        <v>39</v>
      </c>
      <c r="GQ2" s="45" t="s">
        <v>40</v>
      </c>
      <c r="GR2" s="45" t="s">
        <v>41</v>
      </c>
      <c r="GS2" s="45" t="s">
        <v>42</v>
      </c>
      <c r="GT2" s="45" t="s">
        <v>43</v>
      </c>
      <c r="GU2" s="45" t="s">
        <v>44</v>
      </c>
      <c r="GV2" s="45" t="s">
        <v>45</v>
      </c>
      <c r="GW2" s="45" t="s">
        <v>46</v>
      </c>
      <c r="GX2" s="45" t="s">
        <v>47</v>
      </c>
      <c r="GY2" s="45" t="s">
        <v>48</v>
      </c>
      <c r="GZ2" s="45" t="s">
        <v>49</v>
      </c>
      <c r="HA2" s="45" t="s">
        <v>50</v>
      </c>
      <c r="HB2" s="45" t="s">
        <v>51</v>
      </c>
      <c r="HC2" s="45" t="s">
        <v>52</v>
      </c>
      <c r="HD2" s="45" t="s">
        <v>53</v>
      </c>
      <c r="HE2" s="45" t="s">
        <v>54</v>
      </c>
      <c r="HF2" s="45" t="s">
        <v>55</v>
      </c>
      <c r="HG2" s="45" t="s">
        <v>56</v>
      </c>
      <c r="HH2" s="45" t="s">
        <v>57</v>
      </c>
      <c r="HI2" s="45" t="s">
        <v>58</v>
      </c>
      <c r="HJ2" s="45" t="s">
        <v>59</v>
      </c>
      <c r="HK2" s="45" t="s">
        <v>60</v>
      </c>
      <c r="HL2" s="45" t="s">
        <v>61</v>
      </c>
      <c r="HM2" s="50" t="s">
        <v>2</v>
      </c>
      <c r="HN2" s="51" t="s">
        <v>4</v>
      </c>
      <c r="HO2" s="52" t="s">
        <v>62</v>
      </c>
      <c r="HP2" s="53" t="s">
        <v>9</v>
      </c>
      <c r="HQ2" s="52" t="s">
        <v>16</v>
      </c>
      <c r="HR2" s="54" t="s">
        <v>2</v>
      </c>
      <c r="HS2" s="55" t="s">
        <v>4</v>
      </c>
      <c r="HT2" s="56" t="s">
        <v>62</v>
      </c>
      <c r="HU2" s="57" t="s">
        <v>9</v>
      </c>
      <c r="HV2" s="56" t="s">
        <v>16</v>
      </c>
      <c r="HW2" s="58" t="s">
        <v>2</v>
      </c>
      <c r="HX2" s="59" t="s">
        <v>4</v>
      </c>
      <c r="HY2" s="60" t="s">
        <v>62</v>
      </c>
      <c r="HZ2" s="61" t="s">
        <v>9</v>
      </c>
      <c r="IA2" s="60" t="s">
        <v>16</v>
      </c>
      <c r="IB2" s="62" t="s">
        <v>16</v>
      </c>
      <c r="IC2" s="63" t="s">
        <v>31</v>
      </c>
    </row>
    <row r="3" spans="1:237" x14ac:dyDescent="0.25">
      <c r="A3" s="64" t="str">
        <f>'[1]PROD-GEF-NOVEMBRE-2016'!G3</f>
        <v>GEFION-VL&gt;30CV</v>
      </c>
      <c r="B3" s="65" t="str">
        <f>'[1]PROD-GEF-NOVEMBRE-2016'!C3</f>
        <v>09/11/2016 08:42:23</v>
      </c>
      <c r="C3" s="66">
        <f>(IF(AND('[1]PROD-GEF-NOVEMBRE-2016'!X3=1,OR('[1]PROD-GEF-NOVEMBRE-2016'!G3="GEFION- VL")),1,0))</f>
        <v>0</v>
      </c>
      <c r="D3" s="66">
        <f>(IF(AND('[1]PROD-GEF-NOVEMBRE-2016'!X3=2,OR('[1]PROD-GEF-NOVEMBRE-2016'!G3="GEFION- VL")),1,0))</f>
        <v>0</v>
      </c>
      <c r="E3" s="66">
        <f>(IF(AND('[1]PROD-GEF-NOVEMBRE-2016'!X3=3,OR('[1]PROD-GEF-NOVEMBRE-2016'!G3="GEFION- VL")),1,0))</f>
        <v>0</v>
      </c>
      <c r="F3" s="66">
        <f>(IF(AND('[1]PROD-GEF-NOVEMBRE-2016'!X3=4,OR('[1]PROD-GEF-NOVEMBRE-2016'!G3="GEFION- VL")),1,0))</f>
        <v>0</v>
      </c>
      <c r="G3" s="66">
        <f>(IF(AND('[1]PROD-GEF-NOVEMBRE-2016'!X3=5,OR('[1]PROD-GEF-NOVEMBRE-2016'!G3="GEFION- VL")),1,0))</f>
        <v>0</v>
      </c>
      <c r="H3" s="66">
        <f>(IF(AND('[1]PROD-GEF-NOVEMBRE-2016'!X3=6,OR('[1]PROD-GEF-NOVEMBRE-2016'!G3="GEFION- VL")),1,0))</f>
        <v>0</v>
      </c>
      <c r="I3" s="66">
        <f>(IF(AND('[1]PROD-GEF-NOVEMBRE-2016'!X3=7,OR('[1]PROD-GEF-NOVEMBRE-2016'!G3="GEFION- VL")),1,0))</f>
        <v>0</v>
      </c>
      <c r="J3" s="66">
        <f>(IF(AND('[1]PROD-GEF-NOVEMBRE-2016'!X3=8,OR('[1]PROD-GEF-NOVEMBRE-2016'!G3="GEFION- VL")),1,0))</f>
        <v>0</v>
      </c>
      <c r="K3" s="66">
        <f>(IF(AND('[1]PROD-GEF-NOVEMBRE-2016'!X3=9,OR('[1]PROD-GEF-NOVEMBRE-2016'!G3="GEFION- VL")),1,0))</f>
        <v>0</v>
      </c>
      <c r="L3" s="66">
        <f>(IF(AND('[1]PROD-GEF-NOVEMBRE-2016'!X3=10,OR('[1]PROD-GEF-NOVEMBRE-2016'!G3="GEFION- VL")),1,0))</f>
        <v>0</v>
      </c>
      <c r="M3" s="66">
        <f>(IF(AND('[1]PROD-GEF-NOVEMBRE-2016'!X3=11,OR('[1]PROD-GEF-NOVEMBRE-2016'!G3="GEFION- VL")),1,0))</f>
        <v>0</v>
      </c>
      <c r="N3" s="66">
        <f>(IF(AND('[1]PROD-GEF-NOVEMBRE-2016'!X3=12,OR('[1]PROD-GEF-NOVEMBRE-2016'!G3="GEFION- VL")),1,0))</f>
        <v>0</v>
      </c>
      <c r="O3" s="66">
        <f>(IF(AND('[1]PROD-GEF-NOVEMBRE-2016'!X3=13,OR('[1]PROD-GEF-NOVEMBRE-2016'!G3="GEFION- VL")),1,0))</f>
        <v>0</v>
      </c>
      <c r="P3" s="66">
        <f>(IF(AND('[1]PROD-GEF-NOVEMBRE-2016'!X3=14,OR('[1]PROD-GEF-NOVEMBRE-2016'!H3="GEFION- VL")),1,0))</f>
        <v>0</v>
      </c>
      <c r="Q3" s="66">
        <f>(IF(AND('[1]PROD-GEF-NOVEMBRE-2016'!X3=15,OR('[1]PROD-GEF-NOVEMBRE-2016'!G3="GEFION- VL")),1,0))</f>
        <v>0</v>
      </c>
      <c r="R3" s="66">
        <f>(IF(AND('[1]PROD-GEF-NOVEMBRE-2016'!AD3=10,OR('[1]PROD-GEF-NOVEMBRE-2016'!M3="GEFION- VL")),1,0))</f>
        <v>0</v>
      </c>
      <c r="S3" s="66">
        <f>(IF(AND('[1]PROD-GEF-NOVEMBRE-2016'!AE3=10,OR('[1]PROD-GEF-NOVEMBRE-2016'!N3="GEFION- VL")),1,0))</f>
        <v>0</v>
      </c>
      <c r="T3" s="66">
        <f>(IF(AND('[1]PROD-GEF-NOVEMBRE-2016'!AO3=1,OR('[1]PROD-GEF-NOVEMBRE-2016'!X3="GEFION- VL")),1,0))</f>
        <v>0</v>
      </c>
      <c r="U3" s="66">
        <f>(IF(AND('[1]PROD-GEF-NOVEMBRE-2016'!AP3=1,OR('[1]PROD-GEF-NOVEMBRE-2016'!Y3="GEFION- VL")),1,0))</f>
        <v>0</v>
      </c>
      <c r="V3" s="66">
        <f>(IF(AND('[1]PROD-GEF-NOVEMBRE-2016'!AQ3=1,OR('[1]PROD-GEF-NOVEMBRE-2016'!Z3="GEFION- VL")),1,0))</f>
        <v>0</v>
      </c>
      <c r="W3" s="66">
        <f>(IF(AND('[1]PROD-GEF-NOVEMBRE-2016'!AR3=1,OR('[1]PROD-GEF-NOVEMBRE-2016'!AA3="GEFION- VL")),1,0))</f>
        <v>0</v>
      </c>
      <c r="X3" s="66">
        <f>(IF(AND('[1]PROD-GEF-NOVEMBRE-2016'!AS3=1,OR('[1]PROD-GEF-NOVEMBRE-2016'!AB3="GEFION- VL")),1,0))</f>
        <v>0</v>
      </c>
      <c r="Y3" s="66">
        <f>(IF(AND('[1]PROD-GEF-NOVEMBRE-2016'!AT3=1,OR('[1]PROD-GEF-NOVEMBRE-2016'!AC3="GEFION- VL")),1,0))</f>
        <v>0</v>
      </c>
      <c r="Z3" s="66">
        <f>(IF(AND('[1]PROD-GEF-NOVEMBRE-2016'!AU3=1,OR('[1]PROD-GEF-NOVEMBRE-2016'!AD3="GEFION- VL")),1,0))</f>
        <v>0</v>
      </c>
      <c r="AA3" s="66">
        <f>(IF(AND('[1]PROD-GEF-NOVEMBRE-2016'!AV3=1,OR('[1]PROD-GEF-NOVEMBRE-2016'!AE3="GEFION- VL")),1,0))</f>
        <v>0</v>
      </c>
      <c r="AB3" s="66">
        <f>(IF(AND('[1]PROD-GEF-NOVEMBRE-2016'!AW3=1,OR('[1]PROD-GEF-NOVEMBRE-2016'!AF3="GEFION- VL")),1,0))</f>
        <v>0</v>
      </c>
      <c r="AC3" s="66">
        <f>(IF(AND('[1]PROD-GEF-NOVEMBRE-2016'!AX3=1,OR('[1]PROD-GEF-NOVEMBRE-2016'!AG3="GEFION- VL")),1,0))</f>
        <v>0</v>
      </c>
      <c r="AD3" s="66">
        <f>(IF(AND('[1]PROD-GEF-NOVEMBRE-2016'!AY3=1,OR('[1]PROD-GEF-NOVEMBRE-2016'!AH3="GEFION- VL")),1,0))</f>
        <v>0</v>
      </c>
      <c r="AE3" s="66">
        <f>(IF(AND('[1]PROD-GEF-NOVEMBRE-2016'!AZ3=1,OR('[1]PROD-GEF-NOVEMBRE-2016'!AI3="GEFION- VL")),1,0))</f>
        <v>0</v>
      </c>
      <c r="AF3" s="66">
        <f>(IF(AND('[1]PROD-GEF-NOVEMBRE-2016'!BA3=1,OR('[1]PROD-GEF-NOVEMBRE-2016'!AJ3="GEFION- VL")),1,0))</f>
        <v>0</v>
      </c>
      <c r="AG3" s="66">
        <f>(IF(AND('[1]PROD-GEF-NOVEMBRE-2016'!BB3=1,OR('[1]PROD-GEF-NOVEMBRE-2016'!AK3="GEFION- VL")),1,0))</f>
        <v>0</v>
      </c>
      <c r="AH3" s="66">
        <f>(IF(AND('[1]PROD-GEF-NOVEMBRE-2016'!BC3=1,OR('[1]PROD-GEF-NOVEMBRE-2016'!AL3="GEFION- VL")),1,0))</f>
        <v>0</v>
      </c>
      <c r="AI3" s="66">
        <f>(IF(AND('[1]PROD-GEF-NOVEMBRE-2016'!BD3=1,OR('[1]PROD-GEF-NOVEMBRE-2016'!AM3="GEFION- VL")),1,0))</f>
        <v>0</v>
      </c>
      <c r="AJ3" s="66">
        <f>(IF(AND('[1]PROD-GEF-NOVEMBRE-2016'!BE3=1,OR('[1]PROD-GEF-NOVEMBRE-2016'!AN3="GEFION- VL")),1,0))</f>
        <v>0</v>
      </c>
      <c r="AK3" s="66">
        <f>(IF(AND('[1]PROD-GEF-NOVEMBRE-2016'!BF3=1,OR('[1]PROD-GEF-NOVEMBRE-2016'!AO3="GEFION- VL")),1,0))</f>
        <v>0</v>
      </c>
      <c r="AL3" s="66">
        <f>(IF(AND('[1]PROD-GEF-NOVEMBRE-2016'!BG3=1,OR('[1]PROD-GEF-NOVEMBRE-2016'!AP3="GEFION- VL")),1,0))</f>
        <v>0</v>
      </c>
      <c r="AM3" s="66">
        <f>(IF(AND('[1]PROD-GEF-NOVEMBRE-2016'!BH3=1,OR('[1]PROD-GEF-NOVEMBRE-2016'!AQ3="GEFION- VL")),1,0))</f>
        <v>0</v>
      </c>
      <c r="AN3" s="66">
        <f>(IF(AND('[1]PROD-GEF-NOVEMBRE-2016'!BI3=1,OR('[1]PROD-GEF-NOVEMBRE-2016'!AR3="GEFION- VL")),1,0))</f>
        <v>0</v>
      </c>
      <c r="AO3" s="66">
        <f>(IF(AND('[1]PROD-GEF-NOVEMBRE-2016'!BJ3=1,OR('[1]PROD-GEF-NOVEMBRE-2016'!AS3="GEFION- VL")),1,0))</f>
        <v>0</v>
      </c>
      <c r="AP3" s="66">
        <f>(IF(AND('[1]PROD-GEF-NOVEMBRE-2016'!BK3=1,OR('[1]PROD-GEF-NOVEMBRE-2016'!AT3="GEFION- VL")),1,0))</f>
        <v>0</v>
      </c>
      <c r="AQ3" s="66">
        <f>(IF(AND('[1]PROD-GEF-NOVEMBRE-2016'!BL3=1,OR('[1]PROD-GEF-NOVEMBRE-2016'!AU3="GEFION- VL")),1,0))</f>
        <v>0</v>
      </c>
      <c r="AR3" s="66">
        <f>(IF(AND('[1]PROD-GEF-NOVEMBRE-2016'!BM3=1,OR('[1]PROD-GEF-NOVEMBRE-2016'!AV3="GEFION- VL")),1,0))</f>
        <v>0</v>
      </c>
      <c r="AS3" s="66">
        <f>(IF(AND('[1]PROD-GEF-NOVEMBRE-2016'!BN3=1,OR('[1]PROD-GEF-NOVEMBRE-2016'!AW3="GEFION- VL")),1,0))</f>
        <v>0</v>
      </c>
      <c r="AT3" s="66">
        <f>(IF(AND('[1]PROD-GEF-NOVEMBRE-2016'!BO3=1,OR('[1]PROD-GEF-NOVEMBRE-2016'!AX3="GEFION- VL")),1,0))</f>
        <v>0</v>
      </c>
      <c r="AU3" s="66">
        <f>(IF(AND('[1]PROD-GEF-NOVEMBRE-2016'!BP3=1,OR('[1]PROD-GEF-NOVEMBRE-2016'!AY3="GEFION- VL")),1,0))</f>
        <v>0</v>
      </c>
      <c r="AV3" s="66">
        <f>(IF(AND('[1]PROD-GEF-NOVEMBRE-2016'!BQ3=1,OR('[1]PROD-GEF-NOVEMBRE-2016'!AZ3="GEFION- VL")),1,0))</f>
        <v>0</v>
      </c>
      <c r="AW3" s="66">
        <f>(IF(AND('[1]PROD-GEF-NOVEMBRE-2016'!BR3=1,OR('[1]PROD-GEF-NOVEMBRE-2016'!BA3="GEFION- VL")),1,0))</f>
        <v>0</v>
      </c>
      <c r="AX3" s="66">
        <f>(IF(AND('[1]PROD-GEF-NOVEMBRE-2016'!BS3=1,OR('[1]PROD-GEF-NOVEMBRE-2016'!BB3="GEFION- VL")),1,0))</f>
        <v>0</v>
      </c>
      <c r="AY3" s="66">
        <f>(IF(AND('[1]PROD-GEF-NOVEMBRE-2016'!BT3=1,OR('[1]PROD-GEF-NOVEMBRE-2016'!BC3="GEFION- VL")),1,0))</f>
        <v>0</v>
      </c>
      <c r="AZ3" s="66">
        <f>(IF(AND('[1]PROD-GEF-NOVEMBRE-2016'!BU3=1,OR('[1]PROD-GEF-NOVEMBRE-2016'!BD3="GEFION- VL")),1,0))</f>
        <v>0</v>
      </c>
      <c r="BA3" s="66">
        <f>(IF(AND('[1]PROD-GEF-NOVEMBRE-2016'!BV3=1,OR('[1]PROD-GEF-NOVEMBRE-2016'!BE3="GEFION- VL")),1,0))</f>
        <v>0</v>
      </c>
      <c r="BB3" s="66">
        <f>(IF(AND('[1]PROD-GEF-NOVEMBRE-2016'!BW3=1,OR('[1]PROD-GEF-NOVEMBRE-2016'!BF3="GEFION- VL")),1,0))</f>
        <v>0</v>
      </c>
      <c r="BC3" s="66">
        <f>(IF(AND('[1]PROD-GEF-NOVEMBRE-2016'!BX3=1,OR('[1]PROD-GEF-NOVEMBRE-2016'!BG3="GEFION- VL")),1,0))</f>
        <v>0</v>
      </c>
      <c r="BD3" s="66">
        <f>(IF(AND('[1]PROD-GEF-NOVEMBRE-2016'!BY3=1,OR('[1]PROD-GEF-NOVEMBRE-2016'!BH3="GEFION- VL")),1,0))</f>
        <v>0</v>
      </c>
      <c r="BE3" s="66">
        <f>(IF(AND('[1]PROD-GEF-NOVEMBRE-2016'!BZ3=1,OR('[1]PROD-GEF-NOVEMBRE-2016'!BI3="GEFION- VL")),1,0))</f>
        <v>0</v>
      </c>
      <c r="BF3" s="66">
        <f>(IF(AND('[1]PROD-GEF-NOVEMBRE-2016'!CA3=1,OR('[1]PROD-GEF-NOVEMBRE-2016'!BJ3="GEFION- VL")),1,0))</f>
        <v>0</v>
      </c>
      <c r="BG3" s="66">
        <f>(IF(AND('[1]PROD-GEF-NOVEMBRE-2016'!CB3=1,OR('[1]PROD-GEF-NOVEMBRE-2016'!BK3="GEFION- VL")),1,0))</f>
        <v>0</v>
      </c>
      <c r="BH3" s="66">
        <f>(IF(AND('[1]PROD-GEF-NOVEMBRE-2016'!CC3=1,OR('[1]PROD-GEF-NOVEMBRE-2016'!BL3="GEFION- VL")),1,0))</f>
        <v>0</v>
      </c>
      <c r="BI3" s="66">
        <f>(IF(AND('[1]PROD-GEF-NOVEMBRE-2016'!CD3=1,OR('[1]PROD-GEF-NOVEMBRE-2016'!BM3="GEFION- VL")),1,0))</f>
        <v>0</v>
      </c>
      <c r="BJ3" s="66">
        <f>(IF(AND('[1]PROD-GEF-NOVEMBRE-2016'!CE3=1,OR('[1]PROD-GEF-NOVEMBRE-2016'!BN3="GEFION- VL")),1,0))</f>
        <v>0</v>
      </c>
      <c r="BK3" s="66">
        <f>(IF(AND('[2]PROD-GEF-NOVEMBRE-2016'!V13=1,OR('[2]PROD-GEF-NOVEMBRE-2016'!F13="GEFION - TEMPO AUTO WW GARAGE")),1,0))</f>
        <v>0</v>
      </c>
      <c r="BL3" s="66">
        <f>(IF(AND('[2]PROD-GEF-NOVEMBRE-2016'!V13=2,OR('[2]PROD-GEF-NOVEMBRE-2016'!F13="GEFION - TEMPO AUTO WW GARAGE")),1,0))</f>
        <v>0</v>
      </c>
      <c r="BM3" s="66">
        <f>(IF(AND('[2]PROD-GEF-NOVEMBRE-2016'!V13=3,OR('[2]PROD-GEF-NOVEMBRE-2016'!F13="GEFION - TEMPO AUTO WW GARAGE")),1,0))</f>
        <v>0</v>
      </c>
      <c r="BN3" s="66">
        <f>(IF(AND('[2]PROD-GEF-NOVEMBRE-2016'!V13=4,OR('[2]PROD-GEF-NOVEMBRE-2016'!F13="GEFION - TEMPO AUTO WW GARAGE")),1,0))</f>
        <v>0</v>
      </c>
      <c r="BO3" s="66">
        <f>(IF(AND('[2]PROD-GEF-NOVEMBRE-2016'!V13=5,OR('[2]PROD-GEF-NOVEMBRE-2016'!F13="GEFION - TEMPO AUTO WW GARAGE")),1,0))</f>
        <v>0</v>
      </c>
      <c r="BP3" s="66">
        <f>(IF(AND('[2]PROD-GEF-NOVEMBRE-2016'!V13=6,OR('[2]PROD-GEF-NOVEMBRE-2016'!F13="GEFION - TEMPO AUTO WW GARAGE")),1,0))</f>
        <v>0</v>
      </c>
      <c r="BQ3" s="66">
        <f>(IF(AND('[2]PROD-GEF-NOVEMBRE-2016'!V13=7,OR('[2]PROD-GEF-NOVEMBRE-2016'!F13="GEFION - TEMPO AUTO WW GARAGE")),1,0))</f>
        <v>0</v>
      </c>
      <c r="BR3" s="66">
        <f>(IF(AND('[2]PROD-GEF-NOVEMBRE-2016'!V13=8,OR('[2]PROD-GEF-NOVEMBRE-2016'!F13="GEFION - TEMPO AUTO WW GARAGE")),1,0))</f>
        <v>0</v>
      </c>
      <c r="BS3" s="66">
        <f>(IF(AND('[2]PROD-GEF-NOVEMBRE-2016'!V13=9,OR('[2]PROD-GEF-NOVEMBRE-2016'!F13="GEFION - TEMPO AUTO WW GARAGE")),1,0))</f>
        <v>0</v>
      </c>
      <c r="BT3" s="66">
        <f>(IF(AND('[2]PROD-GEF-NOVEMBRE-2016'!V13=10,OR('[2]PROD-GEF-NOVEMBRE-2016'!F13="GEFION - TEMPO AUTO WW GARAGE")),1,0))</f>
        <v>0</v>
      </c>
      <c r="BU3" s="66">
        <f>(IF(AND('[2]PROD-GEF-NOVEMBRE-2016'!V13=11,OR('[2]PROD-GEF-NOVEMBRE-2016'!F13="GEFION - TEMPO AUTO WW GARAGE")),1,0))</f>
        <v>0</v>
      </c>
      <c r="BV3" s="66">
        <f>(IF(AND('[2]PROD-GEF-NOVEMBRE-2016'!V13=12,OR('[2]PROD-GEF-NOVEMBRE-2016'!F13="GEFION - TEMPO AUTO WW GARAGE")),1,0))</f>
        <v>0</v>
      </c>
      <c r="BW3" s="66">
        <f>(IF(AND('[2]PROD-GEF-NOVEMBRE-2016'!V13=13,OR('[2]PROD-GEF-NOVEMBRE-2016'!F13="GEFION - TEMPO AUTO WW GARAGE")),1,0))</f>
        <v>0</v>
      </c>
      <c r="BX3" s="66">
        <f>(IF(AND('[2]PROD-GEF-NOVEMBRE-2016'!V13=14,OR('[2]PROD-GEF-NOVEMBRE-2016'!F13="GEFION - TEMPO AUTO WW GARAGE")),1,0))</f>
        <v>0</v>
      </c>
      <c r="BY3" s="66">
        <f>(IF(AND('[2]PROD-GEF-NOVEMBRE-2016'!V13=15,OR('[2]PROD-GEF-NOVEMBRE-2016'!F13="GEFION - TEMPO AUTO WW GARAGE")),1,0))</f>
        <v>0</v>
      </c>
      <c r="BZ3" s="66">
        <f>(IF(AND('[2]PROD-GEF-NOVEMBRE-2016'!V13=16,OR('[2]PROD-GEF-NOVEMBRE-2016'!F13="GEFION - TEMPO AUTO WW GARAGE")),1,0))</f>
        <v>0</v>
      </c>
      <c r="CA3" s="66">
        <f>(IF(AND('[2]PROD-GEF-NOVEMBRE-2016'!V13=17,OR('[2]PROD-GEF-NOVEMBRE-2016'!F13="GEFION - TEMPO AUTO WW GARAGE")),1,0))</f>
        <v>0</v>
      </c>
      <c r="CB3" s="66">
        <f>(IF(AND('[2]PROD-GEF-NOVEMBRE-2016'!V13=18,OR('[2]PROD-GEF-NOVEMBRE-2016'!F13="GEFION - TEMPO AUTO WW GARAGE")),1,0))</f>
        <v>0</v>
      </c>
      <c r="CC3" s="66">
        <f>(IF(AND('[2]PROD-GEF-NOVEMBRE-2016'!V13=19,OR('[2]PROD-GEF-NOVEMBRE-2016'!F13="GEFION - TEMPO AUTO WW GARAGE")),1,0))</f>
        <v>0</v>
      </c>
      <c r="CD3" s="66">
        <f>(IF(AND('[2]PROD-GEF-NOVEMBRE-2016'!V13=20,OR('[2]PROD-GEF-NOVEMBRE-2016'!F13="GEFION - TEMPO AUTO WW GARAGE")),1,0))</f>
        <v>0</v>
      </c>
      <c r="CE3" s="66">
        <f>(IF(AND('[2]PROD-GEF-NOVEMBRE-2016'!V13=21,OR('[2]PROD-GEF-NOVEMBRE-2016'!F13="GEFION - TEMPO AUTO WW GARAGE")),1,0))</f>
        <v>0</v>
      </c>
      <c r="CF3" s="66">
        <f>(IF(AND('[2]PROD-GEF-NOVEMBRE-2016'!V13=22,OR('[2]PROD-GEF-NOVEMBRE-2016'!F13="GEFION - TEMPO AUTO WW GARAGE")),1,0))</f>
        <v>0</v>
      </c>
      <c r="CG3" s="66">
        <f>(IF(AND('[2]PROD-GEF-NOVEMBRE-2016'!V13=23,OR('[2]PROD-GEF-NOVEMBRE-2016'!F13="GEFION - TEMPO AUTO WW GARAGE")),1,0))</f>
        <v>0</v>
      </c>
      <c r="CH3" s="66">
        <f>(IF(AND('[2]PROD-GEF-NOVEMBRE-2016'!V13=24,OR('[2]PROD-GEF-NOVEMBRE-2016'!F13="GEFION - TEMPO AUTO WW GARAGE")),1,0))</f>
        <v>0</v>
      </c>
      <c r="CI3" s="66">
        <f>(IF(AND('[2]PROD-GEF-NOVEMBRE-2016'!V13=25,OR('[2]PROD-GEF-NOVEMBRE-2016'!F13="GEFION - TEMPO AUTO WW GARAGE")),1,0))</f>
        <v>0</v>
      </c>
      <c r="CJ3" s="66">
        <f>(IF(AND('[2]PROD-GEF-NOVEMBRE-2016'!V13=26,OR('[2]PROD-GEF-NOVEMBRE-2016'!F13="GEFION - TEMPO AUTO WW GARAGE")),1,0))</f>
        <v>0</v>
      </c>
      <c r="CK3" s="66">
        <f>(IF(AND('[2]PROD-GEF-NOVEMBRE-2016'!V13=27,OR('[2]PROD-GEF-NOVEMBRE-2016'!F13="GEFION - TEMPO AUTO WW GARAGE")),1,0))</f>
        <v>0</v>
      </c>
      <c r="CL3" s="66">
        <f>(IF(AND('[2]PROD-GEF-NOVEMBRE-2016'!V13=28,OR('[2]PROD-GEF-NOVEMBRE-2016'!F13="GEFION - TEMPO AUTO WW GARAGE")),1,0))</f>
        <v>0</v>
      </c>
      <c r="CM3" s="66">
        <f>(IF(AND('[2]PROD-GEF-NOVEMBRE-2016'!V13=29,OR('[2]PROD-GEF-NOVEMBRE-2016'!F13="GEFION - TEMPO AUTO WW GARAGE")),1,0))</f>
        <v>0</v>
      </c>
      <c r="CN3" s="66">
        <f>(IF(AND('[2]PROD-GEF-NOVEMBRE-2016'!V13=30,OR('[2]PROD-GEF-NOVEMBRE-2016'!F13="GEFION - TEMPO AUTO WW GARAGE")),1,0))</f>
        <v>0</v>
      </c>
      <c r="CO3" s="66">
        <f>(IF(AND('[2]PROD-GEF-NOVEMBRE-2016'!V13=31,OR('[2]PROD-GEF-NOVEMBRE-2016'!F13="GEFION - TEMPO AUTO WW GARAGE")),1,0))</f>
        <v>0</v>
      </c>
      <c r="CP3" s="66">
        <f>(IF(AND('[2]PROD-GEF-NOVEMBRE-2016'!V13=32,OR('[2]PROD-GEF-NOVEMBRE-2016'!F13="GEFION - TEMPO AUTO WW GARAGE")),1,0))</f>
        <v>0</v>
      </c>
      <c r="CQ3" s="66">
        <f>(IF(AND('[2]PROD-GEF-NOVEMBRE-2016'!V13=33,OR('[2]PROD-GEF-NOVEMBRE-2016'!F13="GEFION - TEMPO AUTO WW GARAGE")),1,0))</f>
        <v>0</v>
      </c>
      <c r="CR3" s="66">
        <f>(IF(AND('[2]PROD-GEF-NOVEMBRE-2016'!V13=34,OR('[2]PROD-GEF-NOVEMBRE-2016'!F13="GEFION - TEMPO AUTO WW GARAGE")),1,0))</f>
        <v>0</v>
      </c>
      <c r="CS3" s="66">
        <f>(IF(AND('[2]PROD-GEF-NOVEMBRE-2016'!V13=35,OR('[2]PROD-GEF-NOVEMBRE-2016'!F13="GEFION - TEMPO AUTO WW GARAGE")),1,0))</f>
        <v>0</v>
      </c>
      <c r="CT3" s="66">
        <f>(IF(AND('[2]PROD-GEF-NOVEMBRE-2016'!V13=36,OR('[2]PROD-GEF-NOVEMBRE-2016'!F13="GEFION - TEMPO AUTO WW GARAGE")),1,0))</f>
        <v>0</v>
      </c>
      <c r="CU3" s="66">
        <f>(IF(AND('[2]PROD-GEF-NOVEMBRE-2016'!V13=37,OR('[2]PROD-GEF-NOVEMBRE-2016'!F13="GEFION - TEMPO AUTO WW GARAGE")),1,0))</f>
        <v>0</v>
      </c>
      <c r="CV3" s="66">
        <f>(IF(AND('[2]PROD-GEF-NOVEMBRE-2016'!V13=38,OR('[2]PROD-GEF-NOVEMBRE-2016'!F13="GEFION - TEMPO AUTO WW GARAGE")),1,0))</f>
        <v>0</v>
      </c>
      <c r="CW3" s="66">
        <f>(IF(AND('[2]PROD-GEF-NOVEMBRE-2016'!V13=39,OR('[2]PROD-GEF-NOVEMBRE-2016'!F13="GEFION - TEMPO AUTO WW GARAGE")),1,0))</f>
        <v>0</v>
      </c>
      <c r="CX3" s="66">
        <f>(IF(AND('[2]PROD-GEF-NOVEMBRE-2016'!V13=40,OR('[2]PROD-GEF-NOVEMBRE-2016'!F13="GEFION - TEMPO AUTO WW GARAGE")),1,0))</f>
        <v>0</v>
      </c>
      <c r="CY3" s="66">
        <f>(IF(AND('[2]PROD-GEF-NOVEMBRE-2016'!V13=41,OR('[2]PROD-GEF-NOVEMBRE-2016'!F13="GEFION - TEMPO AUTO WW GARAGE")),1,0))</f>
        <v>0</v>
      </c>
      <c r="CZ3" s="66">
        <f>(IF(AND('[2]PROD-GEF-NOVEMBRE-2016'!V13=42,OR('[2]PROD-GEF-NOVEMBRE-2016'!F13="GEFION - TEMPO AUTO WW GARAGE")),1,0))</f>
        <v>0</v>
      </c>
      <c r="DA3" s="66">
        <f>(IF(AND('[2]PROD-GEF-NOVEMBRE-2016'!V13=43,OR('[2]PROD-GEF-NOVEMBRE-2016'!F13="GEFION - TEMPO AUTO WW GARAGE")),1,0))</f>
        <v>0</v>
      </c>
      <c r="DB3" s="66">
        <f>(IF(AND('[2]PROD-GEF-NOVEMBRE-2016'!V13=44,OR('[2]PROD-GEF-NOVEMBRE-2016'!F13="GEFION - TEMPO AUTO WW GARAGE")),1,0))</f>
        <v>0</v>
      </c>
      <c r="DC3" s="66">
        <f>(IF(AND('[2]PROD-GEF-NOVEMBRE-2016'!V13=45,OR('[2]PROD-GEF-NOVEMBRE-2016'!F13="GEFION - TEMPO AUTO WW GARAGE")),1,0))</f>
        <v>0</v>
      </c>
      <c r="DD3" s="66">
        <f>(IF(AND('[2]PROD-GEF-NOVEMBRE-2016'!V13=46,OR('[2]PROD-GEF-NOVEMBRE-2016'!F13="GEFION - TEMPO AUTO WW GARAGE")),1,0))</f>
        <v>0</v>
      </c>
      <c r="DE3" s="66">
        <f>(IF(AND('[2]PROD-GEF-NOVEMBRE-2016'!V13=47,OR('[2]PROD-GEF-NOVEMBRE-2016'!F13="GEFION - TEMPO AUTO WW GARAGE")),1,0))</f>
        <v>0</v>
      </c>
      <c r="DF3" s="66">
        <f>(IF(AND('[2]PROD-GEF-NOVEMBRE-2016'!V13=48,OR('[2]PROD-GEF-NOVEMBRE-2016'!F13="GEFION - TEMPO AUTO WW GARAGE")),1,0))</f>
        <v>0</v>
      </c>
      <c r="DG3" s="66">
        <f>(IF(AND('[2]PROD-GEF-NOVEMBRE-2016'!V13=49,OR('[2]PROD-GEF-NOVEMBRE-2016'!F13="GEFION - TEMPO AUTO WW GARAGE")),1,0))</f>
        <v>0</v>
      </c>
      <c r="DH3" s="66">
        <f>(IF(AND('[2]PROD-GEF-NOVEMBRE-2016'!V13=50,OR('[2]PROD-GEF-NOVEMBRE-2016'!F13="GEFION - TEMPO AUTO WW GARAGE")),1,0))</f>
        <v>0</v>
      </c>
      <c r="DI3" s="66">
        <f>(IF(AND('[2]PROD-GEF-NOVEMBRE-2016'!V13=51,OR('[2]PROD-GEF-NOVEMBRE-2016'!F13="GEFION - TEMPO AUTO WW GARAGE")),1,0))</f>
        <v>0</v>
      </c>
      <c r="DJ3" s="66">
        <f>(IF(AND('[2]PROD-GEF-NOVEMBRE-2016'!V13=52,OR('[2]PROD-GEF-NOVEMBRE-2016'!F13="GEFION - TEMPO AUTO WW GARAGE")),1,0))</f>
        <v>0</v>
      </c>
      <c r="DK3" s="66">
        <f>(IF(AND('[2]PROD-GEF-NOVEMBRE-2016'!V13=53,OR('[2]PROD-GEF-NOVEMBRE-2016'!F13="GEFION - TEMPO AUTO WW GARAGE")),1,0))</f>
        <v>0</v>
      </c>
      <c r="DL3" s="66">
        <f>(IF(AND('[2]PROD-GEF-NOVEMBRE-2016'!V13=54,OR('[2]PROD-GEF-NOVEMBRE-2016'!F13="GEFION - TEMPO AUTO WW GARAGE")),1,0))</f>
        <v>0</v>
      </c>
      <c r="DM3" s="66">
        <f>(IF(AND('[2]PROD-GEF-NOVEMBRE-2016'!V13=55,OR('[2]PROD-GEF-NOVEMBRE-2016'!F13="GEFION - TEMPO AUTO WW GARAGE")),1,0))</f>
        <v>0</v>
      </c>
      <c r="DN3" s="66">
        <f>(IF(AND('[2]PROD-GEF-NOVEMBRE-2016'!V13=56,OR('[2]PROD-GEF-NOVEMBRE-2016'!F13="GEFION - TEMPO AUTO WW GARAGE")),1,0))</f>
        <v>0</v>
      </c>
      <c r="DO3" s="66">
        <f>(IF(AND('[2]PROD-GEF-NOVEMBRE-2016'!V13=57,OR('[2]PROD-GEF-NOVEMBRE-2016'!F13="GEFION - TEMPO AUTO WW GARAGE")),1,0))</f>
        <v>0</v>
      </c>
      <c r="DP3" s="66">
        <f>(IF(AND('[2]PROD-GEF-NOVEMBRE-2016'!V13=58,OR('[2]PROD-GEF-NOVEMBRE-2016'!F13="GEFION - TEMPO AUTO WW GARAGE")),1,0))</f>
        <v>0</v>
      </c>
      <c r="DQ3" s="66">
        <f>(IF(AND('[2]PROD-GEF-NOVEMBRE-2016'!V13=59,OR('[2]PROD-GEF-NOVEMBRE-2016'!F13="GEFION - TEMPO AUTO WW GARAGE")),1,0))</f>
        <v>0</v>
      </c>
      <c r="DR3" s="66">
        <f>(IF(AND('[2]PROD-GEF-NOVEMBRE-2016'!V13=60,OR('[2]PROD-GEF-NOVEMBRE-2016'!F13="GEFION - TEMPO AUTO WW GARAGE")),1,0))</f>
        <v>0</v>
      </c>
      <c r="DS3" s="66">
        <f>(IF(AND('[2]PROD-GEF-NOVEMBRE-2016'!V13=1,OR('[2]PROD-GEF-NOVEMBRE-2016'!F13="GEFION - TEMPORAIRE POIDS LOURDS")),1,0))</f>
        <v>0</v>
      </c>
      <c r="DT3" s="66">
        <f>(IF(AND('[2]PROD-GEF-NOVEMBRE-2016'!V13=3,OR('[2]PROD-GEF-NOVEMBRE-2016'!F13="GEFION - TEMPORAIRE POIDS LOURDS")),1,0))</f>
        <v>0</v>
      </c>
      <c r="DU3" s="66">
        <f>(IF(AND('[2]PROD-GEF-NOVEMBRE-2016'!V13=5,OR('[2]PROD-GEF-NOVEMBRE-2016'!F13="GEFION - TEMPORAIRE POIDS LOURDS")),1,0))</f>
        <v>0</v>
      </c>
      <c r="DV3" s="66">
        <f>(IF(AND('[2]PROD-GEF-NOVEMBRE-2016'!V13=8,OR('[2]PROD-GEF-NOVEMBRE-2016'!F13="GEFION - TEMPORAIRE POIDS LOURDS")),1,0))</f>
        <v>0</v>
      </c>
      <c r="DW3" s="66">
        <f>(IF(AND('[2]PROD-GEF-NOVEMBRE-2016'!V13=15,OR('[2]PROD-GEF-NOVEMBRE-2016'!F13="GEFION - TEMPORAIRE POIDS LOURDS")),1,0))</f>
        <v>0</v>
      </c>
      <c r="DX3" s="66">
        <f>(IF(AND('[1]PROD-GEF-NOVEMBRE-2016'!X3=1,OR('[1]PROD-GEF-NOVEMBRE-2016'!G3="GEFION- VL")),1,0))</f>
        <v>0</v>
      </c>
      <c r="DY3" s="66">
        <f>(IF(AND('[1]PROD-GEF-NOVEMBRE-2016'!X3=3,OR('[1]PROD-GEF-NOVEMBRE-2016'!G3="GEFION- VL")),1,0))</f>
        <v>0</v>
      </c>
      <c r="DZ3" s="66">
        <f>(IF(AND('[1]PROD-GEF-NOVEMBRE-2016'!X3=5,OR('[1]PROD-GEF-NOVEMBRE-2016'!G3="GEFION- VL")),1,0))</f>
        <v>0</v>
      </c>
      <c r="EA3" s="66">
        <f>(IF(AND('[1]PROD-GEF-NOVEMBRE-2016'!X3=8,OR('[1]PROD-GEF-NOVEMBRE-2016'!G3="GEFION- VL")),1,0))</f>
        <v>0</v>
      </c>
      <c r="EB3" s="66">
        <f>(IF(AND('[1]PROD-GEF-NOVEMBRE-2016'!X3=10,OR('[1]PROD-GEF-NOVEMBRE-2016'!G3="GEFION- VL")),1,0))</f>
        <v>0</v>
      </c>
      <c r="EC3" s="66">
        <f>(IF(AND('[1]PROD-GEF-NOVEMBRE-2016'!X3=15,OR('[1]PROD-GEF-NOVEMBRE-2016'!G3="GEFION- VL")),1,0))</f>
        <v>0</v>
      </c>
      <c r="ED3" s="66">
        <f>(IF(AND('[1]PROD-GEF-NOVEMBRE-2016'!X3=20,OR('[1]PROD-GEF-NOVEMBRE-2016'!G3="GEFION- VL")),1,0))</f>
        <v>0</v>
      </c>
      <c r="EE3" s="66">
        <f>(IF(AND('[1]PROD-GEF-NOVEMBRE-2016'!X3=22,OR('[1]PROD-GEF-NOVEMBRE-2016'!G3="GEFION- VL")),1,0))</f>
        <v>0</v>
      </c>
      <c r="EF3" s="66">
        <f>(IF(AND('[1]PROD-GEF-NOVEMBRE-2016'!X3=25,OR('[1]PROD-GEF-NOVEMBRE-2016'!G3="GEFION- VL")),1,0))</f>
        <v>0</v>
      </c>
      <c r="EG3" s="66">
        <f>(IF(AND('[1]PROD-GEF-NOVEMBRE-2016'!X3=30,OR('[1]PROD-GEF-NOVEMBRE-2016'!G3="GEFION- VL")),1,0))</f>
        <v>0</v>
      </c>
      <c r="EH3" s="66">
        <f>(IF(AND('[2]PROD-GEF-NOVEMBRE-2016'!V13=1,OR('[2]PROD-GEF-NOVEMBRE-2016'!F13="GEFION - TEMPORAIRE BUS")),1,0))</f>
        <v>0</v>
      </c>
      <c r="EI3" s="66">
        <f>(IF(AND('[2]PROD-GEF-NOVEMBRE-2016'!V13=3,OR('[2]PROD-GEF-NOVEMBRE-2016'!F13="GEFION - TEMPORAIRE BUS")),1,0))</f>
        <v>0</v>
      </c>
      <c r="EJ3" s="66">
        <f>(IF(AND('[2]PROD-GEF-NOVEMBRE-2016'!V13=5,OR('[2]PROD-GEF-NOVEMBRE-2016'!F13="GEFION - TEMPORAIRE BUS")),1,0))</f>
        <v>0</v>
      </c>
      <c r="EK3" s="66">
        <f>(IF(AND('[2]PROD-GEF-NOVEMBRE-2016'!V13=8,OR('[2]PROD-GEF-NOVEMBRE-2016'!F13="GEFION - TEMPORAIRE BUS")),1,0))</f>
        <v>0</v>
      </c>
      <c r="EL3" s="66">
        <f>(IF(AND('[2]PROD-GEF-NOVEMBRE-2016'!V13=15,OR('[2]PROD-GEF-NOVEMBRE-2016'!F13="GEFION - TEMPORAIRE BUS")),1,0))</f>
        <v>0</v>
      </c>
      <c r="EM3" s="66">
        <f>(IF(AND('[2]PROD-GEF-NOVEMBRE-2016'!V13=15,OR('[2]PROD-GEF-NOVEMBRE-2016'!F13="GEFION - FRONTIERE 15 JOURS")),1,0))</f>
        <v>0</v>
      </c>
      <c r="EN3" s="66">
        <f>(IF(AND('[2]PROD-GEF-NOVEMBRE-2016'!V13=30,OR('[2]PROD-GEF-NOVEMBRE-2016'!F13="GEFION- TEMPORAIRE FRONTIERE &gt; 30 CV")),1,0))</f>
        <v>0</v>
      </c>
      <c r="EO3" s="66">
        <f>(IF(AND('[2]PROD-GEF-NOVEMBRE-2016'!V13=30,OR('[2]PROD-GEF-NOVEMBRE-2016'!F13="GEFION- FRONTIERE 30 JOURS (2)")),1,0))</f>
        <v>0</v>
      </c>
      <c r="EP3" s="66">
        <f>(IF(AND('[2]PROD-GEF-NOVEMBRE-2016'!V13=30,OR('[2]PROD-GEF-NOVEMBRE-2016'!F13="GEFION - FRONTIERE 30 JOURS")),1,0))</f>
        <v>0</v>
      </c>
      <c r="EQ3" s="66">
        <f>(IF(AND('[2]PROD-GEF-NOVEMBRE-2016'!V14=1,OR('[2]PROD-GEF-NOVEMBRE-2016'!F14="GEFION - REMORQUE PLUS 3.5T")),1,0))</f>
        <v>0</v>
      </c>
      <c r="ER3" s="66">
        <f>(IF(AND('[2]PROD-GEF-NOVEMBRE-2016'!V14=3,OR('[2]PROD-GEF-NOVEMBRE-2016'!F14="GEFION - REMORQUE PLUS 3.5T")),1,0))</f>
        <v>0</v>
      </c>
      <c r="ES3" s="66">
        <f>(IF(AND('[2]PROD-GEF-NOVEMBRE-2016'!V14=5,OR('[2]PROD-GEF-NOVEMBRE-2016'!F14="GEFION - REMORQUE PLUS 3.5T")),1,0))</f>
        <v>0</v>
      </c>
      <c r="ET3" s="66">
        <f>(IF(AND('[2]PROD-GEF-NOVEMBRE-2016'!V14=8,OR('[2]PROD-GEF-NOVEMBRE-2016'!F14="GEFION - REMORQUE PLUS 3.5T")),1,0))</f>
        <v>0</v>
      </c>
      <c r="EU3" s="66">
        <f>(IF(AND('[2]PROD-GEF-NOVEMBRE-2016'!V14=15,OR('[2]PROD-GEF-NOVEMBRE-2016'!F14="GEFION - REMORQUE PLUS 3.5T")),1,0))</f>
        <v>0</v>
      </c>
      <c r="EV3" s="66">
        <f>(IF(AND('[2]PROD-GEF-NOVEMBRE-2016'!V13=1,OR('[2]PROD-GEF-NOVEMBRE-2016'!F13="GEFION - REMORQUE MOINS 3.5T")),1,0))</f>
        <v>0</v>
      </c>
      <c r="EW3" s="66">
        <f>(IF(AND('[2]PROD-GEF-NOVEMBRE-2016'!V13=3,OR('[2]PROD-GEF-NOVEMBRE-2016'!F13="GEFION - REMORQUE MOINS 3.5T")),1,0))</f>
        <v>0</v>
      </c>
      <c r="EX3" s="66">
        <f>(IF(AND('[2]PROD-GEF-NOVEMBRE-2016'!V13=5,OR('[2]PROD-GEF-NOVEMBRE-2016'!F13="GEFION - REMORQUE MOINS 3.5T")),1,0))</f>
        <v>0</v>
      </c>
      <c r="EY3" s="66">
        <f>(IF(AND('[2]PROD-GEF-NOVEMBRE-2016'!V13=8,OR('[2]PROD-GEF-NOVEMBRE-2016'!F13="GEFION - REMORQUE MOINS 3.5T")),1,0))</f>
        <v>0</v>
      </c>
      <c r="EZ3" s="66">
        <f>(IF(AND('[2]PROD-GEF-NOVEMBRE-2016'!V13=15,OR('[2]PROD-GEF-NOVEMBRE-2016'!F13="GEFION - REMORQUE MOINS 3.5T")),1,0))</f>
        <v>0</v>
      </c>
      <c r="FA3" s="66">
        <f>(IF(AND('[2]PROD-GEF-NOVEMBRE-2016'!V13=10,OR('[2]PROD-GEF-NOVEMBRE-2016'!F13="GEFION - VOITURETTE - QUAD - BUGGY")),1,0))</f>
        <v>0</v>
      </c>
      <c r="FB3" s="66">
        <f>(IF(AND('[2]PROD-GEF-NOVEMBRE-2016'!V13=15,OR('[2]PROD-GEF-NOVEMBRE-2016'!F13="GEFION - VOITURETTE - QUAD - BUGGY")),1,0))</f>
        <v>0</v>
      </c>
      <c r="FC3" s="66">
        <f>(IF(AND('[2]PROD-GEF-NOVEMBRE-2016'!V13=20,OR('[2]PROD-GEF-NOVEMBRE-2016'!F13="GEFION - VOITURETTE - QUAD - BUGGY")),1,0))</f>
        <v>0</v>
      </c>
      <c r="FD3" s="66">
        <f>(IF(AND('[2]PROD-GEF-NOVEMBRE-2016'!V13=30,OR('[2]PROD-GEF-NOVEMBRE-2016'!F13="GEFION - VOITURETTE - QUAD - BUGGY")),1,0))</f>
        <v>0</v>
      </c>
      <c r="FE3" s="66">
        <f>(IF(AND('[2]PROD-GEF-NOVEMBRE-2016'!V13=1,OR('[2]PROD-GEF-NOVEMBRE-2016'!F13="GEFION - TEMPORAIRE AUTOMOBILE (DOM)")),1,0))</f>
        <v>0</v>
      </c>
      <c r="FF3" s="66">
        <f>(IF(AND('[2]PROD-GEF-NOVEMBRE-2016'!V13=2,OR('[2]PROD-GEF-NOVEMBRE-2016'!F13="GEFION - TEMPORAIRE AUTOMOBILE (DOM)")),1,0))</f>
        <v>0</v>
      </c>
      <c r="FG3" s="66">
        <f>(IF(AND('[2]PROD-GEF-NOVEMBRE-2016'!V13=3,OR('[2]PROD-GEF-NOVEMBRE-2016'!F13="GEFION - TEMPORAIRE AUTOMOBILE (DOM)")),1,0))</f>
        <v>0</v>
      </c>
      <c r="FH3" s="66">
        <f>(IF(AND('[2]PROD-GEF-NOVEMBRE-2016'!V13=4,OR('[2]PROD-GEF-NOVEMBRE-2016'!F13="GEFION - TEMPORAIRE AUTOMOBILE (DOM)")),1,0))</f>
        <v>0</v>
      </c>
      <c r="FI3" s="66">
        <f>(IF(AND('[2]PROD-GEF-NOVEMBRE-2016'!V13=5,OR('[2]PROD-GEF-NOVEMBRE-2016'!F13="GEFION - TEMPORAIRE AUTOMOBILE (DOM)")),1,0))</f>
        <v>0</v>
      </c>
      <c r="FJ3" s="66">
        <f>(IF(AND('[2]PROD-GEF-NOVEMBRE-2016'!V13=6,OR('[2]PROD-GEF-NOVEMBRE-2016'!F13="GEFION - TEMPORAIRE AUTOMOBILE (DOM)")),1,0))</f>
        <v>0</v>
      </c>
      <c r="FK3" s="66">
        <f>(IF(AND('[2]PROD-GEF-NOVEMBRE-2016'!V13=7,OR('[2]PROD-GEF-NOVEMBRE-2016'!F13="GEFION - TEMPORAIRE AUTOMOBILE (DOM)")),1,0))</f>
        <v>0</v>
      </c>
      <c r="FL3" s="66">
        <f>(IF(AND('[2]PROD-GEF-NOVEMBRE-2016'!V13=8,OR('[2]PROD-GEF-NOVEMBRE-2016'!F13="GEFION - TEMPORAIRE AUTOMOBILE (DOM)")),1,0))</f>
        <v>0</v>
      </c>
      <c r="FM3" s="66">
        <f>(IF(AND('[2]PROD-GEF-NOVEMBRE-2016'!V13=9,OR('[2]PROD-GEF-NOVEMBRE-2016'!F13="GEFION - TEMPORAIRE AUTOMOBILE (DOM)")),1,0))</f>
        <v>0</v>
      </c>
      <c r="FN3" s="66">
        <f>(IF(AND('[2]PROD-GEF-NOVEMBRE-2016'!V13=10,OR('[2]PROD-GEF-NOVEMBRE-2016'!F13="GEFION - TEMPORAIRE AUTOMOBILE (DOM)")),1,0))</f>
        <v>0</v>
      </c>
      <c r="FO3" s="66">
        <f>(IF(AND('[2]PROD-GEF-NOVEMBRE-2016'!V13=11,OR('[2]PROD-GEF-NOVEMBRE-2016'!F13="GEFION - TEMPORAIRE AUTOMOBILE (DOM)")),1,0))</f>
        <v>0</v>
      </c>
      <c r="FP3" s="66">
        <f>(IF(AND('[2]PROD-GEF-NOVEMBRE-2016'!V13=12,OR('[2]PROD-GEF-NOVEMBRE-2016'!F13="GEFION - TEMPORAIRE AUTOMOBILE (DOM)")),1,0))</f>
        <v>0</v>
      </c>
      <c r="FQ3" s="66">
        <f>(IF(AND('[2]PROD-GEF-NOVEMBRE-2016'!V13=13,OR('[2]PROD-GEF-NOVEMBRE-2016'!F13="GEFION - TEMPORAIRE AUTOMOBILE (DOM)")),1,0))</f>
        <v>0</v>
      </c>
      <c r="FR3" s="66">
        <f>(IF(AND('[2]PROD-GEF-NOVEMBRE-2016'!V13=14,OR('[2]PROD-GEF-NOVEMBRE-2016'!F13="GEFION - TEMPORAIRE AUTOMOBILE (DOM)")),1,0))</f>
        <v>0</v>
      </c>
      <c r="FS3" s="66">
        <f>(IF(AND('[2]PROD-GEF-NOVEMBRE-2016'!V13=15,OR('[2]PROD-GEF-NOVEMBRE-2016'!F13="GEFION - TEMPORAIRE AUTOMOBILE (DOM)")),1,0))</f>
        <v>0</v>
      </c>
      <c r="FT3" s="66">
        <f>(IF(AND('[2]PROD-GEF-NOVEMBRE-2016'!V13=16,OR('[2]PROD-GEF-NOVEMBRE-2016'!F13="GEFION - TEMPORAIRE AUTOMOBILE (DOM)")),1,0))</f>
        <v>0</v>
      </c>
      <c r="FU3" s="66">
        <f>(IF(AND('[2]PROD-GEF-NOVEMBRE-2016'!V13=17,OR('[2]PROD-GEF-NOVEMBRE-2016'!F13="GEFION - TEMPORAIRE AUTOMOBILE (DOM)")),1,0))</f>
        <v>0</v>
      </c>
      <c r="FV3" s="66">
        <f>(IF(AND('[2]PROD-GEF-NOVEMBRE-2016'!V13=18,OR('[2]PROD-GEF-NOVEMBRE-2016'!F13="GEFION - TEMPORAIRE AUTOMOBILE (DOM)")),1,0))</f>
        <v>0</v>
      </c>
      <c r="FW3" s="66">
        <f>(IF(AND('[2]PROD-GEF-NOVEMBRE-2016'!V13=19,OR('[2]PROD-GEF-NOVEMBRE-2016'!F13="GEFION - TEMPORAIRE AUTOMOBILE (DOM)")),1,0))</f>
        <v>0</v>
      </c>
      <c r="FX3" s="66">
        <f>(IF(AND('[2]PROD-GEF-NOVEMBRE-2016'!V13=20,OR('[2]PROD-GEF-NOVEMBRE-2016'!F13="GEFION - TEMPORAIRE AUTOMOBILE (DOM)")),1,0))</f>
        <v>0</v>
      </c>
      <c r="FY3" s="66">
        <f>(IF(AND('[2]PROD-GEF-NOVEMBRE-2016'!V13=21,OR('[2]PROD-GEF-NOVEMBRE-2016'!F13="GEFION - TEMPORAIRE AUTOMOBILE (DOM)")),1,0))</f>
        <v>0</v>
      </c>
      <c r="FZ3" s="66">
        <f>(IF(AND('[2]PROD-GEF-NOVEMBRE-2016'!V13=22,OR('[2]PROD-GEF-NOVEMBRE-2016'!F13="GEFION - TEMPORAIRE AUTOMOBILE (DOM)")),1,0))</f>
        <v>0</v>
      </c>
      <c r="GA3" s="66">
        <f>(IF(AND('[2]PROD-GEF-NOVEMBRE-2016'!V13=23,OR('[2]PROD-GEF-NOVEMBRE-2016'!F13="GEFION - TEMPORAIRE AUTOMOBILE (DOM)")),1,0))</f>
        <v>0</v>
      </c>
      <c r="GB3" s="66">
        <f>(IF(AND('[2]PROD-GEF-NOVEMBRE-2016'!V13=24,OR('[2]PROD-GEF-NOVEMBRE-2016'!F13="GEFION - TEMPORAIRE AUTOMOBILE (DOM)")),1,0))</f>
        <v>0</v>
      </c>
      <c r="GC3" s="66">
        <f>(IF(AND('[2]PROD-GEF-NOVEMBRE-2016'!V13=25,OR('[2]PROD-GEF-NOVEMBRE-2016'!F13="GEFION - TEMPORAIRE AUTOMOBILE (DOM)")),1,0))</f>
        <v>0</v>
      </c>
      <c r="GD3" s="66">
        <f>(IF(AND('[2]PROD-GEF-NOVEMBRE-2016'!V13=26,OR('[2]PROD-GEF-NOVEMBRE-2016'!F13="GEFION - TEMPORAIRE AUTOMOBILE (DOM)")),1,0))</f>
        <v>0</v>
      </c>
      <c r="GE3" s="66">
        <f>(IF(AND('[2]PROD-GEF-NOVEMBRE-2016'!V13=27,OR('[2]PROD-GEF-NOVEMBRE-2016'!F13="GEFION - TEMPORAIRE AUTOMOBILE (DOM)")),1,0))</f>
        <v>0</v>
      </c>
      <c r="GF3" s="66">
        <f>(IF(AND('[2]PROD-GEF-NOVEMBRE-2016'!V13=28,OR('[2]PROD-GEF-NOVEMBRE-2016'!F13="GEFION - TEMPORAIRE AUTOMOBILE (DOM)")),1,0))</f>
        <v>0</v>
      </c>
      <c r="GG3" s="66">
        <f>(IF(AND('[2]PROD-GEF-NOVEMBRE-2016'!V13=29,OR('[2]PROD-GEF-NOVEMBRE-2016'!F13="GEFION - TEMPORAIRE AUTOMOBILE (DOM)")),1,0))</f>
        <v>0</v>
      </c>
      <c r="GH3" s="66">
        <f>(IF(AND('[2]PROD-GEF-NOVEMBRE-2016'!V13=30,OR('[2]PROD-GEF-NOVEMBRE-2016'!F13="GEFION - TEMPORAIRE AUTOMOBILE (DOM)")),1,0))</f>
        <v>0</v>
      </c>
      <c r="GI3" s="66">
        <f>(IF(AND('[2]PROD-GEF-NOVEMBRE-2016'!V13=31,OR('[2]PROD-GEF-NOVEMBRE-2016'!F13="GEFION - TEMPORAIRE AUTOMOBILE (DOM)")),1,0))</f>
        <v>0</v>
      </c>
      <c r="GJ3" s="66">
        <f>(IF(AND('[2]PROD-GEF-NOVEMBRE-2016'!V13=32,OR('[2]PROD-GEF-NOVEMBRE-2016'!F13="GEFION - TEMPORAIRE AUTOMOBILE (DOM)")),1,0))</f>
        <v>0</v>
      </c>
      <c r="GK3" s="66">
        <f>(IF(AND('[2]PROD-GEF-NOVEMBRE-2016'!V13=33,OR('[2]PROD-GEF-NOVEMBRE-2016'!F13="GEFION - TEMPORAIRE AUTOMOBILE (DOM)")),1,0))</f>
        <v>0</v>
      </c>
      <c r="GL3" s="66">
        <f>(IF(AND('[2]PROD-GEF-NOVEMBRE-2016'!V13=34,OR('[2]PROD-GEF-NOVEMBRE-2016'!F13="GEFION - TEMPORAIRE AUTOMOBILE (DOM)")),1,0))</f>
        <v>0</v>
      </c>
      <c r="GM3" s="66">
        <f>(IF(AND('[2]PROD-GEF-NOVEMBRE-2016'!V13=35,OR('[2]PROD-GEF-NOVEMBRE-2016'!F13="GEFION - TEMPORAIRE AUTOMOBILE (DOM)")),1,0))</f>
        <v>0</v>
      </c>
      <c r="GN3" s="66">
        <f>(IF(AND('[2]PROD-GEF-NOVEMBRE-2016'!V13=36,OR('[2]PROD-GEF-NOVEMBRE-2016'!F13="GEFION - TEMPORAIRE AUTOMOBILE (DOM)")),1,0))</f>
        <v>0</v>
      </c>
      <c r="GO3" s="66">
        <f>(IF(AND('[2]PROD-GEF-NOVEMBRE-2016'!V13=37,OR('[2]PROD-GEF-NOVEMBRE-2016'!F13="GEFION - TEMPORAIRE AUTOMOBILE (DOM)")),1,0))</f>
        <v>0</v>
      </c>
      <c r="GP3" s="66">
        <f>(IF(AND('[2]PROD-GEF-NOVEMBRE-2016'!V13=38,OR('[2]PROD-GEF-NOVEMBRE-2016'!F13="GEFION - TEMPORAIRE AUTOMOBILE (DOM)")),1,0))</f>
        <v>0</v>
      </c>
      <c r="GQ3" s="66">
        <f>(IF(AND('[2]PROD-GEF-NOVEMBRE-2016'!V13=39,OR('[2]PROD-GEF-NOVEMBRE-2016'!F13="GEFION - TEMPORAIRE AUTOMOBILE (DOM)")),1,0))</f>
        <v>0</v>
      </c>
      <c r="GR3" s="66">
        <f>(IF(AND('[2]PROD-GEF-NOVEMBRE-2016'!V13=40,OR('[2]PROD-GEF-NOVEMBRE-2016'!F13="GEFION - TEMPORAIRE AUTOMOBILE (DOM)")),1,0))</f>
        <v>0</v>
      </c>
      <c r="GS3" s="66">
        <f>(IF(AND('[2]PROD-GEF-NOVEMBRE-2016'!V13=41,OR('[2]PROD-GEF-NOVEMBRE-2016'!F13="GEFION - TEMPORAIRE AUTOMOBILE (DOM)")),1,0))</f>
        <v>0</v>
      </c>
      <c r="GT3" s="66">
        <f>(IF(AND('[2]PROD-GEF-NOVEMBRE-2016'!V13=42,OR('[2]PROD-GEF-NOVEMBRE-2016'!F13="GEFION - TEMPORAIRE AUTOMOBILE (DOM)")),1,0))</f>
        <v>0</v>
      </c>
      <c r="GU3" s="66">
        <f>(IF(AND('[2]PROD-GEF-NOVEMBRE-2016'!V13=43,OR('[2]PROD-GEF-NOVEMBRE-2016'!F13="GEFION - TEMPORAIRE AUTOMOBILE (DOM)")),1,0))</f>
        <v>0</v>
      </c>
      <c r="GV3" s="66">
        <f>(IF(AND('[2]PROD-GEF-NOVEMBRE-2016'!V13=44,OR('[2]PROD-GEF-NOVEMBRE-2016'!F13="GEFION - TEMPORAIRE AUTOMOBILE (DOM)")),1,0))</f>
        <v>0</v>
      </c>
      <c r="GW3" s="66">
        <f>(IF(AND('[2]PROD-GEF-NOVEMBRE-2016'!V13=45,OR('[2]PROD-GEF-NOVEMBRE-2016'!F13="GEFION - TEMPORAIRE AUTOMOBILE (DOM)")),1,0))</f>
        <v>0</v>
      </c>
      <c r="GX3" s="66">
        <f>(IF(AND('[2]PROD-GEF-NOVEMBRE-2016'!V13=46,OR('[2]PROD-GEF-NOVEMBRE-2016'!F13="GEFION - TEMPORAIRE AUTOMOBILE (DOM)")),1,0))</f>
        <v>0</v>
      </c>
      <c r="GY3" s="66">
        <f>(IF(AND('[2]PROD-GEF-NOVEMBRE-2016'!V13=47,OR('[2]PROD-GEF-NOVEMBRE-2016'!F13="GEFION - TEMPORAIRE AUTOMOBILE (DOM)")),1,0))</f>
        <v>0</v>
      </c>
      <c r="GZ3" s="66">
        <f>(IF(AND('[2]PROD-GEF-NOVEMBRE-2016'!V13=48,OR('[2]PROD-GEF-NOVEMBRE-2016'!F13="GEFION - TEMPORAIRE AUTOMOBILE (DOM)")),1,0))</f>
        <v>0</v>
      </c>
      <c r="HA3" s="66">
        <f>(IF(AND('[2]PROD-GEF-NOVEMBRE-2016'!V13=49,OR('[2]PROD-GEF-NOVEMBRE-2016'!F13="GEFION - TEMPORAIRE AUTOMOBILE (DOM)")),1,0))</f>
        <v>0</v>
      </c>
      <c r="HB3" s="66">
        <f>(IF(AND('[2]PROD-GEF-NOVEMBRE-2016'!V13=50,OR('[2]PROD-GEF-NOVEMBRE-2016'!F13="GEFION - TEMPORAIRE AUTOMOBILE (DOM)")),1,0))</f>
        <v>0</v>
      </c>
      <c r="HC3" s="66">
        <f>(IF(AND('[2]PROD-GEF-NOVEMBRE-2016'!V13=51,OR('[2]PROD-GEF-NOVEMBRE-2016'!F13="GEFION - TEMPORAIRE AUTOMOBILE (DOM)")),1,0))</f>
        <v>0</v>
      </c>
      <c r="HD3" s="66">
        <f>(IF(AND('[2]PROD-GEF-NOVEMBRE-2016'!V13=52,OR('[2]PROD-GEF-NOVEMBRE-2016'!F13="GEFION - TEMPORAIRE AUTOMOBILE (DOM)")),1,0))</f>
        <v>0</v>
      </c>
      <c r="HE3" s="66">
        <f>(IF(AND('[2]PROD-GEF-NOVEMBRE-2016'!V13=53,OR('[2]PROD-GEF-NOVEMBRE-2016'!F13="GEFION - TEMPORAIRE AUTOMOBILE (DOM)")),1,0))</f>
        <v>0</v>
      </c>
      <c r="HF3" s="66">
        <f>(IF(AND('[2]PROD-GEF-NOVEMBRE-2016'!V13=54,OR('[2]PROD-GEF-NOVEMBRE-2016'!F13="GEFION - TEMPORAIRE AUTOMOBILE (DOM)")),1,0))</f>
        <v>0</v>
      </c>
      <c r="HG3" s="66">
        <f>(IF(AND('[2]PROD-GEF-NOVEMBRE-2016'!V13=55,OR('[2]PROD-GEF-NOVEMBRE-2016'!F13="GEFION - TEMPORAIRE AUTOMOBILE (DOM)")),1,0))</f>
        <v>0</v>
      </c>
      <c r="HH3" s="66">
        <f>(IF(AND('[2]PROD-GEF-NOVEMBRE-2016'!V13=56,OR('[2]PROD-GEF-NOVEMBRE-2016'!F13="GEFION - TEMPORAIRE AUTOMOBILE (DOM)")),1,0))</f>
        <v>0</v>
      </c>
      <c r="HI3" s="66">
        <f>(IF(AND('[2]PROD-GEF-NOVEMBRE-2016'!V13=57,OR('[2]PROD-GEF-NOVEMBRE-2016'!F13="GEFION - TEMPORAIRE AUTOMOBILE (DOM)")),1,0))</f>
        <v>0</v>
      </c>
      <c r="HJ3" s="66">
        <f>(IF(AND('[2]PROD-GEF-NOVEMBRE-2016'!V13=58,OR('[2]PROD-GEF-NOVEMBRE-2016'!F13="GEFION - TEMPORAIRE AUTOMOBILE (DOM)")),1,0))</f>
        <v>0</v>
      </c>
      <c r="HK3" s="66">
        <f>(IF(AND('[2]PROD-GEF-NOVEMBRE-2016'!V13=59,OR('[2]PROD-GEF-NOVEMBRE-2016'!F13="GEFION - TEMPORAIRE AUTOMOBILE (DOM)")),1,0))</f>
        <v>0</v>
      </c>
      <c r="HL3" s="66">
        <f>(IF(AND('[2]PROD-GEF-NOVEMBRE-2016'!V13=60,OR('[2]PROD-GEF-NOVEMBRE-2016'!F13="GEFION - TEMPORAIRE AUTOMOBILE (DOM)")),1,0))</f>
        <v>0</v>
      </c>
      <c r="HM3" s="66">
        <f>(IF(AND('[2]PROD-GEF-NOVEMBRE-2016'!V13=1,OR('[2]PROD-GEF-NOVEMBRE-2016'!F13="GEFION - POIDS LOURDS (DOM)")),1,0))</f>
        <v>0</v>
      </c>
      <c r="HN3" s="66">
        <f>(IF(AND('[2]PROD-GEF-NOVEMBRE-2016'!V13=3,OR('[2]PROD-GEF-NOVEMBRE-2016'!F13="GEFION - POIDS LOURDS (DOM)")),1,0))</f>
        <v>0</v>
      </c>
      <c r="HO3" s="66">
        <f>(IF(AND('[2]PROD-GEF-NOVEMBRE-2016'!V13=5,OR('[2]PROD-GEF-NOVEMBRE-2016'!F13="GEFION - POIDS LOURDS (DOM)")),1,0))</f>
        <v>0</v>
      </c>
      <c r="HP3" s="66">
        <f>(IF(AND('[2]PROD-GEF-NOVEMBRE-2016'!V13=8,OR('[2]PROD-GEF-NOVEMBRE-2016'!F13="GEFION - POIDS LOURDS (DOM)")),1,0))</f>
        <v>0</v>
      </c>
      <c r="HQ3" s="66">
        <f>(IF(AND('[2]PROD-GEF-NOVEMBRE-2016'!V13=15,OR('[2]PROD-GEF-NOVEMBRE-2016'!F13="GEFION - POIDS LOURDS (DOM)")),1,0))</f>
        <v>0</v>
      </c>
      <c r="HR3" s="66">
        <f>(IF(AND('[2]PROD-GEF-NOVEMBRE-2016'!V13=1,OR('[2]PROD-GEF-NOVEMBRE-2016'!F13="GEFION - REMORQUE MOINS 3.5T (DOM)")),1,0))</f>
        <v>0</v>
      </c>
      <c r="HS3" s="66">
        <f>(IF(AND('[2]PROD-GEF-NOVEMBRE-2016'!V13=3,OR('[2]PROD-GEF-NOVEMBRE-2016'!F13="GEFION - REMORQUE MOINS 3.5T (DOM)")),1,0))</f>
        <v>0</v>
      </c>
      <c r="HT3" s="66">
        <f>(IF(AND('[2]PROD-GEF-NOVEMBRE-2016'!V13=5,OR('[2]PROD-GEF-NOVEMBRE-2016'!F13="GEFION - REMORQUE MOINS 3.5T (DOM)")),1,0))</f>
        <v>0</v>
      </c>
      <c r="HU3" s="66">
        <f>(IF(AND('[2]PROD-GEF-NOVEMBRE-2016'!V13=8,OR('[2]PROD-GEF-NOVEMBRE-2016'!F13="GEFION - REMORQUE MOINS 3.5T (DOM)")),1,0))</f>
        <v>0</v>
      </c>
      <c r="HV3" s="66">
        <f>(IF(AND('[2]PROD-GEF-NOVEMBRE-2016'!V13=15,OR('[2]PROD-GEF-NOVEMBRE-2016'!F13="GEFION - REMORQUE MOINS 3.5T (DOM)")),1,0))</f>
        <v>0</v>
      </c>
      <c r="HW3" s="66">
        <f>(IF(AND('[2]PROD-GEF-NOVEMBRE-2016'!V13=1,OR('[2]PROD-GEF-NOVEMBRE-2016'!F13="GEFION - REMORQUE PLUS 3.5T (DOM)")),1,0))</f>
        <v>0</v>
      </c>
      <c r="HX3" s="66">
        <f>(IF(AND('[2]PROD-GEF-NOVEMBRE-2016'!V13=3,OR('[2]PROD-GEF-NOVEMBRE-2016'!F13="GEFION - REMORQUE PLUS 3.5T (DOM)")),1,0))</f>
        <v>0</v>
      </c>
      <c r="HY3" s="66">
        <f>(IF(AND('[2]PROD-GEF-NOVEMBRE-2016'!V13=5,OR('[2]PROD-GEF-NOVEMBRE-2016'!F13="GEFION - REMORQUE PLUS 3.5T (DOM)")),1,0))</f>
        <v>0</v>
      </c>
      <c r="HZ3" s="66">
        <f>(IF(AND('[2]PROD-GEF-NOVEMBRE-2016'!V13=8,OR('[2]PROD-GEF-NOVEMBRE-2016'!F13="GEFION - REMORQUE PLUS 3.5T (DOM)")),1,0))</f>
        <v>0</v>
      </c>
      <c r="IA3" s="66">
        <f>(IF(AND('[2]PROD-GEF-NOVEMBRE-2016'!V13=15,OR('[2]PROD-GEF-NOVEMBRE-2016'!F13="GEFION - REMORQUE PLUS 3.5T (DOM)")),1,0))</f>
        <v>0</v>
      </c>
      <c r="IB3" s="64">
        <f>(IF(AND('[2]PROD-GEF-NOVEMBRE-2016'!V13=15,OR('[2]PROD-GEF-NOVEMBRE-2016'!F13="GEFION - FRONTIERE 15 JOURS (DOM)")),1,0))</f>
        <v>0</v>
      </c>
      <c r="IC3" s="64">
        <f>(IF(AND('[2]PROD-GEF-NOVEMBRE-2016'!V13=30,OR('[2]PROD-GEF-NOVEMBRE-2016'!F13="GEFION - FRONTIERE 30 JOURS (DOM)")),1,0))</f>
        <v>0</v>
      </c>
    </row>
  </sheetData>
  <conditionalFormatting sqref="C3:IC3">
    <cfRule type="cellIs" dxfId="1" priority="1" operator="greaterThan">
      <formula>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Grizli777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Windows User</cp:lastModifiedBy>
  <dcterms:created xsi:type="dcterms:W3CDTF">2016-11-12T12:35:06Z</dcterms:created>
  <dcterms:modified xsi:type="dcterms:W3CDTF">2016-11-12T12:41:04Z</dcterms:modified>
</cp:coreProperties>
</file>