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Moé\Desktop\"/>
    </mc:Choice>
  </mc:AlternateContent>
  <xr:revisionPtr revIDLastSave="0" documentId="13_ncr:1_{4226A263-BAFE-4DFB-A3A9-01C9A74D72F8}" xr6:coauthVersionLast="43" xr6:coauthVersionMax="43" xr10:uidLastSave="{00000000-0000-0000-0000-000000000000}"/>
  <bookViews>
    <workbookView xWindow="-46" yWindow="-46" windowWidth="31443" windowHeight="12605" tabRatio="778" xr2:uid="{00000000-000D-0000-FFFF-FFFF00000000}"/>
  </bookViews>
  <sheets>
    <sheet name="M5" sheetId="4" r:id="rId1"/>
  </sheets>
  <definedNames>
    <definedName name="_xlnm._FilterDatabase" localSheetId="0" hidden="1">'M5'!$A$18:$BF$96</definedName>
    <definedName name="_xlnm.Print_Titles" localSheetId="0">'M5'!$2:$18</definedName>
    <definedName name="Z_06ACAFCD_4E54_4E30_88E4_1408B81E4DCF_.wvu.FilterData" localSheetId="0" hidden="1">'M5'!$A$18:$AW$100</definedName>
    <definedName name="Z_0953F67D_E9B6_4C04_9020_5EC8CF780DB9_.wvu.FilterData" localSheetId="0" hidden="1">'M5'!$A$18:$BF$96</definedName>
    <definedName name="Z_0E9BE4B1_65B3_404D_9E4A_D8FE873B55BA_.wvu.Cols" localSheetId="0" hidden="1">'M5'!$D:$D,'M5'!$G:$G,'M5'!$I:$I</definedName>
    <definedName name="Z_0E9BE4B1_65B3_404D_9E4A_D8FE873B55BA_.wvu.FilterData" localSheetId="0" hidden="1">'M5'!$A$18:$BF$96</definedName>
    <definedName name="Z_0E9BE4B1_65B3_404D_9E4A_D8FE873B55BA_.wvu.PrintTitles" localSheetId="0" hidden="1">'M5'!$2:$18</definedName>
    <definedName name="Z_1438DC94_63C2_4818_84F5_4F71663D4ED4_.wvu.FilterData" localSheetId="0" hidden="1">'M5'!$A$18:$AW$100</definedName>
    <definedName name="Z_1C20E847_0E78_4712_BFB6_9E4394C5C382_.wvu.Cols" localSheetId="0" hidden="1">'M5'!$D:$D,'M5'!$H:$I</definedName>
    <definedName name="Z_1C20E847_0E78_4712_BFB6_9E4394C5C382_.wvu.FilterData" localSheetId="0" hidden="1">'M5'!$A$18:$BF$96</definedName>
    <definedName name="Z_1C20E847_0E78_4712_BFB6_9E4394C5C382_.wvu.PrintTitles" localSheetId="0" hidden="1">'M5'!$2:$18</definedName>
    <definedName name="Z_1DB3B5C4_25FC_49E3_A138_37496CA58BE0_.wvu.FilterData" localSheetId="0" hidden="1">'M5'!$A$18:$AW$100</definedName>
    <definedName name="Z_20C8CB0F_FAE1_4F04_8CFA_6D0F4AEBFC87_.wvu.FilterData" localSheetId="0" hidden="1">'M5'!$A$18:$AW$100</definedName>
    <definedName name="Z_22117DE2_DAF7_444D_ADE2_F774C645915E_.wvu.FilterData" localSheetId="0" hidden="1">'M5'!$A$18:$AW$100</definedName>
    <definedName name="Z_2D0C32B0_9B6C_4EEB_AB6D_72951CD93CCD_.wvu.FilterData" localSheetId="0" hidden="1">'M5'!$A$18:$AW$100</definedName>
    <definedName name="Z_2E29464B_CDBC_40ED_B26F_0DF93B9D1997_.wvu.FilterData" localSheetId="0" hidden="1">'M5'!$A$18:$AW$100</definedName>
    <definedName name="Z_404418F0_A8E6_4E37_B31C_42234795000D_.wvu.FilterData" localSheetId="0" hidden="1">'M5'!$A$18:$AW$100</definedName>
    <definedName name="Z_4ED6A9C5_5AEE_484A_B22D_214BDFA7F532_.wvu.Cols" localSheetId="0" hidden="1">'M5'!$D:$D,'M5'!$H:$I</definedName>
    <definedName name="Z_4ED6A9C5_5AEE_484A_B22D_214BDFA7F532_.wvu.FilterData" localSheetId="0" hidden="1">'M5'!$A$18:$BF$96</definedName>
    <definedName name="Z_4ED6A9C5_5AEE_484A_B22D_214BDFA7F532_.wvu.PrintTitles" localSheetId="0" hidden="1">'M5'!$2:$18</definedName>
    <definedName name="Z_5CB9C520_8D3C_4FEF_89D4_71E4A5C79F13_.wvu.FilterData" localSheetId="0" hidden="1">'M5'!$A$18:$AW$100</definedName>
    <definedName name="Z_858F4C45_FB38_4445_96C4_7A25FC6DA265_.wvu.Cols" localSheetId="0" hidden="1">'M5'!$G:$G,'M5'!$K:$K</definedName>
    <definedName name="Z_858F4C45_FB38_4445_96C4_7A25FC6DA265_.wvu.FilterData" localSheetId="0" hidden="1">'M5'!$A$18:$AW$99</definedName>
    <definedName name="Z_858F4C45_FB38_4445_96C4_7A25FC6DA265_.wvu.PrintTitles" localSheetId="0" hidden="1">'M5'!$2:$18</definedName>
    <definedName name="Z_9E78F6DB_1A39_4F2B_A58D_830885994943_.wvu.Cols" localSheetId="0" hidden="1">'M5'!$G:$G,'M5'!$K:$K</definedName>
    <definedName name="Z_9E78F6DB_1A39_4F2B_A58D_830885994943_.wvu.FilterData" localSheetId="0" hidden="1">'M5'!$A$18:$BF$99</definedName>
    <definedName name="Z_9E78F6DB_1A39_4F2B_A58D_830885994943_.wvu.PrintTitles" localSheetId="0" hidden="1">'M5'!$2:$18</definedName>
    <definedName name="Z_AE4617CA_DB73_4238_B83D_378307AB95E3_.wvu.FilterData" localSheetId="0" hidden="1">'M5'!$A$18:$AW$100</definedName>
    <definedName name="Z_B7726DD2_4264_4069_B0B2_8200964F88A4_.wvu.FilterData" localSheetId="0" hidden="1">'M5'!$A$18:$AW$100</definedName>
    <definedName name="Z_C2ABF703_6EBB_420C_B556_ED82D90BB511_.wvu.Cols" localSheetId="0" hidden="1">'M5'!$D:$D,'M5'!$G:$G,'M5'!$I:$I</definedName>
    <definedName name="Z_C2ABF703_6EBB_420C_B556_ED82D90BB511_.wvu.FilterData" localSheetId="0" hidden="1">'M5'!$A$18:$BF$96</definedName>
    <definedName name="Z_C2ABF703_6EBB_420C_B556_ED82D90BB511_.wvu.PrintTitles" localSheetId="0" hidden="1">'M5'!$2:$18</definedName>
    <definedName name="Z_CFDFDA9A_32BB_4551_94E3_07B5E8E93F4F_.wvu.Cols" localSheetId="0" hidden="1">'M5'!$D:$D,'M5'!$G:$G,'M5'!$I:$I,'M5'!$K:$K</definedName>
    <definedName name="Z_CFDFDA9A_32BB_4551_94E3_07B5E8E93F4F_.wvu.FilterData" localSheetId="0" hidden="1">'M5'!$A$18:$BF$96</definedName>
    <definedName name="Z_CFDFDA9A_32BB_4551_94E3_07B5E8E93F4F_.wvu.PrintTitles" localSheetId="0" hidden="1">'M5'!$2:$18</definedName>
    <definedName name="Z_D5FC0FBE_2A95_4E84_9171_2708838AFFF5_.wvu.Cols" localSheetId="0" hidden="1">'M5'!$D:$D,'M5'!$G:$G,'M5'!$I:$I,'M5'!$K:$K</definedName>
    <definedName name="Z_D5FC0FBE_2A95_4E84_9171_2708838AFFF5_.wvu.FilterData" localSheetId="0" hidden="1">'M5'!$A$18:$AW$100</definedName>
    <definedName name="Z_D5FC0FBE_2A95_4E84_9171_2708838AFFF5_.wvu.PrintTitles" localSheetId="0" hidden="1">'M5'!$2:$18</definedName>
    <definedName name="Z_D94D92D5_E5E1_4A8E_A17D_9FD04B955ACE_.wvu.FilterData" localSheetId="0" hidden="1">'M5'!$A$18:$BF$96</definedName>
    <definedName name="Z_DF74B26A_3CAA_4D58_A798_E0A745A596A2_.wvu.FilterData" localSheetId="0" hidden="1">'M5'!$A$18:$AW$100</definedName>
    <definedName name="Z_E9C919AF_8D35_4E6E_BB94_DBAD24E9E094_.wvu.FilterData" localSheetId="0" hidden="1">'M5'!$A$18:$AW$100</definedName>
  </definedNames>
  <calcPr calcId="191029"/>
  <customWorkbookViews>
    <customWorkbookView name="Blais, Mathieu - Affichage personnalisé" guid="{CFDFDA9A-32BB-4551-94E3-07B5E8E93F4F}" mergeInterval="0" personalView="1" maximized="1" xWindow="1912" yWindow="-8" windowWidth="1936" windowHeight="1096" tabRatio="778" activeSheetId="2"/>
    <customWorkbookView name="Mercier, Benjamin - Affichage personnalisé" guid="{1C20E847-0E78-4712-BFB6-9E4394C5C382}" mergeInterval="0" personalView="1" maximized="1" xWindow="1912" yWindow="-8" windowWidth="1936" windowHeight="1096" tabRatio="778" activeSheetId="4"/>
    <customWorkbookView name="Gilles Sergerie - Affichage personnalisé" guid="{D5FC0FBE-2A95-4E84-9171-2708838AFFF5}" mergeInterval="0" personalView="1" maximized="1" xWindow="-9" yWindow="-9" windowWidth="1938" windowHeight="1064" tabRatio="778" activeSheetId="2"/>
    <customWorkbookView name="Nader, Antonio - Affichage personnalisé" guid="{1DB3B5C4-25FC-49E3-A138-37496CA58BE0}" mergeInterval="0" personalView="1" maximized="1" xWindow="-8" yWindow="-8" windowWidth="1936" windowHeight="1056" tabRatio="778" activeSheetId="2"/>
    <customWorkbookView name="Berthiaume, Louis - Affichage personnalisé" guid="{858F4C45-FB38-4445-96C4-7A25FC6DA265}" mergeInterval="0" personalView="1" maximized="1" xWindow="-8" yWindow="-8" windowWidth="1936" windowHeight="1056" tabRatio="778" activeSheetId="2"/>
    <customWorkbookView name="Lecuyer, Marc-Andre - Affichage personnalisé" guid="{9E78F6DB-1A39-4F2B-A58D-830885994943}" mergeInterval="0" personalView="1" maximized="1" xWindow="-8" yWindow="-8" windowWidth="1936" windowHeight="1056" tabRatio="778" activeSheetId="4"/>
    <customWorkbookView name="Sergerie, Gilles - Affichage personnalisé" guid="{0E9BE4B1-65B3-404D-9E4A-D8FE873B55BA}" mergeInterval="0" personalView="1" maximized="1" xWindow="-8" yWindow="-8" windowWidth="1936" windowHeight="1066" tabRatio="778" activeSheetId="5"/>
    <customWorkbookView name="Bedard, Daniel - Affichage personnalisé" guid="{4ED6A9C5-5AEE-484A-B22D-214BDFA7F532}" mergeInterval="0" personalView="1" maximized="1" xWindow="1912" yWindow="-93" windowWidth="1936" windowHeight="1096" tabRatio="778" activeSheetId="4"/>
    <customWorkbookView name="Moé Kolisse - Affichage personnalisé" guid="{C2ABF703-6EBB-420C-B556-ED82D90BB511}" mergeInterval="0" personalView="1" maximized="1" xWindow="-5" yWindow="-5" windowWidth="3450" windowHeight="1383" tabRatio="778" activeSheetId="6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W89" i="4" l="1"/>
  <c r="AS89" i="4"/>
  <c r="AN89" i="4"/>
  <c r="AJ89" i="4"/>
  <c r="AF89" i="4"/>
  <c r="AB89" i="4"/>
  <c r="X89" i="4"/>
  <c r="AW86" i="4"/>
  <c r="AS86" i="4"/>
  <c r="AN86" i="4"/>
  <c r="AJ86" i="4"/>
  <c r="AF86" i="4"/>
  <c r="AB86" i="4"/>
  <c r="X86" i="4"/>
  <c r="AW92" i="4"/>
  <c r="AS92" i="4"/>
  <c r="AN92" i="4"/>
  <c r="AJ92" i="4"/>
  <c r="AF92" i="4"/>
  <c r="AB92" i="4"/>
  <c r="X92" i="4"/>
  <c r="AW85" i="4"/>
  <c r="AS85" i="4"/>
  <c r="AN85" i="4"/>
  <c r="AJ85" i="4"/>
  <c r="AF85" i="4"/>
  <c r="AB85" i="4"/>
  <c r="X85" i="4"/>
  <c r="AW84" i="4"/>
  <c r="AS84" i="4"/>
  <c r="AN84" i="4"/>
  <c r="AJ84" i="4"/>
  <c r="AF84" i="4"/>
  <c r="AB84" i="4"/>
  <c r="X84" i="4"/>
  <c r="AW83" i="4"/>
  <c r="AS83" i="4"/>
  <c r="AN83" i="4"/>
  <c r="AJ83" i="4"/>
  <c r="AF83" i="4"/>
  <c r="AB83" i="4"/>
  <c r="X83" i="4"/>
  <c r="AW82" i="4"/>
  <c r="AS82" i="4"/>
  <c r="AN82" i="4"/>
  <c r="AJ82" i="4"/>
  <c r="AF82" i="4"/>
  <c r="AB82" i="4"/>
  <c r="X82" i="4"/>
  <c r="AW81" i="4"/>
  <c r="AS81" i="4"/>
  <c r="AN81" i="4"/>
  <c r="AJ81" i="4"/>
  <c r="AF81" i="4"/>
  <c r="AB81" i="4"/>
  <c r="X81" i="4"/>
  <c r="Q82" i="4" l="1"/>
  <c r="Q92" i="4"/>
  <c r="Q86" i="4"/>
  <c r="Q83" i="4"/>
  <c r="Q89" i="4"/>
  <c r="Q85" i="4"/>
  <c r="Q84" i="4"/>
  <c r="Q81" i="4"/>
  <c r="AW58" i="4"/>
  <c r="AS58" i="4"/>
  <c r="AN58" i="4"/>
  <c r="AJ58" i="4"/>
  <c r="AF58" i="4"/>
  <c r="AB58" i="4"/>
  <c r="X58" i="4"/>
  <c r="AW57" i="4"/>
  <c r="AS57" i="4"/>
  <c r="AN57" i="4"/>
  <c r="AJ57" i="4"/>
  <c r="AF57" i="4"/>
  <c r="AB57" i="4"/>
  <c r="X57" i="4"/>
  <c r="AW76" i="4"/>
  <c r="AS76" i="4"/>
  <c r="AN76" i="4"/>
  <c r="AJ76" i="4"/>
  <c r="AF76" i="4"/>
  <c r="AB76" i="4"/>
  <c r="X76" i="4"/>
  <c r="AW54" i="4"/>
  <c r="AS54" i="4"/>
  <c r="AN54" i="4"/>
  <c r="AJ54" i="4"/>
  <c r="AF54" i="4"/>
  <c r="AB54" i="4"/>
  <c r="X54" i="4"/>
  <c r="AW48" i="4"/>
  <c r="AS48" i="4"/>
  <c r="AN48" i="4"/>
  <c r="AJ48" i="4"/>
  <c r="AF48" i="4"/>
  <c r="AB48" i="4"/>
  <c r="X48" i="4"/>
  <c r="AW47" i="4"/>
  <c r="AS47" i="4"/>
  <c r="AN47" i="4"/>
  <c r="AJ47" i="4"/>
  <c r="AF47" i="4"/>
  <c r="AB47" i="4"/>
  <c r="X47" i="4"/>
  <c r="AW72" i="4"/>
  <c r="AS72" i="4"/>
  <c r="AN72" i="4"/>
  <c r="AJ72" i="4"/>
  <c r="AF72" i="4"/>
  <c r="AB72" i="4"/>
  <c r="X72" i="4"/>
  <c r="AW71" i="4"/>
  <c r="AS71" i="4"/>
  <c r="AN71" i="4"/>
  <c r="AJ71" i="4"/>
  <c r="AF71" i="4"/>
  <c r="AB71" i="4"/>
  <c r="X71" i="4"/>
  <c r="AW46" i="4"/>
  <c r="AS46" i="4"/>
  <c r="AN46" i="4"/>
  <c r="AJ46" i="4"/>
  <c r="AF46" i="4"/>
  <c r="AB46" i="4"/>
  <c r="X46" i="4"/>
  <c r="AW70" i="4"/>
  <c r="AS70" i="4"/>
  <c r="AN70" i="4"/>
  <c r="AJ70" i="4"/>
  <c r="AF70" i="4"/>
  <c r="AB70" i="4"/>
  <c r="X70" i="4"/>
  <c r="AW69" i="4"/>
  <c r="AS69" i="4"/>
  <c r="AN69" i="4"/>
  <c r="AJ69" i="4"/>
  <c r="AF69" i="4"/>
  <c r="AB69" i="4"/>
  <c r="X69" i="4"/>
  <c r="AW45" i="4"/>
  <c r="AS45" i="4"/>
  <c r="AN45" i="4"/>
  <c r="AJ45" i="4"/>
  <c r="AF45" i="4"/>
  <c r="AB45" i="4"/>
  <c r="X45" i="4"/>
  <c r="AW44" i="4"/>
  <c r="AS44" i="4"/>
  <c r="AN44" i="4"/>
  <c r="AJ44" i="4"/>
  <c r="AF44" i="4"/>
  <c r="AB44" i="4"/>
  <c r="X44" i="4"/>
  <c r="AW43" i="4"/>
  <c r="AS43" i="4"/>
  <c r="AN43" i="4"/>
  <c r="AJ43" i="4"/>
  <c r="AF43" i="4"/>
  <c r="AB43" i="4"/>
  <c r="X43" i="4"/>
  <c r="AW68" i="4"/>
  <c r="AS68" i="4"/>
  <c r="AN68" i="4"/>
  <c r="AJ68" i="4"/>
  <c r="AF68" i="4"/>
  <c r="AB68" i="4"/>
  <c r="X68" i="4"/>
  <c r="AW42" i="4"/>
  <c r="AS42" i="4"/>
  <c r="AN42" i="4"/>
  <c r="AJ42" i="4"/>
  <c r="AF42" i="4"/>
  <c r="AB42" i="4"/>
  <c r="X42" i="4"/>
  <c r="AW67" i="4"/>
  <c r="AS67" i="4"/>
  <c r="AN67" i="4"/>
  <c r="AJ67" i="4"/>
  <c r="AF67" i="4"/>
  <c r="AB67" i="4"/>
  <c r="X67" i="4"/>
  <c r="AW66" i="4"/>
  <c r="AS66" i="4"/>
  <c r="AN66" i="4"/>
  <c r="AJ66" i="4"/>
  <c r="AF66" i="4"/>
  <c r="AB66" i="4"/>
  <c r="X66" i="4"/>
  <c r="AW41" i="4"/>
  <c r="AS41" i="4"/>
  <c r="AN41" i="4"/>
  <c r="AJ41" i="4"/>
  <c r="AF41" i="4"/>
  <c r="AB41" i="4"/>
  <c r="X41" i="4"/>
  <c r="AW40" i="4"/>
  <c r="AS40" i="4"/>
  <c r="AN40" i="4"/>
  <c r="AJ40" i="4"/>
  <c r="AF40" i="4"/>
  <c r="AB40" i="4"/>
  <c r="X40" i="4"/>
  <c r="AW65" i="4"/>
  <c r="AS65" i="4"/>
  <c r="AN65" i="4"/>
  <c r="AJ65" i="4"/>
  <c r="AF65" i="4"/>
  <c r="AB65" i="4"/>
  <c r="X65" i="4"/>
  <c r="AW64" i="4"/>
  <c r="AS64" i="4"/>
  <c r="AN64" i="4"/>
  <c r="AJ64" i="4"/>
  <c r="AF64" i="4"/>
  <c r="AB64" i="4"/>
  <c r="X64" i="4"/>
  <c r="AW39" i="4"/>
  <c r="AS39" i="4"/>
  <c r="AN39" i="4"/>
  <c r="AJ39" i="4"/>
  <c r="AF39" i="4"/>
  <c r="AB39" i="4"/>
  <c r="X39" i="4"/>
  <c r="AW38" i="4"/>
  <c r="AS38" i="4"/>
  <c r="AN38" i="4"/>
  <c r="AJ38" i="4"/>
  <c r="AF38" i="4"/>
  <c r="AB38" i="4"/>
  <c r="X38" i="4"/>
  <c r="AW37" i="4"/>
  <c r="AS37" i="4"/>
  <c r="AN37" i="4"/>
  <c r="AJ37" i="4"/>
  <c r="AF37" i="4"/>
  <c r="AB37" i="4"/>
  <c r="X37" i="4"/>
  <c r="AW36" i="4"/>
  <c r="AS36" i="4"/>
  <c r="AN36" i="4"/>
  <c r="AJ36" i="4"/>
  <c r="AF36" i="4"/>
  <c r="AB36" i="4"/>
  <c r="X36" i="4"/>
  <c r="AW63" i="4"/>
  <c r="AS63" i="4"/>
  <c r="AN63" i="4"/>
  <c r="AJ63" i="4"/>
  <c r="AF63" i="4"/>
  <c r="AB63" i="4"/>
  <c r="X63" i="4"/>
  <c r="AW35" i="4"/>
  <c r="AS35" i="4"/>
  <c r="AN35" i="4"/>
  <c r="AJ35" i="4"/>
  <c r="AF35" i="4"/>
  <c r="AB35" i="4"/>
  <c r="X35" i="4"/>
  <c r="Q35" i="4" l="1"/>
  <c r="Q65" i="4"/>
  <c r="Q40" i="4"/>
  <c r="Q68" i="4"/>
  <c r="Q69" i="4"/>
  <c r="Q72" i="4"/>
  <c r="Q54" i="4"/>
  <c r="Q58" i="4"/>
  <c r="Q64" i="4"/>
  <c r="Q45" i="4"/>
  <c r="Q48" i="4"/>
  <c r="Q57" i="4"/>
  <c r="Q63" i="4"/>
  <c r="Q38" i="4"/>
  <c r="Q66" i="4"/>
  <c r="Q43" i="4"/>
  <c r="Q70" i="4"/>
  <c r="Q37" i="4"/>
  <c r="Q42" i="4"/>
  <c r="Q71" i="4"/>
  <c r="Q36" i="4"/>
  <c r="Q39" i="4"/>
  <c r="Q67" i="4"/>
  <c r="Q44" i="4"/>
  <c r="Q46" i="4"/>
  <c r="Q47" i="4"/>
  <c r="Q76" i="4"/>
  <c r="Q41" i="4"/>
  <c r="L105" i="4"/>
  <c r="L104" i="4"/>
  <c r="L103" i="4"/>
  <c r="K105" i="4"/>
  <c r="K104" i="4"/>
  <c r="K103" i="4"/>
  <c r="M105" i="4" l="1"/>
  <c r="M103" i="4"/>
  <c r="M104" i="4"/>
  <c r="E109" i="4"/>
  <c r="E108" i="4"/>
  <c r="E107" i="4"/>
  <c r="E104" i="4"/>
  <c r="E103" i="4"/>
  <c r="S100" i="4"/>
  <c r="P100" i="4"/>
  <c r="AW99" i="4"/>
  <c r="AS99" i="4"/>
  <c r="AN99" i="4"/>
  <c r="AJ99" i="4"/>
  <c r="AF99" i="4"/>
  <c r="AB99" i="4"/>
  <c r="X99" i="4"/>
  <c r="AW98" i="4"/>
  <c r="AS98" i="4"/>
  <c r="AN98" i="4"/>
  <c r="AJ98" i="4"/>
  <c r="AF98" i="4"/>
  <c r="AB98" i="4"/>
  <c r="X98" i="4"/>
  <c r="AW96" i="4"/>
  <c r="AS96" i="4"/>
  <c r="AN96" i="4"/>
  <c r="AJ96" i="4"/>
  <c r="AF96" i="4"/>
  <c r="AB96" i="4"/>
  <c r="X96" i="4"/>
  <c r="AW95" i="4"/>
  <c r="AS95" i="4"/>
  <c r="AN95" i="4"/>
  <c r="AJ95" i="4"/>
  <c r="AF95" i="4"/>
  <c r="AB95" i="4"/>
  <c r="X95" i="4"/>
  <c r="AW94" i="4"/>
  <c r="AS94" i="4"/>
  <c r="AN94" i="4"/>
  <c r="AJ94" i="4"/>
  <c r="AF94" i="4"/>
  <c r="AB94" i="4"/>
  <c r="X94" i="4"/>
  <c r="AW88" i="4"/>
  <c r="AS88" i="4"/>
  <c r="AN88" i="4"/>
  <c r="AJ88" i="4"/>
  <c r="AF88" i="4"/>
  <c r="AB88" i="4"/>
  <c r="X88" i="4"/>
  <c r="AW90" i="4"/>
  <c r="AS90" i="4"/>
  <c r="AN90" i="4"/>
  <c r="AJ90" i="4"/>
  <c r="AF90" i="4"/>
  <c r="AB90" i="4"/>
  <c r="X90" i="4"/>
  <c r="AW91" i="4"/>
  <c r="AS91" i="4"/>
  <c r="AN91" i="4"/>
  <c r="AJ91" i="4"/>
  <c r="AF91" i="4"/>
  <c r="AB91" i="4"/>
  <c r="X91" i="4"/>
  <c r="AW87" i="4"/>
  <c r="AS87" i="4"/>
  <c r="AN87" i="4"/>
  <c r="AJ87" i="4"/>
  <c r="AF87" i="4"/>
  <c r="AB87" i="4"/>
  <c r="X87" i="4"/>
  <c r="AW80" i="4"/>
  <c r="AS80" i="4"/>
  <c r="AN80" i="4"/>
  <c r="AJ80" i="4"/>
  <c r="AF80" i="4"/>
  <c r="AB80" i="4"/>
  <c r="X80" i="4"/>
  <c r="AW79" i="4"/>
  <c r="AS79" i="4"/>
  <c r="AN79" i="4"/>
  <c r="AJ79" i="4"/>
  <c r="AF79" i="4"/>
  <c r="AB79" i="4"/>
  <c r="X79" i="4"/>
  <c r="AW55" i="4"/>
  <c r="AS55" i="4"/>
  <c r="AN55" i="4"/>
  <c r="AJ55" i="4"/>
  <c r="AF55" i="4"/>
  <c r="AB55" i="4"/>
  <c r="X55" i="4"/>
  <c r="AW73" i="4"/>
  <c r="AS73" i="4"/>
  <c r="AN73" i="4"/>
  <c r="AJ73" i="4"/>
  <c r="AF73" i="4"/>
  <c r="AB73" i="4"/>
  <c r="X73" i="4"/>
  <c r="AW60" i="4"/>
  <c r="AS60" i="4"/>
  <c r="AN60" i="4"/>
  <c r="AJ60" i="4"/>
  <c r="AF60" i="4"/>
  <c r="AB60" i="4"/>
  <c r="X60" i="4"/>
  <c r="AW53" i="4"/>
  <c r="AS53" i="4"/>
  <c r="AN53" i="4"/>
  <c r="AJ53" i="4"/>
  <c r="AF53" i="4"/>
  <c r="AB53" i="4"/>
  <c r="X53" i="4"/>
  <c r="AW52" i="4"/>
  <c r="AS52" i="4"/>
  <c r="AN52" i="4"/>
  <c r="AJ52" i="4"/>
  <c r="AF52" i="4"/>
  <c r="AB52" i="4"/>
  <c r="X52" i="4"/>
  <c r="AW51" i="4"/>
  <c r="AS51" i="4"/>
  <c r="AN51" i="4"/>
  <c r="AJ51" i="4"/>
  <c r="AF51" i="4"/>
  <c r="AB51" i="4"/>
  <c r="X51" i="4"/>
  <c r="AW50" i="4"/>
  <c r="AS50" i="4"/>
  <c r="AN50" i="4"/>
  <c r="AJ50" i="4"/>
  <c r="AF50" i="4"/>
  <c r="AB50" i="4"/>
  <c r="X50" i="4"/>
  <c r="AW49" i="4"/>
  <c r="AS49" i="4"/>
  <c r="AN49" i="4"/>
  <c r="AJ49" i="4"/>
  <c r="AF49" i="4"/>
  <c r="AB49" i="4"/>
  <c r="X49" i="4"/>
  <c r="AW59" i="4"/>
  <c r="AS59" i="4"/>
  <c r="AN59" i="4"/>
  <c r="AJ59" i="4"/>
  <c r="AF59" i="4"/>
  <c r="AB59" i="4"/>
  <c r="AB3" i="4" s="1"/>
  <c r="AB4" i="4" s="1"/>
  <c r="X59" i="4"/>
  <c r="AW34" i="4"/>
  <c r="AS34" i="4"/>
  <c r="AN34" i="4"/>
  <c r="AJ34" i="4"/>
  <c r="AF34" i="4"/>
  <c r="AB34" i="4"/>
  <c r="X34" i="4"/>
  <c r="AW62" i="4"/>
  <c r="AS62" i="4"/>
  <c r="AN62" i="4"/>
  <c r="AJ62" i="4"/>
  <c r="AF62" i="4"/>
  <c r="AB62" i="4"/>
  <c r="X62" i="4"/>
  <c r="AW33" i="4"/>
  <c r="AS33" i="4"/>
  <c r="AN33" i="4"/>
  <c r="AJ33" i="4"/>
  <c r="AF33" i="4"/>
  <c r="AB33" i="4"/>
  <c r="X33" i="4"/>
  <c r="AW32" i="4"/>
  <c r="AS32" i="4"/>
  <c r="AN32" i="4"/>
  <c r="AJ32" i="4"/>
  <c r="AF32" i="4"/>
  <c r="AB32" i="4"/>
  <c r="X32" i="4"/>
  <c r="AW31" i="4"/>
  <c r="AS31" i="4"/>
  <c r="AN31" i="4"/>
  <c r="AJ31" i="4"/>
  <c r="AF31" i="4"/>
  <c r="AB31" i="4"/>
  <c r="X31" i="4"/>
  <c r="AW77" i="4"/>
  <c r="AS77" i="4"/>
  <c r="AN77" i="4"/>
  <c r="AJ77" i="4"/>
  <c r="AF77" i="4"/>
  <c r="AB77" i="4"/>
  <c r="X77" i="4"/>
  <c r="AW75" i="4"/>
  <c r="AS75" i="4"/>
  <c r="AN75" i="4"/>
  <c r="AJ75" i="4"/>
  <c r="AF75" i="4"/>
  <c r="AB75" i="4"/>
  <c r="X75" i="4"/>
  <c r="AW30" i="4"/>
  <c r="AS30" i="4"/>
  <c r="AN30" i="4"/>
  <c r="AJ30" i="4"/>
  <c r="AF30" i="4"/>
  <c r="AB30" i="4"/>
  <c r="X30" i="4"/>
  <c r="AW74" i="4"/>
  <c r="AS74" i="4"/>
  <c r="AN74" i="4"/>
  <c r="AJ74" i="4"/>
  <c r="AF74" i="4"/>
  <c r="AB74" i="4"/>
  <c r="X74" i="4"/>
  <c r="AW61" i="4"/>
  <c r="AS61" i="4"/>
  <c r="AN61" i="4"/>
  <c r="AJ61" i="4"/>
  <c r="AF61" i="4"/>
  <c r="AB61" i="4"/>
  <c r="X61" i="4"/>
  <c r="AW29" i="4"/>
  <c r="AS29" i="4"/>
  <c r="AN29" i="4"/>
  <c r="AJ29" i="4"/>
  <c r="AF29" i="4"/>
  <c r="AB29" i="4"/>
  <c r="X29" i="4"/>
  <c r="AW28" i="4"/>
  <c r="AS28" i="4"/>
  <c r="AN28" i="4"/>
  <c r="AJ28" i="4"/>
  <c r="AF28" i="4"/>
  <c r="AB28" i="4"/>
  <c r="X28" i="4"/>
  <c r="AW27" i="4"/>
  <c r="AS27" i="4"/>
  <c r="AN27" i="4"/>
  <c r="AJ27" i="4"/>
  <c r="AF27" i="4"/>
  <c r="AB27" i="4"/>
  <c r="X27" i="4"/>
  <c r="AW26" i="4"/>
  <c r="AS26" i="4"/>
  <c r="AN26" i="4"/>
  <c r="AJ26" i="4"/>
  <c r="AF26" i="4"/>
  <c r="AB26" i="4"/>
  <c r="X26" i="4"/>
  <c r="AW25" i="4"/>
  <c r="AS25" i="4"/>
  <c r="AN25" i="4"/>
  <c r="AJ25" i="4"/>
  <c r="AF25" i="4"/>
  <c r="AB25" i="4"/>
  <c r="X25" i="4"/>
  <c r="AW23" i="4"/>
  <c r="AS23" i="4"/>
  <c r="AN23" i="4"/>
  <c r="AJ23" i="4"/>
  <c r="AF23" i="4"/>
  <c r="AB23" i="4"/>
  <c r="X23" i="4"/>
  <c r="AW22" i="4"/>
  <c r="AS22" i="4"/>
  <c r="AN22" i="4"/>
  <c r="AJ22" i="4"/>
  <c r="AF22" i="4"/>
  <c r="AB22" i="4"/>
  <c r="X22" i="4"/>
  <c r="AW21" i="4"/>
  <c r="AS21" i="4"/>
  <c r="AN21" i="4"/>
  <c r="AJ21" i="4"/>
  <c r="AF21" i="4"/>
  <c r="AB21" i="4"/>
  <c r="X21" i="4"/>
  <c r="AW20" i="4"/>
  <c r="AW15" i="4" s="1"/>
  <c r="AW16" i="4" s="1"/>
  <c r="AS20" i="4"/>
  <c r="AN20" i="4"/>
  <c r="AJ20" i="4"/>
  <c r="AF20" i="4"/>
  <c r="AB20" i="4"/>
  <c r="X20" i="4"/>
  <c r="AW19" i="4"/>
  <c r="AS19" i="4"/>
  <c r="AN19" i="4"/>
  <c r="AJ19" i="4"/>
  <c r="AF19" i="4"/>
  <c r="AB19" i="4"/>
  <c r="X19" i="4"/>
  <c r="AS15" i="4"/>
  <c r="AS16" i="4" s="1"/>
  <c r="AN15" i="4"/>
  <c r="AN16" i="4" s="1"/>
  <c r="AJ15" i="4"/>
  <c r="AJ16" i="4" s="1"/>
  <c r="AF15" i="4"/>
  <c r="AF16" i="4" s="1"/>
  <c r="AB15" i="4"/>
  <c r="AB16" i="4" s="1"/>
  <c r="O15" i="4"/>
  <c r="AY14" i="4"/>
  <c r="AW11" i="4"/>
  <c r="AW12" i="4" s="1"/>
  <c r="AS11" i="4"/>
  <c r="AS12" i="4" s="1"/>
  <c r="AN11" i="4"/>
  <c r="AN12" i="4" s="1"/>
  <c r="AJ11" i="4"/>
  <c r="AJ12" i="4" s="1"/>
  <c r="AF11" i="4"/>
  <c r="AF12" i="4" s="1"/>
  <c r="O11" i="4"/>
  <c r="AY10" i="4"/>
  <c r="U18" i="4"/>
  <c r="Y18" i="4" s="1"/>
  <c r="AC18" i="4" s="1"/>
  <c r="AG18" i="4" s="1"/>
  <c r="AK18" i="4" s="1"/>
  <c r="AP18" i="4" s="1"/>
  <c r="AT18" i="4" s="1"/>
  <c r="AN7" i="4"/>
  <c r="AN8" i="4" s="1"/>
  <c r="AJ7" i="4"/>
  <c r="AJ8" i="4" s="1"/>
  <c r="AF7" i="4"/>
  <c r="AF8" i="4" s="1"/>
  <c r="AB7" i="4"/>
  <c r="AB8" i="4" s="1"/>
  <c r="O7" i="4"/>
  <c r="AY6" i="4"/>
  <c r="AW3" i="4"/>
  <c r="AW4" i="4" s="1"/>
  <c r="AS3" i="4"/>
  <c r="AS4" i="4" s="1"/>
  <c r="O3" i="4"/>
  <c r="AY2" i="4"/>
  <c r="AN3" i="4" l="1"/>
  <c r="AN4" i="4" s="1"/>
  <c r="AB11" i="4"/>
  <c r="AB12" i="4" s="1"/>
  <c r="AS7" i="4"/>
  <c r="AS8" i="4" s="1"/>
  <c r="AW7" i="4"/>
  <c r="AW8" i="4" s="1"/>
  <c r="AF3" i="4"/>
  <c r="AF4" i="4" s="1"/>
  <c r="AJ3" i="4"/>
  <c r="AJ4" i="4" s="1"/>
  <c r="X11" i="4"/>
  <c r="X12" i="4" s="1"/>
  <c r="X7" i="4"/>
  <c r="X8" i="4" s="1"/>
  <c r="X3" i="4"/>
  <c r="X4" i="4" s="1"/>
  <c r="X15" i="4"/>
  <c r="X16" i="4" s="1"/>
  <c r="Q28" i="4"/>
  <c r="Q19" i="4"/>
  <c r="Q22" i="4"/>
  <c r="Q27" i="4"/>
  <c r="Q29" i="4"/>
  <c r="Q77" i="4"/>
  <c r="Q32" i="4"/>
  <c r="Q59" i="4"/>
  <c r="Q52" i="4"/>
  <c r="Q55" i="4"/>
  <c r="Q91" i="4"/>
  <c r="Q98" i="4"/>
  <c r="Q21" i="4"/>
  <c r="Q23" i="4"/>
  <c r="Q26" i="4"/>
  <c r="Q20" i="4"/>
  <c r="Q25" i="4"/>
  <c r="Q61" i="4"/>
  <c r="Q75" i="4"/>
  <c r="Q34" i="4"/>
  <c r="Q51" i="4"/>
  <c r="Q73" i="4"/>
  <c r="Q80" i="4"/>
  <c r="Q90" i="4"/>
  <c r="Q96" i="4"/>
  <c r="Q33" i="4"/>
  <c r="Q49" i="4"/>
  <c r="Q53" i="4"/>
  <c r="Q79" i="4"/>
  <c r="Q87" i="4"/>
  <c r="Q88" i="4"/>
  <c r="Q94" i="4"/>
  <c r="Q99" i="4"/>
  <c r="F104" i="4"/>
  <c r="Q74" i="4"/>
  <c r="Q30" i="4"/>
  <c r="Q31" i="4"/>
  <c r="Q62" i="4"/>
  <c r="Q50" i="4"/>
  <c r="Q60" i="4"/>
  <c r="Q95" i="4"/>
  <c r="E110" i="4"/>
  <c r="P7" i="4" l="1"/>
  <c r="M7" i="4" s="1"/>
  <c r="P3" i="4"/>
  <c r="P11" i="4"/>
  <c r="M11" i="4" s="1"/>
  <c r="P15" i="4"/>
  <c r="M15" i="4" s="1"/>
  <c r="Q100" i="4"/>
  <c r="C109" i="4"/>
  <c r="F109" i="4" s="1"/>
  <c r="C107" i="4"/>
  <c r="C108" i="4"/>
  <c r="F108" i="4" s="1"/>
  <c r="Q7" i="4" l="1"/>
  <c r="Q15" i="4"/>
  <c r="Q3" i="4"/>
  <c r="M3" i="4"/>
  <c r="Q11" i="4"/>
  <c r="C110" i="4"/>
  <c r="F110" i="4" s="1"/>
  <c r="F107" i="4"/>
</calcChain>
</file>

<file path=xl/sharedStrings.xml><?xml version="1.0" encoding="utf-8"?>
<sst xmlns="http://schemas.openxmlformats.org/spreadsheetml/2006/main" count="711" uniqueCount="220">
  <si>
    <t>Status</t>
  </si>
  <si>
    <t>Type d'ordre</t>
  </si>
  <si>
    <t>Ordre</t>
  </si>
  <si>
    <t>Opér.</t>
  </si>
  <si>
    <t>EIO</t>
  </si>
  <si>
    <t>Nbr</t>
  </si>
  <si>
    <t>Durée</t>
  </si>
  <si>
    <t>Charge</t>
  </si>
  <si>
    <r>
      <t xml:space="preserve">Ordres </t>
    </r>
    <r>
      <rPr>
        <b/>
        <sz val="9"/>
        <color theme="1"/>
        <rFont val="Calibri"/>
        <family val="2"/>
        <scheme val="minor"/>
      </rPr>
      <t>CÉDULÉS</t>
    </r>
  </si>
  <si>
    <r>
      <t xml:space="preserve">Ordres </t>
    </r>
    <r>
      <rPr>
        <b/>
        <sz val="9"/>
        <color theme="1"/>
        <rFont val="Calibri"/>
        <family val="2"/>
        <scheme val="minor"/>
      </rPr>
      <t>FERMÉS</t>
    </r>
  </si>
  <si>
    <t>Début tôt</t>
  </si>
  <si>
    <t>Complété</t>
  </si>
  <si>
    <t>MECA</t>
  </si>
  <si>
    <t>ELEC</t>
  </si>
  <si>
    <t>Dispo MECA</t>
  </si>
  <si>
    <t>Dispo ELEC</t>
  </si>
  <si>
    <t>Cédulé</t>
  </si>
  <si>
    <t>Comp.</t>
  </si>
  <si>
    <r>
      <t xml:space="preserve">Hrs </t>
    </r>
    <r>
      <rPr>
        <b/>
        <sz val="9"/>
        <color theme="1"/>
        <rFont val="Calibri"/>
        <family val="2"/>
        <scheme val="minor"/>
      </rPr>
      <t>Mécanique</t>
    </r>
  </si>
  <si>
    <r>
      <t xml:space="preserve">Hrs </t>
    </r>
    <r>
      <rPr>
        <b/>
        <sz val="9"/>
        <color theme="1"/>
        <rFont val="Calibri"/>
        <family val="2"/>
        <scheme val="minor"/>
      </rPr>
      <t>Électrique</t>
    </r>
  </si>
  <si>
    <r>
      <t xml:space="preserve">Hrs </t>
    </r>
    <r>
      <rPr>
        <b/>
        <sz val="9"/>
        <color theme="1"/>
        <rFont val="Calibri"/>
        <family val="2"/>
        <scheme val="minor"/>
      </rPr>
      <t>Lubrification</t>
    </r>
  </si>
  <si>
    <r>
      <t xml:space="preserve">Hrs </t>
    </r>
    <r>
      <rPr>
        <b/>
        <sz val="9"/>
        <color theme="1"/>
        <rFont val="Calibri"/>
        <family val="2"/>
        <scheme val="minor"/>
      </rPr>
      <t>Total</t>
    </r>
  </si>
  <si>
    <t>Poste Travail</t>
  </si>
  <si>
    <t>Description de l'ordre</t>
  </si>
  <si>
    <t>DISPO</t>
  </si>
  <si>
    <t>CÉDULÉ</t>
  </si>
  <si>
    <t>Cédulé MECA</t>
  </si>
  <si>
    <t>Cédulé ELEC</t>
  </si>
  <si>
    <t>M5</t>
  </si>
  <si>
    <t>Lundi</t>
  </si>
  <si>
    <t>Mardi</t>
  </si>
  <si>
    <t>Mercredi</t>
  </si>
  <si>
    <t>Jeudi</t>
  </si>
  <si>
    <t>Vendredi</t>
  </si>
  <si>
    <t>Samedi</t>
  </si>
  <si>
    <t>Dimanche</t>
  </si>
  <si>
    <t>EP</t>
  </si>
  <si>
    <t>HP</t>
  </si>
  <si>
    <t>Type travail</t>
  </si>
  <si>
    <t>Poste technique</t>
  </si>
  <si>
    <t>Désignation Poste technique</t>
  </si>
  <si>
    <t>Désignation Opération</t>
  </si>
  <si>
    <t>EI</t>
  </si>
  <si>
    <t>CED</t>
  </si>
  <si>
    <t>COMP</t>
  </si>
  <si>
    <t>Préventifs (ZPMO)</t>
  </si>
  <si>
    <t>Prédictifs (YFPM)</t>
  </si>
  <si>
    <t>Crorrectifs (ZCOR)</t>
  </si>
  <si>
    <t>RÉPARABLE INTERNE PISTOLET À COLLE:</t>
  </si>
  <si>
    <t>ZRFB</t>
  </si>
  <si>
    <t>960-MECA</t>
  </si>
  <si>
    <t>REPARABLE INTERNE 14047989. PIECES REQUI</t>
  </si>
  <si>
    <t>PISTOLET,A COLLE,1054945,NORDSON</t>
  </si>
  <si>
    <t>PISTOLET,A COLLE,8513139,NORDSON</t>
  </si>
  <si>
    <t>REPARABLE INTERNE 14047619. ECHANTILLONNEUR ANTON PARR</t>
  </si>
  <si>
    <t>ECHANTILLONNEUR,45750,ANTON PAAR</t>
  </si>
  <si>
    <t>960-ELEC</t>
  </si>
  <si>
    <t>ZPMO</t>
  </si>
  <si>
    <t>Z01</t>
  </si>
  <si>
    <t>ZCOR</t>
  </si>
  <si>
    <t>Z14</t>
  </si>
  <si>
    <t>YFPM</t>
  </si>
  <si>
    <t>Z07</t>
  </si>
  <si>
    <t>960-LUBR</t>
  </si>
  <si>
    <t>2000-BTL-B05-UU01</t>
  </si>
  <si>
    <t>EMP.BOUTEILLES M5 ENTRETIEN PRÉVENTIF</t>
  </si>
  <si>
    <t>2000-BTL-B05-FCC1</t>
  </si>
  <si>
    <t>CONVOYEUR CAISSE PLEINES M5 - SECTION 1</t>
  </si>
  <si>
    <t>2000-BTL-B05-FPH1</t>
  </si>
  <si>
    <t>CONV. PALETTES PLEINES TABLES TOURNANTES</t>
  </si>
  <si>
    <t>2000-BTL-B05-BOX1-CSE1</t>
  </si>
  <si>
    <t>FORMEUSE DE CAISSES HAWK 5A</t>
  </si>
  <si>
    <t>2000-BTL-B05-BOX1-PI01</t>
  </si>
  <si>
    <t>INSÉREUSE DE PARTITIONS BORTOLIN 5A</t>
  </si>
  <si>
    <t>2000-BTL-B05-TPU1-TPE1</t>
  </si>
  <si>
    <t>PASTEURISATEUR 5</t>
  </si>
  <si>
    <t>EPM0ELE01STT-(R) 5S Salle des moteurs</t>
  </si>
  <si>
    <t>AUDIT 5S SALLE DES MOTEURS_1</t>
  </si>
  <si>
    <t>2000-BTL-B05-LAB1-LBE1</t>
  </si>
  <si>
    <t>ÉTIQUETEUSE M5 MULTI-MODUL II</t>
  </si>
  <si>
    <t>Z03</t>
  </si>
  <si>
    <t>EPM5ELE04SHP-(R) SÉCU Mireuse Omni</t>
  </si>
  <si>
    <t>EP M5 ELE - SÉCURITÉ ALIMENTAIRE - INSPE</t>
  </si>
  <si>
    <t>2000-BTL-B05-EBR1-INS1</t>
  </si>
  <si>
    <t>MIREUSE IMPURETÉ &amp; VERRE OMNIVISION</t>
  </si>
  <si>
    <t>EPM5ELE01SEP-(R) SÉCU Mireuse Heuft</t>
  </si>
  <si>
    <t>SÉCURITÉ ALIMENTAIRE - EP M5_ELEC_INSPEC</t>
  </si>
  <si>
    <t>2000-BTL-B05-EBR1-INS3</t>
  </si>
  <si>
    <t>MIREUSE IMPURETÉ &amp; VERRE HEUFT REFLEX</t>
  </si>
  <si>
    <t>EPM5ELE01SEP-(R) SÉCU Mireuse Omnivision</t>
  </si>
  <si>
    <t>2000-BTL-B05-PAK4-PKE1</t>
  </si>
  <si>
    <t>ENCARTONNEUSE JONES MERIDIAN XR M5</t>
  </si>
  <si>
    <t>Moteur à remplacer station no 4</t>
  </si>
  <si>
    <t>2000-BTL-B05-PAK3-PKE1</t>
  </si>
  <si>
    <t>ENCAISSEUSE 5C</t>
  </si>
  <si>
    <t>EPM5LUB08SHP VISU TABLE TOURN. 5A-5B-5C</t>
  </si>
  <si>
    <t>EPM5LUB52SHP CONVOYEUR À PALETTES</t>
  </si>
  <si>
    <t>EP M5 LUB - CONVOYEUR À PALETTES SECTION</t>
  </si>
  <si>
    <t>EPM5LUB52SHP CONVOYEURS À PALETTES</t>
  </si>
  <si>
    <t>EP M5 LUB - ONVOYEUR À PALETTES SORTIE P</t>
  </si>
  <si>
    <t>EP M5 LUB - CONVOYEUR À PALETTES SORTIE</t>
  </si>
  <si>
    <t>2000-BTL-B05-PAK1-SLR1</t>
  </si>
  <si>
    <t>ENCOLLEUSE 5A</t>
  </si>
  <si>
    <t>2000-BTL-B05-PAK2-SLR1</t>
  </si>
  <si>
    <t>ENCOLLEUSE 5B</t>
  </si>
  <si>
    <t>2000-BTL-B05-PAK3-SLR1</t>
  </si>
  <si>
    <t>ENCOLLEUSE 5C</t>
  </si>
  <si>
    <t>2000-BTL-B05-FLR1-FLE1</t>
  </si>
  <si>
    <t>SOUTIREUSE M5A</t>
  </si>
  <si>
    <t>EPM5MEC26SHP SSYSTÈME TRAITEMENT CARTON</t>
  </si>
  <si>
    <t>EP M5 MEC - INSPECTER LE SYSTÈME DE TRAI</t>
  </si>
  <si>
    <t>2000-BTL-B05-DPL2-DPE1</t>
  </si>
  <si>
    <t>DEPALET. BOUT. VRAC 5B</t>
  </si>
  <si>
    <t>2000-BTL-B05-FLR2-FLE1</t>
  </si>
  <si>
    <t>SOUTIREUSE 5B H&amp;K 132V. / 24T.</t>
  </si>
  <si>
    <t>EPM5MEC01AHP MIREUSE IMPURETÉS ET VERRES</t>
  </si>
  <si>
    <t>EP M5 MEC - MIREUSE IMPURETÉS ET VERRES</t>
  </si>
  <si>
    <t>EPM5LUB26SHP VISU SCIE 5A2</t>
  </si>
  <si>
    <t>EP M5 LUB - SCIE 5A2_26 SEM_HORS PROD VO</t>
  </si>
  <si>
    <t>2000-BTL-B05-UNC1-UCE1</t>
  </si>
  <si>
    <t>DECAISSEUSE A SCIES 5A2</t>
  </si>
  <si>
    <t>EPM5MEC06MHP MIREUSE IMPUR. 2000 HRS</t>
  </si>
  <si>
    <t>EP M5 MEC - QUALITÉ  ENTRETIEN PRÉVENTIF</t>
  </si>
  <si>
    <t>EPM5MEC13SHP ASSÉCHEUR KRONES</t>
  </si>
  <si>
    <t>EP ASSÉCHEUR KRONES M-5_MÉCANICIEN_13 SE</t>
  </si>
  <si>
    <t>2000-BTL-B05-LAB1-DRY1</t>
  </si>
  <si>
    <t>ASSÉCHEUR KRONES</t>
  </si>
  <si>
    <t>EPM5LUB08SHP VISU SCIE 5B2</t>
  </si>
  <si>
    <t>EP M5_LUB_ROUTE DE LUBRIFICATION SCIE 5B</t>
  </si>
  <si>
    <t>2000-BTL-B05-UNC2-UCE2</t>
  </si>
  <si>
    <t>DECAISSEUSE A SCIES 5B2</t>
  </si>
  <si>
    <t>EPM5LUB01SHP SOUTIREUSE 5A</t>
  </si>
  <si>
    <t>EPM5LUB13SHP CONVOYEURS À CAISSES</t>
  </si>
  <si>
    <t>EP M5 LUB - CONVOYEURS À CAISSES MUR 210</t>
  </si>
  <si>
    <t>EPM5MEC01SAV-(R) Soutireuse M5B</t>
  </si>
  <si>
    <t>VÉRIFICATIONS AVANT DÉPART</t>
  </si>
  <si>
    <t>EPM5LUB02SEP VISU PASTO (ope)</t>
  </si>
  <si>
    <t>EP M5_LUB_ROUTE DE LUBRIFICATION PASTEUR</t>
  </si>
  <si>
    <t>EPM5MEC01SAV-(M) Jones Meridian</t>
  </si>
  <si>
    <t>PRÉPARATION JONES MERIDIAN</t>
  </si>
  <si>
    <t>EPM5LUB01SEP VISU ENCAISSEUSE 5B</t>
  </si>
  <si>
    <t>2000-BTL-B05-PAK2-PKE1</t>
  </si>
  <si>
    <t>ENCAISSEUSE 5B</t>
  </si>
  <si>
    <t>EPM5LUB01SEP VISU LAVEUSE BOUTEILLES</t>
  </si>
  <si>
    <t>2000-BTL-B05-WSH1-WSE2</t>
  </si>
  <si>
    <t>LAVEUSES ENTRÉE M5</t>
  </si>
  <si>
    <t>EPM5LUB01SEP VISU ENCAISSEUSE 5A</t>
  </si>
  <si>
    <t>2000-BTL-B05-PAK1-PKE1</t>
  </si>
  <si>
    <t>ENCAISSEUSE 5A</t>
  </si>
  <si>
    <t>EPM5LUB01SEP VISU ENCAISSEUSE 5C</t>
  </si>
  <si>
    <t>EP M5_LUB_ROUTE DE LUBRIFICATION DE L'EN</t>
  </si>
  <si>
    <t>EPM5MEC01SHP-(R) Cloche centrage 5B</t>
  </si>
  <si>
    <t>EP M5 MEC - INSPECTER RESSORTS CLOCHE CE</t>
  </si>
  <si>
    <t>EPM5MEC01STT-(R) Audit 5S bungalow M5</t>
  </si>
  <si>
    <t>AUDIT 5S BUNGALOW M5</t>
  </si>
  <si>
    <t>EPM5LUB01SEP VISU FORMEUSE CAISSES 5A</t>
  </si>
  <si>
    <t>EPM5MEC01SHP-(R) Cloche centrage 5A</t>
  </si>
  <si>
    <t>EPM5MEC04SEP-(R) Dist. capsules 5A</t>
  </si>
  <si>
    <t>EP M5 MEC - INSPECTER DISTRIBUTEUR DE CA</t>
  </si>
  <si>
    <t>EPM5LUB01SHP-(R) Soutireuse 5B</t>
  </si>
  <si>
    <t>EP M5_LUB_ROUTE DE LUBRIFICATION HEBDOMA</t>
  </si>
  <si>
    <t>EPM5MEC01SAV-(R) Soutireuse M5A</t>
  </si>
  <si>
    <t>EP M5_MEC_VÉRIFICATIONS AVANT DÉPART - S</t>
  </si>
  <si>
    <t>EPM5LUB04SEP VISU INSÉREUSE PARTITION 5C</t>
  </si>
  <si>
    <t>EP M5_LUB_ROUTE DE LUBRIFICATION DE L'IN</t>
  </si>
  <si>
    <t>2000-BTL-B05-BOX2-PI01</t>
  </si>
  <si>
    <t>INSÉREUSE DE PARTITIONS BORTOLIN 5B</t>
  </si>
  <si>
    <t>EPM5LUB04SEP VISU ENCOLLEUSE 5A (ope)</t>
  </si>
  <si>
    <t>EPM5LUB01SEP VISU INSÉREUSE PARTITION 5A</t>
  </si>
  <si>
    <t>EPM5MEC06MEP POMPES SALLE CHIMIQUE 4E PL</t>
  </si>
  <si>
    <t>EP M5 MEC - INSPECTION POMPES SALLE CHIM</t>
  </si>
  <si>
    <t>EPM5MEC06MEP POMPES SALLE CHIMIQUE 2E PL</t>
  </si>
  <si>
    <t>EPM5LUB01SEP VISU DÉCAISSEUSES</t>
  </si>
  <si>
    <t>2000-BTL-B05-UNC2</t>
  </si>
  <si>
    <t>DECAISSAGE 5B</t>
  </si>
  <si>
    <t>EPM5LUB01SEP VISU INSÉREUSE PARTITION 5B</t>
  </si>
  <si>
    <t>EPM5LUB01SEP VISU FORMEUSE CAISSES 5B</t>
  </si>
  <si>
    <t>2000-BTL-B05-BOX2-CSE1</t>
  </si>
  <si>
    <t>FORMEUSE DE CAISSES HAWK 5B</t>
  </si>
  <si>
    <t>EPM5LUB01SEP VISU INSÉREUSE MULTIPACK 5B</t>
  </si>
  <si>
    <t>2000-BTL-B05-BOX2-STF1</t>
  </si>
  <si>
    <t>INSÉREUSE PORTE BOUTEILLE (MULTIPACK) 5B</t>
  </si>
  <si>
    <t>2000-BTL-B05-EBR1-INS2</t>
  </si>
  <si>
    <t>TRIEUSE DE BOUTEILLES M5B HEUFT REFLEX</t>
  </si>
  <si>
    <t>EPM5MEC04SHP-(R) SÉCU Filtre au charbon</t>
  </si>
  <si>
    <t>SÉCURITÉ ALIMENTAIRE - EP M5_MEC_REMPLAC</t>
  </si>
  <si>
    <t>EPM5MEC01SAV-(R) SÉCU Filtre stérile</t>
  </si>
  <si>
    <t>EP M5_MEC  PRÉPARATION/QUALITÉ/REMPLACEM</t>
  </si>
  <si>
    <t>EP M5_MEC  PRÉPARATION/QUALITÉ/RÉCUPÉRAT</t>
  </si>
  <si>
    <t>EPM0MEC01STT AUDIT 5S ATELIER CENTRAL</t>
  </si>
  <si>
    <t>EPM5LUB01SHP VISU TABLES TOURNANTES</t>
  </si>
  <si>
    <t>EPM5LUB01SEP VISU LUBRIFICATEUR À CHAÎNE</t>
  </si>
  <si>
    <t>EPM5LUB01SEP VISU PALETTISEUR</t>
  </si>
  <si>
    <t>EPM5LUB01SEP VISU TRIEUSE HEUFT</t>
  </si>
  <si>
    <t>EPM5LUB01SEP VISU DISTRIBUTION SAVON</t>
  </si>
  <si>
    <t>EPM5MEC01SAV VISU ÉTIQUETEUSE MULTI</t>
  </si>
  <si>
    <t>EPM5MEC01SHP VISU PRÉARATION CHARIOTS</t>
  </si>
  <si>
    <t>EPM5LUB01SEP VISU FORMEUSE CAISSES 5C</t>
  </si>
  <si>
    <t>2000-BTL-B05-BOX3-CSE1</t>
  </si>
  <si>
    <t>FORMEUSE DE CAISSES 5C HAWK</t>
  </si>
  <si>
    <t>hawk 5A thompson shaft usé</t>
  </si>
  <si>
    <t>Électrovanne KV853A68D non-fonctionnel</t>
  </si>
  <si>
    <t>Jeu au niveau du couvercle de palette</t>
  </si>
  <si>
    <t>WCSC Changer cam follow bar conveyor 5A</t>
  </si>
  <si>
    <t>WCSC Changer cam follow bar conveyor 5B</t>
  </si>
  <si>
    <t>WCSC Changer cam follow bar conveyor 5C</t>
  </si>
  <si>
    <t>Réf. valves à bière 5B semaine #2</t>
  </si>
  <si>
    <t>Réf. valves à bière 5B</t>
  </si>
  <si>
    <t>Ressort de poussoir défectueux</t>
  </si>
  <si>
    <t>DH643 Pince côté fleuve pas alignée</t>
  </si>
  <si>
    <t>Passerelle instable/crochi</t>
  </si>
  <si>
    <t>Jeu sur mécanisme du chariot</t>
  </si>
  <si>
    <t>depille deversement fuite dair 09595</t>
  </si>
  <si>
    <t>2000-BTL-B05-DPL5</t>
  </si>
  <si>
    <t>DÉPALETTISATION CAISSES DÉVERSEMENT M5</t>
  </si>
  <si>
    <t>Enclumes usées 1215 - etiq M5</t>
  </si>
  <si>
    <t>Enclumes usées 1373 - etiq M5</t>
  </si>
  <si>
    <t>TCLO</t>
  </si>
  <si>
    <t>ncom</t>
  </si>
  <si>
    <t>SCAN DES O.T.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</si>
</sst>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dddd\ dd"/>
    <numFmt numFmtId="166" formatCode="dd\ mmm\ yyyy"/>
    <numFmt numFmtId="167" formatCode="0.0%"/>
    <numFmt numFmtId="168" formatCode="[$-C0C]d\ mmm\ yyyy;@"/>
  </numFmts>
  <fonts count="4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36"/>
      <color theme="1"/>
      <name val="Arial Black"/>
      <family val="2"/>
    </font>
    <font>
      <sz val="26"/>
      <color theme="1"/>
      <name val="Arial Black"/>
      <family val="2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22"/>
      <color theme="1"/>
      <name val="Arial Black"/>
      <family val="2"/>
    </font>
    <font>
      <sz val="2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FF0000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7"/>
      <name val="Calibri"/>
      <family val="2"/>
      <scheme val="minor"/>
    </font>
    <font>
      <b/>
      <sz val="7"/>
      <name val="Calibri"/>
      <family val="2"/>
      <scheme val="minor"/>
    </font>
    <font>
      <sz val="11"/>
      <color theme="0"/>
      <name val="Calibri"/>
      <family val="2"/>
      <scheme val="minor"/>
    </font>
    <font>
      <sz val="40"/>
      <color theme="1"/>
      <name val="Calibri"/>
      <family val="2"/>
      <scheme val="minor"/>
    </font>
    <font>
      <b/>
      <sz val="40"/>
      <name val="Arial Black"/>
      <family val="2"/>
    </font>
    <font>
      <b/>
      <sz val="72"/>
      <color theme="1"/>
      <name val="Arial Black"/>
      <family val="2"/>
    </font>
    <font>
      <sz val="72"/>
      <color theme="1"/>
      <name val="Calibri"/>
      <family val="2"/>
      <scheme val="minor"/>
    </font>
    <font>
      <sz val="14"/>
      <color theme="0"/>
      <name val="Arial Black"/>
      <family val="2"/>
    </font>
    <font>
      <sz val="11"/>
      <color theme="0"/>
      <name val="Arial"/>
      <family val="2"/>
    </font>
    <font>
      <b/>
      <sz val="8"/>
      <name val="Calibri"/>
      <family val="2"/>
      <scheme val="minor"/>
    </font>
    <font>
      <sz val="8"/>
      <color theme="1"/>
      <name val="Arial Black"/>
      <family val="2"/>
    </font>
    <font>
      <sz val="14"/>
      <color theme="1"/>
      <name val="Arial Black"/>
      <family val="2"/>
    </font>
    <font>
      <b/>
      <sz val="7"/>
      <name val="Arial Black"/>
      <family val="2"/>
    </font>
    <font>
      <strike/>
      <sz val="8"/>
      <color rgb="FFFF0000"/>
      <name val="Calibri"/>
      <family val="2"/>
      <scheme val="minor"/>
    </font>
    <font>
      <strike/>
      <sz val="11"/>
      <color rgb="FFFF0000"/>
      <name val="Calibri"/>
      <family val="2"/>
      <scheme val="minor"/>
    </font>
    <font>
      <strike/>
      <sz val="8"/>
      <color rgb="FF00B050"/>
      <name val="Calibri"/>
      <family val="2"/>
      <scheme val="minor"/>
    </font>
    <font>
      <strike/>
      <sz val="7"/>
      <color rgb="FF00B050"/>
      <name val="Calibri"/>
      <family val="2"/>
      <scheme val="minor"/>
    </font>
    <font>
      <b/>
      <strike/>
      <sz val="7"/>
      <color rgb="FF00B050"/>
      <name val="Calibri"/>
      <family val="2"/>
      <scheme val="minor"/>
    </font>
    <font>
      <strike/>
      <sz val="11"/>
      <color rgb="FF00B050"/>
      <name val="Calibri"/>
      <family val="2"/>
      <scheme val="minor"/>
    </font>
    <font>
      <sz val="8"/>
      <color rgb="FF00B050"/>
      <name val="Calibri"/>
      <family val="2"/>
      <scheme val="minor"/>
    </font>
    <font>
      <b/>
      <sz val="11"/>
      <color theme="1"/>
      <name val="Segoe UI"/>
      <family val="2"/>
    </font>
    <font>
      <sz val="11"/>
      <color theme="1"/>
      <name val="Segoe UI"/>
      <family val="2"/>
    </font>
    <font>
      <b/>
      <sz val="8"/>
      <color theme="1"/>
      <name val="Segoe UI"/>
      <family val="2"/>
    </font>
    <font>
      <b/>
      <sz val="8"/>
      <name val="Segoe UI"/>
      <family val="2"/>
    </font>
    <font>
      <sz val="7"/>
      <color rgb="FF00B050"/>
      <name val="Calibri"/>
      <family val="2"/>
      <scheme val="minor"/>
    </font>
    <font>
      <b/>
      <sz val="7"/>
      <color rgb="FF00B050"/>
      <name val="Calibri"/>
      <family val="2"/>
      <scheme val="minor"/>
    </font>
    <font>
      <sz val="8"/>
      <color rgb="FFFF0000"/>
      <name val="Calibri"/>
      <family val="2"/>
      <scheme val="minor"/>
    </font>
    <font>
      <sz val="7"/>
      <color rgb="FFFF0000"/>
      <name val="Calibri"/>
      <family val="2"/>
      <scheme val="minor"/>
    </font>
    <font>
      <b/>
      <sz val="7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210">
    <xf numFmtId="0" fontId="0" fillId="0" borderId="0" xfId="0"/>
    <xf numFmtId="0" fontId="4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indent="1"/>
    </xf>
    <xf numFmtId="164" fontId="6" fillId="3" borderId="2" xfId="0" applyNumberFormat="1" applyFont="1" applyFill="1" applyBorder="1" applyAlignment="1">
      <alignment horizontal="left" vertical="center" indent="1"/>
    </xf>
    <xf numFmtId="0" fontId="1" fillId="0" borderId="0" xfId="0" applyFont="1" applyFill="1"/>
    <xf numFmtId="164" fontId="1" fillId="0" borderId="0" xfId="0" applyNumberFormat="1" applyFont="1" applyFill="1"/>
    <xf numFmtId="0" fontId="1" fillId="0" borderId="2" xfId="0" applyFont="1" applyFill="1" applyBorder="1" applyAlignment="1">
      <alignment horizontal="left" vertical="center" indent="1"/>
    </xf>
    <xf numFmtId="0" fontId="1" fillId="0" borderId="0" xfId="0" applyFont="1" applyFill="1" applyAlignment="1">
      <alignment horizontal="left" vertical="center" indent="1"/>
    </xf>
    <xf numFmtId="164" fontId="1" fillId="0" borderId="0" xfId="0" applyNumberFormat="1" applyFont="1" applyFill="1" applyBorder="1" applyAlignment="1">
      <alignment horizontal="left" vertical="center" indent="1"/>
    </xf>
    <xf numFmtId="0" fontId="0" fillId="0" borderId="6" xfId="0" applyBorder="1"/>
    <xf numFmtId="0" fontId="5" fillId="0" borderId="0" xfId="0" applyFont="1"/>
    <xf numFmtId="0" fontId="5" fillId="0" borderId="0" xfId="0" applyFont="1" applyAlignment="1">
      <alignment horizontal="left" vertical="center" indent="1"/>
    </xf>
    <xf numFmtId="164" fontId="5" fillId="0" borderId="0" xfId="0" applyNumberFormat="1" applyFont="1" applyAlignment="1">
      <alignment horizontal="left" vertical="center" indent="1"/>
    </xf>
    <xf numFmtId="0" fontId="5" fillId="0" borderId="0" xfId="0" applyFont="1" applyFill="1"/>
    <xf numFmtId="0" fontId="5" fillId="3" borderId="5" xfId="0" applyFont="1" applyFill="1" applyBorder="1" applyAlignment="1">
      <alignment horizontal="left" vertical="center" indent="1"/>
    </xf>
    <xf numFmtId="0" fontId="0" fillId="3" borderId="4" xfId="0" applyFill="1" applyBorder="1" applyAlignment="1">
      <alignment horizontal="left" vertical="center" indent="1"/>
    </xf>
    <xf numFmtId="0" fontId="0" fillId="3" borderId="3" xfId="0" applyFill="1" applyBorder="1" applyAlignment="1">
      <alignment horizontal="left" vertical="center" indent="1"/>
    </xf>
    <xf numFmtId="0" fontId="10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0" xfId="0" applyFont="1"/>
    <xf numFmtId="164" fontId="14" fillId="5" borderId="10" xfId="0" applyNumberFormat="1" applyFont="1" applyFill="1" applyBorder="1" applyAlignment="1">
      <alignment vertical="center"/>
    </xf>
    <xf numFmtId="164" fontId="14" fillId="5" borderId="18" xfId="0" applyNumberFormat="1" applyFont="1" applyFill="1" applyBorder="1" applyAlignment="1">
      <alignment vertical="center"/>
    </xf>
    <xf numFmtId="0" fontId="13" fillId="0" borderId="0" xfId="0" applyFont="1" applyAlignment="1">
      <alignment horizontal="left" vertical="center" indent="1"/>
    </xf>
    <xf numFmtId="0" fontId="13" fillId="0" borderId="0" xfId="0" applyFont="1" applyFill="1"/>
    <xf numFmtId="164" fontId="6" fillId="3" borderId="4" xfId="0" applyNumberFormat="1" applyFont="1" applyFill="1" applyBorder="1" applyAlignment="1">
      <alignment horizontal="left" vertical="center" indent="1"/>
    </xf>
    <xf numFmtId="0" fontId="0" fillId="0" borderId="0" xfId="0" applyFont="1"/>
    <xf numFmtId="164" fontId="5" fillId="0" borderId="2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right" vertical="center" indent="1"/>
    </xf>
    <xf numFmtId="0" fontId="11" fillId="0" borderId="0" xfId="0" applyFont="1" applyAlignment="1">
      <alignment horizontal="left" vertical="center" indent="1"/>
    </xf>
    <xf numFmtId="164" fontId="15" fillId="0" borderId="0" xfId="0" applyNumberFormat="1" applyFont="1" applyAlignment="1">
      <alignment horizontal="left" vertical="center" indent="1"/>
    </xf>
    <xf numFmtId="0" fontId="15" fillId="0" borderId="0" xfId="0" applyFont="1" applyBorder="1" applyAlignment="1">
      <alignment horizontal="left" vertical="center" indent="1"/>
    </xf>
    <xf numFmtId="0" fontId="9" fillId="0" borderId="0" xfId="0" applyFont="1" applyAlignment="1">
      <alignment horizontal="left" vertical="center" indent="1"/>
    </xf>
    <xf numFmtId="164" fontId="5" fillId="0" borderId="0" xfId="0" applyNumberFormat="1" applyFont="1"/>
    <xf numFmtId="164" fontId="14" fillId="0" borderId="12" xfId="0" applyNumberFormat="1" applyFont="1" applyFill="1" applyBorder="1" applyAlignment="1">
      <alignment vertical="center"/>
    </xf>
    <xf numFmtId="0" fontId="13" fillId="0" borderId="0" xfId="0" applyFont="1" applyFill="1" applyBorder="1"/>
    <xf numFmtId="164" fontId="14" fillId="0" borderId="0" xfId="0" applyNumberFormat="1" applyFont="1" applyFill="1" applyBorder="1" applyAlignment="1">
      <alignment vertical="center"/>
    </xf>
    <xf numFmtId="0" fontId="17" fillId="0" borderId="0" xfId="0" applyFont="1" applyBorder="1" applyAlignment="1">
      <alignment horizontal="left" vertical="center"/>
    </xf>
    <xf numFmtId="164" fontId="14" fillId="0" borderId="1" xfId="0" applyNumberFormat="1" applyFont="1" applyFill="1" applyBorder="1" applyAlignment="1">
      <alignment vertical="center"/>
    </xf>
    <xf numFmtId="164" fontId="9" fillId="5" borderId="2" xfId="0" applyNumberFormat="1" applyFont="1" applyFill="1" applyBorder="1" applyAlignment="1">
      <alignment horizontal="left" vertical="center" indent="1"/>
    </xf>
    <xf numFmtId="15" fontId="2" fillId="0" borderId="1" xfId="0" applyNumberFormat="1" applyFont="1" applyFill="1" applyBorder="1" applyAlignment="1">
      <alignment horizontal="left" vertical="center"/>
    </xf>
    <xf numFmtId="0" fontId="0" fillId="0" borderId="1" xfId="0" applyBorder="1" applyAlignment="1"/>
    <xf numFmtId="15" fontId="3" fillId="0" borderId="1" xfId="0" applyNumberFormat="1" applyFont="1" applyBorder="1" applyAlignment="1">
      <alignment horizontal="right" vertical="center"/>
    </xf>
    <xf numFmtId="0" fontId="1" fillId="0" borderId="5" xfId="0" applyFont="1" applyFill="1" applyBorder="1" applyAlignment="1">
      <alignment horizontal="left" vertical="center" indent="1"/>
    </xf>
    <xf numFmtId="0" fontId="0" fillId="0" borderId="4" xfId="0" applyBorder="1" applyAlignment="1">
      <alignment horizontal="left" indent="1"/>
    </xf>
    <xf numFmtId="0" fontId="0" fillId="0" borderId="1" xfId="0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0" fontId="18" fillId="0" borderId="6" xfId="0" applyFont="1" applyBorder="1" applyAlignment="1"/>
    <xf numFmtId="0" fontId="18" fillId="0" borderId="0" xfId="0" applyFont="1" applyBorder="1" applyAlignment="1"/>
    <xf numFmtId="0" fontId="18" fillId="0" borderId="1" xfId="0" applyFont="1" applyBorder="1" applyAlignment="1"/>
    <xf numFmtId="166" fontId="19" fillId="0" borderId="6" xfId="0" applyNumberFormat="1" applyFont="1" applyBorder="1" applyAlignment="1">
      <alignment horizontal="right" vertical="center" wrapText="1"/>
    </xf>
    <xf numFmtId="0" fontId="0" fillId="0" borderId="6" xfId="0" applyBorder="1" applyAlignment="1"/>
    <xf numFmtId="0" fontId="0" fillId="0" borderId="0" xfId="0" applyBorder="1" applyAlignment="1"/>
    <xf numFmtId="0" fontId="9" fillId="0" borderId="2" xfId="0" applyFont="1" applyFill="1" applyBorder="1" applyAlignment="1" applyProtection="1">
      <alignment horizontal="left" vertical="center" indent="1"/>
      <protection locked="0"/>
    </xf>
    <xf numFmtId="0" fontId="9" fillId="0" borderId="2" xfId="0" applyNumberFormat="1" applyFont="1" applyFill="1" applyBorder="1" applyAlignment="1" applyProtection="1">
      <alignment horizontal="left" vertical="center" indent="1"/>
      <protection locked="0"/>
    </xf>
    <xf numFmtId="14" fontId="9" fillId="0" borderId="2" xfId="0" applyNumberFormat="1" applyFont="1" applyFill="1" applyBorder="1" applyAlignment="1" applyProtection="1">
      <alignment horizontal="left" vertical="center" indent="1"/>
      <protection locked="0"/>
    </xf>
    <xf numFmtId="164" fontId="9" fillId="0" borderId="2" xfId="0" applyNumberFormat="1" applyFont="1" applyFill="1" applyBorder="1" applyAlignment="1" applyProtection="1">
      <alignment horizontal="left" vertical="center" indent="1"/>
      <protection locked="0"/>
    </xf>
    <xf numFmtId="164" fontId="16" fillId="4" borderId="10" xfId="0" applyNumberFormat="1" applyFont="1" applyFill="1" applyBorder="1" applyAlignment="1" applyProtection="1">
      <alignment horizontal="right" vertical="center"/>
      <protection hidden="1"/>
    </xf>
    <xf numFmtId="1" fontId="15" fillId="0" borderId="9" xfId="0" applyNumberFormat="1" applyFont="1" applyFill="1" applyBorder="1" applyAlignment="1" applyProtection="1">
      <alignment horizontal="center" vertical="center"/>
      <protection locked="0"/>
    </xf>
    <xf numFmtId="164" fontId="15" fillId="0" borderId="2" xfId="0" applyNumberFormat="1" applyFont="1" applyFill="1" applyBorder="1" applyAlignment="1" applyProtection="1">
      <alignment horizontal="right" vertical="center"/>
      <protection locked="0"/>
    </xf>
    <xf numFmtId="9" fontId="5" fillId="0" borderId="0" xfId="0" applyNumberFormat="1" applyFont="1" applyFill="1" applyAlignment="1" applyProtection="1">
      <alignment horizontal="left" vertical="center" indent="1"/>
      <protection locked="0"/>
    </xf>
    <xf numFmtId="0" fontId="0" fillId="0" borderId="0" xfId="0" applyBorder="1"/>
    <xf numFmtId="0" fontId="13" fillId="0" borderId="0" xfId="0" applyFont="1" applyFill="1" applyBorder="1" applyAlignment="1">
      <alignment vertical="center"/>
    </xf>
    <xf numFmtId="164" fontId="14" fillId="7" borderId="14" xfId="0" applyNumberFormat="1" applyFont="1" applyFill="1" applyBorder="1" applyAlignment="1" applyProtection="1">
      <alignment vertical="center"/>
      <protection locked="0"/>
    </xf>
    <xf numFmtId="0" fontId="0" fillId="0" borderId="1" xfId="0" applyBorder="1" applyAlignment="1">
      <alignment horizontal="left" vertical="center"/>
    </xf>
    <xf numFmtId="164" fontId="13" fillId="0" borderId="0" xfId="0" applyNumberFormat="1" applyFont="1" applyAlignment="1">
      <alignment horizontal="right" vertical="center"/>
    </xf>
    <xf numFmtId="0" fontId="21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9" fontId="5" fillId="0" borderId="2" xfId="0" applyNumberFormat="1" applyFont="1" applyFill="1" applyBorder="1" applyAlignment="1" applyProtection="1">
      <alignment horizontal="right" vertical="center" indent="1"/>
      <protection locked="0"/>
    </xf>
    <xf numFmtId="0" fontId="5" fillId="0" borderId="2" xfId="0" applyFont="1" applyBorder="1"/>
    <xf numFmtId="0" fontId="23" fillId="0" borderId="0" xfId="0" applyFont="1" applyFill="1" applyBorder="1" applyAlignment="1">
      <alignment horizontal="center" vertical="center" textRotation="90"/>
    </xf>
    <xf numFmtId="0" fontId="23" fillId="0" borderId="6" xfId="0" applyFont="1" applyFill="1" applyBorder="1" applyAlignment="1">
      <alignment horizontal="center" vertical="center" textRotation="90"/>
    </xf>
    <xf numFmtId="0" fontId="25" fillId="0" borderId="0" xfId="0" applyFont="1" applyBorder="1" applyAlignment="1"/>
    <xf numFmtId="0" fontId="21" fillId="0" borderId="0" xfId="0" applyFont="1" applyAlignment="1">
      <alignment horizontal="left" vertical="center"/>
    </xf>
    <xf numFmtId="0" fontId="15" fillId="0" borderId="2" xfId="0" applyFont="1" applyFill="1" applyBorder="1" applyAlignment="1" applyProtection="1">
      <alignment horizontal="left" vertical="center" indent="1"/>
      <protection locked="0"/>
    </xf>
    <xf numFmtId="0" fontId="15" fillId="0" borderId="3" xfId="0" applyFont="1" applyFill="1" applyBorder="1" applyAlignment="1" applyProtection="1">
      <alignment horizontal="left" vertical="center" indent="1"/>
      <protection locked="0"/>
    </xf>
    <xf numFmtId="0" fontId="15" fillId="0" borderId="9" xfId="0" applyFont="1" applyFill="1" applyBorder="1" applyAlignment="1" applyProtection="1">
      <alignment horizontal="left" vertical="center" indent="1"/>
      <protection locked="0"/>
    </xf>
    <xf numFmtId="164" fontId="15" fillId="0" borderId="2" xfId="0" applyNumberFormat="1" applyFont="1" applyFill="1" applyBorder="1" applyAlignment="1" applyProtection="1">
      <alignment horizontal="left" vertical="center" indent="1"/>
      <protection locked="0"/>
    </xf>
    <xf numFmtId="164" fontId="13" fillId="0" borderId="0" xfId="0" applyNumberFormat="1" applyFont="1" applyBorder="1" applyAlignment="1">
      <alignment horizontal="right" vertical="center"/>
    </xf>
    <xf numFmtId="1" fontId="15" fillId="0" borderId="3" xfId="0" applyNumberFormat="1" applyFont="1" applyFill="1" applyBorder="1" applyAlignment="1" applyProtection="1">
      <alignment horizontal="center" vertical="center"/>
      <protection locked="0"/>
    </xf>
    <xf numFmtId="9" fontId="5" fillId="0" borderId="7" xfId="0" applyNumberFormat="1" applyFont="1" applyBorder="1" applyAlignment="1">
      <alignment horizontal="center" vertical="center"/>
    </xf>
    <xf numFmtId="9" fontId="0" fillId="0" borderId="0" xfId="0" applyNumberFormat="1" applyProtection="1">
      <protection locked="0"/>
    </xf>
    <xf numFmtId="0" fontId="24" fillId="2" borderId="2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68" fontId="3" fillId="0" borderId="0" xfId="0" applyNumberFormat="1" applyFont="1" applyAlignment="1">
      <alignment horizontal="left" vertical="center"/>
    </xf>
    <xf numFmtId="168" fontId="3" fillId="0" borderId="1" xfId="0" applyNumberFormat="1" applyFont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right" vertical="center"/>
    </xf>
    <xf numFmtId="9" fontId="1" fillId="0" borderId="0" xfId="0" applyNumberFormat="1" applyFont="1" applyFill="1" applyAlignment="1">
      <alignment horizontal="left" vertical="center" indent="1"/>
    </xf>
    <xf numFmtId="0" fontId="15" fillId="0" borderId="9" xfId="0" applyNumberFormat="1" applyFont="1" applyFill="1" applyBorder="1" applyAlignment="1" applyProtection="1">
      <alignment horizontal="center" vertical="center"/>
      <protection locked="0"/>
    </xf>
    <xf numFmtId="0" fontId="9" fillId="0" borderId="9" xfId="0" applyNumberFormat="1" applyFont="1" applyFill="1" applyBorder="1" applyAlignment="1" applyProtection="1">
      <alignment horizontal="left" vertical="center" indent="1"/>
      <protection locked="0"/>
    </xf>
    <xf numFmtId="0" fontId="28" fillId="0" borderId="2" xfId="0" applyFont="1" applyFill="1" applyBorder="1" applyAlignment="1" applyProtection="1">
      <alignment horizontal="left" vertical="center" indent="1"/>
      <protection locked="0"/>
    </xf>
    <xf numFmtId="0" fontId="28" fillId="0" borderId="0" xfId="0" applyFont="1" applyAlignment="1">
      <alignment horizontal="left" vertical="center" indent="1"/>
    </xf>
    <xf numFmtId="0" fontId="29" fillId="0" borderId="0" xfId="0" applyFont="1" applyAlignment="1">
      <alignment horizontal="left" vertical="center" indent="1"/>
    </xf>
    <xf numFmtId="0" fontId="30" fillId="0" borderId="2" xfId="0" applyFont="1" applyFill="1" applyBorder="1" applyAlignment="1" applyProtection="1">
      <alignment horizontal="left" vertical="center" indent="1"/>
      <protection locked="0"/>
    </xf>
    <xf numFmtId="0" fontId="30" fillId="0" borderId="2" xfId="0" applyNumberFormat="1" applyFont="1" applyFill="1" applyBorder="1" applyAlignment="1" applyProtection="1">
      <alignment horizontal="left" vertical="center" indent="1"/>
      <protection locked="0"/>
    </xf>
    <xf numFmtId="14" fontId="30" fillId="0" borderId="2" xfId="0" applyNumberFormat="1" applyFont="1" applyFill="1" applyBorder="1" applyAlignment="1" applyProtection="1">
      <alignment horizontal="left" vertical="center" indent="1"/>
      <protection locked="0"/>
    </xf>
    <xf numFmtId="164" fontId="30" fillId="0" borderId="2" xfId="0" applyNumberFormat="1" applyFont="1" applyFill="1" applyBorder="1" applyAlignment="1" applyProtection="1">
      <alignment horizontal="left" vertical="center" indent="1"/>
      <protection locked="0"/>
    </xf>
    <xf numFmtId="164" fontId="30" fillId="5" borderId="2" xfId="0" applyNumberFormat="1" applyFont="1" applyFill="1" applyBorder="1" applyAlignment="1">
      <alignment horizontal="left" vertical="center" indent="1"/>
    </xf>
    <xf numFmtId="164" fontId="31" fillId="0" borderId="2" xfId="0" applyNumberFormat="1" applyFont="1" applyFill="1" applyBorder="1" applyAlignment="1" applyProtection="1">
      <alignment horizontal="right" vertical="center"/>
      <protection locked="0"/>
    </xf>
    <xf numFmtId="164" fontId="32" fillId="4" borderId="10" xfId="0" applyNumberFormat="1" applyFont="1" applyFill="1" applyBorder="1" applyAlignment="1" applyProtection="1">
      <alignment horizontal="right" vertical="center"/>
      <protection hidden="1"/>
    </xf>
    <xf numFmtId="0" fontId="30" fillId="0" borderId="0" xfId="0" applyFont="1" applyAlignment="1">
      <alignment horizontal="left" vertical="center" indent="1"/>
    </xf>
    <xf numFmtId="0" fontId="33" fillId="0" borderId="0" xfId="0" applyFont="1" applyAlignment="1">
      <alignment horizontal="left" vertical="center" indent="1"/>
    </xf>
    <xf numFmtId="0" fontId="31" fillId="0" borderId="9" xfId="0" applyNumberFormat="1" applyFont="1" applyFill="1" applyBorder="1" applyAlignment="1" applyProtection="1">
      <alignment horizontal="center" vertical="center"/>
      <protection locked="0"/>
    </xf>
    <xf numFmtId="164" fontId="34" fillId="0" borderId="2" xfId="0" applyNumberFormat="1" applyFont="1" applyFill="1" applyBorder="1" applyAlignment="1" applyProtection="1">
      <alignment horizontal="left" vertical="center" indent="1"/>
      <protection locked="0"/>
    </xf>
    <xf numFmtId="0" fontId="5" fillId="10" borderId="2" xfId="0" applyFont="1" applyFill="1" applyBorder="1" applyAlignment="1" applyProtection="1">
      <alignment horizontal="left" vertical="center" indent="1"/>
      <protection locked="0"/>
    </xf>
    <xf numFmtId="0" fontId="5" fillId="10" borderId="2" xfId="0" applyNumberFormat="1" applyFont="1" applyFill="1" applyBorder="1" applyAlignment="1" applyProtection="1">
      <alignment horizontal="left" vertical="center" indent="1"/>
      <protection locked="0"/>
    </xf>
    <xf numFmtId="14" fontId="5" fillId="10" borderId="2" xfId="0" applyNumberFormat="1" applyFont="1" applyFill="1" applyBorder="1" applyAlignment="1" applyProtection="1">
      <alignment horizontal="left" vertical="center" indent="1"/>
      <protection locked="0"/>
    </xf>
    <xf numFmtId="164" fontId="5" fillId="10" borderId="2" xfId="0" applyNumberFormat="1" applyFont="1" applyFill="1" applyBorder="1" applyAlignment="1" applyProtection="1">
      <alignment horizontal="left" vertical="center" indent="1"/>
      <protection locked="0"/>
    </xf>
    <xf numFmtId="164" fontId="5" fillId="10" borderId="2" xfId="0" applyNumberFormat="1" applyFont="1" applyFill="1" applyBorder="1" applyAlignment="1">
      <alignment horizontal="left" vertical="center" indent="1"/>
    </xf>
    <xf numFmtId="164" fontId="13" fillId="10" borderId="0" xfId="0" applyNumberFormat="1" applyFont="1" applyFill="1" applyAlignment="1">
      <alignment horizontal="left" vertical="center" indent="1"/>
    </xf>
    <xf numFmtId="0" fontId="5" fillId="10" borderId="9" xfId="0" applyNumberFormat="1" applyFont="1" applyFill="1" applyBorder="1" applyAlignment="1" applyProtection="1">
      <alignment horizontal="left" vertical="center" indent="1"/>
      <protection locked="0"/>
    </xf>
    <xf numFmtId="164" fontId="13" fillId="10" borderId="2" xfId="0" applyNumberFormat="1" applyFont="1" applyFill="1" applyBorder="1" applyAlignment="1" applyProtection="1">
      <alignment horizontal="right" vertical="center"/>
      <protection locked="0"/>
    </xf>
    <xf numFmtId="164" fontId="13" fillId="10" borderId="2" xfId="0" applyNumberFormat="1" applyFont="1" applyFill="1" applyBorder="1" applyAlignment="1" applyProtection="1">
      <alignment horizontal="left" vertical="center" indent="1"/>
      <protection locked="0"/>
    </xf>
    <xf numFmtId="164" fontId="14" fillId="10" borderId="10" xfId="0" applyNumberFormat="1" applyFont="1" applyFill="1" applyBorder="1" applyAlignment="1" applyProtection="1">
      <alignment horizontal="right" vertical="center"/>
      <protection hidden="1"/>
    </xf>
    <xf numFmtId="0" fontId="13" fillId="10" borderId="9" xfId="0" applyNumberFormat="1" applyFont="1" applyFill="1" applyBorder="1" applyAlignment="1" applyProtection="1">
      <alignment horizontal="center" vertical="center"/>
      <protection locked="0"/>
    </xf>
    <xf numFmtId="0" fontId="13" fillId="10" borderId="2" xfId="0" applyFont="1" applyFill="1" applyBorder="1" applyAlignment="1" applyProtection="1">
      <alignment horizontal="left" vertical="center" indent="1"/>
      <protection locked="0"/>
    </xf>
    <xf numFmtId="1" fontId="13" fillId="10" borderId="9" xfId="0" applyNumberFormat="1" applyFont="1" applyFill="1" applyBorder="1" applyAlignment="1" applyProtection="1">
      <alignment horizontal="center" vertical="center"/>
      <protection locked="0"/>
    </xf>
    <xf numFmtId="0" fontId="13" fillId="10" borderId="3" xfId="0" applyFont="1" applyFill="1" applyBorder="1" applyAlignment="1" applyProtection="1">
      <alignment horizontal="left" vertical="center" indent="1"/>
      <protection locked="0"/>
    </xf>
    <xf numFmtId="0" fontId="13" fillId="10" borderId="0" xfId="0" applyFont="1" applyFill="1" applyBorder="1" applyAlignment="1">
      <alignment horizontal="left" vertical="center" indent="1"/>
    </xf>
    <xf numFmtId="0" fontId="13" fillId="10" borderId="9" xfId="0" applyFont="1" applyFill="1" applyBorder="1" applyAlignment="1" applyProtection="1">
      <alignment horizontal="left" vertical="center" indent="1"/>
      <protection locked="0"/>
    </xf>
    <xf numFmtId="0" fontId="5" fillId="10" borderId="0" xfId="0" applyFont="1" applyFill="1" applyAlignment="1">
      <alignment horizontal="left" vertical="center" indent="1"/>
    </xf>
    <xf numFmtId="0" fontId="0" fillId="10" borderId="0" xfId="0" applyFont="1" applyFill="1" applyAlignment="1">
      <alignment horizontal="left" vertical="center" indent="1"/>
    </xf>
    <xf numFmtId="0" fontId="13" fillId="10" borderId="9" xfId="0" applyNumberFormat="1" applyFont="1" applyFill="1" applyBorder="1" applyAlignment="1" applyProtection="1">
      <alignment horizontal="left" vertical="center" indent="1"/>
      <protection locked="0"/>
    </xf>
    <xf numFmtId="0" fontId="13" fillId="10" borderId="3" xfId="0" applyNumberFormat="1" applyFont="1" applyFill="1" applyBorder="1" applyAlignment="1" applyProtection="1">
      <alignment horizontal="left" vertical="center" indent="1"/>
      <protection locked="0"/>
    </xf>
    <xf numFmtId="0" fontId="36" fillId="0" borderId="0" xfId="0" applyFont="1" applyAlignment="1">
      <alignment horizontal="left" vertical="center"/>
    </xf>
    <xf numFmtId="0" fontId="37" fillId="10" borderId="27" xfId="0" applyFont="1" applyFill="1" applyBorder="1" applyAlignment="1">
      <alignment horizontal="left" vertical="center"/>
    </xf>
    <xf numFmtId="0" fontId="38" fillId="0" borderId="27" xfId="0" applyFont="1" applyBorder="1" applyAlignment="1">
      <alignment horizontal="left" vertical="center"/>
    </xf>
    <xf numFmtId="0" fontId="37" fillId="0" borderId="27" xfId="0" applyFont="1" applyBorder="1" applyAlignment="1">
      <alignment horizontal="left" vertical="center"/>
    </xf>
    <xf numFmtId="0" fontId="37" fillId="0" borderId="27" xfId="0" applyFont="1" applyFill="1" applyBorder="1" applyAlignment="1">
      <alignment horizontal="left" vertical="center"/>
    </xf>
    <xf numFmtId="0" fontId="35" fillId="0" borderId="27" xfId="0" applyFont="1" applyBorder="1" applyAlignment="1">
      <alignment horizontal="left" vertical="center"/>
    </xf>
    <xf numFmtId="0" fontId="35" fillId="2" borderId="27" xfId="0" applyFont="1" applyFill="1" applyBorder="1" applyAlignment="1">
      <alignment horizontal="center" vertical="center"/>
    </xf>
    <xf numFmtId="165" fontId="12" fillId="2" borderId="19" xfId="0" applyNumberFormat="1" applyFont="1" applyFill="1" applyBorder="1" applyAlignment="1">
      <alignment horizontal="center" vertical="center"/>
    </xf>
    <xf numFmtId="165" fontId="12" fillId="2" borderId="20" xfId="0" applyNumberFormat="1" applyFont="1" applyFill="1" applyBorder="1" applyAlignment="1">
      <alignment horizontal="center" vertical="center"/>
    </xf>
    <xf numFmtId="165" fontId="0" fillId="2" borderId="21" xfId="0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left" vertical="center" indent="1"/>
    </xf>
    <xf numFmtId="0" fontId="1" fillId="0" borderId="3" xfId="0" applyFont="1" applyBorder="1" applyAlignment="1">
      <alignment horizontal="left" vertical="center" indent="1"/>
    </xf>
    <xf numFmtId="164" fontId="12" fillId="0" borderId="24" xfId="0" applyNumberFormat="1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167" fontId="12" fillId="0" borderId="24" xfId="0" applyNumberFormat="1" applyFont="1" applyBorder="1" applyAlignment="1">
      <alignment horizontal="center" vertical="center"/>
    </xf>
    <xf numFmtId="167" fontId="12" fillId="0" borderId="26" xfId="0" applyNumberFormat="1" applyFont="1" applyBorder="1" applyAlignment="1">
      <alignment horizontal="center" vertical="center"/>
    </xf>
    <xf numFmtId="0" fontId="13" fillId="0" borderId="8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13" fillId="0" borderId="12" xfId="0" applyFont="1" applyFill="1" applyBorder="1" applyAlignment="1">
      <alignment vertical="center"/>
    </xf>
    <xf numFmtId="0" fontId="22" fillId="8" borderId="24" xfId="0" applyFont="1" applyFill="1" applyBorder="1" applyAlignment="1">
      <alignment horizontal="center" vertical="center" wrapText="1"/>
    </xf>
    <xf numFmtId="0" fontId="26" fillId="8" borderId="25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3" fillId="0" borderId="7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23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68" fontId="3" fillId="0" borderId="0" xfId="0" applyNumberFormat="1" applyFont="1" applyAlignment="1">
      <alignment horizontal="left" vertical="center"/>
    </xf>
    <xf numFmtId="168" fontId="3" fillId="0" borderId="1" xfId="0" applyNumberFormat="1" applyFont="1" applyBorder="1" applyAlignment="1">
      <alignment horizontal="left" vertical="center"/>
    </xf>
    <xf numFmtId="0" fontId="27" fillId="2" borderId="24" xfId="0" applyFont="1" applyFill="1" applyBorder="1" applyAlignment="1">
      <alignment horizontal="center" vertical="center" textRotation="90"/>
    </xf>
    <xf numFmtId="0" fontId="27" fillId="2" borderId="25" xfId="0" applyFont="1" applyFill="1" applyBorder="1" applyAlignment="1">
      <alignment horizontal="center" vertical="center" textRotation="90"/>
    </xf>
    <xf numFmtId="0" fontId="27" fillId="2" borderId="26" xfId="0" applyFont="1" applyFill="1" applyBorder="1" applyAlignment="1">
      <alignment horizontal="center" vertical="center" textRotation="90"/>
    </xf>
    <xf numFmtId="0" fontId="24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22" fillId="6" borderId="24" xfId="0" applyFont="1" applyFill="1" applyBorder="1" applyAlignment="1">
      <alignment horizontal="center" vertical="center" wrapText="1"/>
    </xf>
    <xf numFmtId="0" fontId="26" fillId="0" borderId="25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3" fillId="0" borderId="1" xfId="0" applyFont="1" applyFill="1" applyBorder="1" applyAlignment="1">
      <alignment vertical="center"/>
    </xf>
    <xf numFmtId="15" fontId="20" fillId="0" borderId="22" xfId="0" applyNumberFormat="1" applyFont="1" applyFill="1" applyBorder="1" applyAlignment="1">
      <alignment horizontal="left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0" xfId="0" applyAlignment="1">
      <alignment vertical="center"/>
    </xf>
    <xf numFmtId="0" fontId="27" fillId="2" borderId="24" xfId="0" applyFont="1" applyFill="1" applyBorder="1" applyAlignment="1">
      <alignment horizontal="center" vertical="center" textRotation="90" wrapText="1"/>
    </xf>
    <xf numFmtId="164" fontId="39" fillId="0" borderId="0" xfId="0" applyNumberFormat="1" applyFont="1" applyAlignment="1">
      <alignment horizontal="left" vertical="center" indent="1"/>
    </xf>
    <xf numFmtId="0" fontId="34" fillId="0" borderId="9" xfId="0" applyNumberFormat="1" applyFont="1" applyFill="1" applyBorder="1" applyAlignment="1" applyProtection="1">
      <alignment horizontal="left" vertical="center" indent="1"/>
      <protection locked="0"/>
    </xf>
    <xf numFmtId="164" fontId="39" fillId="0" borderId="2" xfId="0" applyNumberFormat="1" applyFont="1" applyFill="1" applyBorder="1" applyAlignment="1" applyProtection="1">
      <alignment horizontal="right" vertical="center"/>
      <protection locked="0"/>
    </xf>
    <xf numFmtId="164" fontId="39" fillId="0" borderId="2" xfId="0" applyNumberFormat="1" applyFont="1" applyFill="1" applyBorder="1" applyAlignment="1" applyProtection="1">
      <alignment horizontal="left" vertical="center" indent="1"/>
      <protection locked="0"/>
    </xf>
    <xf numFmtId="164" fontId="40" fillId="4" borderId="10" xfId="0" applyNumberFormat="1" applyFont="1" applyFill="1" applyBorder="1" applyAlignment="1" applyProtection="1">
      <alignment horizontal="right" vertical="center"/>
      <protection hidden="1"/>
    </xf>
    <xf numFmtId="0" fontId="39" fillId="0" borderId="2" xfId="0" applyFont="1" applyFill="1" applyBorder="1" applyAlignment="1" applyProtection="1">
      <alignment horizontal="left" vertical="center" indent="1"/>
      <protection locked="0"/>
    </xf>
    <xf numFmtId="1" fontId="39" fillId="0" borderId="9" xfId="0" applyNumberFormat="1" applyFont="1" applyFill="1" applyBorder="1" applyAlignment="1" applyProtection="1">
      <alignment horizontal="center" vertical="center"/>
      <protection locked="0"/>
    </xf>
    <xf numFmtId="0" fontId="39" fillId="0" borderId="3" xfId="0" applyFont="1" applyFill="1" applyBorder="1" applyAlignment="1" applyProtection="1">
      <alignment horizontal="left" vertical="center" indent="1"/>
      <protection locked="0"/>
    </xf>
    <xf numFmtId="0" fontId="39" fillId="0" borderId="0" xfId="0" applyFont="1" applyBorder="1" applyAlignment="1">
      <alignment horizontal="left" vertical="center" indent="1"/>
    </xf>
    <xf numFmtId="0" fontId="39" fillId="0" borderId="9" xfId="0" applyFont="1" applyFill="1" applyBorder="1" applyAlignment="1" applyProtection="1">
      <alignment horizontal="left" vertical="center" indent="1"/>
      <protection locked="0"/>
    </xf>
    <xf numFmtId="0" fontId="41" fillId="0" borderId="2" xfId="0" applyFont="1" applyFill="1" applyBorder="1" applyAlignment="1" applyProtection="1">
      <alignment horizontal="left" vertical="center" indent="1"/>
      <protection locked="0"/>
    </xf>
    <xf numFmtId="0" fontId="41" fillId="0" borderId="2" xfId="0" applyNumberFormat="1" applyFont="1" applyFill="1" applyBorder="1" applyAlignment="1" applyProtection="1">
      <alignment horizontal="left" vertical="center" indent="1"/>
      <protection locked="0"/>
    </xf>
    <xf numFmtId="14" fontId="41" fillId="0" borderId="2" xfId="0" applyNumberFormat="1" applyFont="1" applyFill="1" applyBorder="1" applyAlignment="1" applyProtection="1">
      <alignment horizontal="left" vertical="center" indent="1"/>
      <protection locked="0"/>
    </xf>
    <xf numFmtId="164" fontId="41" fillId="0" borderId="2" xfId="0" applyNumberFormat="1" applyFont="1" applyFill="1" applyBorder="1" applyAlignment="1" applyProtection="1">
      <alignment horizontal="left" vertical="center" indent="1"/>
      <protection locked="0"/>
    </xf>
    <xf numFmtId="164" fontId="41" fillId="5" borderId="2" xfId="0" applyNumberFormat="1" applyFont="1" applyFill="1" applyBorder="1" applyAlignment="1">
      <alignment horizontal="left" vertical="center" indent="1"/>
    </xf>
    <xf numFmtId="164" fontId="42" fillId="0" borderId="0" xfId="0" applyNumberFormat="1" applyFont="1" applyAlignment="1">
      <alignment horizontal="left" vertical="center" indent="1"/>
    </xf>
    <xf numFmtId="0" fontId="41" fillId="0" borderId="9" xfId="0" applyNumberFormat="1" applyFont="1" applyFill="1" applyBorder="1" applyAlignment="1" applyProtection="1">
      <alignment horizontal="left" vertical="center" indent="1"/>
      <protection locked="0"/>
    </xf>
    <xf numFmtId="164" fontId="42" fillId="0" borderId="2" xfId="0" applyNumberFormat="1" applyFont="1" applyFill="1" applyBorder="1" applyAlignment="1" applyProtection="1">
      <alignment horizontal="right" vertical="center"/>
      <protection locked="0"/>
    </xf>
    <xf numFmtId="164" fontId="42" fillId="0" borderId="2" xfId="0" applyNumberFormat="1" applyFont="1" applyFill="1" applyBorder="1" applyAlignment="1" applyProtection="1">
      <alignment horizontal="left" vertical="center" indent="1"/>
      <protection locked="0"/>
    </xf>
    <xf numFmtId="164" fontId="43" fillId="4" borderId="10" xfId="0" applyNumberFormat="1" applyFont="1" applyFill="1" applyBorder="1" applyAlignment="1" applyProtection="1">
      <alignment horizontal="right" vertical="center"/>
      <protection hidden="1"/>
    </xf>
    <xf numFmtId="1" fontId="42" fillId="0" borderId="9" xfId="0" applyNumberFormat="1" applyFont="1" applyFill="1" applyBorder="1" applyAlignment="1" applyProtection="1">
      <alignment horizontal="center" vertical="center"/>
      <protection locked="0"/>
    </xf>
    <xf numFmtId="0" fontId="42" fillId="0" borderId="2" xfId="0" applyFont="1" applyFill="1" applyBorder="1" applyAlignment="1" applyProtection="1">
      <alignment horizontal="left" vertical="center" indent="1"/>
      <protection locked="0"/>
    </xf>
    <xf numFmtId="0" fontId="42" fillId="0" borderId="3" xfId="0" applyFont="1" applyFill="1" applyBorder="1" applyAlignment="1" applyProtection="1">
      <alignment horizontal="left" vertical="center" indent="1"/>
      <protection locked="0"/>
    </xf>
    <xf numFmtId="0" fontId="42" fillId="0" borderId="0" xfId="0" applyFont="1" applyBorder="1" applyAlignment="1">
      <alignment horizontal="left" vertical="center" indent="1"/>
    </xf>
    <xf numFmtId="0" fontId="42" fillId="0" borderId="9" xfId="0" applyFont="1" applyFill="1" applyBorder="1" applyAlignment="1" applyProtection="1">
      <alignment horizontal="left" vertical="center" indent="1"/>
      <protection locked="0"/>
    </xf>
    <xf numFmtId="0" fontId="42" fillId="0" borderId="9" xfId="0" applyNumberFormat="1" applyFont="1" applyFill="1" applyBorder="1" applyAlignment="1" applyProtection="1">
      <alignment horizontal="center" vertical="center"/>
      <protection locked="0"/>
    </xf>
    <xf numFmtId="0" fontId="41" fillId="9" borderId="2" xfId="0" applyNumberFormat="1" applyFont="1" applyFill="1" applyBorder="1" applyAlignment="1" applyProtection="1">
      <alignment horizontal="left" vertical="center" indent="1"/>
      <protection locked="0"/>
    </xf>
    <xf numFmtId="0" fontId="42" fillId="0" borderId="9" xfId="0" applyNumberFormat="1" applyFont="1" applyFill="1" applyBorder="1" applyAlignment="1" applyProtection="1">
      <alignment horizontal="left" vertical="center" indent="1"/>
      <protection locked="0"/>
    </xf>
    <xf numFmtId="164" fontId="41" fillId="9" borderId="2" xfId="0" applyNumberFormat="1" applyFont="1" applyFill="1" applyBorder="1" applyAlignment="1" applyProtection="1">
      <alignment horizontal="left" vertical="center" indent="1"/>
      <protection locked="0"/>
    </xf>
  </cellXfs>
  <cellStyles count="1">
    <cellStyle name="Normal" xfId="0" builtinId="0"/>
  </cellStyles>
  <dxfs count="2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900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rgbClr val="FF0000"/>
              </a:solidFill>
              <a:ln w="9525"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'M5'!$A$112:$A$118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'M5'!$B$112:$B$118</c:f>
              <c:numCache>
                <c:formatCode>0%</c:formatCode>
                <c:ptCount val="7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7BD-4F51-A611-D6718C7E01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8277104"/>
        <c:axId val="308276120"/>
      </c:lineChart>
      <c:catAx>
        <c:axId val="308277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276120"/>
        <c:crosses val="autoZero"/>
        <c:auto val="1"/>
        <c:lblAlgn val="ctr"/>
        <c:lblOffset val="100"/>
        <c:noMultiLvlLbl val="0"/>
      </c:catAx>
      <c:valAx>
        <c:axId val="308276120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2771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68580</xdr:colOff>
      <xdr:row>110</xdr:row>
      <xdr:rowOff>188594</xdr:rowOff>
    </xdr:from>
    <xdr:to>
      <xdr:col>7</xdr:col>
      <xdr:colOff>2080260</xdr:colOff>
      <xdr:row>118</xdr:row>
      <xdr:rowOff>13335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pageSetUpPr fitToPage="1"/>
  </sheetPr>
  <dimension ref="A1:BF118"/>
  <sheetViews>
    <sheetView showGridLines="0" showZeros="0" tabSelected="1" zoomScaleNormal="90" workbookViewId="0">
      <pane ySplit="18" topLeftCell="A19" activePane="bottomLeft" state="frozen"/>
      <selection pane="bottomLeft" activeCell="Q25" sqref="Q25"/>
    </sheetView>
  </sheetViews>
  <sheetFormatPr baseColWidth="10" defaultRowHeight="15.95" x14ac:dyDescent="0.35"/>
  <cols>
    <col min="1" max="1" width="8.25" customWidth="1"/>
    <col min="2" max="2" width="9" customWidth="1"/>
    <col min="3" max="3" width="6.75" customWidth="1"/>
    <col min="4" max="4" width="6.75" hidden="1" customWidth="1"/>
    <col min="5" max="5" width="8.25" customWidth="1"/>
    <col min="6" max="6" width="5.4140625" bestFit="1" customWidth="1"/>
    <col min="7" max="7" width="32.75" hidden="1" customWidth="1"/>
    <col min="8" max="8" width="32.75" customWidth="1"/>
    <col min="9" max="9" width="26.75" hidden="1" customWidth="1"/>
    <col min="10" max="10" width="12.25" customWidth="1"/>
    <col min="11" max="12" width="5.75" customWidth="1"/>
    <col min="13" max="13" width="10" bestFit="1" customWidth="1"/>
    <col min="14" max="14" width="4.75" customWidth="1"/>
    <col min="15" max="16" width="6.25" customWidth="1"/>
    <col min="17" max="17" width="7.58203125" bestFit="1" customWidth="1"/>
    <col min="18" max="18" width="0.83203125" style="19" customWidth="1"/>
    <col min="19" max="19" width="5.75" bestFit="1" customWidth="1"/>
    <col min="20" max="20" width="0.83203125" style="19" customWidth="1"/>
    <col min="21" max="21" width="3.75" customWidth="1"/>
    <col min="22" max="22" width="4.58203125" customWidth="1"/>
    <col min="23" max="23" width="4.75" style="19" bestFit="1" customWidth="1"/>
    <col min="24" max="24" width="4.4140625" customWidth="1"/>
    <col min="25" max="25" width="3.75" customWidth="1"/>
    <col min="26" max="26" width="4.58203125" customWidth="1"/>
    <col min="27" max="27" width="3.75" customWidth="1"/>
    <col min="28" max="28" width="4.4140625" customWidth="1"/>
    <col min="29" max="29" width="3.75" customWidth="1"/>
    <col min="30" max="30" width="4.58203125" customWidth="1"/>
    <col min="31" max="31" width="3.75" customWidth="1"/>
    <col min="32" max="32" width="4.4140625" customWidth="1"/>
    <col min="33" max="33" width="3.75" customWidth="1"/>
    <col min="34" max="34" width="4.58203125" customWidth="1"/>
    <col min="35" max="35" width="3.75" customWidth="1"/>
    <col min="36" max="36" width="4.4140625" customWidth="1"/>
    <col min="37" max="37" width="3.75" customWidth="1"/>
    <col min="38" max="38" width="4.58203125" customWidth="1"/>
    <col min="39" max="39" width="3.75" customWidth="1"/>
    <col min="40" max="40" width="4.4140625" customWidth="1"/>
    <col min="41" max="41" width="1.75" hidden="1" customWidth="1"/>
    <col min="42" max="42" width="3.75" customWidth="1"/>
    <col min="43" max="43" width="4.58203125" customWidth="1"/>
    <col min="44" max="44" width="3.75" customWidth="1"/>
    <col min="45" max="45" width="4.4140625" customWidth="1"/>
    <col min="46" max="46" width="3.75" customWidth="1"/>
    <col min="47" max="47" width="4.58203125" customWidth="1"/>
    <col min="48" max="48" width="3.75" customWidth="1"/>
    <col min="49" max="49" width="4.4140625" customWidth="1"/>
    <col min="50" max="50" width="0.83203125" customWidth="1"/>
    <col min="51" max="51" width="4.75" customWidth="1"/>
    <col min="53" max="53" width="14.9140625" style="131" bestFit="1" customWidth="1"/>
  </cols>
  <sheetData>
    <row r="1" spans="1:51" ht="4.9000000000000004" customHeight="1" thickBot="1" x14ac:dyDescent="0.4">
      <c r="A1" s="40"/>
      <c r="B1" s="41"/>
      <c r="C1" s="41"/>
      <c r="D1" s="41"/>
      <c r="E1" s="41"/>
      <c r="F1" s="41"/>
      <c r="G1" s="41"/>
      <c r="H1" s="41"/>
      <c r="I1" s="41"/>
      <c r="J1" s="17"/>
      <c r="K1" s="65"/>
      <c r="L1" s="46"/>
      <c r="M1" s="45"/>
      <c r="N1" s="47"/>
      <c r="O1" s="42"/>
      <c r="P1" s="45"/>
      <c r="Q1" s="45"/>
      <c r="S1" s="65"/>
      <c r="U1" s="175"/>
      <c r="V1" s="175"/>
      <c r="W1" s="175"/>
      <c r="X1" s="38"/>
      <c r="Y1" s="175"/>
      <c r="Z1" s="175"/>
      <c r="AA1" s="175"/>
      <c r="AB1" s="38"/>
      <c r="AC1" s="175"/>
      <c r="AD1" s="175"/>
      <c r="AE1" s="175"/>
      <c r="AF1" s="38"/>
      <c r="AG1" s="175"/>
      <c r="AH1" s="175"/>
      <c r="AI1" s="175"/>
      <c r="AJ1" s="38"/>
      <c r="AK1" s="175"/>
      <c r="AL1" s="175"/>
      <c r="AM1" s="175"/>
      <c r="AN1" s="38"/>
      <c r="AO1" s="35"/>
      <c r="AP1" s="175"/>
      <c r="AQ1" s="175"/>
      <c r="AR1" s="175"/>
      <c r="AS1" s="38"/>
      <c r="AT1" s="175"/>
      <c r="AU1" s="175"/>
      <c r="AV1" s="175"/>
      <c r="AW1" s="38"/>
    </row>
    <row r="2" spans="1:51" ht="10.15" customHeight="1" x14ac:dyDescent="1.25">
      <c r="A2" s="176" t="s">
        <v>28</v>
      </c>
      <c r="B2" s="177"/>
      <c r="C2" s="177"/>
      <c r="D2" s="177"/>
      <c r="E2" s="177"/>
      <c r="F2" s="177"/>
      <c r="G2" s="177"/>
      <c r="H2" s="177"/>
      <c r="I2" s="85"/>
      <c r="J2" s="51"/>
      <c r="K2" s="48"/>
      <c r="L2" s="48"/>
      <c r="M2" s="52"/>
      <c r="N2" s="180" t="s">
        <v>12</v>
      </c>
      <c r="O2" s="84" t="s">
        <v>24</v>
      </c>
      <c r="P2" s="168" t="s">
        <v>25</v>
      </c>
      <c r="Q2" s="169"/>
      <c r="S2" s="170" t="s">
        <v>36</v>
      </c>
      <c r="U2" s="156" t="s">
        <v>14</v>
      </c>
      <c r="V2" s="157"/>
      <c r="W2" s="158"/>
      <c r="X2" s="64">
        <v>35</v>
      </c>
      <c r="Y2" s="156" t="s">
        <v>14</v>
      </c>
      <c r="Z2" s="157"/>
      <c r="AA2" s="158"/>
      <c r="AB2" s="64">
        <v>28</v>
      </c>
      <c r="AC2" s="156" t="s">
        <v>14</v>
      </c>
      <c r="AD2" s="157"/>
      <c r="AE2" s="158"/>
      <c r="AF2" s="64">
        <v>28</v>
      </c>
      <c r="AG2" s="156" t="s">
        <v>14</v>
      </c>
      <c r="AH2" s="157"/>
      <c r="AI2" s="158"/>
      <c r="AJ2" s="64">
        <v>28</v>
      </c>
      <c r="AK2" s="156" t="s">
        <v>14</v>
      </c>
      <c r="AL2" s="157"/>
      <c r="AM2" s="158"/>
      <c r="AN2" s="64">
        <v>28</v>
      </c>
      <c r="AO2" s="19"/>
      <c r="AP2" s="156" t="s">
        <v>14</v>
      </c>
      <c r="AQ2" s="157"/>
      <c r="AR2" s="158"/>
      <c r="AS2" s="64"/>
      <c r="AT2" s="156" t="s">
        <v>14</v>
      </c>
      <c r="AU2" s="157"/>
      <c r="AV2" s="158"/>
      <c r="AW2" s="64"/>
      <c r="AY2" s="66">
        <f>SUM(X2,AB2,AF2,AJ2,AN2,AS2,AW2)</f>
        <v>147</v>
      </c>
    </row>
    <row r="3" spans="1:51" ht="10.15" customHeight="1" x14ac:dyDescent="1.25">
      <c r="A3" s="178"/>
      <c r="B3" s="179"/>
      <c r="C3" s="179"/>
      <c r="D3" s="179"/>
      <c r="E3" s="179"/>
      <c r="F3" s="179"/>
      <c r="G3" s="179"/>
      <c r="H3" s="179"/>
      <c r="I3" s="90"/>
      <c r="J3" s="49"/>
      <c r="K3" s="49"/>
      <c r="L3" s="49"/>
      <c r="M3" s="80">
        <f>O3-P3</f>
        <v>96.1</v>
      </c>
      <c r="N3" s="166"/>
      <c r="O3" s="143">
        <f>SUM(X2,AB2,AF2,AJ2,AN2,AS2,AW2)</f>
        <v>147</v>
      </c>
      <c r="P3" s="143">
        <f>SUM(X3,AB3,AF3,AJ3,AN3,AS3,AW3)</f>
        <v>50.9</v>
      </c>
      <c r="Q3" s="145">
        <f>IFERROR(P3/O3,"")</f>
        <v>0.34625850340136055</v>
      </c>
      <c r="S3" s="171"/>
      <c r="U3" s="172" t="s">
        <v>26</v>
      </c>
      <c r="V3" s="173"/>
      <c r="W3" s="174"/>
      <c r="X3" s="20">
        <f>SUMIFS(X19:X99,V19:V99,"MECA",$L19:$L99,3)+SUMIFS(X19:X99,V19:V99,"MECA",$L19:$L99,4)</f>
        <v>12.3</v>
      </c>
      <c r="Y3" s="172" t="s">
        <v>26</v>
      </c>
      <c r="Z3" s="173"/>
      <c r="AA3" s="174"/>
      <c r="AB3" s="20">
        <f>SUMIFS(AB19:AB99,Z19:Z99,"MECA",$L19:$L99,3)+SUMIFS(AB19:AB99,Z19:Z99,"MECA",$L19:$L99,4)</f>
        <v>6.3</v>
      </c>
      <c r="AC3" s="172" t="s">
        <v>26</v>
      </c>
      <c r="AD3" s="173"/>
      <c r="AE3" s="174"/>
      <c r="AF3" s="20">
        <f>SUMIFS(AF19:AF99,AD19:AD99,"MECA",$L19:$L99,3)+SUMIFS(AF19:AF99,AD19:AD99,"MECA",$L19:$L99,4)</f>
        <v>9.7999999999999989</v>
      </c>
      <c r="AG3" s="172" t="s">
        <v>26</v>
      </c>
      <c r="AH3" s="173"/>
      <c r="AI3" s="174"/>
      <c r="AJ3" s="20">
        <f>SUMIFS(AJ19:AJ99,AH19:AH99,"MECA",$L19:$L99,3)+SUMIFS(AJ19:AJ99,AH19:AH99,"MECA",$L19:$L99,4)</f>
        <v>11</v>
      </c>
      <c r="AK3" s="172" t="s">
        <v>26</v>
      </c>
      <c r="AL3" s="173"/>
      <c r="AM3" s="174"/>
      <c r="AN3" s="20">
        <f>SUMIFS(AN19:AN99,AL19:AL99,"MECA",$L19:$L99,3)+SUMIFS(AN19:AN99,AL19:AL99,"MECA",$L19:$L99,4)</f>
        <v>11.5</v>
      </c>
      <c r="AO3" s="19"/>
      <c r="AP3" s="172" t="s">
        <v>26</v>
      </c>
      <c r="AQ3" s="173"/>
      <c r="AR3" s="174"/>
      <c r="AS3" s="20">
        <f>SUMIFS(AS19:AS99,AQ19:AQ99,"MECA",$L19:$L99,3)+SUMIFS(AS19:AS99,AQ19:AQ99,"MECA",$L19:$L99,4)</f>
        <v>0</v>
      </c>
      <c r="AT3" s="172" t="s">
        <v>26</v>
      </c>
      <c r="AU3" s="173"/>
      <c r="AV3" s="174"/>
      <c r="AW3" s="20">
        <f>SUMIFS(AW19:AW99,AU19:AU99,"MECA",$L19:$L99,3)+SUMIFS(AW19:AW99,AU19:AU99,"MECA",$L19:$L99,4)</f>
        <v>0</v>
      </c>
    </row>
    <row r="4" spans="1:51" ht="10.15" customHeight="1" thickBot="1" x14ac:dyDescent="1.3">
      <c r="A4" s="178"/>
      <c r="B4" s="179"/>
      <c r="C4" s="179"/>
      <c r="D4" s="179"/>
      <c r="E4" s="179"/>
      <c r="F4" s="179"/>
      <c r="G4" s="179"/>
      <c r="H4" s="179"/>
      <c r="I4" s="90"/>
      <c r="J4" s="49"/>
      <c r="K4" s="49"/>
      <c r="L4" s="49"/>
      <c r="M4" s="53"/>
      <c r="N4" s="167"/>
      <c r="O4" s="144"/>
      <c r="P4" s="144"/>
      <c r="Q4" s="146"/>
      <c r="S4" s="171"/>
      <c r="U4" s="150"/>
      <c r="V4" s="151"/>
      <c r="W4" s="152"/>
      <c r="X4" s="21">
        <f>X2-X3</f>
        <v>22.7</v>
      </c>
      <c r="Y4" s="150"/>
      <c r="Z4" s="151"/>
      <c r="AA4" s="152"/>
      <c r="AB4" s="21">
        <f>AB2-AB3</f>
        <v>21.7</v>
      </c>
      <c r="AC4" s="150"/>
      <c r="AD4" s="151"/>
      <c r="AE4" s="152"/>
      <c r="AF4" s="21">
        <f>AF2-AF3</f>
        <v>18.200000000000003</v>
      </c>
      <c r="AG4" s="150"/>
      <c r="AH4" s="151"/>
      <c r="AI4" s="152"/>
      <c r="AJ4" s="21">
        <f>AJ2-AJ3</f>
        <v>17</v>
      </c>
      <c r="AK4" s="150"/>
      <c r="AL4" s="151"/>
      <c r="AM4" s="152"/>
      <c r="AN4" s="21">
        <f>AN2-AN3</f>
        <v>16.5</v>
      </c>
      <c r="AO4" s="19"/>
      <c r="AP4" s="150"/>
      <c r="AQ4" s="151"/>
      <c r="AR4" s="152"/>
      <c r="AS4" s="21">
        <f>AS2-AS3</f>
        <v>0</v>
      </c>
      <c r="AT4" s="150"/>
      <c r="AU4" s="151"/>
      <c r="AV4" s="152"/>
      <c r="AW4" s="21">
        <f>AW2-AW3</f>
        <v>0</v>
      </c>
    </row>
    <row r="5" spans="1:51" ht="3" customHeight="1" thickBot="1" x14ac:dyDescent="1.3">
      <c r="A5" s="178"/>
      <c r="B5" s="179"/>
      <c r="C5" s="179"/>
      <c r="D5" s="179"/>
      <c r="E5" s="179"/>
      <c r="F5" s="179"/>
      <c r="G5" s="179"/>
      <c r="H5" s="179"/>
      <c r="I5" s="90"/>
      <c r="J5" s="49"/>
      <c r="K5" s="49"/>
      <c r="L5" s="49"/>
      <c r="M5" s="53"/>
      <c r="N5" s="74"/>
      <c r="O5" s="33"/>
      <c r="S5" s="37"/>
    </row>
    <row r="6" spans="1:51" ht="10.15" customHeight="1" x14ac:dyDescent="1.25">
      <c r="A6" s="178"/>
      <c r="B6" s="179"/>
      <c r="C6" s="179"/>
      <c r="D6" s="179"/>
      <c r="E6" s="179"/>
      <c r="F6" s="179"/>
      <c r="G6" s="179"/>
      <c r="H6" s="179"/>
      <c r="I6" s="90"/>
      <c r="J6" s="49"/>
      <c r="K6" s="49"/>
      <c r="L6" s="49"/>
      <c r="M6" s="53"/>
      <c r="N6" s="165" t="s">
        <v>12</v>
      </c>
      <c r="O6" s="84" t="s">
        <v>24</v>
      </c>
      <c r="P6" s="168" t="s">
        <v>25</v>
      </c>
      <c r="Q6" s="169"/>
      <c r="S6" s="154" t="s">
        <v>37</v>
      </c>
      <c r="U6" s="156" t="s">
        <v>14</v>
      </c>
      <c r="V6" s="157"/>
      <c r="W6" s="158"/>
      <c r="X6" s="64"/>
      <c r="Y6" s="156" t="s">
        <v>14</v>
      </c>
      <c r="Z6" s="157"/>
      <c r="AA6" s="158"/>
      <c r="AB6" s="64"/>
      <c r="AC6" s="156" t="s">
        <v>14</v>
      </c>
      <c r="AD6" s="157"/>
      <c r="AE6" s="158"/>
      <c r="AF6" s="64"/>
      <c r="AG6" s="156" t="s">
        <v>14</v>
      </c>
      <c r="AH6" s="157"/>
      <c r="AI6" s="158"/>
      <c r="AJ6" s="64"/>
      <c r="AK6" s="156" t="s">
        <v>14</v>
      </c>
      <c r="AL6" s="157"/>
      <c r="AM6" s="158"/>
      <c r="AN6" s="64">
        <v>10.5</v>
      </c>
      <c r="AO6" s="19"/>
      <c r="AP6" s="156" t="s">
        <v>14</v>
      </c>
      <c r="AQ6" s="157"/>
      <c r="AR6" s="158"/>
      <c r="AS6" s="64">
        <v>10.5</v>
      </c>
      <c r="AT6" s="156" t="s">
        <v>14</v>
      </c>
      <c r="AU6" s="157"/>
      <c r="AV6" s="158"/>
      <c r="AW6" s="64">
        <v>31.5</v>
      </c>
      <c r="AY6" s="66">
        <f>SUM(X6,AB6,AF6,AJ6,AN6,AS6,AW6)</f>
        <v>52.5</v>
      </c>
    </row>
    <row r="7" spans="1:51" ht="10.15" customHeight="1" x14ac:dyDescent="1.25">
      <c r="A7" s="178"/>
      <c r="B7" s="179"/>
      <c r="C7" s="179"/>
      <c r="D7" s="179"/>
      <c r="E7" s="179"/>
      <c r="F7" s="179"/>
      <c r="G7" s="179"/>
      <c r="H7" s="179"/>
      <c r="I7" s="90"/>
      <c r="J7" s="49"/>
      <c r="K7" s="49"/>
      <c r="L7" s="49"/>
      <c r="M7" s="80">
        <f>O7-P7</f>
        <v>0.39999999999999858</v>
      </c>
      <c r="N7" s="166"/>
      <c r="O7" s="143">
        <f>SUM(X6,AB6,AF6,AJ6,AN6,AS6,AW6)</f>
        <v>52.5</v>
      </c>
      <c r="P7" s="143">
        <f>SUM(X7,AB7,AF7,AJ7,AN7,AS7,AW7)</f>
        <v>52.1</v>
      </c>
      <c r="Q7" s="145">
        <f>IFERROR(P7/O7,"")</f>
        <v>0.99238095238095236</v>
      </c>
      <c r="S7" s="155"/>
      <c r="U7" s="147" t="s">
        <v>26</v>
      </c>
      <c r="V7" s="148"/>
      <c r="W7" s="149"/>
      <c r="X7" s="20">
        <f>SUMIFS(X19:X99,V19:V99,"MECA",$L19:$L99,2)</f>
        <v>0</v>
      </c>
      <c r="Y7" s="147" t="s">
        <v>26</v>
      </c>
      <c r="Z7" s="148"/>
      <c r="AA7" s="149"/>
      <c r="AB7" s="20">
        <f>SUMIFS(AB19:AB99,Z19:Z99,"MECA",$L19:$L99,2)</f>
        <v>0</v>
      </c>
      <c r="AC7" s="147" t="s">
        <v>26</v>
      </c>
      <c r="AD7" s="148"/>
      <c r="AE7" s="149"/>
      <c r="AF7" s="20">
        <f>SUMIFS(AF19:AF99,AD19:AD99,"MECA",$L19:$L99,2)</f>
        <v>0</v>
      </c>
      <c r="AG7" s="147" t="s">
        <v>26</v>
      </c>
      <c r="AH7" s="148"/>
      <c r="AI7" s="149"/>
      <c r="AJ7" s="20">
        <f>SUMIFS(AJ19:AJ99,AH19:AH99,"MECA",$L19:$L99,2)</f>
        <v>0</v>
      </c>
      <c r="AK7" s="147" t="s">
        <v>26</v>
      </c>
      <c r="AL7" s="148"/>
      <c r="AM7" s="149"/>
      <c r="AN7" s="20">
        <f>SUMIFS(AN19:AN99,AL19:AL99,"MECA",$L19:$L99,2)</f>
        <v>9</v>
      </c>
      <c r="AO7" s="19"/>
      <c r="AP7" s="147" t="s">
        <v>26</v>
      </c>
      <c r="AQ7" s="148"/>
      <c r="AR7" s="149"/>
      <c r="AS7" s="20">
        <f>SUMIFS(AS19:AS99,AQ19:AQ99,"MECA",$L19:$L99,2)</f>
        <v>11.8</v>
      </c>
      <c r="AT7" s="147" t="s">
        <v>26</v>
      </c>
      <c r="AU7" s="148"/>
      <c r="AV7" s="149"/>
      <c r="AW7" s="20">
        <f>SUMIFS(AW19:AW99,AU19:AU99,"MECA",$L19:$L99,2)</f>
        <v>31.3</v>
      </c>
    </row>
    <row r="8" spans="1:51" ht="10.15" customHeight="1" thickBot="1" x14ac:dyDescent="1.3">
      <c r="A8" s="178"/>
      <c r="B8" s="179"/>
      <c r="C8" s="179"/>
      <c r="D8" s="179"/>
      <c r="E8" s="179"/>
      <c r="F8" s="179"/>
      <c r="G8" s="179"/>
      <c r="H8" s="179"/>
      <c r="I8" s="90"/>
      <c r="J8" s="49"/>
      <c r="K8" s="49"/>
      <c r="L8" s="49"/>
      <c r="M8" s="53"/>
      <c r="N8" s="167"/>
      <c r="O8" s="144"/>
      <c r="P8" s="144"/>
      <c r="Q8" s="146"/>
      <c r="S8" s="155"/>
      <c r="U8" s="150"/>
      <c r="V8" s="151"/>
      <c r="W8" s="152"/>
      <c r="X8" s="21">
        <f>X6-X7</f>
        <v>0</v>
      </c>
      <c r="Y8" s="150"/>
      <c r="Z8" s="151"/>
      <c r="AA8" s="152"/>
      <c r="AB8" s="21">
        <f>AB6-AB7</f>
        <v>0</v>
      </c>
      <c r="AC8" s="150"/>
      <c r="AD8" s="151"/>
      <c r="AE8" s="152"/>
      <c r="AF8" s="21">
        <f>AF6-AF7</f>
        <v>0</v>
      </c>
      <c r="AG8" s="150"/>
      <c r="AH8" s="151"/>
      <c r="AI8" s="152"/>
      <c r="AJ8" s="21">
        <f>AJ6-AJ7</f>
        <v>0</v>
      </c>
      <c r="AK8" s="150"/>
      <c r="AL8" s="151"/>
      <c r="AM8" s="152"/>
      <c r="AN8" s="21">
        <f>AN6-AN7</f>
        <v>1.5</v>
      </c>
      <c r="AO8" s="19"/>
      <c r="AP8" s="150"/>
      <c r="AQ8" s="151"/>
      <c r="AR8" s="152"/>
      <c r="AS8" s="21">
        <f>AS6-AS7</f>
        <v>-1.3000000000000007</v>
      </c>
      <c r="AT8" s="150"/>
      <c r="AU8" s="151"/>
      <c r="AV8" s="152"/>
      <c r="AW8" s="21">
        <f>AW6-AW7</f>
        <v>0.19999999999999929</v>
      </c>
    </row>
    <row r="9" spans="1:51" ht="3" customHeight="1" thickBot="1" x14ac:dyDescent="1.3">
      <c r="A9" s="67"/>
      <c r="B9" s="75"/>
      <c r="C9" s="75"/>
      <c r="D9" s="75"/>
      <c r="E9" s="75"/>
      <c r="F9" s="75"/>
      <c r="G9" s="75"/>
      <c r="H9" s="75"/>
      <c r="I9" s="75"/>
      <c r="J9" s="49"/>
      <c r="K9" s="49"/>
      <c r="L9" s="49"/>
      <c r="M9" s="53"/>
      <c r="N9" s="74"/>
      <c r="O9" s="33"/>
      <c r="S9" s="72"/>
      <c r="U9" s="63"/>
      <c r="V9" s="63"/>
      <c r="W9" s="63"/>
      <c r="X9" s="36"/>
      <c r="Y9" s="63"/>
      <c r="Z9" s="63"/>
      <c r="AA9" s="63"/>
      <c r="AB9" s="36"/>
      <c r="AC9" s="63"/>
      <c r="AD9" s="63"/>
      <c r="AE9" s="63"/>
      <c r="AF9" s="36"/>
      <c r="AG9" s="63"/>
      <c r="AH9" s="63"/>
      <c r="AI9" s="63"/>
      <c r="AJ9" s="36"/>
      <c r="AK9" s="63"/>
      <c r="AL9" s="63"/>
      <c r="AM9" s="63"/>
      <c r="AN9" s="36"/>
      <c r="AO9" s="35"/>
      <c r="AP9" s="63"/>
      <c r="AQ9" s="63"/>
      <c r="AR9" s="63"/>
      <c r="AS9" s="36"/>
      <c r="AT9" s="63"/>
      <c r="AU9" s="63"/>
      <c r="AV9" s="63"/>
      <c r="AW9" s="36"/>
    </row>
    <row r="10" spans="1:51" ht="9.6" customHeight="1" x14ac:dyDescent="1.25">
      <c r="A10" s="159"/>
      <c r="B10" s="160"/>
      <c r="C10" s="160"/>
      <c r="D10" s="86"/>
      <c r="E10" s="75"/>
      <c r="F10" s="163"/>
      <c r="G10" s="163"/>
      <c r="H10" s="163"/>
      <c r="I10" s="88"/>
      <c r="J10" s="49"/>
      <c r="K10" s="49"/>
      <c r="L10" s="49"/>
      <c r="M10" s="53"/>
      <c r="N10" s="165" t="s">
        <v>13</v>
      </c>
      <c r="O10" s="84" t="s">
        <v>24</v>
      </c>
      <c r="P10" s="168" t="s">
        <v>25</v>
      </c>
      <c r="Q10" s="169"/>
      <c r="S10" s="170" t="s">
        <v>36</v>
      </c>
      <c r="U10" s="156" t="s">
        <v>15</v>
      </c>
      <c r="V10" s="157"/>
      <c r="W10" s="158"/>
      <c r="X10" s="64">
        <v>21</v>
      </c>
      <c r="Y10" s="156" t="s">
        <v>15</v>
      </c>
      <c r="Z10" s="157"/>
      <c r="AA10" s="158"/>
      <c r="AB10" s="64">
        <v>21</v>
      </c>
      <c r="AC10" s="156" t="s">
        <v>15</v>
      </c>
      <c r="AD10" s="157"/>
      <c r="AE10" s="158"/>
      <c r="AF10" s="64">
        <v>21</v>
      </c>
      <c r="AG10" s="156" t="s">
        <v>15</v>
      </c>
      <c r="AH10" s="157"/>
      <c r="AI10" s="158"/>
      <c r="AJ10" s="64">
        <v>21</v>
      </c>
      <c r="AK10" s="156" t="s">
        <v>15</v>
      </c>
      <c r="AL10" s="157"/>
      <c r="AM10" s="158"/>
      <c r="AN10" s="64">
        <v>21</v>
      </c>
      <c r="AO10" s="19"/>
      <c r="AP10" s="156" t="s">
        <v>15</v>
      </c>
      <c r="AQ10" s="157"/>
      <c r="AR10" s="158"/>
      <c r="AS10" s="64"/>
      <c r="AT10" s="156" t="s">
        <v>15</v>
      </c>
      <c r="AU10" s="157"/>
      <c r="AV10" s="158"/>
      <c r="AW10" s="64"/>
      <c r="AY10" s="66">
        <f>SUM(X10,AB10,AF10,AJ10,AN10,AS10,AW10)</f>
        <v>105</v>
      </c>
    </row>
    <row r="11" spans="1:51" ht="10.15" customHeight="1" x14ac:dyDescent="1.25">
      <c r="A11" s="159"/>
      <c r="B11" s="160"/>
      <c r="C11" s="160"/>
      <c r="D11" s="86"/>
      <c r="E11" s="75"/>
      <c r="F11" s="163"/>
      <c r="G11" s="163"/>
      <c r="H11" s="163"/>
      <c r="I11" s="88"/>
      <c r="J11" s="49"/>
      <c r="K11" s="49"/>
      <c r="L11" s="49"/>
      <c r="M11" s="80">
        <f>O11-P11</f>
        <v>99.4</v>
      </c>
      <c r="N11" s="166"/>
      <c r="O11" s="143">
        <f>SUM(X10,AB10,AF10,AJ10,AN10,AS10,AW10)</f>
        <v>105</v>
      </c>
      <c r="P11" s="143">
        <f>SUM(X11,AB11,AF11,AJ11,AN11,AS11,AW11)</f>
        <v>5.6</v>
      </c>
      <c r="Q11" s="145">
        <f>IFERROR(P11/O11,"")</f>
        <v>5.333333333333333E-2</v>
      </c>
      <c r="S11" s="171"/>
      <c r="U11" s="147" t="s">
        <v>27</v>
      </c>
      <c r="V11" s="148"/>
      <c r="W11" s="149"/>
      <c r="X11" s="20">
        <f>SUMIFS(X19:X99,V19:V99,"ELEC",$L19:$L99,3)+SUMIFS(X19:X99,V19:V99,"ELEC",$L19:$L99,4)</f>
        <v>0</v>
      </c>
      <c r="Y11" s="147" t="s">
        <v>27</v>
      </c>
      <c r="Z11" s="148"/>
      <c r="AA11" s="149"/>
      <c r="AB11" s="20">
        <f>SUMIFS(AB19:AB99,Z19:Z99,"ELEC",$L19:$L99,3)+SUMIFS(AB19:AB99,Z19:Z99,"ELEC",$L19:$L99,4)</f>
        <v>5.6</v>
      </c>
      <c r="AC11" s="147" t="s">
        <v>27</v>
      </c>
      <c r="AD11" s="148"/>
      <c r="AE11" s="149"/>
      <c r="AF11" s="20">
        <f>SUMIFS(AF19:AF99,AD19:AD99,"ELEC",$L19:$L99,3)+SUMIFS(AF19:AF99,AD19:AD99,"ELEC",$L19:$L99,4)</f>
        <v>0</v>
      </c>
      <c r="AG11" s="147" t="s">
        <v>27</v>
      </c>
      <c r="AH11" s="148"/>
      <c r="AI11" s="149"/>
      <c r="AJ11" s="20">
        <f>SUMIFS(AJ19:AJ99,AH19:AH99,"ELEC",$L19:$L99,3)+SUMIFS(AJ19:AJ99,AH19:AH99,"ELEC",$L19:$L99,4)</f>
        <v>0</v>
      </c>
      <c r="AK11" s="147" t="s">
        <v>27</v>
      </c>
      <c r="AL11" s="148"/>
      <c r="AM11" s="149"/>
      <c r="AN11" s="20">
        <f>SUMIFS(AN19:AN99,AL19:AL99,"ELEC",$L19:$L99,3)+SUMIFS(AN19:AN99,AL19:AL99,"ELEC",$L19:$L99,4)</f>
        <v>0</v>
      </c>
      <c r="AO11" s="19"/>
      <c r="AP11" s="147" t="s">
        <v>27</v>
      </c>
      <c r="AQ11" s="148"/>
      <c r="AR11" s="149"/>
      <c r="AS11" s="20">
        <f>SUMIFS(AS19:AS99,AQ19:AQ99,"ELEC",$L19:$L99,3)+SUMIFS(AS19:AS99,AQ19:AQ99,"ELEC",$L19:$L99,4)</f>
        <v>0</v>
      </c>
      <c r="AT11" s="147" t="s">
        <v>27</v>
      </c>
      <c r="AU11" s="148"/>
      <c r="AV11" s="149"/>
      <c r="AW11" s="20">
        <f>SUMIFS(AW19:AW99,AU19:AU99,"ELEC",$L19:$L99,3)+SUMIFS(AW19:AW99,AU19:AU99,"ELEC",$L19:$L99,4)</f>
        <v>0</v>
      </c>
    </row>
    <row r="12" spans="1:51" ht="10.15" customHeight="1" thickBot="1" x14ac:dyDescent="1.3">
      <c r="A12" s="159"/>
      <c r="B12" s="160"/>
      <c r="C12" s="160"/>
      <c r="D12" s="86"/>
      <c r="E12" s="75"/>
      <c r="F12" s="163"/>
      <c r="G12" s="163"/>
      <c r="H12" s="163"/>
      <c r="I12" s="88"/>
      <c r="J12" s="49"/>
      <c r="K12" s="49"/>
      <c r="L12" s="49"/>
      <c r="M12" s="53"/>
      <c r="N12" s="167"/>
      <c r="O12" s="144"/>
      <c r="P12" s="144"/>
      <c r="Q12" s="146"/>
      <c r="S12" s="171"/>
      <c r="U12" s="150"/>
      <c r="V12" s="151"/>
      <c r="W12" s="152"/>
      <c r="X12" s="21">
        <f>X10-X11</f>
        <v>21</v>
      </c>
      <c r="Y12" s="150"/>
      <c r="Z12" s="151"/>
      <c r="AA12" s="152"/>
      <c r="AB12" s="21">
        <f>AB10-AB11</f>
        <v>15.4</v>
      </c>
      <c r="AC12" s="150"/>
      <c r="AD12" s="151"/>
      <c r="AE12" s="152"/>
      <c r="AF12" s="21">
        <f>AF10-AF11</f>
        <v>21</v>
      </c>
      <c r="AG12" s="150"/>
      <c r="AH12" s="151"/>
      <c r="AI12" s="152"/>
      <c r="AJ12" s="21">
        <f>AJ10-AJ11</f>
        <v>21</v>
      </c>
      <c r="AK12" s="150"/>
      <c r="AL12" s="151"/>
      <c r="AM12" s="152"/>
      <c r="AN12" s="21">
        <f>AN10-AN11</f>
        <v>21</v>
      </c>
      <c r="AO12" s="19"/>
      <c r="AP12" s="150"/>
      <c r="AQ12" s="151"/>
      <c r="AR12" s="152"/>
      <c r="AS12" s="21">
        <f>AS10-AS11</f>
        <v>0</v>
      </c>
      <c r="AT12" s="150"/>
      <c r="AU12" s="151"/>
      <c r="AV12" s="152"/>
      <c r="AW12" s="21">
        <f>AW10-AW11</f>
        <v>0</v>
      </c>
    </row>
    <row r="13" spans="1:51" ht="3" customHeight="1" thickBot="1" x14ac:dyDescent="1.3">
      <c r="A13" s="159"/>
      <c r="B13" s="160"/>
      <c r="C13" s="160"/>
      <c r="D13" s="86"/>
      <c r="E13" s="68"/>
      <c r="F13" s="163"/>
      <c r="G13" s="163"/>
      <c r="H13" s="163"/>
      <c r="I13" s="88"/>
      <c r="J13" s="49"/>
      <c r="K13" s="49"/>
      <c r="L13" s="49"/>
      <c r="M13" s="53"/>
      <c r="N13" s="74"/>
      <c r="O13" s="33"/>
      <c r="S13" s="73"/>
      <c r="U13" s="63"/>
      <c r="V13" s="63"/>
      <c r="W13" s="63"/>
      <c r="X13" s="36"/>
      <c r="Y13" s="63"/>
      <c r="Z13" s="63"/>
      <c r="AA13" s="63"/>
      <c r="AB13" s="36"/>
      <c r="AC13" s="63"/>
      <c r="AD13" s="63"/>
      <c r="AE13" s="63"/>
      <c r="AF13" s="36"/>
      <c r="AG13" s="63"/>
      <c r="AH13" s="63"/>
      <c r="AI13" s="63"/>
      <c r="AJ13" s="36"/>
      <c r="AK13" s="63"/>
      <c r="AL13" s="63"/>
      <c r="AM13" s="63"/>
      <c r="AN13" s="36"/>
      <c r="AO13" s="35"/>
      <c r="AP13" s="63"/>
      <c r="AQ13" s="63"/>
      <c r="AR13" s="63"/>
      <c r="AS13" s="36"/>
      <c r="AT13" s="63"/>
      <c r="AU13" s="63"/>
      <c r="AV13" s="63"/>
      <c r="AW13" s="36"/>
    </row>
    <row r="14" spans="1:51" ht="10.15" customHeight="1" x14ac:dyDescent="1.25">
      <c r="A14" s="159"/>
      <c r="B14" s="160"/>
      <c r="C14" s="160"/>
      <c r="D14" s="86"/>
      <c r="E14" s="68"/>
      <c r="F14" s="163"/>
      <c r="G14" s="163"/>
      <c r="H14" s="163"/>
      <c r="I14" s="88"/>
      <c r="J14" s="49"/>
      <c r="K14" s="49"/>
      <c r="L14" s="49"/>
      <c r="M14" s="53"/>
      <c r="N14" s="165" t="s">
        <v>13</v>
      </c>
      <c r="O14" s="84" t="s">
        <v>24</v>
      </c>
      <c r="P14" s="168" t="s">
        <v>25</v>
      </c>
      <c r="Q14" s="169"/>
      <c r="S14" s="154" t="s">
        <v>37</v>
      </c>
      <c r="U14" s="156" t="s">
        <v>15</v>
      </c>
      <c r="V14" s="157"/>
      <c r="W14" s="158"/>
      <c r="X14" s="64"/>
      <c r="Y14" s="156" t="s">
        <v>15</v>
      </c>
      <c r="Z14" s="157"/>
      <c r="AA14" s="158"/>
      <c r="AB14" s="64"/>
      <c r="AC14" s="156" t="s">
        <v>15</v>
      </c>
      <c r="AD14" s="157"/>
      <c r="AE14" s="158"/>
      <c r="AF14" s="64"/>
      <c r="AG14" s="156" t="s">
        <v>15</v>
      </c>
      <c r="AH14" s="157"/>
      <c r="AI14" s="158"/>
      <c r="AJ14" s="64"/>
      <c r="AK14" s="156" t="s">
        <v>15</v>
      </c>
      <c r="AL14" s="157"/>
      <c r="AM14" s="158"/>
      <c r="AN14" s="64"/>
      <c r="AO14" s="19"/>
      <c r="AP14" s="156" t="s">
        <v>15</v>
      </c>
      <c r="AQ14" s="157"/>
      <c r="AR14" s="158"/>
      <c r="AS14" s="64"/>
      <c r="AT14" s="156" t="s">
        <v>15</v>
      </c>
      <c r="AU14" s="157"/>
      <c r="AV14" s="158"/>
      <c r="AW14" s="64"/>
      <c r="AY14" s="66">
        <f>SUM(X14,AB14,AF14,AJ14,AN14,AS14,AW14)</f>
        <v>0</v>
      </c>
    </row>
    <row r="15" spans="1:51" ht="10.15" customHeight="1" x14ac:dyDescent="1.25">
      <c r="A15" s="159"/>
      <c r="B15" s="160"/>
      <c r="C15" s="160"/>
      <c r="D15" s="86"/>
      <c r="E15" s="68"/>
      <c r="F15" s="163"/>
      <c r="G15" s="163"/>
      <c r="H15" s="163"/>
      <c r="I15" s="88"/>
      <c r="J15" s="49"/>
      <c r="K15" s="49"/>
      <c r="L15" s="49"/>
      <c r="M15" s="80">
        <f>O15-P15</f>
        <v>-5</v>
      </c>
      <c r="N15" s="166"/>
      <c r="O15" s="143">
        <f>SUM(X14,AB14,AF14,AJ14,AN14,AS14,AW14)</f>
        <v>0</v>
      </c>
      <c r="P15" s="143">
        <f>SUM(X15,AB15,AF15,AJ15,AN15,AS15,AW15)</f>
        <v>5</v>
      </c>
      <c r="Q15" s="145" t="str">
        <f>IFERROR(P15/O15,"")</f>
        <v/>
      </c>
      <c r="S15" s="155"/>
      <c r="U15" s="147" t="s">
        <v>27</v>
      </c>
      <c r="V15" s="148"/>
      <c r="W15" s="149"/>
      <c r="X15" s="20">
        <f>SUMIFS(X19:X99,V19:V99,"ELEC",$L19:$L99,2)</f>
        <v>0</v>
      </c>
      <c r="Y15" s="147" t="s">
        <v>27</v>
      </c>
      <c r="Z15" s="148"/>
      <c r="AA15" s="149"/>
      <c r="AB15" s="20">
        <f>SUMIFS(AB19:AB99,Z19:Z99,"ELEC",$L19:$L99,2)</f>
        <v>0</v>
      </c>
      <c r="AC15" s="147" t="s">
        <v>27</v>
      </c>
      <c r="AD15" s="148"/>
      <c r="AE15" s="149"/>
      <c r="AF15" s="20">
        <f>SUMIFS(AF19:AF99,AD19:AD99,"ELEC",$L19:$L99,2)</f>
        <v>0</v>
      </c>
      <c r="AG15" s="147" t="s">
        <v>27</v>
      </c>
      <c r="AH15" s="148"/>
      <c r="AI15" s="149"/>
      <c r="AJ15" s="20">
        <f>SUMIFS(AJ19:AJ99,AH19:AH99,"ELEC",$L19:$L99,2)</f>
        <v>0</v>
      </c>
      <c r="AK15" s="147" t="s">
        <v>27</v>
      </c>
      <c r="AL15" s="148"/>
      <c r="AM15" s="149"/>
      <c r="AN15" s="20">
        <f>SUMIFS(AN19:AN99,AL19:AL99,"ELEC",$L19:$L99,2)</f>
        <v>0</v>
      </c>
      <c r="AO15" s="19"/>
      <c r="AP15" s="147" t="s">
        <v>27</v>
      </c>
      <c r="AQ15" s="148"/>
      <c r="AR15" s="149"/>
      <c r="AS15" s="20">
        <f>SUMIFS(AS19:AS99,AQ19:AQ99,"ELEC",$L19:$L99,2)</f>
        <v>0</v>
      </c>
      <c r="AT15" s="147" t="s">
        <v>27</v>
      </c>
      <c r="AU15" s="148"/>
      <c r="AV15" s="149"/>
      <c r="AW15" s="20">
        <f>SUMIFS(AW19:AW99,AU19:AU99,"ELEC",$L19:$L99,2)</f>
        <v>5</v>
      </c>
    </row>
    <row r="16" spans="1:51" ht="10.15" customHeight="1" thickBot="1" x14ac:dyDescent="1.3">
      <c r="A16" s="161"/>
      <c r="B16" s="162"/>
      <c r="C16" s="162"/>
      <c r="D16" s="87"/>
      <c r="E16" s="69"/>
      <c r="F16" s="164"/>
      <c r="G16" s="164"/>
      <c r="H16" s="164"/>
      <c r="I16" s="89"/>
      <c r="J16" s="50"/>
      <c r="K16" s="50"/>
      <c r="L16" s="50"/>
      <c r="M16" s="41"/>
      <c r="N16" s="167"/>
      <c r="O16" s="144"/>
      <c r="P16" s="144"/>
      <c r="Q16" s="146"/>
      <c r="S16" s="155"/>
      <c r="U16" s="150"/>
      <c r="V16" s="151"/>
      <c r="W16" s="152"/>
      <c r="X16" s="21">
        <f>X14-X15</f>
        <v>0</v>
      </c>
      <c r="Y16" s="150"/>
      <c r="Z16" s="151"/>
      <c r="AA16" s="152"/>
      <c r="AB16" s="21">
        <f>AB14-AB15</f>
        <v>0</v>
      </c>
      <c r="AC16" s="150"/>
      <c r="AD16" s="151"/>
      <c r="AE16" s="152"/>
      <c r="AF16" s="21">
        <f>AF14-AF15</f>
        <v>0</v>
      </c>
      <c r="AG16" s="150"/>
      <c r="AH16" s="151"/>
      <c r="AI16" s="152"/>
      <c r="AJ16" s="21">
        <f>AJ14-AJ15</f>
        <v>0</v>
      </c>
      <c r="AK16" s="150"/>
      <c r="AL16" s="151"/>
      <c r="AM16" s="152"/>
      <c r="AN16" s="21">
        <f>AN14-AN15</f>
        <v>0</v>
      </c>
      <c r="AO16" s="19"/>
      <c r="AP16" s="150"/>
      <c r="AQ16" s="151"/>
      <c r="AR16" s="152"/>
      <c r="AS16" s="21">
        <f>AS14-AS15</f>
        <v>0</v>
      </c>
      <c r="AT16" s="150"/>
      <c r="AU16" s="151"/>
      <c r="AV16" s="152"/>
      <c r="AW16" s="21">
        <f>AW14-AW15</f>
        <v>-5</v>
      </c>
    </row>
    <row r="17" spans="1:58" ht="26.45" hidden="1" customHeight="1" thickBot="1" x14ac:dyDescent="0.4">
      <c r="A17" s="40"/>
      <c r="B17" s="41"/>
      <c r="C17" s="41"/>
      <c r="D17" s="41"/>
      <c r="E17" s="41"/>
      <c r="F17" s="41"/>
      <c r="G17" s="41"/>
      <c r="H17" s="41"/>
      <c r="I17" s="41"/>
      <c r="J17" s="17"/>
      <c r="K17" s="65"/>
      <c r="L17" s="46"/>
      <c r="M17" s="45"/>
      <c r="N17" s="47"/>
      <c r="O17" s="42"/>
      <c r="P17" s="45"/>
      <c r="Q17" s="45"/>
      <c r="S17" s="65"/>
      <c r="U17" s="153"/>
      <c r="V17" s="153"/>
      <c r="W17" s="153"/>
      <c r="X17" s="34"/>
      <c r="Y17" s="153"/>
      <c r="Z17" s="153"/>
      <c r="AA17" s="153"/>
      <c r="AB17" s="34"/>
      <c r="AC17" s="153"/>
      <c r="AD17" s="153"/>
      <c r="AE17" s="153"/>
      <c r="AF17" s="34"/>
      <c r="AG17" s="153"/>
      <c r="AH17" s="153"/>
      <c r="AI17" s="153"/>
      <c r="AJ17" s="34"/>
      <c r="AK17" s="153"/>
      <c r="AL17" s="153"/>
      <c r="AM17" s="153"/>
      <c r="AN17" s="34"/>
      <c r="AO17" s="35"/>
      <c r="AP17" s="153"/>
      <c r="AQ17" s="153"/>
      <c r="AR17" s="153"/>
      <c r="AS17" s="34"/>
      <c r="AT17" s="153"/>
      <c r="AU17" s="153"/>
      <c r="AV17" s="153"/>
      <c r="AW17" s="34"/>
    </row>
    <row r="18" spans="1:58" ht="24.65" customHeight="1" thickBot="1" x14ac:dyDescent="0.4">
      <c r="A18" s="1" t="s">
        <v>0</v>
      </c>
      <c r="B18" s="1" t="s">
        <v>22</v>
      </c>
      <c r="C18" s="1" t="s">
        <v>1</v>
      </c>
      <c r="D18" s="1" t="s">
        <v>38</v>
      </c>
      <c r="E18" s="1" t="s">
        <v>2</v>
      </c>
      <c r="F18" s="1" t="s">
        <v>3</v>
      </c>
      <c r="G18" s="1" t="s">
        <v>23</v>
      </c>
      <c r="H18" s="1" t="s">
        <v>41</v>
      </c>
      <c r="I18" s="1" t="s">
        <v>39</v>
      </c>
      <c r="J18" s="1" t="s">
        <v>40</v>
      </c>
      <c r="K18" s="1" t="s">
        <v>42</v>
      </c>
      <c r="L18" s="1" t="s">
        <v>4</v>
      </c>
      <c r="M18" s="1" t="s">
        <v>10</v>
      </c>
      <c r="N18" s="1" t="s">
        <v>5</v>
      </c>
      <c r="O18" s="1" t="s">
        <v>6</v>
      </c>
      <c r="P18" s="1" t="s">
        <v>7</v>
      </c>
      <c r="Q18" s="1" t="s">
        <v>16</v>
      </c>
      <c r="S18" s="1" t="s">
        <v>17</v>
      </c>
      <c r="U18" s="138">
        <f>F10</f>
        <v>0</v>
      </c>
      <c r="V18" s="139"/>
      <c r="W18" s="139"/>
      <c r="X18" s="140"/>
      <c r="Y18" s="138">
        <f>U18+1</f>
        <v>1</v>
      </c>
      <c r="Z18" s="139"/>
      <c r="AA18" s="139"/>
      <c r="AB18" s="140"/>
      <c r="AC18" s="138">
        <f t="shared" ref="AC18" si="0">Y18+1</f>
        <v>2</v>
      </c>
      <c r="AD18" s="139"/>
      <c r="AE18" s="139"/>
      <c r="AF18" s="140"/>
      <c r="AG18" s="138">
        <f t="shared" ref="AG18" si="1">AC18+1</f>
        <v>3</v>
      </c>
      <c r="AH18" s="139"/>
      <c r="AI18" s="139"/>
      <c r="AJ18" s="140"/>
      <c r="AK18" s="138">
        <f t="shared" ref="AK18" si="2">AG18+1</f>
        <v>4</v>
      </c>
      <c r="AL18" s="139"/>
      <c r="AM18" s="139"/>
      <c r="AN18" s="140"/>
      <c r="AO18" s="25"/>
      <c r="AP18" s="138">
        <f>AK18+1</f>
        <v>5</v>
      </c>
      <c r="AQ18" s="139"/>
      <c r="AR18" s="139"/>
      <c r="AS18" s="140"/>
      <c r="AT18" s="138">
        <f t="shared" ref="AT18" si="3">AP18+1</f>
        <v>6</v>
      </c>
      <c r="AU18" s="139"/>
      <c r="AV18" s="139"/>
      <c r="AW18" s="140"/>
      <c r="BA18" s="137" t="s">
        <v>219</v>
      </c>
    </row>
    <row r="19" spans="1:58" s="108" customFormat="1" ht="14.15" x14ac:dyDescent="0.35">
      <c r="A19" s="100" t="s">
        <v>217</v>
      </c>
      <c r="B19" s="100" t="s">
        <v>56</v>
      </c>
      <c r="C19" s="100" t="s">
        <v>57</v>
      </c>
      <c r="D19" s="100" t="s">
        <v>58</v>
      </c>
      <c r="E19" s="101">
        <v>5159009</v>
      </c>
      <c r="F19" s="101">
        <v>10</v>
      </c>
      <c r="G19" s="100" t="s">
        <v>76</v>
      </c>
      <c r="H19" s="100" t="s">
        <v>77</v>
      </c>
      <c r="I19" s="100" t="s">
        <v>64</v>
      </c>
      <c r="J19" s="101" t="s">
        <v>65</v>
      </c>
      <c r="K19" s="101">
        <v>3</v>
      </c>
      <c r="L19" s="101">
        <v>3</v>
      </c>
      <c r="M19" s="102">
        <v>43529</v>
      </c>
      <c r="N19" s="100">
        <v>1</v>
      </c>
      <c r="O19" s="103">
        <v>0.8</v>
      </c>
      <c r="P19" s="103">
        <v>0.8</v>
      </c>
      <c r="Q19" s="104">
        <f t="shared" ref="Q19:Q98" si="4">SUM(X19,AB19,AF19,AJ19,AN19,AS19,AW19)</f>
        <v>0.8</v>
      </c>
      <c r="R19" s="181"/>
      <c r="S19" s="103">
        <v>0.8</v>
      </c>
      <c r="T19" s="181"/>
      <c r="U19" s="182"/>
      <c r="V19" s="183"/>
      <c r="W19" s="184"/>
      <c r="X19" s="185">
        <f t="shared" ref="X19:X99" si="5">IF($A19="RETIRÉ","",U19*W19)</f>
        <v>0</v>
      </c>
      <c r="Y19" s="109">
        <v>1</v>
      </c>
      <c r="Z19" s="105" t="s">
        <v>13</v>
      </c>
      <c r="AA19" s="105">
        <v>0.8</v>
      </c>
      <c r="AB19" s="106">
        <f t="shared" ref="AB19:AB99" si="6">IF($A19="RETIRÉ","",Y19*AA19)</f>
        <v>0.8</v>
      </c>
      <c r="AC19" s="186"/>
      <c r="AD19" s="183"/>
      <c r="AE19" s="183"/>
      <c r="AF19" s="185">
        <f t="shared" ref="AF19:AF99" si="7">IF($A19="RETIRÉ","",AC19*AE19)</f>
        <v>0</v>
      </c>
      <c r="AG19" s="187"/>
      <c r="AH19" s="183"/>
      <c r="AI19" s="183"/>
      <c r="AJ19" s="185">
        <f t="shared" ref="AJ19:AJ99" si="8">IF($A19="RETIRÉ","",AG19*AI19)</f>
        <v>0</v>
      </c>
      <c r="AK19" s="188"/>
      <c r="AL19" s="183"/>
      <c r="AM19" s="183"/>
      <c r="AN19" s="185">
        <f t="shared" ref="AN19:AN99" si="9">IF($A19="RETIRÉ","",AK19*AM19)</f>
        <v>0</v>
      </c>
      <c r="AO19" s="189"/>
      <c r="AP19" s="190"/>
      <c r="AQ19" s="105">
        <v>6</v>
      </c>
      <c r="AR19" s="184"/>
      <c r="AS19" s="185">
        <f t="shared" ref="AS19:AS29" si="10">IF($A19="RETIRÉ","",AP19*AR19)</f>
        <v>0</v>
      </c>
      <c r="AT19" s="187"/>
      <c r="AU19" s="183"/>
      <c r="AV19" s="183"/>
      <c r="AW19" s="185">
        <f t="shared" ref="AW19:AW99" si="11">IF($A19="RETIRÉ","",AT19*AV19)</f>
        <v>0</v>
      </c>
      <c r="AX19" s="107"/>
      <c r="AY19" s="107"/>
      <c r="AZ19" s="107"/>
      <c r="BA19" s="132">
        <v>5158774</v>
      </c>
      <c r="BB19" s="107"/>
      <c r="BC19" s="107"/>
      <c r="BD19" s="107"/>
      <c r="BE19" s="107"/>
      <c r="BF19" s="107"/>
    </row>
    <row r="20" spans="1:58" s="99" customFormat="1" ht="14.15" x14ac:dyDescent="0.35">
      <c r="A20" s="97" t="s">
        <v>218</v>
      </c>
      <c r="B20" s="191" t="s">
        <v>56</v>
      </c>
      <c r="C20" s="191" t="s">
        <v>61</v>
      </c>
      <c r="D20" s="191" t="s">
        <v>80</v>
      </c>
      <c r="E20" s="192">
        <v>5158634</v>
      </c>
      <c r="F20" s="192">
        <v>10</v>
      </c>
      <c r="G20" s="191" t="s">
        <v>81</v>
      </c>
      <c r="H20" s="191" t="s">
        <v>82</v>
      </c>
      <c r="I20" s="191" t="s">
        <v>83</v>
      </c>
      <c r="J20" s="192" t="s">
        <v>84</v>
      </c>
      <c r="K20" s="192">
        <v>2</v>
      </c>
      <c r="L20" s="192">
        <v>2</v>
      </c>
      <c r="M20" s="193">
        <v>43534</v>
      </c>
      <c r="N20" s="191">
        <v>1</v>
      </c>
      <c r="O20" s="194">
        <v>5</v>
      </c>
      <c r="P20" s="194">
        <v>5</v>
      </c>
      <c r="Q20" s="195">
        <f t="shared" si="4"/>
        <v>5</v>
      </c>
      <c r="R20" s="196"/>
      <c r="S20" s="194"/>
      <c r="T20" s="196"/>
      <c r="U20" s="197"/>
      <c r="V20" s="198"/>
      <c r="W20" s="199"/>
      <c r="X20" s="200">
        <f t="shared" si="5"/>
        <v>0</v>
      </c>
      <c r="Y20" s="201"/>
      <c r="Z20" s="198"/>
      <c r="AA20" s="198"/>
      <c r="AB20" s="200">
        <f t="shared" si="6"/>
        <v>0</v>
      </c>
      <c r="AC20" s="202"/>
      <c r="AD20" s="198"/>
      <c r="AE20" s="198"/>
      <c r="AF20" s="200">
        <f t="shared" si="7"/>
        <v>0</v>
      </c>
      <c r="AG20" s="201"/>
      <c r="AH20" s="198"/>
      <c r="AI20" s="198"/>
      <c r="AJ20" s="200">
        <f t="shared" si="8"/>
        <v>0</v>
      </c>
      <c r="AK20" s="203"/>
      <c r="AL20" s="198"/>
      <c r="AM20" s="198"/>
      <c r="AN20" s="200">
        <f t="shared" si="9"/>
        <v>0</v>
      </c>
      <c r="AO20" s="204"/>
      <c r="AP20" s="205"/>
      <c r="AQ20" s="198"/>
      <c r="AR20" s="199"/>
      <c r="AS20" s="200">
        <f t="shared" si="10"/>
        <v>0</v>
      </c>
      <c r="AT20" s="206">
        <v>1</v>
      </c>
      <c r="AU20" s="198" t="s">
        <v>13</v>
      </c>
      <c r="AV20" s="198">
        <v>5</v>
      </c>
      <c r="AW20" s="200">
        <f t="shared" si="11"/>
        <v>5</v>
      </c>
      <c r="AX20" s="98"/>
      <c r="AY20" s="98"/>
      <c r="AZ20" s="98"/>
      <c r="BA20" s="132">
        <v>5158790</v>
      </c>
      <c r="BB20" s="98"/>
      <c r="BC20" s="98"/>
      <c r="BD20" s="98"/>
      <c r="BE20" s="98"/>
      <c r="BF20" s="98"/>
    </row>
    <row r="21" spans="1:58" s="128" customFormat="1" ht="14.15" x14ac:dyDescent="0.35">
      <c r="A21" s="111"/>
      <c r="B21" s="111" t="s">
        <v>56</v>
      </c>
      <c r="C21" s="111" t="s">
        <v>57</v>
      </c>
      <c r="D21" s="111" t="s">
        <v>80</v>
      </c>
      <c r="E21" s="112">
        <v>5158774</v>
      </c>
      <c r="F21" s="112">
        <v>10</v>
      </c>
      <c r="G21" s="111" t="s">
        <v>85</v>
      </c>
      <c r="H21" s="111" t="s">
        <v>86</v>
      </c>
      <c r="I21" s="111" t="s">
        <v>87</v>
      </c>
      <c r="J21" s="112" t="s">
        <v>88</v>
      </c>
      <c r="K21" s="112">
        <v>3</v>
      </c>
      <c r="L21" s="112">
        <v>3</v>
      </c>
      <c r="M21" s="113">
        <v>43529</v>
      </c>
      <c r="N21" s="111">
        <v>1</v>
      </c>
      <c r="O21" s="114">
        <v>1</v>
      </c>
      <c r="P21" s="114">
        <v>1</v>
      </c>
      <c r="Q21" s="115">
        <f t="shared" si="4"/>
        <v>1</v>
      </c>
      <c r="R21" s="116"/>
      <c r="S21" s="114">
        <v>1</v>
      </c>
      <c r="T21" s="116"/>
      <c r="U21" s="117"/>
      <c r="V21" s="118"/>
      <c r="W21" s="119"/>
      <c r="X21" s="120">
        <f t="shared" si="5"/>
        <v>0</v>
      </c>
      <c r="Y21" s="121">
        <v>1</v>
      </c>
      <c r="Z21" s="118" t="s">
        <v>13</v>
      </c>
      <c r="AA21" s="118">
        <v>1</v>
      </c>
      <c r="AB21" s="120">
        <f t="shared" si="6"/>
        <v>1</v>
      </c>
      <c r="AC21" s="122"/>
      <c r="AD21" s="118"/>
      <c r="AE21" s="118"/>
      <c r="AF21" s="120">
        <f t="shared" si="7"/>
        <v>0</v>
      </c>
      <c r="AG21" s="123"/>
      <c r="AH21" s="118"/>
      <c r="AI21" s="118"/>
      <c r="AJ21" s="120">
        <f t="shared" si="8"/>
        <v>0</v>
      </c>
      <c r="AK21" s="124"/>
      <c r="AL21" s="118"/>
      <c r="AM21" s="118"/>
      <c r="AN21" s="120">
        <f t="shared" si="9"/>
        <v>0</v>
      </c>
      <c r="AO21" s="125"/>
      <c r="AP21" s="126"/>
      <c r="AQ21" s="118"/>
      <c r="AR21" s="119"/>
      <c r="AS21" s="120">
        <f t="shared" si="10"/>
        <v>0</v>
      </c>
      <c r="AT21" s="123"/>
      <c r="AU21" s="118"/>
      <c r="AV21" s="118"/>
      <c r="AW21" s="120">
        <f t="shared" si="11"/>
        <v>0</v>
      </c>
      <c r="AX21" s="127"/>
      <c r="AY21" s="127"/>
      <c r="AZ21" s="127"/>
      <c r="BA21" s="132">
        <v>5149932</v>
      </c>
      <c r="BB21" s="127"/>
      <c r="BC21" s="127"/>
      <c r="BD21" s="127"/>
      <c r="BE21" s="127"/>
      <c r="BF21" s="127"/>
    </row>
    <row r="22" spans="1:58" s="128" customFormat="1" ht="14.15" x14ac:dyDescent="0.35">
      <c r="A22" s="111"/>
      <c r="B22" s="111" t="s">
        <v>56</v>
      </c>
      <c r="C22" s="111" t="s">
        <v>61</v>
      </c>
      <c r="D22" s="111" t="s">
        <v>80</v>
      </c>
      <c r="E22" s="112">
        <v>5158790</v>
      </c>
      <c r="F22" s="112">
        <v>10</v>
      </c>
      <c r="G22" s="111" t="s">
        <v>89</v>
      </c>
      <c r="H22" s="111" t="s">
        <v>82</v>
      </c>
      <c r="I22" s="111" t="s">
        <v>83</v>
      </c>
      <c r="J22" s="112" t="s">
        <v>84</v>
      </c>
      <c r="K22" s="112">
        <v>3</v>
      </c>
      <c r="L22" s="112">
        <v>3</v>
      </c>
      <c r="M22" s="113">
        <v>43529</v>
      </c>
      <c r="N22" s="111">
        <v>1</v>
      </c>
      <c r="O22" s="114">
        <v>0.8</v>
      </c>
      <c r="P22" s="114">
        <v>0.8</v>
      </c>
      <c r="Q22" s="115">
        <f t="shared" si="4"/>
        <v>0.8</v>
      </c>
      <c r="R22" s="116"/>
      <c r="S22" s="114">
        <v>0.8</v>
      </c>
      <c r="T22" s="116"/>
      <c r="U22" s="117"/>
      <c r="V22" s="118"/>
      <c r="W22" s="119"/>
      <c r="X22" s="120">
        <f t="shared" si="5"/>
        <v>0</v>
      </c>
      <c r="Y22" s="121">
        <v>1</v>
      </c>
      <c r="Z22" s="118" t="s">
        <v>13</v>
      </c>
      <c r="AA22" s="118">
        <v>0.8</v>
      </c>
      <c r="AB22" s="120">
        <f t="shared" si="6"/>
        <v>0.8</v>
      </c>
      <c r="AC22" s="122"/>
      <c r="AD22" s="118"/>
      <c r="AE22" s="118"/>
      <c r="AF22" s="120">
        <f t="shared" si="7"/>
        <v>0</v>
      </c>
      <c r="AG22" s="123"/>
      <c r="AH22" s="118"/>
      <c r="AI22" s="118"/>
      <c r="AJ22" s="120">
        <f t="shared" si="8"/>
        <v>0</v>
      </c>
      <c r="AK22" s="124"/>
      <c r="AL22" s="118"/>
      <c r="AM22" s="118"/>
      <c r="AN22" s="120">
        <f t="shared" si="9"/>
        <v>0</v>
      </c>
      <c r="AO22" s="125"/>
      <c r="AP22" s="126"/>
      <c r="AQ22" s="118"/>
      <c r="AR22" s="119"/>
      <c r="AS22" s="120">
        <f t="shared" si="10"/>
        <v>0</v>
      </c>
      <c r="AT22" s="123"/>
      <c r="AU22" s="118"/>
      <c r="AV22" s="118"/>
      <c r="AW22" s="120">
        <f t="shared" si="11"/>
        <v>0</v>
      </c>
      <c r="AX22" s="127"/>
      <c r="AY22" s="127"/>
      <c r="AZ22" s="127"/>
      <c r="BA22" s="132">
        <v>5150802</v>
      </c>
      <c r="BB22" s="127"/>
      <c r="BC22" s="127"/>
      <c r="BD22" s="127"/>
      <c r="BE22" s="127"/>
      <c r="BF22" s="127"/>
    </row>
    <row r="23" spans="1:58" s="99" customFormat="1" ht="14.15" x14ac:dyDescent="0.35">
      <c r="A23" s="97" t="s">
        <v>218</v>
      </c>
      <c r="B23" s="191" t="s">
        <v>56</v>
      </c>
      <c r="C23" s="191" t="s">
        <v>59</v>
      </c>
      <c r="D23" s="191" t="s">
        <v>60</v>
      </c>
      <c r="E23" s="192">
        <v>5157946</v>
      </c>
      <c r="F23" s="192">
        <v>10</v>
      </c>
      <c r="G23" s="191" t="s">
        <v>92</v>
      </c>
      <c r="H23" s="191" t="s">
        <v>92</v>
      </c>
      <c r="I23" s="191" t="s">
        <v>78</v>
      </c>
      <c r="J23" s="192" t="s">
        <v>79</v>
      </c>
      <c r="K23" s="192">
        <v>4</v>
      </c>
      <c r="L23" s="192">
        <v>4</v>
      </c>
      <c r="M23" s="193">
        <v>43529</v>
      </c>
      <c r="N23" s="191">
        <v>1</v>
      </c>
      <c r="O23" s="194">
        <v>3</v>
      </c>
      <c r="P23" s="194">
        <v>3</v>
      </c>
      <c r="Q23" s="195">
        <f t="shared" si="4"/>
        <v>3</v>
      </c>
      <c r="R23" s="196"/>
      <c r="S23" s="194"/>
      <c r="T23" s="196"/>
      <c r="U23" s="197"/>
      <c r="V23" s="198"/>
      <c r="W23" s="199"/>
      <c r="X23" s="200">
        <f t="shared" si="5"/>
        <v>0</v>
      </c>
      <c r="Y23" s="206">
        <v>1</v>
      </c>
      <c r="Z23" s="198" t="s">
        <v>13</v>
      </c>
      <c r="AA23" s="198">
        <v>3</v>
      </c>
      <c r="AB23" s="200">
        <f t="shared" si="6"/>
        <v>3</v>
      </c>
      <c r="AC23" s="202"/>
      <c r="AD23" s="198"/>
      <c r="AE23" s="198"/>
      <c r="AF23" s="200">
        <f t="shared" si="7"/>
        <v>0</v>
      </c>
      <c r="AG23" s="201"/>
      <c r="AH23" s="198"/>
      <c r="AI23" s="198"/>
      <c r="AJ23" s="200">
        <f t="shared" si="8"/>
        <v>0</v>
      </c>
      <c r="AK23" s="203"/>
      <c r="AL23" s="198"/>
      <c r="AM23" s="198"/>
      <c r="AN23" s="200">
        <f t="shared" si="9"/>
        <v>0</v>
      </c>
      <c r="AO23" s="204"/>
      <c r="AP23" s="205"/>
      <c r="AQ23" s="198"/>
      <c r="AR23" s="199"/>
      <c r="AS23" s="200">
        <f t="shared" si="10"/>
        <v>0</v>
      </c>
      <c r="AT23" s="201"/>
      <c r="AU23" s="198"/>
      <c r="AV23" s="198"/>
      <c r="AW23" s="200">
        <f t="shared" si="11"/>
        <v>0</v>
      </c>
      <c r="AX23" s="98"/>
      <c r="AY23" s="98"/>
      <c r="AZ23" s="98"/>
      <c r="BA23" s="132">
        <v>5150804</v>
      </c>
      <c r="BB23" s="98"/>
      <c r="BC23" s="98"/>
      <c r="BD23" s="98"/>
      <c r="BE23" s="98"/>
      <c r="BF23" s="98"/>
    </row>
    <row r="24" spans="1:58" s="29" customFormat="1" ht="14.15" x14ac:dyDescent="0.35">
      <c r="A24" s="54"/>
      <c r="B24" s="54"/>
      <c r="C24" s="54"/>
      <c r="D24" s="54"/>
      <c r="E24" s="55"/>
      <c r="F24" s="55"/>
      <c r="G24" s="54"/>
      <c r="H24" s="54"/>
      <c r="I24" s="54"/>
      <c r="J24" s="55"/>
      <c r="K24" s="55"/>
      <c r="L24" s="55"/>
      <c r="M24" s="56"/>
      <c r="N24" s="54"/>
      <c r="O24" s="57"/>
      <c r="P24" s="57"/>
      <c r="Q24" s="39"/>
      <c r="R24" s="30"/>
      <c r="S24" s="57"/>
      <c r="T24" s="30"/>
      <c r="U24" s="96"/>
      <c r="V24" s="60"/>
      <c r="W24" s="79"/>
      <c r="X24" s="58"/>
      <c r="Y24" s="95"/>
      <c r="Z24" s="60"/>
      <c r="AA24" s="60"/>
      <c r="AB24" s="58"/>
      <c r="AC24" s="76"/>
      <c r="AD24" s="60"/>
      <c r="AE24" s="60"/>
      <c r="AF24" s="58"/>
      <c r="AG24" s="59"/>
      <c r="AH24" s="60"/>
      <c r="AI24" s="60"/>
      <c r="AJ24" s="58"/>
      <c r="AK24" s="77"/>
      <c r="AL24" s="60"/>
      <c r="AM24" s="60"/>
      <c r="AN24" s="58"/>
      <c r="AO24" s="31"/>
      <c r="AP24" s="78"/>
      <c r="AQ24" s="60"/>
      <c r="AR24" s="79"/>
      <c r="AS24" s="58"/>
      <c r="AT24" s="59"/>
      <c r="AU24" s="60"/>
      <c r="AV24" s="60"/>
      <c r="AW24" s="58"/>
      <c r="AX24" s="32"/>
      <c r="AY24" s="32"/>
      <c r="AZ24" s="32"/>
      <c r="BA24" s="132">
        <v>5150806</v>
      </c>
      <c r="BB24" s="32"/>
      <c r="BC24" s="32"/>
      <c r="BD24" s="32"/>
      <c r="BE24" s="32"/>
      <c r="BF24" s="32"/>
    </row>
    <row r="25" spans="1:58" s="128" customFormat="1" ht="14.15" x14ac:dyDescent="0.35">
      <c r="A25" s="111"/>
      <c r="B25" s="111" t="s">
        <v>63</v>
      </c>
      <c r="C25" s="111" t="s">
        <v>57</v>
      </c>
      <c r="D25" s="111" t="s">
        <v>58</v>
      </c>
      <c r="E25" s="112">
        <v>5149932</v>
      </c>
      <c r="F25" s="112">
        <v>10</v>
      </c>
      <c r="G25" s="111" t="s">
        <v>95</v>
      </c>
      <c r="H25" s="111" t="s">
        <v>95</v>
      </c>
      <c r="I25" s="111" t="s">
        <v>68</v>
      </c>
      <c r="J25" s="112" t="s">
        <v>69</v>
      </c>
      <c r="K25" s="112">
        <v>2</v>
      </c>
      <c r="L25" s="112">
        <v>2</v>
      </c>
      <c r="M25" s="113">
        <v>43533</v>
      </c>
      <c r="N25" s="111">
        <v>1</v>
      </c>
      <c r="O25" s="114">
        <v>1</v>
      </c>
      <c r="P25" s="114">
        <v>1</v>
      </c>
      <c r="Q25" s="115">
        <f t="shared" si="4"/>
        <v>1</v>
      </c>
      <c r="R25" s="116"/>
      <c r="S25" s="114">
        <v>1</v>
      </c>
      <c r="T25" s="116"/>
      <c r="U25" s="117"/>
      <c r="V25" s="118"/>
      <c r="W25" s="119"/>
      <c r="X25" s="120">
        <f t="shared" si="5"/>
        <v>0</v>
      </c>
      <c r="Y25" s="123"/>
      <c r="Z25" s="118"/>
      <c r="AA25" s="118"/>
      <c r="AB25" s="120">
        <f t="shared" si="6"/>
        <v>0</v>
      </c>
      <c r="AC25" s="122"/>
      <c r="AD25" s="118"/>
      <c r="AE25" s="118"/>
      <c r="AF25" s="120">
        <f t="shared" si="7"/>
        <v>0</v>
      </c>
      <c r="AG25" s="123"/>
      <c r="AH25" s="118"/>
      <c r="AI25" s="118"/>
      <c r="AJ25" s="120">
        <f t="shared" si="8"/>
        <v>0</v>
      </c>
      <c r="AK25" s="124"/>
      <c r="AL25" s="118"/>
      <c r="AM25" s="118"/>
      <c r="AN25" s="120">
        <f t="shared" si="9"/>
        <v>0</v>
      </c>
      <c r="AO25" s="125"/>
      <c r="AP25" s="126">
        <v>1</v>
      </c>
      <c r="AQ25" s="118" t="s">
        <v>12</v>
      </c>
      <c r="AR25" s="119">
        <v>1</v>
      </c>
      <c r="AS25" s="120">
        <f t="shared" si="10"/>
        <v>1</v>
      </c>
      <c r="AT25" s="123"/>
      <c r="AU25" s="118"/>
      <c r="AV25" s="118"/>
      <c r="AW25" s="120">
        <f t="shared" si="11"/>
        <v>0</v>
      </c>
      <c r="AX25" s="127"/>
      <c r="AY25" s="127"/>
      <c r="AZ25" s="127"/>
      <c r="BA25" s="132">
        <v>5150980</v>
      </c>
      <c r="BB25" s="127"/>
      <c r="BC25" s="127"/>
      <c r="BD25" s="127"/>
      <c r="BE25" s="127"/>
      <c r="BF25" s="127"/>
    </row>
    <row r="26" spans="1:58" s="128" customFormat="1" ht="14.15" x14ac:dyDescent="0.35">
      <c r="A26" s="111"/>
      <c r="B26" s="111" t="s">
        <v>63</v>
      </c>
      <c r="C26" s="111" t="s">
        <v>57</v>
      </c>
      <c r="D26" s="111" t="s">
        <v>58</v>
      </c>
      <c r="E26" s="112">
        <v>5150802</v>
      </c>
      <c r="F26" s="112">
        <v>10</v>
      </c>
      <c r="G26" s="111" t="s">
        <v>96</v>
      </c>
      <c r="H26" s="111" t="s">
        <v>97</v>
      </c>
      <c r="I26" s="111" t="s">
        <v>68</v>
      </c>
      <c r="J26" s="112" t="s">
        <v>69</v>
      </c>
      <c r="K26" s="112">
        <v>2</v>
      </c>
      <c r="L26" s="112">
        <v>2</v>
      </c>
      <c r="M26" s="113">
        <v>43533</v>
      </c>
      <c r="N26" s="111">
        <v>1</v>
      </c>
      <c r="O26" s="114">
        <v>1.5</v>
      </c>
      <c r="P26" s="114">
        <v>1.5</v>
      </c>
      <c r="Q26" s="115">
        <f t="shared" si="4"/>
        <v>1.5</v>
      </c>
      <c r="R26" s="116"/>
      <c r="S26" s="114">
        <v>1.5</v>
      </c>
      <c r="T26" s="116"/>
      <c r="U26" s="117"/>
      <c r="V26" s="118"/>
      <c r="W26" s="119"/>
      <c r="X26" s="120">
        <f t="shared" si="5"/>
        <v>0</v>
      </c>
      <c r="Y26" s="123"/>
      <c r="Z26" s="118"/>
      <c r="AA26" s="118"/>
      <c r="AB26" s="120">
        <f t="shared" si="6"/>
        <v>0</v>
      </c>
      <c r="AC26" s="122"/>
      <c r="AD26" s="118"/>
      <c r="AE26" s="118"/>
      <c r="AF26" s="120">
        <f t="shared" si="7"/>
        <v>0</v>
      </c>
      <c r="AG26" s="123"/>
      <c r="AH26" s="118"/>
      <c r="AI26" s="118"/>
      <c r="AJ26" s="120">
        <f t="shared" si="8"/>
        <v>0</v>
      </c>
      <c r="AK26" s="124"/>
      <c r="AL26" s="118"/>
      <c r="AM26" s="118"/>
      <c r="AN26" s="120">
        <f t="shared" si="9"/>
        <v>0</v>
      </c>
      <c r="AO26" s="125"/>
      <c r="AP26" s="126">
        <v>1</v>
      </c>
      <c r="AQ26" s="118" t="s">
        <v>12</v>
      </c>
      <c r="AR26" s="119">
        <v>1.5</v>
      </c>
      <c r="AS26" s="120">
        <f t="shared" si="10"/>
        <v>1.5</v>
      </c>
      <c r="AT26" s="123"/>
      <c r="AU26" s="118"/>
      <c r="AV26" s="118"/>
      <c r="AW26" s="120">
        <f t="shared" si="11"/>
        <v>0</v>
      </c>
      <c r="AX26" s="127"/>
      <c r="AY26" s="127"/>
      <c r="AZ26" s="127"/>
      <c r="BA26" s="132">
        <v>5154633</v>
      </c>
      <c r="BB26" s="127"/>
      <c r="BC26" s="127"/>
      <c r="BD26" s="127"/>
      <c r="BE26" s="127"/>
      <c r="BF26" s="127"/>
    </row>
    <row r="27" spans="1:58" s="128" customFormat="1" ht="14.15" x14ac:dyDescent="0.35">
      <c r="A27" s="111"/>
      <c r="B27" s="111" t="s">
        <v>63</v>
      </c>
      <c r="C27" s="111" t="s">
        <v>57</v>
      </c>
      <c r="D27" s="111" t="s">
        <v>58</v>
      </c>
      <c r="E27" s="112">
        <v>5150804</v>
      </c>
      <c r="F27" s="112">
        <v>10</v>
      </c>
      <c r="G27" s="111" t="s">
        <v>98</v>
      </c>
      <c r="H27" s="111" t="s">
        <v>99</v>
      </c>
      <c r="I27" s="111" t="s">
        <v>68</v>
      </c>
      <c r="J27" s="112" t="s">
        <v>69</v>
      </c>
      <c r="K27" s="112">
        <v>2</v>
      </c>
      <c r="L27" s="112">
        <v>2</v>
      </c>
      <c r="M27" s="113">
        <v>43533</v>
      </c>
      <c r="N27" s="111">
        <v>1</v>
      </c>
      <c r="O27" s="114">
        <v>1</v>
      </c>
      <c r="P27" s="114">
        <v>1</v>
      </c>
      <c r="Q27" s="115">
        <f t="shared" si="4"/>
        <v>1</v>
      </c>
      <c r="R27" s="116"/>
      <c r="S27" s="114">
        <v>1</v>
      </c>
      <c r="T27" s="116"/>
      <c r="U27" s="117"/>
      <c r="V27" s="118"/>
      <c r="W27" s="119"/>
      <c r="X27" s="120">
        <f t="shared" si="5"/>
        <v>0</v>
      </c>
      <c r="Y27" s="123"/>
      <c r="Z27" s="118"/>
      <c r="AA27" s="118"/>
      <c r="AB27" s="120">
        <f t="shared" si="6"/>
        <v>0</v>
      </c>
      <c r="AC27" s="122"/>
      <c r="AD27" s="118"/>
      <c r="AE27" s="118"/>
      <c r="AF27" s="120">
        <f t="shared" si="7"/>
        <v>0</v>
      </c>
      <c r="AG27" s="123"/>
      <c r="AH27" s="118"/>
      <c r="AI27" s="118"/>
      <c r="AJ27" s="120">
        <f t="shared" si="8"/>
        <v>0</v>
      </c>
      <c r="AK27" s="124"/>
      <c r="AL27" s="118"/>
      <c r="AM27" s="118"/>
      <c r="AN27" s="120">
        <f t="shared" si="9"/>
        <v>0</v>
      </c>
      <c r="AO27" s="125"/>
      <c r="AP27" s="121">
        <v>1</v>
      </c>
      <c r="AQ27" s="118" t="s">
        <v>12</v>
      </c>
      <c r="AR27" s="118">
        <v>1</v>
      </c>
      <c r="AS27" s="120">
        <f t="shared" si="10"/>
        <v>1</v>
      </c>
      <c r="AT27" s="123"/>
      <c r="AU27" s="118"/>
      <c r="AV27" s="118"/>
      <c r="AW27" s="120">
        <f t="shared" si="11"/>
        <v>0</v>
      </c>
      <c r="AX27" s="127"/>
      <c r="AY27" s="127"/>
      <c r="AZ27" s="127"/>
      <c r="BA27" s="132">
        <v>5157397</v>
      </c>
      <c r="BB27" s="127"/>
      <c r="BC27" s="127"/>
      <c r="BD27" s="127"/>
      <c r="BE27" s="127"/>
      <c r="BF27" s="127"/>
    </row>
    <row r="28" spans="1:58" s="128" customFormat="1" ht="14.15" x14ac:dyDescent="0.35">
      <c r="A28" s="111"/>
      <c r="B28" s="111" t="s">
        <v>63</v>
      </c>
      <c r="C28" s="111" t="s">
        <v>57</v>
      </c>
      <c r="D28" s="111" t="s">
        <v>58</v>
      </c>
      <c r="E28" s="112">
        <v>5150806</v>
      </c>
      <c r="F28" s="112">
        <v>10</v>
      </c>
      <c r="G28" s="111" t="s">
        <v>98</v>
      </c>
      <c r="H28" s="111" t="s">
        <v>100</v>
      </c>
      <c r="I28" s="111" t="s">
        <v>68</v>
      </c>
      <c r="J28" s="112" t="s">
        <v>69</v>
      </c>
      <c r="K28" s="112">
        <v>2</v>
      </c>
      <c r="L28" s="112">
        <v>2</v>
      </c>
      <c r="M28" s="113">
        <v>43533</v>
      </c>
      <c r="N28" s="111">
        <v>1</v>
      </c>
      <c r="O28" s="114">
        <v>1</v>
      </c>
      <c r="P28" s="114">
        <v>1</v>
      </c>
      <c r="Q28" s="115">
        <f t="shared" si="4"/>
        <v>1</v>
      </c>
      <c r="R28" s="116"/>
      <c r="S28" s="114">
        <v>1</v>
      </c>
      <c r="T28" s="116"/>
      <c r="U28" s="117"/>
      <c r="V28" s="118"/>
      <c r="W28" s="119"/>
      <c r="X28" s="120">
        <f t="shared" si="5"/>
        <v>0</v>
      </c>
      <c r="Y28" s="123"/>
      <c r="Z28" s="118"/>
      <c r="AA28" s="118"/>
      <c r="AB28" s="120">
        <f t="shared" si="6"/>
        <v>0</v>
      </c>
      <c r="AC28" s="124"/>
      <c r="AD28" s="118"/>
      <c r="AE28" s="118"/>
      <c r="AF28" s="120">
        <f t="shared" si="7"/>
        <v>0</v>
      </c>
      <c r="AG28" s="123"/>
      <c r="AH28" s="118"/>
      <c r="AI28" s="118"/>
      <c r="AJ28" s="120">
        <f t="shared" si="8"/>
        <v>0</v>
      </c>
      <c r="AK28" s="123"/>
      <c r="AL28" s="118"/>
      <c r="AM28" s="118"/>
      <c r="AN28" s="120">
        <f t="shared" si="9"/>
        <v>0</v>
      </c>
      <c r="AO28" s="125"/>
      <c r="AP28" s="126">
        <v>1</v>
      </c>
      <c r="AQ28" s="118" t="s">
        <v>12</v>
      </c>
      <c r="AR28" s="119">
        <v>1</v>
      </c>
      <c r="AS28" s="120">
        <f t="shared" si="10"/>
        <v>1</v>
      </c>
      <c r="AT28" s="123"/>
      <c r="AU28" s="118"/>
      <c r="AV28" s="118"/>
      <c r="AW28" s="120">
        <f t="shared" si="11"/>
        <v>0</v>
      </c>
      <c r="AX28" s="127"/>
      <c r="AY28" s="127"/>
      <c r="AZ28" s="127"/>
      <c r="BA28" s="132">
        <v>5158563</v>
      </c>
      <c r="BB28" s="127"/>
      <c r="BC28" s="127"/>
      <c r="BD28" s="127"/>
      <c r="BE28" s="127"/>
      <c r="BF28" s="127"/>
    </row>
    <row r="29" spans="1:58" s="128" customFormat="1" ht="14.15" x14ac:dyDescent="0.35">
      <c r="A29" s="111"/>
      <c r="B29" s="111" t="s">
        <v>63</v>
      </c>
      <c r="C29" s="111" t="s">
        <v>57</v>
      </c>
      <c r="D29" s="111" t="s">
        <v>58</v>
      </c>
      <c r="E29" s="112">
        <v>5150980</v>
      </c>
      <c r="F29" s="112">
        <v>10</v>
      </c>
      <c r="G29" s="111" t="s">
        <v>98</v>
      </c>
      <c r="H29" s="111" t="s">
        <v>100</v>
      </c>
      <c r="I29" s="111" t="s">
        <v>68</v>
      </c>
      <c r="J29" s="112" t="s">
        <v>69</v>
      </c>
      <c r="K29" s="112">
        <v>2</v>
      </c>
      <c r="L29" s="112">
        <v>2</v>
      </c>
      <c r="M29" s="113">
        <v>43533</v>
      </c>
      <c r="N29" s="111">
        <v>1</v>
      </c>
      <c r="O29" s="114">
        <v>1</v>
      </c>
      <c r="P29" s="114">
        <v>1</v>
      </c>
      <c r="Q29" s="115">
        <f t="shared" si="4"/>
        <v>1</v>
      </c>
      <c r="R29" s="116"/>
      <c r="S29" s="114">
        <v>1</v>
      </c>
      <c r="T29" s="116"/>
      <c r="U29" s="117"/>
      <c r="V29" s="118"/>
      <c r="W29" s="119"/>
      <c r="X29" s="120">
        <f t="shared" si="5"/>
        <v>0</v>
      </c>
      <c r="Y29" s="123"/>
      <c r="Z29" s="118"/>
      <c r="AA29" s="118"/>
      <c r="AB29" s="120">
        <f t="shared" si="6"/>
        <v>0</v>
      </c>
      <c r="AC29" s="124"/>
      <c r="AD29" s="118"/>
      <c r="AE29" s="118"/>
      <c r="AF29" s="120">
        <f t="shared" si="7"/>
        <v>0</v>
      </c>
      <c r="AG29" s="123"/>
      <c r="AH29" s="118"/>
      <c r="AI29" s="118"/>
      <c r="AJ29" s="120">
        <f t="shared" si="8"/>
        <v>0</v>
      </c>
      <c r="AK29" s="124"/>
      <c r="AL29" s="118"/>
      <c r="AM29" s="118"/>
      <c r="AN29" s="120">
        <f t="shared" si="9"/>
        <v>0</v>
      </c>
      <c r="AO29" s="125"/>
      <c r="AP29" s="126">
        <v>1</v>
      </c>
      <c r="AQ29" s="118" t="s">
        <v>12</v>
      </c>
      <c r="AR29" s="119">
        <v>1</v>
      </c>
      <c r="AS29" s="120">
        <f t="shared" si="10"/>
        <v>1</v>
      </c>
      <c r="AT29" s="123"/>
      <c r="AU29" s="118"/>
      <c r="AV29" s="118"/>
      <c r="AW29" s="120">
        <f t="shared" si="11"/>
        <v>0</v>
      </c>
      <c r="AX29" s="127"/>
      <c r="AY29" s="127"/>
      <c r="AZ29" s="127"/>
      <c r="BA29" s="132">
        <v>5158617</v>
      </c>
      <c r="BB29" s="127"/>
      <c r="BC29" s="127"/>
      <c r="BD29" s="127"/>
      <c r="BE29" s="127"/>
      <c r="BF29" s="127"/>
    </row>
    <row r="30" spans="1:58" s="128" customFormat="1" ht="14.15" x14ac:dyDescent="0.35">
      <c r="A30" s="111"/>
      <c r="B30" s="111" t="s">
        <v>63</v>
      </c>
      <c r="C30" s="111" t="s">
        <v>57</v>
      </c>
      <c r="D30" s="111" t="s">
        <v>58</v>
      </c>
      <c r="E30" s="112">
        <v>5154633</v>
      </c>
      <c r="F30" s="112">
        <v>10</v>
      </c>
      <c r="G30" s="111" t="s">
        <v>117</v>
      </c>
      <c r="H30" s="111" t="s">
        <v>118</v>
      </c>
      <c r="I30" s="111" t="s">
        <v>119</v>
      </c>
      <c r="J30" s="112" t="s">
        <v>120</v>
      </c>
      <c r="K30" s="112">
        <v>3</v>
      </c>
      <c r="L30" s="112">
        <v>3</v>
      </c>
      <c r="M30" s="113">
        <v>43528</v>
      </c>
      <c r="N30" s="111">
        <v>1</v>
      </c>
      <c r="O30" s="114">
        <v>4</v>
      </c>
      <c r="P30" s="114">
        <v>4</v>
      </c>
      <c r="Q30" s="115">
        <f t="shared" si="4"/>
        <v>4</v>
      </c>
      <c r="R30" s="116"/>
      <c r="S30" s="114">
        <v>4</v>
      </c>
      <c r="T30" s="116"/>
      <c r="U30" s="117">
        <v>1</v>
      </c>
      <c r="V30" s="118" t="s">
        <v>12</v>
      </c>
      <c r="W30" s="119">
        <v>4</v>
      </c>
      <c r="X30" s="120">
        <f t="shared" si="5"/>
        <v>4</v>
      </c>
      <c r="Y30" s="123"/>
      <c r="Z30" s="118"/>
      <c r="AA30" s="118"/>
      <c r="AB30" s="120">
        <f t="shared" si="6"/>
        <v>0</v>
      </c>
      <c r="AC30" s="124"/>
      <c r="AD30" s="118"/>
      <c r="AE30" s="118"/>
      <c r="AF30" s="120">
        <f t="shared" si="7"/>
        <v>0</v>
      </c>
      <c r="AG30" s="123"/>
      <c r="AH30" s="118"/>
      <c r="AI30" s="118"/>
      <c r="AJ30" s="120">
        <f t="shared" si="8"/>
        <v>0</v>
      </c>
      <c r="AK30" s="124"/>
      <c r="AL30" s="118"/>
      <c r="AM30" s="118"/>
      <c r="AN30" s="120">
        <f t="shared" si="9"/>
        <v>0</v>
      </c>
      <c r="AO30" s="125"/>
      <c r="AP30" s="126"/>
      <c r="AQ30" s="118"/>
      <c r="AR30" s="119"/>
      <c r="AS30" s="120">
        <f t="shared" ref="AS30:AS60" si="12">IF($A30="RETIRÉ","",AP30*AR30)</f>
        <v>0</v>
      </c>
      <c r="AT30" s="123"/>
      <c r="AU30" s="118"/>
      <c r="AV30" s="118"/>
      <c r="AW30" s="120">
        <f t="shared" si="11"/>
        <v>0</v>
      </c>
      <c r="AX30" s="127"/>
      <c r="AY30" s="127"/>
      <c r="AZ30" s="127"/>
      <c r="BA30" s="132">
        <v>5158632</v>
      </c>
      <c r="BB30" s="127"/>
      <c r="BC30" s="127"/>
      <c r="BD30" s="127"/>
      <c r="BE30" s="127"/>
      <c r="BF30" s="127"/>
    </row>
    <row r="31" spans="1:58" s="128" customFormat="1" ht="14.15" x14ac:dyDescent="0.35">
      <c r="A31" s="111"/>
      <c r="B31" s="111" t="s">
        <v>63</v>
      </c>
      <c r="C31" s="111" t="s">
        <v>57</v>
      </c>
      <c r="D31" s="111" t="s">
        <v>58</v>
      </c>
      <c r="E31" s="112">
        <v>5157397</v>
      </c>
      <c r="F31" s="112">
        <v>10</v>
      </c>
      <c r="G31" s="111" t="s">
        <v>127</v>
      </c>
      <c r="H31" s="111" t="s">
        <v>128</v>
      </c>
      <c r="I31" s="111" t="s">
        <v>129</v>
      </c>
      <c r="J31" s="112" t="s">
        <v>130</v>
      </c>
      <c r="K31" s="112">
        <v>3</v>
      </c>
      <c r="L31" s="112">
        <v>3</v>
      </c>
      <c r="M31" s="113">
        <v>43528</v>
      </c>
      <c r="N31" s="111">
        <v>1</v>
      </c>
      <c r="O31" s="114">
        <v>0.5</v>
      </c>
      <c r="P31" s="114">
        <v>0.5</v>
      </c>
      <c r="Q31" s="115">
        <f t="shared" si="4"/>
        <v>0.5</v>
      </c>
      <c r="R31" s="116"/>
      <c r="S31" s="114">
        <v>0.5</v>
      </c>
      <c r="T31" s="116"/>
      <c r="U31" s="117">
        <v>1</v>
      </c>
      <c r="V31" s="118" t="s">
        <v>12</v>
      </c>
      <c r="W31" s="119">
        <v>0.5</v>
      </c>
      <c r="X31" s="120">
        <f t="shared" si="5"/>
        <v>0.5</v>
      </c>
      <c r="Y31" s="123"/>
      <c r="Z31" s="118"/>
      <c r="AA31" s="118"/>
      <c r="AB31" s="120">
        <f t="shared" si="6"/>
        <v>0</v>
      </c>
      <c r="AC31" s="124"/>
      <c r="AD31" s="118"/>
      <c r="AE31" s="118"/>
      <c r="AF31" s="120">
        <f t="shared" si="7"/>
        <v>0</v>
      </c>
      <c r="AG31" s="123"/>
      <c r="AH31" s="118"/>
      <c r="AI31" s="118"/>
      <c r="AJ31" s="120">
        <f t="shared" si="8"/>
        <v>0</v>
      </c>
      <c r="AK31" s="124"/>
      <c r="AL31" s="118"/>
      <c r="AM31" s="118"/>
      <c r="AN31" s="120">
        <f t="shared" si="9"/>
        <v>0</v>
      </c>
      <c r="AO31" s="125"/>
      <c r="AP31" s="123"/>
      <c r="AQ31" s="118"/>
      <c r="AR31" s="118"/>
      <c r="AS31" s="120">
        <f t="shared" si="12"/>
        <v>0</v>
      </c>
      <c r="AT31" s="123"/>
      <c r="AU31" s="118"/>
      <c r="AV31" s="118"/>
      <c r="AW31" s="120">
        <f t="shared" si="11"/>
        <v>0</v>
      </c>
      <c r="AX31" s="127"/>
      <c r="AY31" s="127"/>
      <c r="AZ31" s="127"/>
      <c r="BA31" s="132">
        <v>5158638</v>
      </c>
      <c r="BB31" s="127"/>
      <c r="BC31" s="127"/>
      <c r="BD31" s="127"/>
      <c r="BE31" s="127"/>
      <c r="BF31" s="127"/>
    </row>
    <row r="32" spans="1:58" s="128" customFormat="1" ht="14.15" x14ac:dyDescent="0.35">
      <c r="A32" s="111"/>
      <c r="B32" s="111" t="s">
        <v>63</v>
      </c>
      <c r="C32" s="111" t="s">
        <v>57</v>
      </c>
      <c r="D32" s="111" t="s">
        <v>58</v>
      </c>
      <c r="E32" s="112">
        <v>5158563</v>
      </c>
      <c r="F32" s="112">
        <v>10</v>
      </c>
      <c r="G32" s="111" t="s">
        <v>131</v>
      </c>
      <c r="H32" s="111" t="s">
        <v>131</v>
      </c>
      <c r="I32" s="111" t="s">
        <v>107</v>
      </c>
      <c r="J32" s="112" t="s">
        <v>108</v>
      </c>
      <c r="K32" s="112">
        <v>2</v>
      </c>
      <c r="L32" s="112">
        <v>2</v>
      </c>
      <c r="M32" s="113">
        <v>43533</v>
      </c>
      <c r="N32" s="111">
        <v>1</v>
      </c>
      <c r="O32" s="114">
        <v>3</v>
      </c>
      <c r="P32" s="114">
        <v>3</v>
      </c>
      <c r="Q32" s="115">
        <f t="shared" si="4"/>
        <v>3</v>
      </c>
      <c r="R32" s="116"/>
      <c r="S32" s="114">
        <v>3</v>
      </c>
      <c r="T32" s="116"/>
      <c r="U32" s="117"/>
      <c r="V32" s="118"/>
      <c r="W32" s="119"/>
      <c r="X32" s="120">
        <f t="shared" si="5"/>
        <v>0</v>
      </c>
      <c r="Y32" s="123"/>
      <c r="Z32" s="118"/>
      <c r="AA32" s="118"/>
      <c r="AB32" s="120">
        <f t="shared" si="6"/>
        <v>0</v>
      </c>
      <c r="AC32" s="124"/>
      <c r="AD32" s="118"/>
      <c r="AE32" s="118"/>
      <c r="AF32" s="120">
        <f t="shared" si="7"/>
        <v>0</v>
      </c>
      <c r="AG32" s="123"/>
      <c r="AH32" s="118"/>
      <c r="AI32" s="118"/>
      <c r="AJ32" s="120">
        <f t="shared" si="8"/>
        <v>0</v>
      </c>
      <c r="AK32" s="124"/>
      <c r="AL32" s="118"/>
      <c r="AM32" s="118"/>
      <c r="AN32" s="120">
        <f t="shared" si="9"/>
        <v>0</v>
      </c>
      <c r="AO32" s="125"/>
      <c r="AP32" s="121">
        <v>1</v>
      </c>
      <c r="AQ32" s="118" t="s">
        <v>12</v>
      </c>
      <c r="AR32" s="118">
        <v>3</v>
      </c>
      <c r="AS32" s="120">
        <f t="shared" si="12"/>
        <v>3</v>
      </c>
      <c r="AT32" s="123"/>
      <c r="AU32" s="118"/>
      <c r="AV32" s="118"/>
      <c r="AW32" s="120">
        <f t="shared" si="11"/>
        <v>0</v>
      </c>
      <c r="AX32" s="127"/>
      <c r="AY32" s="127"/>
      <c r="AZ32" s="127"/>
      <c r="BA32" s="132">
        <v>5158693</v>
      </c>
      <c r="BB32" s="127"/>
      <c r="BC32" s="127"/>
      <c r="BD32" s="127"/>
      <c r="BE32" s="127"/>
      <c r="BF32" s="127"/>
    </row>
    <row r="33" spans="1:58" s="128" customFormat="1" ht="14.15" x14ac:dyDescent="0.35">
      <c r="A33" s="111"/>
      <c r="B33" s="111" t="s">
        <v>63</v>
      </c>
      <c r="C33" s="111" t="s">
        <v>57</v>
      </c>
      <c r="D33" s="111" t="s">
        <v>58</v>
      </c>
      <c r="E33" s="112">
        <v>5158617</v>
      </c>
      <c r="F33" s="112">
        <v>10</v>
      </c>
      <c r="G33" s="111" t="s">
        <v>132</v>
      </c>
      <c r="H33" s="111" t="s">
        <v>133</v>
      </c>
      <c r="I33" s="111" t="s">
        <v>66</v>
      </c>
      <c r="J33" s="112" t="s">
        <v>67</v>
      </c>
      <c r="K33" s="112">
        <v>3</v>
      </c>
      <c r="L33" s="112">
        <v>3</v>
      </c>
      <c r="M33" s="113">
        <v>43528</v>
      </c>
      <c r="N33" s="111">
        <v>1</v>
      </c>
      <c r="O33" s="114">
        <v>2.5</v>
      </c>
      <c r="P33" s="114">
        <v>2.5</v>
      </c>
      <c r="Q33" s="115">
        <f t="shared" si="4"/>
        <v>2.5</v>
      </c>
      <c r="R33" s="116"/>
      <c r="S33" s="114">
        <v>2.5</v>
      </c>
      <c r="T33" s="116"/>
      <c r="U33" s="117">
        <v>1</v>
      </c>
      <c r="V33" s="118" t="s">
        <v>12</v>
      </c>
      <c r="W33" s="119">
        <v>2.5</v>
      </c>
      <c r="X33" s="120">
        <f t="shared" si="5"/>
        <v>2.5</v>
      </c>
      <c r="Y33" s="123"/>
      <c r="Z33" s="118"/>
      <c r="AA33" s="118"/>
      <c r="AB33" s="120">
        <f t="shared" si="6"/>
        <v>0</v>
      </c>
      <c r="AC33" s="124"/>
      <c r="AD33" s="118"/>
      <c r="AE33" s="118"/>
      <c r="AF33" s="120">
        <f t="shared" si="7"/>
        <v>0</v>
      </c>
      <c r="AG33" s="123"/>
      <c r="AH33" s="118"/>
      <c r="AI33" s="118"/>
      <c r="AJ33" s="120">
        <f t="shared" si="8"/>
        <v>0</v>
      </c>
      <c r="AK33" s="124"/>
      <c r="AL33" s="118"/>
      <c r="AM33" s="118"/>
      <c r="AN33" s="120">
        <f t="shared" si="9"/>
        <v>0</v>
      </c>
      <c r="AO33" s="125"/>
      <c r="AP33" s="123"/>
      <c r="AQ33" s="118"/>
      <c r="AR33" s="118"/>
      <c r="AS33" s="120">
        <f t="shared" si="12"/>
        <v>0</v>
      </c>
      <c r="AT33" s="123"/>
      <c r="AU33" s="118"/>
      <c r="AV33" s="118"/>
      <c r="AW33" s="120">
        <f t="shared" si="11"/>
        <v>0</v>
      </c>
      <c r="AX33" s="127"/>
      <c r="AY33" s="127"/>
      <c r="AZ33" s="127"/>
      <c r="BA33" s="133">
        <v>5158697</v>
      </c>
      <c r="BB33" s="127"/>
      <c r="BC33" s="127"/>
      <c r="BD33" s="127"/>
      <c r="BE33" s="127"/>
      <c r="BF33" s="127"/>
    </row>
    <row r="34" spans="1:58" s="128" customFormat="1" ht="14.15" x14ac:dyDescent="0.35">
      <c r="A34" s="111"/>
      <c r="B34" s="111" t="s">
        <v>63</v>
      </c>
      <c r="C34" s="111" t="s">
        <v>57</v>
      </c>
      <c r="D34" s="111" t="s">
        <v>58</v>
      </c>
      <c r="E34" s="112">
        <v>5158632</v>
      </c>
      <c r="F34" s="112">
        <v>10</v>
      </c>
      <c r="G34" s="111" t="s">
        <v>132</v>
      </c>
      <c r="H34" s="111" t="s">
        <v>133</v>
      </c>
      <c r="I34" s="111" t="s">
        <v>66</v>
      </c>
      <c r="J34" s="112" t="s">
        <v>67</v>
      </c>
      <c r="K34" s="112">
        <v>3</v>
      </c>
      <c r="L34" s="112">
        <v>3</v>
      </c>
      <c r="M34" s="113">
        <v>43528</v>
      </c>
      <c r="N34" s="111">
        <v>1</v>
      </c>
      <c r="O34" s="114">
        <v>2.5</v>
      </c>
      <c r="P34" s="114">
        <v>2.5</v>
      </c>
      <c r="Q34" s="115">
        <f t="shared" si="4"/>
        <v>2.5</v>
      </c>
      <c r="R34" s="116"/>
      <c r="S34" s="114">
        <v>2.5</v>
      </c>
      <c r="T34" s="116"/>
      <c r="U34" s="117">
        <v>1</v>
      </c>
      <c r="V34" s="118" t="s">
        <v>12</v>
      </c>
      <c r="W34" s="119">
        <v>2.5</v>
      </c>
      <c r="X34" s="120">
        <f t="shared" si="5"/>
        <v>2.5</v>
      </c>
      <c r="Y34" s="123"/>
      <c r="Z34" s="118"/>
      <c r="AA34" s="118"/>
      <c r="AB34" s="120">
        <f t="shared" si="6"/>
        <v>0</v>
      </c>
      <c r="AC34" s="124"/>
      <c r="AD34" s="118"/>
      <c r="AE34" s="118"/>
      <c r="AF34" s="120">
        <f t="shared" si="7"/>
        <v>0</v>
      </c>
      <c r="AG34" s="123"/>
      <c r="AH34" s="118"/>
      <c r="AI34" s="118"/>
      <c r="AJ34" s="120">
        <f t="shared" si="8"/>
        <v>0</v>
      </c>
      <c r="AK34" s="124"/>
      <c r="AL34" s="118"/>
      <c r="AM34" s="118"/>
      <c r="AN34" s="120">
        <f t="shared" si="9"/>
        <v>0</v>
      </c>
      <c r="AO34" s="125"/>
      <c r="AP34" s="126"/>
      <c r="AQ34" s="118"/>
      <c r="AR34" s="119"/>
      <c r="AS34" s="120">
        <f t="shared" si="12"/>
        <v>0</v>
      </c>
      <c r="AT34" s="123"/>
      <c r="AU34" s="118"/>
      <c r="AV34" s="118"/>
      <c r="AW34" s="120">
        <f t="shared" si="11"/>
        <v>0</v>
      </c>
      <c r="AX34" s="127"/>
      <c r="AY34" s="127"/>
      <c r="AZ34" s="127"/>
      <c r="BA34" s="132">
        <v>5158732</v>
      </c>
      <c r="BB34" s="127"/>
      <c r="BC34" s="127"/>
      <c r="BD34" s="127"/>
      <c r="BE34" s="127"/>
      <c r="BF34" s="127"/>
    </row>
    <row r="35" spans="1:58" s="128" customFormat="1" ht="14.15" x14ac:dyDescent="0.35">
      <c r="A35" s="111"/>
      <c r="B35" s="111" t="s">
        <v>63</v>
      </c>
      <c r="C35" s="111" t="s">
        <v>57</v>
      </c>
      <c r="D35" s="111" t="s">
        <v>58</v>
      </c>
      <c r="E35" s="112">
        <v>5158638</v>
      </c>
      <c r="F35" s="112">
        <v>10</v>
      </c>
      <c r="G35" s="111" t="s">
        <v>136</v>
      </c>
      <c r="H35" s="111" t="s">
        <v>137</v>
      </c>
      <c r="I35" s="111" t="s">
        <v>74</v>
      </c>
      <c r="J35" s="112" t="s">
        <v>75</v>
      </c>
      <c r="K35" s="112">
        <v>3</v>
      </c>
      <c r="L35" s="112">
        <v>3</v>
      </c>
      <c r="M35" s="113">
        <v>43530</v>
      </c>
      <c r="N35" s="111">
        <v>1</v>
      </c>
      <c r="O35" s="114">
        <v>2</v>
      </c>
      <c r="P35" s="114">
        <v>2</v>
      </c>
      <c r="Q35" s="115">
        <f t="shared" ref="Q35:Q58" si="13">SUM(X35,AB35,AF35,AJ35,AN35,AS35,AW35)</f>
        <v>2</v>
      </c>
      <c r="R35" s="116"/>
      <c r="S35" s="114">
        <v>2</v>
      </c>
      <c r="T35" s="116"/>
      <c r="U35" s="117"/>
      <c r="V35" s="118"/>
      <c r="W35" s="119"/>
      <c r="X35" s="120">
        <f t="shared" ref="X35:X58" si="14">IF($A35="RETIRÉ","",U35*W35)</f>
        <v>0</v>
      </c>
      <c r="Y35" s="123"/>
      <c r="Z35" s="118"/>
      <c r="AA35" s="118"/>
      <c r="AB35" s="120">
        <f t="shared" ref="AB35:AB58" si="15">IF($A35="RETIRÉ","",Y35*AA35)</f>
        <v>0</v>
      </c>
      <c r="AC35" s="124">
        <v>1</v>
      </c>
      <c r="AD35" s="118" t="s">
        <v>12</v>
      </c>
      <c r="AE35" s="118">
        <v>2</v>
      </c>
      <c r="AF35" s="120">
        <f t="shared" ref="AF35:AF58" si="16">IF($A35="RETIRÉ","",AC35*AE35)</f>
        <v>2</v>
      </c>
      <c r="AG35" s="123"/>
      <c r="AH35" s="118"/>
      <c r="AI35" s="118"/>
      <c r="AJ35" s="120">
        <f t="shared" ref="AJ35:AJ58" si="17">IF($A35="RETIRÉ","",AG35*AI35)</f>
        <v>0</v>
      </c>
      <c r="AK35" s="124"/>
      <c r="AL35" s="118"/>
      <c r="AM35" s="118"/>
      <c r="AN35" s="120">
        <f t="shared" ref="AN35:AN58" si="18">IF($A35="RETIRÉ","",AK35*AM35)</f>
        <v>0</v>
      </c>
      <c r="AO35" s="125"/>
      <c r="AP35" s="126"/>
      <c r="AQ35" s="118"/>
      <c r="AR35" s="119"/>
      <c r="AS35" s="120">
        <f t="shared" ref="AS35:AS58" si="19">IF($A35="RETIRÉ","",AP35*AR35)</f>
        <v>0</v>
      </c>
      <c r="AT35" s="123"/>
      <c r="AU35" s="118"/>
      <c r="AV35" s="118"/>
      <c r="AW35" s="120">
        <f t="shared" ref="AW35:AW58" si="20">IF($A35="RETIRÉ","",AT35*AV35)</f>
        <v>0</v>
      </c>
      <c r="AX35" s="127"/>
      <c r="AY35" s="127"/>
      <c r="AZ35" s="127"/>
      <c r="BA35" s="132">
        <v>5158733</v>
      </c>
      <c r="BB35" s="127"/>
      <c r="BC35" s="127"/>
      <c r="BD35" s="127"/>
      <c r="BE35" s="127"/>
      <c r="BF35" s="127"/>
    </row>
    <row r="36" spans="1:58" s="128" customFormat="1" ht="14.15" x14ac:dyDescent="0.35">
      <c r="A36" s="111"/>
      <c r="B36" s="111" t="s">
        <v>63</v>
      </c>
      <c r="C36" s="111" t="s">
        <v>57</v>
      </c>
      <c r="D36" s="111" t="s">
        <v>58</v>
      </c>
      <c r="E36" s="112">
        <v>5158693</v>
      </c>
      <c r="F36" s="112">
        <v>10</v>
      </c>
      <c r="G36" s="111" t="s">
        <v>140</v>
      </c>
      <c r="H36" s="111" t="s">
        <v>140</v>
      </c>
      <c r="I36" s="111" t="s">
        <v>141</v>
      </c>
      <c r="J36" s="112" t="s">
        <v>142</v>
      </c>
      <c r="K36" s="112">
        <v>3</v>
      </c>
      <c r="L36" s="112">
        <v>3</v>
      </c>
      <c r="M36" s="113">
        <v>43530</v>
      </c>
      <c r="N36" s="111">
        <v>1</v>
      </c>
      <c r="O36" s="114">
        <v>0.3</v>
      </c>
      <c r="P36" s="114">
        <v>0.3</v>
      </c>
      <c r="Q36" s="115">
        <f t="shared" si="13"/>
        <v>0.3</v>
      </c>
      <c r="R36" s="116"/>
      <c r="S36" s="114">
        <v>0.3</v>
      </c>
      <c r="T36" s="116"/>
      <c r="U36" s="117"/>
      <c r="V36" s="118"/>
      <c r="W36" s="119"/>
      <c r="X36" s="120">
        <f t="shared" si="14"/>
        <v>0</v>
      </c>
      <c r="Y36" s="123"/>
      <c r="Z36" s="118"/>
      <c r="AA36" s="118"/>
      <c r="AB36" s="120">
        <f t="shared" si="15"/>
        <v>0</v>
      </c>
      <c r="AC36" s="124">
        <v>1</v>
      </c>
      <c r="AD36" s="118" t="s">
        <v>12</v>
      </c>
      <c r="AE36" s="118">
        <v>0.3</v>
      </c>
      <c r="AF36" s="120">
        <f t="shared" si="16"/>
        <v>0.3</v>
      </c>
      <c r="AG36" s="123"/>
      <c r="AH36" s="118"/>
      <c r="AI36" s="118"/>
      <c r="AJ36" s="120">
        <f t="shared" si="17"/>
        <v>0</v>
      </c>
      <c r="AK36" s="124"/>
      <c r="AL36" s="118"/>
      <c r="AM36" s="118"/>
      <c r="AN36" s="120">
        <f t="shared" si="18"/>
        <v>0</v>
      </c>
      <c r="AO36" s="125"/>
      <c r="AP36" s="126"/>
      <c r="AQ36" s="118"/>
      <c r="AR36" s="119"/>
      <c r="AS36" s="120">
        <f t="shared" si="19"/>
        <v>0</v>
      </c>
      <c r="AT36" s="123"/>
      <c r="AU36" s="118"/>
      <c r="AV36" s="118"/>
      <c r="AW36" s="120">
        <f t="shared" si="20"/>
        <v>0</v>
      </c>
      <c r="AX36" s="127"/>
      <c r="AY36" s="127"/>
      <c r="AZ36" s="127"/>
      <c r="BA36" s="132">
        <v>5158778</v>
      </c>
      <c r="BB36" s="127"/>
      <c r="BC36" s="127"/>
      <c r="BD36" s="127"/>
      <c r="BE36" s="127"/>
      <c r="BF36" s="127"/>
    </row>
    <row r="37" spans="1:58" s="128" customFormat="1" ht="14.15" x14ac:dyDescent="0.35">
      <c r="A37" s="111"/>
      <c r="B37" s="111" t="s">
        <v>63</v>
      </c>
      <c r="C37" s="111" t="s">
        <v>57</v>
      </c>
      <c r="D37" s="111" t="s">
        <v>58</v>
      </c>
      <c r="E37" s="112">
        <v>5158697</v>
      </c>
      <c r="F37" s="112">
        <v>10</v>
      </c>
      <c r="G37" s="111" t="s">
        <v>143</v>
      </c>
      <c r="H37" s="111" t="s">
        <v>143</v>
      </c>
      <c r="I37" s="111" t="s">
        <v>144</v>
      </c>
      <c r="J37" s="112" t="s">
        <v>145</v>
      </c>
      <c r="K37" s="112">
        <v>3</v>
      </c>
      <c r="L37" s="112">
        <v>3</v>
      </c>
      <c r="M37" s="113">
        <v>43530</v>
      </c>
      <c r="N37" s="111">
        <v>1</v>
      </c>
      <c r="O37" s="114">
        <v>1</v>
      </c>
      <c r="P37" s="114">
        <v>1</v>
      </c>
      <c r="Q37" s="115">
        <f t="shared" si="13"/>
        <v>1</v>
      </c>
      <c r="R37" s="116"/>
      <c r="S37" s="114">
        <v>1</v>
      </c>
      <c r="T37" s="116"/>
      <c r="U37" s="117"/>
      <c r="V37" s="118"/>
      <c r="W37" s="119"/>
      <c r="X37" s="120">
        <f t="shared" si="14"/>
        <v>0</v>
      </c>
      <c r="Y37" s="123"/>
      <c r="Z37" s="118"/>
      <c r="AA37" s="118"/>
      <c r="AB37" s="120">
        <f t="shared" si="15"/>
        <v>0</v>
      </c>
      <c r="AC37" s="124">
        <v>1</v>
      </c>
      <c r="AD37" s="118" t="s">
        <v>12</v>
      </c>
      <c r="AE37" s="118">
        <v>1</v>
      </c>
      <c r="AF37" s="120">
        <f t="shared" si="16"/>
        <v>1</v>
      </c>
      <c r="AG37" s="123"/>
      <c r="AH37" s="118"/>
      <c r="AI37" s="118"/>
      <c r="AJ37" s="120">
        <f t="shared" si="17"/>
        <v>0</v>
      </c>
      <c r="AK37" s="124"/>
      <c r="AL37" s="118"/>
      <c r="AM37" s="118"/>
      <c r="AN37" s="120">
        <f t="shared" si="18"/>
        <v>0</v>
      </c>
      <c r="AO37" s="125"/>
      <c r="AP37" s="126"/>
      <c r="AQ37" s="118"/>
      <c r="AR37" s="119"/>
      <c r="AS37" s="120">
        <f t="shared" si="19"/>
        <v>0</v>
      </c>
      <c r="AT37" s="123"/>
      <c r="AU37" s="118"/>
      <c r="AV37" s="118"/>
      <c r="AW37" s="120">
        <f t="shared" si="20"/>
        <v>0</v>
      </c>
      <c r="AX37" s="127"/>
      <c r="AY37" s="127"/>
      <c r="AZ37" s="127"/>
      <c r="BA37" s="132">
        <v>5158804</v>
      </c>
      <c r="BB37" s="127"/>
      <c r="BC37" s="127"/>
      <c r="BD37" s="127"/>
      <c r="BE37" s="127"/>
      <c r="BF37" s="127"/>
    </row>
    <row r="38" spans="1:58" s="128" customFormat="1" ht="14.15" x14ac:dyDescent="0.35">
      <c r="A38" s="111"/>
      <c r="B38" s="111" t="s">
        <v>63</v>
      </c>
      <c r="C38" s="111" t="s">
        <v>57</v>
      </c>
      <c r="D38" s="111" t="s">
        <v>58</v>
      </c>
      <c r="E38" s="112">
        <v>5158732</v>
      </c>
      <c r="F38" s="112">
        <v>10</v>
      </c>
      <c r="G38" s="111" t="s">
        <v>146</v>
      </c>
      <c r="H38" s="111" t="s">
        <v>146</v>
      </c>
      <c r="I38" s="111" t="s">
        <v>147</v>
      </c>
      <c r="J38" s="112" t="s">
        <v>148</v>
      </c>
      <c r="K38" s="112">
        <v>3</v>
      </c>
      <c r="L38" s="112">
        <v>3</v>
      </c>
      <c r="M38" s="113">
        <v>43530</v>
      </c>
      <c r="N38" s="111">
        <v>1</v>
      </c>
      <c r="O38" s="114">
        <v>0.3</v>
      </c>
      <c r="P38" s="114">
        <v>0.3</v>
      </c>
      <c r="Q38" s="115">
        <f t="shared" si="13"/>
        <v>0.3</v>
      </c>
      <c r="R38" s="116"/>
      <c r="S38" s="114">
        <v>0.3</v>
      </c>
      <c r="T38" s="116"/>
      <c r="U38" s="117"/>
      <c r="V38" s="118"/>
      <c r="W38" s="119"/>
      <c r="X38" s="120">
        <f t="shared" si="14"/>
        <v>0</v>
      </c>
      <c r="Y38" s="123"/>
      <c r="Z38" s="118"/>
      <c r="AA38" s="118"/>
      <c r="AB38" s="120">
        <f t="shared" si="15"/>
        <v>0</v>
      </c>
      <c r="AC38" s="124">
        <v>1</v>
      </c>
      <c r="AD38" s="118" t="s">
        <v>12</v>
      </c>
      <c r="AE38" s="118">
        <v>0.3</v>
      </c>
      <c r="AF38" s="120">
        <f t="shared" si="16"/>
        <v>0.3</v>
      </c>
      <c r="AG38" s="123"/>
      <c r="AH38" s="118"/>
      <c r="AI38" s="118"/>
      <c r="AJ38" s="120">
        <f t="shared" si="17"/>
        <v>0</v>
      </c>
      <c r="AK38" s="124"/>
      <c r="AL38" s="118"/>
      <c r="AM38" s="118"/>
      <c r="AN38" s="120">
        <f t="shared" si="18"/>
        <v>0</v>
      </c>
      <c r="AO38" s="125"/>
      <c r="AP38" s="126"/>
      <c r="AQ38" s="118"/>
      <c r="AR38" s="119"/>
      <c r="AS38" s="120">
        <f t="shared" si="19"/>
        <v>0</v>
      </c>
      <c r="AT38" s="123"/>
      <c r="AU38" s="118"/>
      <c r="AV38" s="118"/>
      <c r="AW38" s="120">
        <f t="shared" si="20"/>
        <v>0</v>
      </c>
      <c r="AX38" s="127"/>
      <c r="AY38" s="127"/>
      <c r="AZ38" s="127"/>
      <c r="BA38" s="132">
        <v>5158830</v>
      </c>
      <c r="BB38" s="127"/>
      <c r="BC38" s="127"/>
      <c r="BD38" s="127"/>
      <c r="BE38" s="127"/>
      <c r="BF38" s="127"/>
    </row>
    <row r="39" spans="1:58" s="128" customFormat="1" ht="14.15" x14ac:dyDescent="0.35">
      <c r="A39" s="111"/>
      <c r="B39" s="111" t="s">
        <v>63</v>
      </c>
      <c r="C39" s="111" t="s">
        <v>57</v>
      </c>
      <c r="D39" s="111" t="s">
        <v>58</v>
      </c>
      <c r="E39" s="112">
        <v>5158733</v>
      </c>
      <c r="F39" s="112">
        <v>10</v>
      </c>
      <c r="G39" s="111" t="s">
        <v>149</v>
      </c>
      <c r="H39" s="111" t="s">
        <v>149</v>
      </c>
      <c r="I39" s="111" t="s">
        <v>93</v>
      </c>
      <c r="J39" s="112" t="s">
        <v>94</v>
      </c>
      <c r="K39" s="112">
        <v>3</v>
      </c>
      <c r="L39" s="112">
        <v>3</v>
      </c>
      <c r="M39" s="113">
        <v>43530</v>
      </c>
      <c r="N39" s="111">
        <v>1</v>
      </c>
      <c r="O39" s="114">
        <v>0.3</v>
      </c>
      <c r="P39" s="114">
        <v>0.3</v>
      </c>
      <c r="Q39" s="115">
        <f t="shared" si="13"/>
        <v>0.3</v>
      </c>
      <c r="R39" s="116"/>
      <c r="S39" s="114">
        <v>0.3</v>
      </c>
      <c r="T39" s="116"/>
      <c r="U39" s="117"/>
      <c r="V39" s="118"/>
      <c r="W39" s="119"/>
      <c r="X39" s="120">
        <f t="shared" si="14"/>
        <v>0</v>
      </c>
      <c r="Y39" s="123"/>
      <c r="Z39" s="118"/>
      <c r="AA39" s="118"/>
      <c r="AB39" s="120">
        <f t="shared" si="15"/>
        <v>0</v>
      </c>
      <c r="AC39" s="124">
        <v>1</v>
      </c>
      <c r="AD39" s="118" t="s">
        <v>12</v>
      </c>
      <c r="AE39" s="118">
        <v>0.3</v>
      </c>
      <c r="AF39" s="120">
        <f t="shared" si="16"/>
        <v>0.3</v>
      </c>
      <c r="AG39" s="123"/>
      <c r="AH39" s="118"/>
      <c r="AI39" s="118"/>
      <c r="AJ39" s="120">
        <f t="shared" si="17"/>
        <v>0</v>
      </c>
      <c r="AK39" s="124"/>
      <c r="AL39" s="118"/>
      <c r="AM39" s="118"/>
      <c r="AN39" s="120">
        <f t="shared" si="18"/>
        <v>0</v>
      </c>
      <c r="AO39" s="125"/>
      <c r="AP39" s="126"/>
      <c r="AQ39" s="118"/>
      <c r="AR39" s="119"/>
      <c r="AS39" s="120">
        <f t="shared" si="19"/>
        <v>0</v>
      </c>
      <c r="AT39" s="123"/>
      <c r="AU39" s="118"/>
      <c r="AV39" s="118"/>
      <c r="AW39" s="120">
        <f t="shared" si="20"/>
        <v>0</v>
      </c>
      <c r="AX39" s="127"/>
      <c r="AY39" s="127"/>
      <c r="AZ39" s="127"/>
      <c r="BA39" s="132">
        <v>5158892</v>
      </c>
      <c r="BB39" s="127"/>
      <c r="BC39" s="127"/>
      <c r="BD39" s="127"/>
      <c r="BE39" s="127"/>
      <c r="BF39" s="127"/>
    </row>
    <row r="40" spans="1:58" s="128" customFormat="1" ht="14.15" x14ac:dyDescent="0.35">
      <c r="A40" s="111"/>
      <c r="B40" s="111" t="s">
        <v>63</v>
      </c>
      <c r="C40" s="111" t="s">
        <v>57</v>
      </c>
      <c r="D40" s="111" t="s">
        <v>58</v>
      </c>
      <c r="E40" s="112">
        <v>5158778</v>
      </c>
      <c r="F40" s="112">
        <v>10</v>
      </c>
      <c r="G40" s="111" t="s">
        <v>132</v>
      </c>
      <c r="H40" s="111" t="s">
        <v>133</v>
      </c>
      <c r="I40" s="111" t="s">
        <v>66</v>
      </c>
      <c r="J40" s="112" t="s">
        <v>67</v>
      </c>
      <c r="K40" s="112">
        <v>3</v>
      </c>
      <c r="L40" s="112">
        <v>3</v>
      </c>
      <c r="M40" s="113">
        <v>43528</v>
      </c>
      <c r="N40" s="111">
        <v>1</v>
      </c>
      <c r="O40" s="114">
        <v>2.5</v>
      </c>
      <c r="P40" s="114">
        <v>2.5</v>
      </c>
      <c r="Q40" s="115">
        <f t="shared" si="13"/>
        <v>2.5</v>
      </c>
      <c r="R40" s="116"/>
      <c r="S40" s="114">
        <v>2.5</v>
      </c>
      <c r="T40" s="116"/>
      <c r="U40" s="117">
        <v>1</v>
      </c>
      <c r="V40" s="118" t="s">
        <v>12</v>
      </c>
      <c r="W40" s="119">
        <v>2.5</v>
      </c>
      <c r="X40" s="120">
        <f t="shared" si="14"/>
        <v>2.5</v>
      </c>
      <c r="Y40" s="123"/>
      <c r="Z40" s="118"/>
      <c r="AA40" s="118"/>
      <c r="AB40" s="120">
        <f t="shared" si="15"/>
        <v>0</v>
      </c>
      <c r="AC40" s="124"/>
      <c r="AD40" s="118"/>
      <c r="AE40" s="118"/>
      <c r="AF40" s="120">
        <f t="shared" si="16"/>
        <v>0</v>
      </c>
      <c r="AG40" s="123"/>
      <c r="AH40" s="118"/>
      <c r="AI40" s="118"/>
      <c r="AJ40" s="120">
        <f t="shared" si="17"/>
        <v>0</v>
      </c>
      <c r="AK40" s="124"/>
      <c r="AL40" s="118"/>
      <c r="AM40" s="118"/>
      <c r="AN40" s="120">
        <f t="shared" si="18"/>
        <v>0</v>
      </c>
      <c r="AO40" s="125"/>
      <c r="AP40" s="126"/>
      <c r="AQ40" s="118"/>
      <c r="AR40" s="119"/>
      <c r="AS40" s="120">
        <f t="shared" si="19"/>
        <v>0</v>
      </c>
      <c r="AT40" s="123"/>
      <c r="AU40" s="118"/>
      <c r="AV40" s="118"/>
      <c r="AW40" s="120">
        <f t="shared" si="20"/>
        <v>0</v>
      </c>
      <c r="AX40" s="127"/>
      <c r="AY40" s="127"/>
      <c r="AZ40" s="127"/>
      <c r="BA40" s="132">
        <v>5158893</v>
      </c>
      <c r="BB40" s="127"/>
      <c r="BC40" s="127"/>
      <c r="BD40" s="127"/>
      <c r="BE40" s="127"/>
      <c r="BF40" s="127"/>
    </row>
    <row r="41" spans="1:58" s="128" customFormat="1" ht="14.15" x14ac:dyDescent="0.35">
      <c r="A41" s="111"/>
      <c r="B41" s="111" t="s">
        <v>63</v>
      </c>
      <c r="C41" s="111" t="s">
        <v>57</v>
      </c>
      <c r="D41" s="111" t="s">
        <v>58</v>
      </c>
      <c r="E41" s="112">
        <v>5158804</v>
      </c>
      <c r="F41" s="112">
        <v>10</v>
      </c>
      <c r="G41" s="111" t="s">
        <v>155</v>
      </c>
      <c r="H41" s="111" t="s">
        <v>155</v>
      </c>
      <c r="I41" s="111" t="s">
        <v>70</v>
      </c>
      <c r="J41" s="112" t="s">
        <v>71</v>
      </c>
      <c r="K41" s="112">
        <v>3</v>
      </c>
      <c r="L41" s="112">
        <v>3</v>
      </c>
      <c r="M41" s="113">
        <v>43530</v>
      </c>
      <c r="N41" s="111">
        <v>1</v>
      </c>
      <c r="O41" s="114">
        <v>0.3</v>
      </c>
      <c r="P41" s="114">
        <v>0.3</v>
      </c>
      <c r="Q41" s="115">
        <f t="shared" si="13"/>
        <v>0.3</v>
      </c>
      <c r="R41" s="116"/>
      <c r="S41" s="114">
        <v>0.3</v>
      </c>
      <c r="T41" s="116"/>
      <c r="U41" s="117"/>
      <c r="V41" s="118"/>
      <c r="W41" s="119"/>
      <c r="X41" s="120">
        <f t="shared" si="14"/>
        <v>0</v>
      </c>
      <c r="Y41" s="123"/>
      <c r="Z41" s="118"/>
      <c r="AA41" s="118"/>
      <c r="AB41" s="120">
        <f t="shared" si="15"/>
        <v>0</v>
      </c>
      <c r="AC41" s="124">
        <v>1</v>
      </c>
      <c r="AD41" s="118" t="s">
        <v>12</v>
      </c>
      <c r="AE41" s="118">
        <v>0.3</v>
      </c>
      <c r="AF41" s="120">
        <f t="shared" si="16"/>
        <v>0.3</v>
      </c>
      <c r="AG41" s="123"/>
      <c r="AH41" s="118"/>
      <c r="AI41" s="118"/>
      <c r="AJ41" s="120">
        <f t="shared" si="17"/>
        <v>0</v>
      </c>
      <c r="AK41" s="124"/>
      <c r="AL41" s="118"/>
      <c r="AM41" s="118"/>
      <c r="AN41" s="120">
        <f t="shared" si="18"/>
        <v>0</v>
      </c>
      <c r="AO41" s="125"/>
      <c r="AP41" s="126"/>
      <c r="AQ41" s="118"/>
      <c r="AR41" s="119"/>
      <c r="AS41" s="120">
        <f t="shared" si="19"/>
        <v>0</v>
      </c>
      <c r="AT41" s="123"/>
      <c r="AU41" s="118"/>
      <c r="AV41" s="118"/>
      <c r="AW41" s="120">
        <f t="shared" si="20"/>
        <v>0</v>
      </c>
      <c r="AX41" s="127"/>
      <c r="AY41" s="127"/>
      <c r="AZ41" s="127"/>
      <c r="BA41" s="132">
        <v>5158894</v>
      </c>
      <c r="BB41" s="127"/>
      <c r="BC41" s="127"/>
      <c r="BD41" s="127"/>
      <c r="BE41" s="127"/>
      <c r="BF41" s="127"/>
    </row>
    <row r="42" spans="1:58" s="128" customFormat="1" ht="14.15" x14ac:dyDescent="0.35">
      <c r="A42" s="111"/>
      <c r="B42" s="111" t="s">
        <v>63</v>
      </c>
      <c r="C42" s="111" t="s">
        <v>57</v>
      </c>
      <c r="D42" s="111" t="s">
        <v>58</v>
      </c>
      <c r="E42" s="112">
        <v>5158830</v>
      </c>
      <c r="F42" s="112">
        <v>10</v>
      </c>
      <c r="G42" s="111" t="s">
        <v>159</v>
      </c>
      <c r="H42" s="111" t="s">
        <v>160</v>
      </c>
      <c r="I42" s="111" t="s">
        <v>113</v>
      </c>
      <c r="J42" s="112" t="s">
        <v>114</v>
      </c>
      <c r="K42" s="112">
        <v>2</v>
      </c>
      <c r="L42" s="112">
        <v>2</v>
      </c>
      <c r="M42" s="113">
        <v>43533</v>
      </c>
      <c r="N42" s="111">
        <v>1</v>
      </c>
      <c r="O42" s="114">
        <v>3</v>
      </c>
      <c r="P42" s="114">
        <v>3</v>
      </c>
      <c r="Q42" s="115">
        <f t="shared" si="13"/>
        <v>3</v>
      </c>
      <c r="R42" s="116"/>
      <c r="S42" s="114">
        <v>3</v>
      </c>
      <c r="T42" s="116"/>
      <c r="U42" s="117"/>
      <c r="V42" s="118"/>
      <c r="W42" s="119"/>
      <c r="X42" s="120">
        <f t="shared" si="14"/>
        <v>0</v>
      </c>
      <c r="Y42" s="123"/>
      <c r="Z42" s="118"/>
      <c r="AA42" s="118"/>
      <c r="AB42" s="120">
        <f t="shared" si="15"/>
        <v>0</v>
      </c>
      <c r="AC42" s="124"/>
      <c r="AD42" s="118"/>
      <c r="AE42" s="118"/>
      <c r="AF42" s="120">
        <f t="shared" si="16"/>
        <v>0</v>
      </c>
      <c r="AG42" s="123"/>
      <c r="AH42" s="118"/>
      <c r="AI42" s="118"/>
      <c r="AJ42" s="120">
        <f t="shared" si="17"/>
        <v>0</v>
      </c>
      <c r="AK42" s="124"/>
      <c r="AL42" s="118"/>
      <c r="AM42" s="118"/>
      <c r="AN42" s="120">
        <f t="shared" si="18"/>
        <v>0</v>
      </c>
      <c r="AO42" s="125"/>
      <c r="AP42" s="129">
        <v>1</v>
      </c>
      <c r="AQ42" s="118" t="s">
        <v>12</v>
      </c>
      <c r="AR42" s="119">
        <v>3</v>
      </c>
      <c r="AS42" s="120">
        <f t="shared" si="19"/>
        <v>3</v>
      </c>
      <c r="AT42" s="123"/>
      <c r="AU42" s="118"/>
      <c r="AV42" s="118"/>
      <c r="AW42" s="120">
        <f t="shared" si="20"/>
        <v>0</v>
      </c>
      <c r="AX42" s="127"/>
      <c r="AY42" s="127"/>
      <c r="AZ42" s="127"/>
      <c r="BA42" s="132">
        <v>5158967</v>
      </c>
      <c r="BB42" s="127"/>
      <c r="BC42" s="127"/>
      <c r="BD42" s="127"/>
      <c r="BE42" s="127"/>
      <c r="BF42" s="127"/>
    </row>
    <row r="43" spans="1:58" s="128" customFormat="1" ht="14.15" x14ac:dyDescent="0.35">
      <c r="A43" s="111"/>
      <c r="B43" s="111" t="s">
        <v>63</v>
      </c>
      <c r="C43" s="111" t="s">
        <v>57</v>
      </c>
      <c r="D43" s="111" t="s">
        <v>58</v>
      </c>
      <c r="E43" s="112">
        <v>5158892</v>
      </c>
      <c r="F43" s="112">
        <v>10</v>
      </c>
      <c r="G43" s="111" t="s">
        <v>163</v>
      </c>
      <c r="H43" s="111" t="s">
        <v>164</v>
      </c>
      <c r="I43" s="111" t="s">
        <v>165</v>
      </c>
      <c r="J43" s="112" t="s">
        <v>166</v>
      </c>
      <c r="K43" s="112">
        <v>3</v>
      </c>
      <c r="L43" s="112">
        <v>3</v>
      </c>
      <c r="M43" s="113">
        <v>43530</v>
      </c>
      <c r="N43" s="111">
        <v>1</v>
      </c>
      <c r="O43" s="114">
        <v>1</v>
      </c>
      <c r="P43" s="114">
        <v>1</v>
      </c>
      <c r="Q43" s="115">
        <f t="shared" si="13"/>
        <v>1</v>
      </c>
      <c r="R43" s="116"/>
      <c r="S43" s="114">
        <v>1</v>
      </c>
      <c r="T43" s="116"/>
      <c r="U43" s="117"/>
      <c r="V43" s="118"/>
      <c r="W43" s="119"/>
      <c r="X43" s="120">
        <f t="shared" si="14"/>
        <v>0</v>
      </c>
      <c r="Y43" s="123"/>
      <c r="Z43" s="118"/>
      <c r="AA43" s="118"/>
      <c r="AB43" s="120">
        <f t="shared" si="15"/>
        <v>0</v>
      </c>
      <c r="AC43" s="130">
        <v>1</v>
      </c>
      <c r="AD43" s="118" t="s">
        <v>12</v>
      </c>
      <c r="AE43" s="118">
        <v>1</v>
      </c>
      <c r="AF43" s="120">
        <f t="shared" si="16"/>
        <v>1</v>
      </c>
      <c r="AG43" s="123"/>
      <c r="AH43" s="118"/>
      <c r="AI43" s="118"/>
      <c r="AJ43" s="120">
        <f t="shared" si="17"/>
        <v>0</v>
      </c>
      <c r="AK43" s="124"/>
      <c r="AL43" s="118"/>
      <c r="AM43" s="118"/>
      <c r="AN43" s="120">
        <f t="shared" si="18"/>
        <v>0</v>
      </c>
      <c r="AO43" s="125"/>
      <c r="AP43" s="126"/>
      <c r="AQ43" s="118"/>
      <c r="AR43" s="119"/>
      <c r="AS43" s="120">
        <f t="shared" si="19"/>
        <v>0</v>
      </c>
      <c r="AT43" s="123"/>
      <c r="AU43" s="118"/>
      <c r="AV43" s="118"/>
      <c r="AW43" s="120">
        <f t="shared" si="20"/>
        <v>0</v>
      </c>
      <c r="AX43" s="127"/>
      <c r="AY43" s="127"/>
      <c r="AZ43" s="127"/>
      <c r="BA43" s="132">
        <v>5159992</v>
      </c>
      <c r="BB43" s="127"/>
      <c r="BC43" s="127"/>
      <c r="BD43" s="127"/>
      <c r="BE43" s="127"/>
      <c r="BF43" s="127"/>
    </row>
    <row r="44" spans="1:58" s="128" customFormat="1" ht="14.15" x14ac:dyDescent="0.35">
      <c r="A44" s="111"/>
      <c r="B44" s="111" t="s">
        <v>63</v>
      </c>
      <c r="C44" s="111" t="s">
        <v>57</v>
      </c>
      <c r="D44" s="111" t="s">
        <v>58</v>
      </c>
      <c r="E44" s="112">
        <v>5158893</v>
      </c>
      <c r="F44" s="112">
        <v>10</v>
      </c>
      <c r="G44" s="111" t="s">
        <v>167</v>
      </c>
      <c r="H44" s="111" t="s">
        <v>150</v>
      </c>
      <c r="I44" s="111" t="s">
        <v>101</v>
      </c>
      <c r="J44" s="112" t="s">
        <v>102</v>
      </c>
      <c r="K44" s="112">
        <v>3</v>
      </c>
      <c r="L44" s="112">
        <v>3</v>
      </c>
      <c r="M44" s="113">
        <v>43530</v>
      </c>
      <c r="N44" s="111">
        <v>1</v>
      </c>
      <c r="O44" s="114">
        <v>0.5</v>
      </c>
      <c r="P44" s="114">
        <v>0.5</v>
      </c>
      <c r="Q44" s="115">
        <f t="shared" si="13"/>
        <v>0.5</v>
      </c>
      <c r="R44" s="116"/>
      <c r="S44" s="114">
        <v>0.5</v>
      </c>
      <c r="T44" s="116"/>
      <c r="U44" s="117"/>
      <c r="V44" s="118"/>
      <c r="W44" s="119"/>
      <c r="X44" s="120">
        <f t="shared" si="14"/>
        <v>0</v>
      </c>
      <c r="Y44" s="123"/>
      <c r="Z44" s="118"/>
      <c r="AA44" s="118"/>
      <c r="AB44" s="120">
        <f t="shared" si="15"/>
        <v>0</v>
      </c>
      <c r="AC44" s="124">
        <v>1</v>
      </c>
      <c r="AD44" s="118" t="s">
        <v>12</v>
      </c>
      <c r="AE44" s="118">
        <v>0.5</v>
      </c>
      <c r="AF44" s="120">
        <f t="shared" si="16"/>
        <v>0.5</v>
      </c>
      <c r="AG44" s="123"/>
      <c r="AH44" s="118"/>
      <c r="AI44" s="118"/>
      <c r="AJ44" s="120">
        <f t="shared" si="17"/>
        <v>0</v>
      </c>
      <c r="AK44" s="124"/>
      <c r="AL44" s="118"/>
      <c r="AM44" s="118"/>
      <c r="AN44" s="120">
        <f t="shared" si="18"/>
        <v>0</v>
      </c>
      <c r="AO44" s="125"/>
      <c r="AP44" s="126"/>
      <c r="AQ44" s="118"/>
      <c r="AR44" s="119"/>
      <c r="AS44" s="120">
        <f t="shared" si="19"/>
        <v>0</v>
      </c>
      <c r="AT44" s="123"/>
      <c r="AU44" s="118"/>
      <c r="AV44" s="118"/>
      <c r="AW44" s="120">
        <f t="shared" si="20"/>
        <v>0</v>
      </c>
      <c r="AX44" s="127"/>
      <c r="AY44" s="127"/>
      <c r="AZ44" s="127"/>
      <c r="BA44" s="132">
        <v>5160047</v>
      </c>
      <c r="BB44" s="127"/>
      <c r="BC44" s="127"/>
      <c r="BD44" s="127"/>
      <c r="BE44" s="127"/>
      <c r="BF44" s="127"/>
    </row>
    <row r="45" spans="1:58" s="128" customFormat="1" ht="14.15" x14ac:dyDescent="0.35">
      <c r="A45" s="111"/>
      <c r="B45" s="111" t="s">
        <v>63</v>
      </c>
      <c r="C45" s="111" t="s">
        <v>57</v>
      </c>
      <c r="D45" s="111" t="s">
        <v>58</v>
      </c>
      <c r="E45" s="112">
        <v>5158894</v>
      </c>
      <c r="F45" s="112">
        <v>10</v>
      </c>
      <c r="G45" s="111" t="s">
        <v>168</v>
      </c>
      <c r="H45" s="111" t="s">
        <v>168</v>
      </c>
      <c r="I45" s="111" t="s">
        <v>72</v>
      </c>
      <c r="J45" s="112" t="s">
        <v>73</v>
      </c>
      <c r="K45" s="112">
        <v>3</v>
      </c>
      <c r="L45" s="112">
        <v>3</v>
      </c>
      <c r="M45" s="113">
        <v>43530</v>
      </c>
      <c r="N45" s="111">
        <v>1</v>
      </c>
      <c r="O45" s="114">
        <v>0.3</v>
      </c>
      <c r="P45" s="114">
        <v>0.3</v>
      </c>
      <c r="Q45" s="115">
        <f t="shared" si="13"/>
        <v>0.3</v>
      </c>
      <c r="R45" s="116"/>
      <c r="S45" s="114">
        <v>0.3</v>
      </c>
      <c r="T45" s="116"/>
      <c r="U45" s="117"/>
      <c r="V45" s="118"/>
      <c r="W45" s="119"/>
      <c r="X45" s="120">
        <f t="shared" si="14"/>
        <v>0</v>
      </c>
      <c r="Y45" s="123"/>
      <c r="Z45" s="118"/>
      <c r="AA45" s="118"/>
      <c r="AB45" s="120">
        <f t="shared" si="15"/>
        <v>0</v>
      </c>
      <c r="AC45" s="124">
        <v>1</v>
      </c>
      <c r="AD45" s="118" t="s">
        <v>12</v>
      </c>
      <c r="AE45" s="118">
        <v>0.3</v>
      </c>
      <c r="AF45" s="120">
        <f t="shared" si="16"/>
        <v>0.3</v>
      </c>
      <c r="AG45" s="123"/>
      <c r="AH45" s="118"/>
      <c r="AI45" s="118"/>
      <c r="AJ45" s="120">
        <f t="shared" si="17"/>
        <v>0</v>
      </c>
      <c r="AK45" s="124"/>
      <c r="AL45" s="118"/>
      <c r="AM45" s="118"/>
      <c r="AN45" s="120">
        <f t="shared" si="18"/>
        <v>0</v>
      </c>
      <c r="AO45" s="125"/>
      <c r="AP45" s="126"/>
      <c r="AQ45" s="118"/>
      <c r="AR45" s="119"/>
      <c r="AS45" s="120">
        <f t="shared" si="19"/>
        <v>0</v>
      </c>
      <c r="AT45" s="123"/>
      <c r="AU45" s="118"/>
      <c r="AV45" s="118"/>
      <c r="AW45" s="120">
        <f t="shared" si="20"/>
        <v>0</v>
      </c>
      <c r="AX45" s="127"/>
      <c r="AY45" s="127"/>
      <c r="AZ45" s="127"/>
      <c r="BA45" s="132">
        <v>5158802</v>
      </c>
      <c r="BB45" s="127"/>
      <c r="BC45" s="127"/>
      <c r="BD45" s="127"/>
      <c r="BE45" s="127"/>
      <c r="BF45" s="127"/>
    </row>
    <row r="46" spans="1:58" s="128" customFormat="1" ht="14.15" x14ac:dyDescent="0.35">
      <c r="A46" s="111"/>
      <c r="B46" s="111" t="s">
        <v>63</v>
      </c>
      <c r="C46" s="111" t="s">
        <v>57</v>
      </c>
      <c r="D46" s="111" t="s">
        <v>58</v>
      </c>
      <c r="E46" s="112">
        <v>5158967</v>
      </c>
      <c r="F46" s="112">
        <v>10</v>
      </c>
      <c r="G46" s="111" t="s">
        <v>172</v>
      </c>
      <c r="H46" s="111" t="s">
        <v>172</v>
      </c>
      <c r="I46" s="111" t="s">
        <v>173</v>
      </c>
      <c r="J46" s="112" t="s">
        <v>174</v>
      </c>
      <c r="K46" s="112">
        <v>3</v>
      </c>
      <c r="L46" s="112">
        <v>3</v>
      </c>
      <c r="M46" s="113">
        <v>43528</v>
      </c>
      <c r="N46" s="111">
        <v>1</v>
      </c>
      <c r="O46" s="114">
        <v>0.3</v>
      </c>
      <c r="P46" s="114">
        <v>0.3</v>
      </c>
      <c r="Q46" s="115">
        <f t="shared" si="13"/>
        <v>0.3</v>
      </c>
      <c r="R46" s="116"/>
      <c r="S46" s="114">
        <v>0.3</v>
      </c>
      <c r="T46" s="116"/>
      <c r="U46" s="117">
        <v>1</v>
      </c>
      <c r="V46" s="118" t="s">
        <v>12</v>
      </c>
      <c r="W46" s="119">
        <v>0.3</v>
      </c>
      <c r="X46" s="120">
        <f t="shared" si="14"/>
        <v>0.3</v>
      </c>
      <c r="Y46" s="123"/>
      <c r="Z46" s="118"/>
      <c r="AA46" s="118"/>
      <c r="AB46" s="120">
        <f t="shared" si="15"/>
        <v>0</v>
      </c>
      <c r="AC46" s="124"/>
      <c r="AD46" s="118"/>
      <c r="AE46" s="118"/>
      <c r="AF46" s="120">
        <f t="shared" si="16"/>
        <v>0</v>
      </c>
      <c r="AG46" s="123"/>
      <c r="AH46" s="118"/>
      <c r="AI46" s="118"/>
      <c r="AJ46" s="120">
        <f t="shared" si="17"/>
        <v>0</v>
      </c>
      <c r="AK46" s="124"/>
      <c r="AL46" s="118"/>
      <c r="AM46" s="118"/>
      <c r="AN46" s="120">
        <f t="shared" si="18"/>
        <v>0</v>
      </c>
      <c r="AO46" s="125"/>
      <c r="AP46" s="126"/>
      <c r="AQ46" s="118"/>
      <c r="AR46" s="119"/>
      <c r="AS46" s="120">
        <f t="shared" si="19"/>
        <v>0</v>
      </c>
      <c r="AT46" s="123"/>
      <c r="AU46" s="118"/>
      <c r="AV46" s="118"/>
      <c r="AW46" s="120">
        <f t="shared" si="20"/>
        <v>0</v>
      </c>
      <c r="AX46" s="127"/>
      <c r="AY46" s="127"/>
      <c r="AZ46" s="127"/>
      <c r="BA46" s="132">
        <v>5158827</v>
      </c>
      <c r="BB46" s="127"/>
      <c r="BC46" s="127"/>
      <c r="BD46" s="127"/>
      <c r="BE46" s="127"/>
      <c r="BF46" s="127"/>
    </row>
    <row r="47" spans="1:58" s="128" customFormat="1" ht="14.15" x14ac:dyDescent="0.35">
      <c r="A47" s="111"/>
      <c r="B47" s="111" t="s">
        <v>63</v>
      </c>
      <c r="C47" s="111" t="s">
        <v>57</v>
      </c>
      <c r="D47" s="111" t="s">
        <v>58</v>
      </c>
      <c r="E47" s="112">
        <v>5159992</v>
      </c>
      <c r="F47" s="112">
        <v>10</v>
      </c>
      <c r="G47" s="111" t="s">
        <v>175</v>
      </c>
      <c r="H47" s="111" t="s">
        <v>175</v>
      </c>
      <c r="I47" s="111" t="s">
        <v>165</v>
      </c>
      <c r="J47" s="112" t="s">
        <v>166</v>
      </c>
      <c r="K47" s="112">
        <v>3</v>
      </c>
      <c r="L47" s="112">
        <v>3</v>
      </c>
      <c r="M47" s="113">
        <v>43530</v>
      </c>
      <c r="N47" s="111">
        <v>1</v>
      </c>
      <c r="O47" s="114">
        <v>0.3</v>
      </c>
      <c r="P47" s="114">
        <v>0.3</v>
      </c>
      <c r="Q47" s="115">
        <f t="shared" si="13"/>
        <v>0.3</v>
      </c>
      <c r="R47" s="116"/>
      <c r="S47" s="114">
        <v>0.3</v>
      </c>
      <c r="T47" s="116"/>
      <c r="U47" s="117"/>
      <c r="V47" s="118"/>
      <c r="W47" s="119"/>
      <c r="X47" s="120">
        <f t="shared" si="14"/>
        <v>0</v>
      </c>
      <c r="Y47" s="123"/>
      <c r="Z47" s="118"/>
      <c r="AA47" s="118"/>
      <c r="AB47" s="120">
        <f t="shared" si="15"/>
        <v>0</v>
      </c>
      <c r="AC47" s="124">
        <v>1</v>
      </c>
      <c r="AD47" s="118" t="s">
        <v>12</v>
      </c>
      <c r="AE47" s="118">
        <v>0.3</v>
      </c>
      <c r="AF47" s="120">
        <f t="shared" si="16"/>
        <v>0.3</v>
      </c>
      <c r="AG47" s="123"/>
      <c r="AH47" s="118"/>
      <c r="AI47" s="118"/>
      <c r="AJ47" s="120">
        <f t="shared" si="17"/>
        <v>0</v>
      </c>
      <c r="AK47" s="124"/>
      <c r="AL47" s="118"/>
      <c r="AM47" s="118"/>
      <c r="AN47" s="120">
        <f t="shared" si="18"/>
        <v>0</v>
      </c>
      <c r="AO47" s="125"/>
      <c r="AP47" s="126"/>
      <c r="AQ47" s="118"/>
      <c r="AR47" s="119"/>
      <c r="AS47" s="120">
        <f t="shared" si="19"/>
        <v>0</v>
      </c>
      <c r="AT47" s="123"/>
      <c r="AU47" s="118"/>
      <c r="AV47" s="118"/>
      <c r="AW47" s="120">
        <f t="shared" si="20"/>
        <v>0</v>
      </c>
      <c r="AX47" s="127"/>
      <c r="AY47" s="127"/>
      <c r="AZ47" s="127"/>
      <c r="BA47" s="132">
        <v>5158922</v>
      </c>
      <c r="BB47" s="127"/>
      <c r="BC47" s="127"/>
      <c r="BD47" s="127"/>
      <c r="BE47" s="127"/>
      <c r="BF47" s="127"/>
    </row>
    <row r="48" spans="1:58" s="128" customFormat="1" ht="14.15" x14ac:dyDescent="0.35">
      <c r="A48" s="111"/>
      <c r="B48" s="111" t="s">
        <v>63</v>
      </c>
      <c r="C48" s="111" t="s">
        <v>57</v>
      </c>
      <c r="D48" s="111" t="s">
        <v>58</v>
      </c>
      <c r="E48" s="112">
        <v>5160047</v>
      </c>
      <c r="F48" s="112">
        <v>10</v>
      </c>
      <c r="G48" s="111" t="s">
        <v>176</v>
      </c>
      <c r="H48" s="111" t="s">
        <v>176</v>
      </c>
      <c r="I48" s="111" t="s">
        <v>177</v>
      </c>
      <c r="J48" s="112" t="s">
        <v>178</v>
      </c>
      <c r="K48" s="112">
        <v>3</v>
      </c>
      <c r="L48" s="112">
        <v>3</v>
      </c>
      <c r="M48" s="113">
        <v>43530</v>
      </c>
      <c r="N48" s="111">
        <v>1</v>
      </c>
      <c r="O48" s="114">
        <v>0.3</v>
      </c>
      <c r="P48" s="114">
        <v>0.3</v>
      </c>
      <c r="Q48" s="115">
        <f t="shared" si="13"/>
        <v>0.3</v>
      </c>
      <c r="R48" s="116"/>
      <c r="S48" s="114">
        <v>0.3</v>
      </c>
      <c r="T48" s="116"/>
      <c r="U48" s="117"/>
      <c r="V48" s="118"/>
      <c r="W48" s="119"/>
      <c r="X48" s="120">
        <f t="shared" si="14"/>
        <v>0</v>
      </c>
      <c r="Y48" s="123"/>
      <c r="Z48" s="118"/>
      <c r="AA48" s="118"/>
      <c r="AB48" s="120">
        <f t="shared" si="15"/>
        <v>0</v>
      </c>
      <c r="AC48" s="124">
        <v>1</v>
      </c>
      <c r="AD48" s="118" t="s">
        <v>12</v>
      </c>
      <c r="AE48" s="118">
        <v>0.3</v>
      </c>
      <c r="AF48" s="120">
        <f t="shared" si="16"/>
        <v>0.3</v>
      </c>
      <c r="AG48" s="123"/>
      <c r="AH48" s="118"/>
      <c r="AI48" s="118"/>
      <c r="AJ48" s="120">
        <f t="shared" si="17"/>
        <v>0</v>
      </c>
      <c r="AK48" s="124"/>
      <c r="AL48" s="118"/>
      <c r="AM48" s="118"/>
      <c r="AN48" s="120">
        <f t="shared" si="18"/>
        <v>0</v>
      </c>
      <c r="AO48" s="125"/>
      <c r="AP48" s="126"/>
      <c r="AQ48" s="118"/>
      <c r="AR48" s="119"/>
      <c r="AS48" s="120">
        <f t="shared" si="19"/>
        <v>0</v>
      </c>
      <c r="AT48" s="123"/>
      <c r="AU48" s="118"/>
      <c r="AV48" s="118"/>
      <c r="AW48" s="120">
        <f t="shared" si="20"/>
        <v>0</v>
      </c>
      <c r="AX48" s="127"/>
      <c r="AY48" s="127"/>
      <c r="AZ48" s="127"/>
      <c r="BA48" s="132">
        <v>5158947</v>
      </c>
      <c r="BB48" s="127"/>
      <c r="BC48" s="127"/>
      <c r="BD48" s="127"/>
      <c r="BE48" s="127"/>
      <c r="BF48" s="127"/>
    </row>
    <row r="49" spans="1:58" s="128" customFormat="1" ht="14.15" x14ac:dyDescent="0.35">
      <c r="A49" s="111"/>
      <c r="B49" s="111" t="s">
        <v>63</v>
      </c>
      <c r="C49" s="111" t="s">
        <v>57</v>
      </c>
      <c r="D49" s="111" t="s">
        <v>62</v>
      </c>
      <c r="E49" s="112">
        <v>5158802</v>
      </c>
      <c r="F49" s="112">
        <v>10</v>
      </c>
      <c r="G49" s="111" t="s">
        <v>190</v>
      </c>
      <c r="H49" s="111" t="s">
        <v>190</v>
      </c>
      <c r="I49" s="111" t="s">
        <v>68</v>
      </c>
      <c r="J49" s="112" t="s">
        <v>69</v>
      </c>
      <c r="K49" s="112">
        <v>2</v>
      </c>
      <c r="L49" s="112">
        <v>2</v>
      </c>
      <c r="M49" s="113">
        <v>43533</v>
      </c>
      <c r="N49" s="111">
        <v>1</v>
      </c>
      <c r="O49" s="114">
        <v>0.3</v>
      </c>
      <c r="P49" s="114">
        <v>0.3</v>
      </c>
      <c r="Q49" s="115">
        <f>SUM(X49,AB49,AF49,AJ49,AN49,AS49,AW49)</f>
        <v>0.3</v>
      </c>
      <c r="R49" s="116"/>
      <c r="S49" s="114">
        <v>0.3</v>
      </c>
      <c r="T49" s="116"/>
      <c r="U49" s="117"/>
      <c r="V49" s="118"/>
      <c r="W49" s="119"/>
      <c r="X49" s="120">
        <f>IF($A49="RETIRÉ","",U49*W49)</f>
        <v>0</v>
      </c>
      <c r="Y49" s="123"/>
      <c r="Z49" s="118"/>
      <c r="AA49" s="118"/>
      <c r="AB49" s="120">
        <f>IF($A49="RETIRÉ","",Y49*AA49)</f>
        <v>0</v>
      </c>
      <c r="AC49" s="124"/>
      <c r="AD49" s="118"/>
      <c r="AE49" s="118"/>
      <c r="AF49" s="120">
        <f>IF($A49="RETIRÉ","",AC49*AE49)</f>
        <v>0</v>
      </c>
      <c r="AG49" s="123"/>
      <c r="AH49" s="118"/>
      <c r="AI49" s="118"/>
      <c r="AJ49" s="120">
        <f>IF($A49="RETIRÉ","",AG49*AI49)</f>
        <v>0</v>
      </c>
      <c r="AK49" s="124"/>
      <c r="AL49" s="118"/>
      <c r="AM49" s="118"/>
      <c r="AN49" s="120">
        <f>IF($A49="RETIRÉ","",AK49*AM49)</f>
        <v>0</v>
      </c>
      <c r="AO49" s="125"/>
      <c r="AP49" s="126">
        <v>1</v>
      </c>
      <c r="AQ49" s="118" t="s">
        <v>12</v>
      </c>
      <c r="AR49" s="119">
        <v>0.3</v>
      </c>
      <c r="AS49" s="120">
        <f>IF($A49="RETIRÉ","",AP49*AR49)</f>
        <v>0.3</v>
      </c>
      <c r="AT49" s="123"/>
      <c r="AU49" s="118"/>
      <c r="AV49" s="118"/>
      <c r="AW49" s="120">
        <f>IF($A49="RETIRÉ","",AT49*AV49)</f>
        <v>0</v>
      </c>
      <c r="AX49" s="127"/>
      <c r="AY49" s="127"/>
      <c r="AZ49" s="127"/>
      <c r="BA49" s="132">
        <v>5159003</v>
      </c>
      <c r="BB49" s="127"/>
      <c r="BC49" s="127"/>
      <c r="BD49" s="127"/>
      <c r="BE49" s="127"/>
      <c r="BF49" s="127"/>
    </row>
    <row r="50" spans="1:58" s="128" customFormat="1" ht="14.15" x14ac:dyDescent="0.35">
      <c r="A50" s="111"/>
      <c r="B50" s="111" t="s">
        <v>63</v>
      </c>
      <c r="C50" s="111" t="s">
        <v>57</v>
      </c>
      <c r="D50" s="111" t="s">
        <v>62</v>
      </c>
      <c r="E50" s="112">
        <v>5158827</v>
      </c>
      <c r="F50" s="112">
        <v>10</v>
      </c>
      <c r="G50" s="111" t="s">
        <v>191</v>
      </c>
      <c r="H50" s="111" t="s">
        <v>191</v>
      </c>
      <c r="I50" s="111" t="s">
        <v>90</v>
      </c>
      <c r="J50" s="112" t="s">
        <v>91</v>
      </c>
      <c r="K50" s="112">
        <v>3</v>
      </c>
      <c r="L50" s="112">
        <v>3</v>
      </c>
      <c r="M50" s="113">
        <v>43530</v>
      </c>
      <c r="N50" s="111">
        <v>1</v>
      </c>
      <c r="O50" s="114">
        <v>0.3</v>
      </c>
      <c r="P50" s="114">
        <v>0.3</v>
      </c>
      <c r="Q50" s="115">
        <f>SUM(X50,AB50,AF50,AJ50,AN50,AS50,AW50)</f>
        <v>0.3</v>
      </c>
      <c r="R50" s="116"/>
      <c r="S50" s="114">
        <v>0.3</v>
      </c>
      <c r="T50" s="116"/>
      <c r="U50" s="117"/>
      <c r="V50" s="118"/>
      <c r="W50" s="119"/>
      <c r="X50" s="120">
        <f>IF($A50="RETIRÉ","",U50*W50)</f>
        <v>0</v>
      </c>
      <c r="Y50" s="123"/>
      <c r="Z50" s="118"/>
      <c r="AA50" s="118"/>
      <c r="AB50" s="120">
        <f>IF($A50="RETIRÉ","",Y50*AA50)</f>
        <v>0</v>
      </c>
      <c r="AC50" s="123">
        <v>1</v>
      </c>
      <c r="AD50" s="118" t="s">
        <v>12</v>
      </c>
      <c r="AE50" s="118">
        <v>0.3</v>
      </c>
      <c r="AF50" s="120">
        <f>IF($A50="RETIRÉ","",AC50*AE50)</f>
        <v>0.3</v>
      </c>
      <c r="AG50" s="123"/>
      <c r="AH50" s="118"/>
      <c r="AI50" s="118"/>
      <c r="AJ50" s="120">
        <f>IF($A50="RETIRÉ","",AG50*AI50)</f>
        <v>0</v>
      </c>
      <c r="AK50" s="124"/>
      <c r="AL50" s="118"/>
      <c r="AM50" s="118"/>
      <c r="AN50" s="120">
        <f>IF($A50="RETIRÉ","",AK50*AM50)</f>
        <v>0</v>
      </c>
      <c r="AO50" s="125"/>
      <c r="AP50" s="123"/>
      <c r="AQ50" s="118"/>
      <c r="AR50" s="118"/>
      <c r="AS50" s="120">
        <f>IF($A50="RETIRÉ","",AP50*AR50)</f>
        <v>0</v>
      </c>
      <c r="AT50" s="123"/>
      <c r="AU50" s="118"/>
      <c r="AV50" s="118"/>
      <c r="AW50" s="120">
        <f>IF($A50="RETIRÉ","",AT50*AV50)</f>
        <v>0</v>
      </c>
      <c r="AX50" s="127"/>
      <c r="AY50" s="127"/>
      <c r="AZ50" s="127"/>
      <c r="BA50" s="132">
        <v>5160163</v>
      </c>
      <c r="BB50" s="127"/>
      <c r="BC50" s="127"/>
      <c r="BD50" s="127"/>
      <c r="BE50" s="127"/>
      <c r="BF50" s="127"/>
    </row>
    <row r="51" spans="1:58" s="128" customFormat="1" ht="14.15" x14ac:dyDescent="0.35">
      <c r="A51" s="111"/>
      <c r="B51" s="111" t="s">
        <v>63</v>
      </c>
      <c r="C51" s="111" t="s">
        <v>57</v>
      </c>
      <c r="D51" s="111" t="s">
        <v>62</v>
      </c>
      <c r="E51" s="112">
        <v>5158922</v>
      </c>
      <c r="F51" s="112">
        <v>10</v>
      </c>
      <c r="G51" s="111" t="s">
        <v>192</v>
      </c>
      <c r="H51" s="111" t="s">
        <v>192</v>
      </c>
      <c r="I51" s="111" t="s">
        <v>64</v>
      </c>
      <c r="J51" s="111" t="s">
        <v>65</v>
      </c>
      <c r="K51" s="112">
        <v>3</v>
      </c>
      <c r="L51" s="112">
        <v>3</v>
      </c>
      <c r="M51" s="113">
        <v>43530</v>
      </c>
      <c r="N51" s="111">
        <v>1</v>
      </c>
      <c r="O51" s="114">
        <v>0.5</v>
      </c>
      <c r="P51" s="114">
        <v>0.5</v>
      </c>
      <c r="Q51" s="115">
        <f>SUM(X51,AB51,AF51,AJ51,AN51,AS51,AW51)</f>
        <v>0.5</v>
      </c>
      <c r="R51" s="116"/>
      <c r="S51" s="114">
        <v>0.5</v>
      </c>
      <c r="T51" s="116"/>
      <c r="U51" s="117"/>
      <c r="V51" s="118"/>
      <c r="W51" s="119"/>
      <c r="X51" s="120">
        <f>IF($A51="RETIRÉ","",U51*W51)</f>
        <v>0</v>
      </c>
      <c r="Y51" s="126"/>
      <c r="Z51" s="118"/>
      <c r="AA51" s="119"/>
      <c r="AB51" s="120">
        <f>IF($A51="RETIRÉ","",Y51*AA51)</f>
        <v>0</v>
      </c>
      <c r="AC51" s="126">
        <v>1</v>
      </c>
      <c r="AD51" s="118" t="s">
        <v>12</v>
      </c>
      <c r="AE51" s="119">
        <v>0.5</v>
      </c>
      <c r="AF51" s="120">
        <f>IF($A51="RETIRÉ","",AC51*AE51)</f>
        <v>0.5</v>
      </c>
      <c r="AG51" s="123"/>
      <c r="AH51" s="118"/>
      <c r="AI51" s="118"/>
      <c r="AJ51" s="120">
        <f>IF($A51="RETIRÉ","",AG51*AI51)</f>
        <v>0</v>
      </c>
      <c r="AK51" s="126"/>
      <c r="AL51" s="118"/>
      <c r="AM51" s="118"/>
      <c r="AN51" s="120">
        <f>IF($A51="RETIRÉ","",AK51*AM51)</f>
        <v>0</v>
      </c>
      <c r="AO51" s="125"/>
      <c r="AP51" s="126"/>
      <c r="AQ51" s="118"/>
      <c r="AR51" s="119"/>
      <c r="AS51" s="120">
        <f>IF($A51="RETIRÉ","",AP51*AR51)</f>
        <v>0</v>
      </c>
      <c r="AT51" s="123"/>
      <c r="AU51" s="118"/>
      <c r="AV51" s="118"/>
      <c r="AW51" s="120">
        <f>IF($A51="RETIRÉ","",AT51*AV51)</f>
        <v>0</v>
      </c>
      <c r="AX51" s="127"/>
      <c r="AY51" s="127"/>
      <c r="AZ51" s="127"/>
      <c r="BA51" s="132">
        <v>5160164</v>
      </c>
      <c r="BB51" s="127"/>
      <c r="BC51" s="127"/>
      <c r="BD51" s="127"/>
      <c r="BE51" s="127"/>
      <c r="BF51" s="127"/>
    </row>
    <row r="52" spans="1:58" s="128" customFormat="1" ht="14.15" x14ac:dyDescent="0.35">
      <c r="A52" s="111"/>
      <c r="B52" s="111" t="s">
        <v>63</v>
      </c>
      <c r="C52" s="111" t="s">
        <v>57</v>
      </c>
      <c r="D52" s="111" t="s">
        <v>62</v>
      </c>
      <c r="E52" s="112">
        <v>5158947</v>
      </c>
      <c r="F52" s="112">
        <v>10</v>
      </c>
      <c r="G52" s="111" t="s">
        <v>193</v>
      </c>
      <c r="H52" s="111" t="s">
        <v>193</v>
      </c>
      <c r="I52" s="111" t="s">
        <v>182</v>
      </c>
      <c r="J52" s="112" t="s">
        <v>183</v>
      </c>
      <c r="K52" s="112">
        <v>3</v>
      </c>
      <c r="L52" s="112">
        <v>3</v>
      </c>
      <c r="M52" s="113">
        <v>43530</v>
      </c>
      <c r="N52" s="111">
        <v>1</v>
      </c>
      <c r="O52" s="114">
        <v>1</v>
      </c>
      <c r="P52" s="114">
        <v>1</v>
      </c>
      <c r="Q52" s="115">
        <f>SUM(X52,AB52,AF52,AJ52,AN52,AS52,AW52)</f>
        <v>1</v>
      </c>
      <c r="R52" s="116"/>
      <c r="S52" s="114">
        <v>1</v>
      </c>
      <c r="T52" s="116"/>
      <c r="U52" s="117"/>
      <c r="V52" s="118"/>
      <c r="W52" s="119"/>
      <c r="X52" s="120">
        <f>IF($A52="RETIRÉ","",U52*W52)</f>
        <v>0</v>
      </c>
      <c r="Y52" s="123"/>
      <c r="Z52" s="118"/>
      <c r="AA52" s="118"/>
      <c r="AB52" s="120">
        <f>IF($A52="RETIRÉ","",Y52*AA52)</f>
        <v>0</v>
      </c>
      <c r="AC52" s="123">
        <v>1</v>
      </c>
      <c r="AD52" s="118" t="s">
        <v>12</v>
      </c>
      <c r="AE52" s="118">
        <v>1</v>
      </c>
      <c r="AF52" s="120">
        <f>IF($A52="RETIRÉ","",AC52*AE52)</f>
        <v>1</v>
      </c>
      <c r="AG52" s="123"/>
      <c r="AH52" s="118"/>
      <c r="AI52" s="118"/>
      <c r="AJ52" s="120">
        <f>IF($A52="RETIRÉ","",AG52*AI52)</f>
        <v>0</v>
      </c>
      <c r="AK52" s="124"/>
      <c r="AL52" s="118"/>
      <c r="AM52" s="118"/>
      <c r="AN52" s="120">
        <f>IF($A52="RETIRÉ","",AK52*AM52)</f>
        <v>0</v>
      </c>
      <c r="AO52" s="125"/>
      <c r="AP52" s="126"/>
      <c r="AQ52" s="118"/>
      <c r="AR52" s="119"/>
      <c r="AS52" s="120">
        <f>IF($A52="RETIRÉ","",AP52*AR52)</f>
        <v>0</v>
      </c>
      <c r="AT52" s="123"/>
      <c r="AU52" s="118"/>
      <c r="AV52" s="118"/>
      <c r="AW52" s="120">
        <f>IF($A52="RETIRÉ","",AT52*AV52)</f>
        <v>0</v>
      </c>
      <c r="AX52" s="127"/>
      <c r="AY52" s="127"/>
      <c r="AZ52" s="127"/>
      <c r="BA52" s="132">
        <v>5160124</v>
      </c>
      <c r="BB52" s="127"/>
      <c r="BC52" s="127"/>
      <c r="BD52" s="127"/>
      <c r="BE52" s="127"/>
      <c r="BF52" s="127"/>
    </row>
    <row r="53" spans="1:58" s="128" customFormat="1" ht="14.15" x14ac:dyDescent="0.35">
      <c r="A53" s="111"/>
      <c r="B53" s="111" t="s">
        <v>63</v>
      </c>
      <c r="C53" s="111" t="s">
        <v>57</v>
      </c>
      <c r="D53" s="111" t="s">
        <v>62</v>
      </c>
      <c r="E53" s="112">
        <v>5159003</v>
      </c>
      <c r="F53" s="112">
        <v>10</v>
      </c>
      <c r="G53" s="111" t="s">
        <v>194</v>
      </c>
      <c r="H53" s="111" t="s">
        <v>194</v>
      </c>
      <c r="I53" s="111" t="s">
        <v>64</v>
      </c>
      <c r="J53" s="112" t="s">
        <v>65</v>
      </c>
      <c r="K53" s="112">
        <v>3</v>
      </c>
      <c r="L53" s="112">
        <v>3</v>
      </c>
      <c r="M53" s="113">
        <v>43530</v>
      </c>
      <c r="N53" s="111">
        <v>1</v>
      </c>
      <c r="O53" s="114">
        <v>1</v>
      </c>
      <c r="P53" s="114">
        <v>1</v>
      </c>
      <c r="Q53" s="115">
        <f>SUM(X53,AB53,AF53,AJ53,AN53,AS53,AW53)</f>
        <v>1</v>
      </c>
      <c r="R53" s="116"/>
      <c r="S53" s="114">
        <v>1</v>
      </c>
      <c r="T53" s="116"/>
      <c r="U53" s="117"/>
      <c r="V53" s="118"/>
      <c r="W53" s="119"/>
      <c r="X53" s="120">
        <f>IF($A53="RETIRÉ","",U53*W53)</f>
        <v>0</v>
      </c>
      <c r="Y53" s="123"/>
      <c r="Z53" s="118"/>
      <c r="AA53" s="118"/>
      <c r="AB53" s="120">
        <f>IF($A53="RETIRÉ","",Y53*AA53)</f>
        <v>0</v>
      </c>
      <c r="AC53" s="124">
        <v>1</v>
      </c>
      <c r="AD53" s="118" t="s">
        <v>12</v>
      </c>
      <c r="AE53" s="118">
        <v>1</v>
      </c>
      <c r="AF53" s="120">
        <f>IF($A53="RETIRÉ","",AC53*AE53)</f>
        <v>1</v>
      </c>
      <c r="AG53" s="123"/>
      <c r="AH53" s="118"/>
      <c r="AI53" s="118"/>
      <c r="AJ53" s="120">
        <f>IF($A53="RETIRÉ","",AG53*AI53)</f>
        <v>0</v>
      </c>
      <c r="AK53" s="124"/>
      <c r="AL53" s="118"/>
      <c r="AM53" s="118"/>
      <c r="AN53" s="120">
        <f>IF($A53="RETIRÉ","",AK53*AM53)</f>
        <v>0</v>
      </c>
      <c r="AO53" s="125"/>
      <c r="AP53" s="126"/>
      <c r="AQ53" s="118"/>
      <c r="AR53" s="119"/>
      <c r="AS53" s="120">
        <f>IF($A53="RETIRÉ","",AP53*AR53)</f>
        <v>0</v>
      </c>
      <c r="AT53" s="123"/>
      <c r="AU53" s="118"/>
      <c r="AV53" s="118"/>
      <c r="AW53" s="120">
        <f>IF($A53="RETIRÉ","",AT53*AV53)</f>
        <v>0</v>
      </c>
      <c r="AX53" s="127"/>
      <c r="AY53" s="127"/>
      <c r="AZ53" s="127"/>
      <c r="BA53" s="132">
        <v>5160124</v>
      </c>
      <c r="BB53" s="127"/>
      <c r="BC53" s="127"/>
      <c r="BD53" s="127"/>
      <c r="BE53" s="127"/>
      <c r="BF53" s="127"/>
    </row>
    <row r="54" spans="1:58" s="128" customFormat="1" ht="14.15" x14ac:dyDescent="0.35">
      <c r="A54" s="111"/>
      <c r="B54" s="111" t="s">
        <v>63</v>
      </c>
      <c r="C54" s="111" t="s">
        <v>57</v>
      </c>
      <c r="D54" s="111" t="s">
        <v>58</v>
      </c>
      <c r="E54" s="112">
        <v>5160163</v>
      </c>
      <c r="F54" s="112">
        <v>10</v>
      </c>
      <c r="G54" s="111" t="s">
        <v>179</v>
      </c>
      <c r="H54" s="111" t="s">
        <v>179</v>
      </c>
      <c r="I54" s="111" t="s">
        <v>180</v>
      </c>
      <c r="J54" s="112" t="s">
        <v>181</v>
      </c>
      <c r="K54" s="112">
        <v>3</v>
      </c>
      <c r="L54" s="112">
        <v>3</v>
      </c>
      <c r="M54" s="113">
        <v>43530</v>
      </c>
      <c r="N54" s="111">
        <v>1</v>
      </c>
      <c r="O54" s="114">
        <v>0.1</v>
      </c>
      <c r="P54" s="114">
        <v>0.1</v>
      </c>
      <c r="Q54" s="115">
        <f t="shared" si="13"/>
        <v>0.1</v>
      </c>
      <c r="R54" s="116"/>
      <c r="S54" s="114">
        <v>0.1</v>
      </c>
      <c r="T54" s="116"/>
      <c r="U54" s="117"/>
      <c r="V54" s="118"/>
      <c r="W54" s="119"/>
      <c r="X54" s="120">
        <f t="shared" si="14"/>
        <v>0</v>
      </c>
      <c r="Y54" s="123"/>
      <c r="Z54" s="118"/>
      <c r="AA54" s="118"/>
      <c r="AB54" s="120">
        <f t="shared" si="15"/>
        <v>0</v>
      </c>
      <c r="AC54" s="130">
        <v>1</v>
      </c>
      <c r="AD54" s="118" t="s">
        <v>12</v>
      </c>
      <c r="AE54" s="118">
        <v>0.1</v>
      </c>
      <c r="AF54" s="120">
        <f t="shared" si="16"/>
        <v>0.1</v>
      </c>
      <c r="AG54" s="123"/>
      <c r="AH54" s="118"/>
      <c r="AI54" s="118"/>
      <c r="AJ54" s="120">
        <f t="shared" si="17"/>
        <v>0</v>
      </c>
      <c r="AK54" s="124"/>
      <c r="AL54" s="118"/>
      <c r="AM54" s="118"/>
      <c r="AN54" s="120">
        <f t="shared" si="18"/>
        <v>0</v>
      </c>
      <c r="AO54" s="125"/>
      <c r="AP54" s="126"/>
      <c r="AQ54" s="118"/>
      <c r="AR54" s="119"/>
      <c r="AS54" s="120">
        <f t="shared" si="19"/>
        <v>0</v>
      </c>
      <c r="AT54" s="123"/>
      <c r="AU54" s="118"/>
      <c r="AV54" s="118"/>
      <c r="AW54" s="120">
        <f t="shared" si="20"/>
        <v>0</v>
      </c>
      <c r="AX54" s="127"/>
      <c r="AY54" s="127"/>
      <c r="AZ54" s="127"/>
      <c r="BA54" s="134">
        <v>5158709</v>
      </c>
      <c r="BB54" s="127"/>
      <c r="BC54" s="127"/>
      <c r="BD54" s="127"/>
      <c r="BE54" s="127"/>
      <c r="BF54" s="127"/>
    </row>
    <row r="55" spans="1:58" s="128" customFormat="1" ht="14.15" x14ac:dyDescent="0.35">
      <c r="A55" s="111"/>
      <c r="B55" s="111" t="s">
        <v>63</v>
      </c>
      <c r="C55" s="111" t="s">
        <v>57</v>
      </c>
      <c r="D55" s="111" t="s">
        <v>62</v>
      </c>
      <c r="E55" s="112">
        <v>5160164</v>
      </c>
      <c r="F55" s="112">
        <v>10</v>
      </c>
      <c r="G55" s="111" t="s">
        <v>197</v>
      </c>
      <c r="H55" s="111" t="s">
        <v>197</v>
      </c>
      <c r="I55" s="111" t="s">
        <v>198</v>
      </c>
      <c r="J55" s="112" t="s">
        <v>199</v>
      </c>
      <c r="K55" s="112">
        <v>3</v>
      </c>
      <c r="L55" s="112">
        <v>3</v>
      </c>
      <c r="M55" s="113">
        <v>43530</v>
      </c>
      <c r="N55" s="111">
        <v>1</v>
      </c>
      <c r="O55" s="114">
        <v>0.3</v>
      </c>
      <c r="P55" s="114">
        <v>0.3</v>
      </c>
      <c r="Q55" s="115">
        <f>SUM(X55,AB55,AF55,AJ55,AN55,AS55,AW55)</f>
        <v>0.3</v>
      </c>
      <c r="R55" s="116"/>
      <c r="S55" s="114">
        <v>0.3</v>
      </c>
      <c r="T55" s="116"/>
      <c r="U55" s="117"/>
      <c r="V55" s="118"/>
      <c r="W55" s="119"/>
      <c r="X55" s="120">
        <f t="shared" ref="X55" si="21">IF($A55="RETIRÉ","",U55*W55)</f>
        <v>0</v>
      </c>
      <c r="Y55" s="123"/>
      <c r="Z55" s="118"/>
      <c r="AA55" s="118"/>
      <c r="AB55" s="120">
        <f t="shared" ref="AB55" si="22">IF($A55="RETIRÉ","",Y55*AA55)</f>
        <v>0</v>
      </c>
      <c r="AC55" s="124">
        <v>1</v>
      </c>
      <c r="AD55" s="118" t="s">
        <v>12</v>
      </c>
      <c r="AE55" s="118">
        <v>0.3</v>
      </c>
      <c r="AF55" s="120">
        <f t="shared" ref="AF55" si="23">IF($A55="RETIRÉ","",AC55*AE55)</f>
        <v>0.3</v>
      </c>
      <c r="AG55" s="123"/>
      <c r="AH55" s="118"/>
      <c r="AI55" s="118"/>
      <c r="AJ55" s="120">
        <f t="shared" ref="AJ55" si="24">IF($A55="RETIRÉ","",AG55*AI55)</f>
        <v>0</v>
      </c>
      <c r="AK55" s="124"/>
      <c r="AL55" s="118"/>
      <c r="AM55" s="118"/>
      <c r="AN55" s="120">
        <f t="shared" ref="AN55" si="25">IF($A55="RETIRÉ","",AK55*AM55)</f>
        <v>0</v>
      </c>
      <c r="AO55" s="125"/>
      <c r="AP55" s="126"/>
      <c r="AQ55" s="118"/>
      <c r="AR55" s="119"/>
      <c r="AS55" s="120">
        <f t="shared" ref="AS55" si="26">IF($A55="RETIRÉ","",AP55*AR55)</f>
        <v>0</v>
      </c>
      <c r="AT55" s="123"/>
      <c r="AU55" s="118"/>
      <c r="AV55" s="118"/>
      <c r="AW55" s="120">
        <f t="shared" ref="AW55" si="27">IF($A55="RETIRÉ","",AT55*AV55)</f>
        <v>0</v>
      </c>
      <c r="AX55" s="127"/>
      <c r="AY55" s="127"/>
      <c r="AZ55" s="127"/>
      <c r="BA55" s="134">
        <v>5160078</v>
      </c>
      <c r="BB55" s="127"/>
      <c r="BC55" s="127"/>
      <c r="BD55" s="127"/>
      <c r="BE55" s="127"/>
      <c r="BF55" s="127"/>
    </row>
    <row r="56" spans="1:58" s="29" customFormat="1" ht="14.15" x14ac:dyDescent="0.35">
      <c r="A56" s="54"/>
      <c r="B56" s="54"/>
      <c r="C56" s="54"/>
      <c r="D56" s="54"/>
      <c r="E56" s="55"/>
      <c r="F56" s="55"/>
      <c r="G56" s="54"/>
      <c r="H56" s="54"/>
      <c r="I56" s="54"/>
      <c r="J56" s="55"/>
      <c r="K56" s="55"/>
      <c r="L56" s="55"/>
      <c r="M56" s="56"/>
      <c r="N56" s="54"/>
      <c r="O56" s="57"/>
      <c r="P56" s="57"/>
      <c r="Q56" s="39"/>
      <c r="R56" s="30"/>
      <c r="S56" s="57"/>
      <c r="T56" s="30"/>
      <c r="U56" s="96"/>
      <c r="V56" s="60"/>
      <c r="W56" s="79"/>
      <c r="X56" s="58"/>
      <c r="Y56" s="59"/>
      <c r="Z56" s="60"/>
      <c r="AA56" s="60"/>
      <c r="AB56" s="58"/>
      <c r="AC56" s="77"/>
      <c r="AD56" s="60"/>
      <c r="AE56" s="60"/>
      <c r="AF56" s="58"/>
      <c r="AG56" s="59"/>
      <c r="AH56" s="60"/>
      <c r="AI56" s="60"/>
      <c r="AJ56" s="58"/>
      <c r="AK56" s="77"/>
      <c r="AL56" s="60"/>
      <c r="AM56" s="60"/>
      <c r="AN56" s="58"/>
      <c r="AO56" s="31"/>
      <c r="AP56" s="78"/>
      <c r="AQ56" s="60"/>
      <c r="AR56" s="79"/>
      <c r="AS56" s="58"/>
      <c r="AT56" s="59"/>
      <c r="AU56" s="60"/>
      <c r="AV56" s="60"/>
      <c r="AW56" s="58"/>
      <c r="AX56" s="32"/>
      <c r="AY56" s="32"/>
      <c r="AZ56" s="32"/>
      <c r="BA56" s="132">
        <v>5151865</v>
      </c>
      <c r="BB56" s="32"/>
      <c r="BC56" s="32"/>
      <c r="BD56" s="32"/>
      <c r="BE56" s="32"/>
      <c r="BF56" s="32"/>
    </row>
    <row r="57" spans="1:58" s="128" customFormat="1" ht="14.15" x14ac:dyDescent="0.35">
      <c r="A57" s="111"/>
      <c r="B57" s="111" t="s">
        <v>50</v>
      </c>
      <c r="C57" s="111" t="s">
        <v>57</v>
      </c>
      <c r="D57" s="111" t="s">
        <v>80</v>
      </c>
      <c r="E57" s="112">
        <v>5160124</v>
      </c>
      <c r="F57" s="112">
        <v>10</v>
      </c>
      <c r="G57" s="111" t="s">
        <v>186</v>
      </c>
      <c r="H57" s="111" t="s">
        <v>187</v>
      </c>
      <c r="I57" s="111" t="s">
        <v>87</v>
      </c>
      <c r="J57" s="112" t="s">
        <v>88</v>
      </c>
      <c r="K57" s="112">
        <v>2</v>
      </c>
      <c r="L57" s="112">
        <v>2</v>
      </c>
      <c r="M57" s="113">
        <v>43534</v>
      </c>
      <c r="N57" s="111">
        <v>1</v>
      </c>
      <c r="O57" s="114">
        <v>0.5</v>
      </c>
      <c r="P57" s="114">
        <v>0.5</v>
      </c>
      <c r="Q57" s="115">
        <f t="shared" si="13"/>
        <v>0.5</v>
      </c>
      <c r="R57" s="116"/>
      <c r="S57" s="114">
        <v>0.5</v>
      </c>
      <c r="T57" s="116"/>
      <c r="U57" s="117"/>
      <c r="V57" s="118"/>
      <c r="W57" s="119"/>
      <c r="X57" s="120">
        <f t="shared" si="14"/>
        <v>0</v>
      </c>
      <c r="Y57" s="123"/>
      <c r="Z57" s="118"/>
      <c r="AA57" s="118"/>
      <c r="AB57" s="120">
        <f t="shared" si="15"/>
        <v>0</v>
      </c>
      <c r="AC57" s="124"/>
      <c r="AD57" s="118"/>
      <c r="AE57" s="118"/>
      <c r="AF57" s="120">
        <f t="shared" si="16"/>
        <v>0</v>
      </c>
      <c r="AG57" s="123"/>
      <c r="AH57" s="118"/>
      <c r="AI57" s="118"/>
      <c r="AJ57" s="120">
        <f t="shared" si="17"/>
        <v>0</v>
      </c>
      <c r="AK57" s="124"/>
      <c r="AL57" s="118"/>
      <c r="AM57" s="118"/>
      <c r="AN57" s="120">
        <f t="shared" si="18"/>
        <v>0</v>
      </c>
      <c r="AO57" s="125"/>
      <c r="AP57" s="123"/>
      <c r="AQ57" s="118"/>
      <c r="AR57" s="118"/>
      <c r="AS57" s="120">
        <f t="shared" si="19"/>
        <v>0</v>
      </c>
      <c r="AT57" s="121">
        <v>1</v>
      </c>
      <c r="AU57" s="118" t="s">
        <v>12</v>
      </c>
      <c r="AV57" s="118">
        <v>0.5</v>
      </c>
      <c r="AW57" s="120">
        <f t="shared" si="20"/>
        <v>0.5</v>
      </c>
      <c r="AX57" s="127"/>
      <c r="AY57" s="127"/>
      <c r="AZ57" s="127"/>
      <c r="BA57" s="134">
        <v>5158618</v>
      </c>
      <c r="BB57" s="127"/>
      <c r="BC57" s="127"/>
      <c r="BD57" s="127"/>
      <c r="BE57" s="127"/>
      <c r="BF57" s="127"/>
    </row>
    <row r="58" spans="1:58" s="128" customFormat="1" ht="14.15" x14ac:dyDescent="0.35">
      <c r="A58" s="111"/>
      <c r="B58" s="111" t="s">
        <v>50</v>
      </c>
      <c r="C58" s="111" t="s">
        <v>57</v>
      </c>
      <c r="D58" s="111" t="s">
        <v>80</v>
      </c>
      <c r="E58" s="112">
        <v>5160124</v>
      </c>
      <c r="F58" s="112">
        <v>20</v>
      </c>
      <c r="G58" s="111" t="s">
        <v>186</v>
      </c>
      <c r="H58" s="111" t="s">
        <v>188</v>
      </c>
      <c r="I58" s="111" t="s">
        <v>87</v>
      </c>
      <c r="J58" s="112" t="s">
        <v>88</v>
      </c>
      <c r="K58" s="112">
        <v>2</v>
      </c>
      <c r="L58" s="112">
        <v>2</v>
      </c>
      <c r="M58" s="113">
        <v>43534</v>
      </c>
      <c r="N58" s="111">
        <v>1</v>
      </c>
      <c r="O58" s="114">
        <v>0.3</v>
      </c>
      <c r="P58" s="114">
        <v>0.3</v>
      </c>
      <c r="Q58" s="115">
        <f t="shared" si="13"/>
        <v>0.3</v>
      </c>
      <c r="R58" s="116"/>
      <c r="S58" s="114">
        <v>0.3</v>
      </c>
      <c r="T58" s="116"/>
      <c r="U58" s="117"/>
      <c r="V58" s="118"/>
      <c r="W58" s="119"/>
      <c r="X58" s="120">
        <f t="shared" si="14"/>
        <v>0</v>
      </c>
      <c r="Y58" s="123"/>
      <c r="Z58" s="118"/>
      <c r="AA58" s="118"/>
      <c r="AB58" s="120">
        <f t="shared" si="15"/>
        <v>0</v>
      </c>
      <c r="AC58" s="124"/>
      <c r="AD58" s="118"/>
      <c r="AE58" s="118"/>
      <c r="AF58" s="120">
        <f t="shared" si="16"/>
        <v>0</v>
      </c>
      <c r="AG58" s="123"/>
      <c r="AH58" s="118"/>
      <c r="AI58" s="118"/>
      <c r="AJ58" s="120">
        <f t="shared" si="17"/>
        <v>0</v>
      </c>
      <c r="AK58" s="124"/>
      <c r="AL58" s="118"/>
      <c r="AM58" s="118"/>
      <c r="AN58" s="120">
        <f t="shared" si="18"/>
        <v>0</v>
      </c>
      <c r="AO58" s="125"/>
      <c r="AP58" s="123"/>
      <c r="AQ58" s="118"/>
      <c r="AR58" s="118"/>
      <c r="AS58" s="120">
        <f t="shared" si="19"/>
        <v>0</v>
      </c>
      <c r="AT58" s="121">
        <v>1</v>
      </c>
      <c r="AU58" s="118" t="s">
        <v>12</v>
      </c>
      <c r="AV58" s="118">
        <v>0.3</v>
      </c>
      <c r="AW58" s="120">
        <f t="shared" si="20"/>
        <v>0.3</v>
      </c>
      <c r="AX58" s="127"/>
      <c r="AY58" s="127"/>
      <c r="AZ58" s="127"/>
      <c r="BA58" s="134">
        <v>5158689</v>
      </c>
      <c r="BB58" s="127"/>
      <c r="BC58" s="127"/>
      <c r="BD58" s="127"/>
      <c r="BE58" s="127"/>
      <c r="BF58" s="127"/>
    </row>
    <row r="59" spans="1:58" s="128" customFormat="1" ht="14.15" x14ac:dyDescent="0.35">
      <c r="A59" s="111"/>
      <c r="B59" s="111" t="s">
        <v>50</v>
      </c>
      <c r="C59" s="111" t="s">
        <v>57</v>
      </c>
      <c r="D59" s="111" t="s">
        <v>62</v>
      </c>
      <c r="E59" s="112">
        <v>5158709</v>
      </c>
      <c r="F59" s="112">
        <v>10</v>
      </c>
      <c r="G59" s="111" t="s">
        <v>189</v>
      </c>
      <c r="H59" s="111" t="s">
        <v>189</v>
      </c>
      <c r="I59" s="111" t="s">
        <v>64</v>
      </c>
      <c r="J59" s="112" t="s">
        <v>65</v>
      </c>
      <c r="K59" s="112">
        <v>4</v>
      </c>
      <c r="L59" s="112">
        <v>4</v>
      </c>
      <c r="M59" s="113">
        <v>43529</v>
      </c>
      <c r="N59" s="111">
        <v>1</v>
      </c>
      <c r="O59" s="114">
        <v>1</v>
      </c>
      <c r="P59" s="114">
        <v>1</v>
      </c>
      <c r="Q59" s="115">
        <f t="shared" si="4"/>
        <v>1</v>
      </c>
      <c r="R59" s="116"/>
      <c r="S59" s="114">
        <v>1</v>
      </c>
      <c r="T59" s="116"/>
      <c r="U59" s="117"/>
      <c r="V59" s="118"/>
      <c r="W59" s="119"/>
      <c r="X59" s="120">
        <f t="shared" si="5"/>
        <v>0</v>
      </c>
      <c r="Y59" s="121">
        <v>1</v>
      </c>
      <c r="Z59" s="118" t="s">
        <v>12</v>
      </c>
      <c r="AA59" s="118">
        <v>1</v>
      </c>
      <c r="AB59" s="120">
        <f t="shared" si="6"/>
        <v>1</v>
      </c>
      <c r="AC59" s="124"/>
      <c r="AD59" s="118"/>
      <c r="AE59" s="118"/>
      <c r="AF59" s="120">
        <f t="shared" si="7"/>
        <v>0</v>
      </c>
      <c r="AG59" s="123"/>
      <c r="AH59" s="118"/>
      <c r="AI59" s="118"/>
      <c r="AJ59" s="120">
        <f t="shared" si="8"/>
        <v>0</v>
      </c>
      <c r="AK59" s="124"/>
      <c r="AL59" s="118"/>
      <c r="AM59" s="118"/>
      <c r="AN59" s="120">
        <f t="shared" si="9"/>
        <v>0</v>
      </c>
      <c r="AO59" s="125"/>
      <c r="AP59" s="126"/>
      <c r="AQ59" s="118"/>
      <c r="AR59" s="119"/>
      <c r="AS59" s="120">
        <f t="shared" si="12"/>
        <v>0</v>
      </c>
      <c r="AT59" s="123"/>
      <c r="AU59" s="118"/>
      <c r="AV59" s="118"/>
      <c r="AW59" s="120">
        <f t="shared" si="11"/>
        <v>0</v>
      </c>
      <c r="AX59" s="127"/>
      <c r="AY59" s="127"/>
      <c r="AZ59" s="127"/>
      <c r="BA59" s="134">
        <v>5158755</v>
      </c>
      <c r="BB59" s="127"/>
      <c r="BC59" s="127"/>
      <c r="BD59" s="127"/>
      <c r="BE59" s="127"/>
      <c r="BF59" s="127"/>
    </row>
    <row r="60" spans="1:58" s="128" customFormat="1" ht="14.15" x14ac:dyDescent="0.35">
      <c r="A60" s="111"/>
      <c r="B60" s="111" t="s">
        <v>50</v>
      </c>
      <c r="C60" s="111" t="s">
        <v>57</v>
      </c>
      <c r="D60" s="111" t="s">
        <v>62</v>
      </c>
      <c r="E60" s="112">
        <v>5160078</v>
      </c>
      <c r="F60" s="112">
        <v>10</v>
      </c>
      <c r="G60" s="111" t="s">
        <v>195</v>
      </c>
      <c r="H60" s="111" t="s">
        <v>195</v>
      </c>
      <c r="I60" s="111" t="s">
        <v>78</v>
      </c>
      <c r="J60" s="112" t="s">
        <v>79</v>
      </c>
      <c r="K60" s="112">
        <v>2</v>
      </c>
      <c r="L60" s="112">
        <v>2</v>
      </c>
      <c r="M60" s="113">
        <v>43534</v>
      </c>
      <c r="N60" s="111">
        <v>1</v>
      </c>
      <c r="O60" s="114">
        <v>2</v>
      </c>
      <c r="P60" s="114">
        <v>2</v>
      </c>
      <c r="Q60" s="115">
        <f t="shared" si="4"/>
        <v>2</v>
      </c>
      <c r="R60" s="116"/>
      <c r="S60" s="114">
        <v>2</v>
      </c>
      <c r="T60" s="116"/>
      <c r="U60" s="117"/>
      <c r="V60" s="118"/>
      <c r="W60" s="119"/>
      <c r="X60" s="120">
        <f t="shared" si="5"/>
        <v>0</v>
      </c>
      <c r="Y60" s="123"/>
      <c r="Z60" s="118"/>
      <c r="AA60" s="118"/>
      <c r="AB60" s="120">
        <f t="shared" si="6"/>
        <v>0</v>
      </c>
      <c r="AC60" s="124"/>
      <c r="AD60" s="118"/>
      <c r="AE60" s="118"/>
      <c r="AF60" s="120">
        <f t="shared" si="7"/>
        <v>0</v>
      </c>
      <c r="AG60" s="123"/>
      <c r="AH60" s="118"/>
      <c r="AI60" s="118"/>
      <c r="AJ60" s="120">
        <f t="shared" si="8"/>
        <v>0</v>
      </c>
      <c r="AK60" s="124"/>
      <c r="AL60" s="118"/>
      <c r="AM60" s="118"/>
      <c r="AN60" s="120">
        <f t="shared" si="9"/>
        <v>0</v>
      </c>
      <c r="AO60" s="125"/>
      <c r="AP60" s="126"/>
      <c r="AQ60" s="118"/>
      <c r="AR60" s="119"/>
      <c r="AS60" s="120">
        <f t="shared" si="12"/>
        <v>0</v>
      </c>
      <c r="AT60" s="121">
        <v>1</v>
      </c>
      <c r="AU60" s="118" t="s">
        <v>12</v>
      </c>
      <c r="AV60" s="118">
        <v>2</v>
      </c>
      <c r="AW60" s="120">
        <f t="shared" si="11"/>
        <v>2</v>
      </c>
      <c r="AX60" s="127"/>
      <c r="AY60" s="127"/>
      <c r="AZ60" s="127"/>
      <c r="BA60" s="134">
        <v>5158766</v>
      </c>
      <c r="BB60" s="127"/>
      <c r="BC60" s="127"/>
      <c r="BD60" s="127"/>
      <c r="BE60" s="127"/>
      <c r="BF60" s="127"/>
    </row>
    <row r="61" spans="1:58" s="128" customFormat="1" ht="14.15" x14ac:dyDescent="0.35">
      <c r="A61" s="111"/>
      <c r="B61" s="111" t="s">
        <v>50</v>
      </c>
      <c r="C61" s="111" t="s">
        <v>61</v>
      </c>
      <c r="D61" s="111" t="s">
        <v>58</v>
      </c>
      <c r="E61" s="112">
        <v>5151865</v>
      </c>
      <c r="F61" s="112">
        <v>10</v>
      </c>
      <c r="G61" s="111" t="s">
        <v>109</v>
      </c>
      <c r="H61" s="111" t="s">
        <v>110</v>
      </c>
      <c r="I61" s="111" t="s">
        <v>111</v>
      </c>
      <c r="J61" s="112" t="s">
        <v>112</v>
      </c>
      <c r="K61" s="112">
        <v>2</v>
      </c>
      <c r="L61" s="112">
        <v>2</v>
      </c>
      <c r="M61" s="113">
        <v>43534</v>
      </c>
      <c r="N61" s="111">
        <v>1</v>
      </c>
      <c r="O61" s="114">
        <v>2</v>
      </c>
      <c r="P61" s="114">
        <v>2</v>
      </c>
      <c r="Q61" s="115">
        <f t="shared" ref="Q61:Q72" si="28">SUM(X61,AB61,AF61,AJ61,AN61,AS61,AW61)</f>
        <v>2</v>
      </c>
      <c r="R61" s="116"/>
      <c r="S61" s="114">
        <v>2</v>
      </c>
      <c r="T61" s="116"/>
      <c r="U61" s="117"/>
      <c r="V61" s="118"/>
      <c r="W61" s="119"/>
      <c r="X61" s="120">
        <f t="shared" ref="X61:X72" si="29">IF($A61="RETIRÉ","",U61*W61)</f>
        <v>0</v>
      </c>
      <c r="Y61" s="123"/>
      <c r="Z61" s="118"/>
      <c r="AA61" s="118"/>
      <c r="AB61" s="120">
        <f t="shared" ref="AB61:AB72" si="30">IF($A61="RETIRÉ","",Y61*AA61)</f>
        <v>0</v>
      </c>
      <c r="AC61" s="124"/>
      <c r="AD61" s="118"/>
      <c r="AE61" s="118"/>
      <c r="AF61" s="120">
        <f t="shared" ref="AF61:AF72" si="31">IF($A61="RETIRÉ","",AC61*AE61)</f>
        <v>0</v>
      </c>
      <c r="AG61" s="123"/>
      <c r="AH61" s="118"/>
      <c r="AI61" s="118"/>
      <c r="AJ61" s="120">
        <f t="shared" ref="AJ61:AJ72" si="32">IF($A61="RETIRÉ","",AG61*AI61)</f>
        <v>0</v>
      </c>
      <c r="AK61" s="124"/>
      <c r="AL61" s="118"/>
      <c r="AM61" s="118"/>
      <c r="AN61" s="120">
        <f t="shared" ref="AN61:AN72" si="33">IF($A61="RETIRÉ","",AK61*AM61)</f>
        <v>0</v>
      </c>
      <c r="AO61" s="125"/>
      <c r="AP61" s="126"/>
      <c r="AQ61" s="118"/>
      <c r="AR61" s="119"/>
      <c r="AS61" s="120">
        <f t="shared" ref="AS61:AS72" si="34">IF($A61="RETIRÉ","",AP61*AR61)</f>
        <v>0</v>
      </c>
      <c r="AT61" s="121">
        <v>1</v>
      </c>
      <c r="AU61" s="118" t="s">
        <v>12</v>
      </c>
      <c r="AV61" s="118">
        <v>2</v>
      </c>
      <c r="AW61" s="120">
        <f t="shared" ref="AW61:AW72" si="35">IF($A61="RETIRÉ","",AT61*AV61)</f>
        <v>2</v>
      </c>
      <c r="AX61" s="127"/>
      <c r="AY61" s="127"/>
      <c r="AZ61" s="127"/>
      <c r="BA61" s="134">
        <v>5158817</v>
      </c>
      <c r="BB61" s="127"/>
      <c r="BC61" s="127"/>
      <c r="BD61" s="127"/>
      <c r="BE61" s="127"/>
      <c r="BF61" s="127"/>
    </row>
    <row r="62" spans="1:58" s="128" customFormat="1" ht="14.15" x14ac:dyDescent="0.35">
      <c r="A62" s="111"/>
      <c r="B62" s="111" t="s">
        <v>50</v>
      </c>
      <c r="C62" s="111" t="s">
        <v>57</v>
      </c>
      <c r="D62" s="111" t="s">
        <v>58</v>
      </c>
      <c r="E62" s="112">
        <v>5158618</v>
      </c>
      <c r="F62" s="112">
        <v>10</v>
      </c>
      <c r="G62" s="111" t="s">
        <v>134</v>
      </c>
      <c r="H62" s="111" t="s">
        <v>135</v>
      </c>
      <c r="I62" s="111" t="s">
        <v>113</v>
      </c>
      <c r="J62" s="112" t="s">
        <v>114</v>
      </c>
      <c r="K62" s="112">
        <v>2</v>
      </c>
      <c r="L62" s="112">
        <v>2</v>
      </c>
      <c r="M62" s="113">
        <v>43534</v>
      </c>
      <c r="N62" s="111">
        <v>1</v>
      </c>
      <c r="O62" s="114">
        <v>0.5</v>
      </c>
      <c r="P62" s="114">
        <v>0.5</v>
      </c>
      <c r="Q62" s="115">
        <f t="shared" si="28"/>
        <v>0.5</v>
      </c>
      <c r="R62" s="116"/>
      <c r="S62" s="114">
        <v>0.5</v>
      </c>
      <c r="T62" s="116"/>
      <c r="U62" s="117"/>
      <c r="V62" s="118"/>
      <c r="W62" s="119"/>
      <c r="X62" s="120">
        <f t="shared" si="29"/>
        <v>0</v>
      </c>
      <c r="Y62" s="123"/>
      <c r="Z62" s="118"/>
      <c r="AA62" s="118"/>
      <c r="AB62" s="120">
        <f t="shared" si="30"/>
        <v>0</v>
      </c>
      <c r="AC62" s="124"/>
      <c r="AD62" s="118"/>
      <c r="AE62" s="118"/>
      <c r="AF62" s="120">
        <f t="shared" si="31"/>
        <v>0</v>
      </c>
      <c r="AG62" s="123"/>
      <c r="AH62" s="118"/>
      <c r="AI62" s="118"/>
      <c r="AJ62" s="120">
        <f t="shared" si="32"/>
        <v>0</v>
      </c>
      <c r="AK62" s="124"/>
      <c r="AL62" s="118"/>
      <c r="AM62" s="118"/>
      <c r="AN62" s="120">
        <f t="shared" si="33"/>
        <v>0</v>
      </c>
      <c r="AO62" s="125"/>
      <c r="AP62" s="123"/>
      <c r="AQ62" s="118"/>
      <c r="AR62" s="118"/>
      <c r="AS62" s="120">
        <f t="shared" si="34"/>
        <v>0</v>
      </c>
      <c r="AT62" s="121">
        <v>1</v>
      </c>
      <c r="AU62" s="118" t="s">
        <v>12</v>
      </c>
      <c r="AV62" s="118">
        <v>0.5</v>
      </c>
      <c r="AW62" s="120">
        <f t="shared" si="35"/>
        <v>0.5</v>
      </c>
      <c r="AX62" s="127"/>
      <c r="AY62" s="127"/>
      <c r="AZ62" s="127"/>
      <c r="BA62" s="132">
        <v>5158820</v>
      </c>
      <c r="BB62" s="127"/>
      <c r="BC62" s="127"/>
      <c r="BD62" s="127"/>
      <c r="BE62" s="127"/>
      <c r="BF62" s="127"/>
    </row>
    <row r="63" spans="1:58" s="128" customFormat="1" ht="14.15" x14ac:dyDescent="0.35">
      <c r="A63" s="111"/>
      <c r="B63" s="111" t="s">
        <v>50</v>
      </c>
      <c r="C63" s="111" t="s">
        <v>61</v>
      </c>
      <c r="D63" s="111" t="s">
        <v>58</v>
      </c>
      <c r="E63" s="112">
        <v>5158689</v>
      </c>
      <c r="F63" s="112">
        <v>10</v>
      </c>
      <c r="G63" s="111" t="s">
        <v>138</v>
      </c>
      <c r="H63" s="111" t="s">
        <v>139</v>
      </c>
      <c r="I63" s="111" t="s">
        <v>90</v>
      </c>
      <c r="J63" s="112" t="s">
        <v>91</v>
      </c>
      <c r="K63" s="112">
        <v>2</v>
      </c>
      <c r="L63" s="112">
        <v>2</v>
      </c>
      <c r="M63" s="113">
        <v>43534</v>
      </c>
      <c r="N63" s="111">
        <v>1</v>
      </c>
      <c r="O63" s="114">
        <v>2</v>
      </c>
      <c r="P63" s="114">
        <v>2</v>
      </c>
      <c r="Q63" s="115">
        <f t="shared" si="28"/>
        <v>2</v>
      </c>
      <c r="R63" s="116"/>
      <c r="S63" s="114">
        <v>2</v>
      </c>
      <c r="T63" s="116"/>
      <c r="U63" s="117"/>
      <c r="V63" s="118"/>
      <c r="W63" s="119"/>
      <c r="X63" s="120">
        <f t="shared" si="29"/>
        <v>0</v>
      </c>
      <c r="Y63" s="123"/>
      <c r="Z63" s="118"/>
      <c r="AA63" s="118"/>
      <c r="AB63" s="120">
        <f t="shared" si="30"/>
        <v>0</v>
      </c>
      <c r="AC63" s="124"/>
      <c r="AD63" s="118"/>
      <c r="AE63" s="118"/>
      <c r="AF63" s="120">
        <f t="shared" si="31"/>
        <v>0</v>
      </c>
      <c r="AG63" s="123"/>
      <c r="AH63" s="118"/>
      <c r="AI63" s="118"/>
      <c r="AJ63" s="120">
        <f t="shared" si="32"/>
        <v>0</v>
      </c>
      <c r="AK63" s="124"/>
      <c r="AL63" s="118"/>
      <c r="AM63" s="118"/>
      <c r="AN63" s="120">
        <f t="shared" si="33"/>
        <v>0</v>
      </c>
      <c r="AO63" s="125"/>
      <c r="AP63" s="126"/>
      <c r="AQ63" s="118"/>
      <c r="AR63" s="119"/>
      <c r="AS63" s="120">
        <f t="shared" si="34"/>
        <v>0</v>
      </c>
      <c r="AT63" s="121">
        <v>1</v>
      </c>
      <c r="AU63" s="118" t="s">
        <v>12</v>
      </c>
      <c r="AV63" s="118">
        <v>2</v>
      </c>
      <c r="AW63" s="120">
        <f t="shared" si="35"/>
        <v>2</v>
      </c>
      <c r="AX63" s="127"/>
      <c r="AY63" s="127"/>
      <c r="AZ63" s="127"/>
      <c r="BA63" s="132">
        <v>5158844</v>
      </c>
      <c r="BB63" s="127"/>
      <c r="BC63" s="127"/>
      <c r="BD63" s="127"/>
      <c r="BE63" s="127"/>
      <c r="BF63" s="127"/>
    </row>
    <row r="64" spans="1:58" s="128" customFormat="1" ht="14.15" x14ac:dyDescent="0.35">
      <c r="A64" s="111"/>
      <c r="B64" s="111" t="s">
        <v>50</v>
      </c>
      <c r="C64" s="111" t="s">
        <v>57</v>
      </c>
      <c r="D64" s="111" t="s">
        <v>58</v>
      </c>
      <c r="E64" s="112">
        <v>5158755</v>
      </c>
      <c r="F64" s="112">
        <v>10</v>
      </c>
      <c r="G64" s="111" t="s">
        <v>151</v>
      </c>
      <c r="H64" s="111" t="s">
        <v>152</v>
      </c>
      <c r="I64" s="111" t="s">
        <v>113</v>
      </c>
      <c r="J64" s="112" t="s">
        <v>114</v>
      </c>
      <c r="K64" s="112">
        <v>2</v>
      </c>
      <c r="L64" s="112">
        <v>2</v>
      </c>
      <c r="M64" s="113">
        <v>43534</v>
      </c>
      <c r="N64" s="111">
        <v>1</v>
      </c>
      <c r="O64" s="114">
        <v>0.5</v>
      </c>
      <c r="P64" s="114">
        <v>0.5</v>
      </c>
      <c r="Q64" s="115">
        <f t="shared" si="28"/>
        <v>0.5</v>
      </c>
      <c r="R64" s="116"/>
      <c r="S64" s="114">
        <v>0.5</v>
      </c>
      <c r="T64" s="116"/>
      <c r="U64" s="117"/>
      <c r="V64" s="118"/>
      <c r="W64" s="119"/>
      <c r="X64" s="120">
        <f t="shared" si="29"/>
        <v>0</v>
      </c>
      <c r="Y64" s="123"/>
      <c r="Z64" s="118"/>
      <c r="AA64" s="118"/>
      <c r="AB64" s="120">
        <f t="shared" si="30"/>
        <v>0</v>
      </c>
      <c r="AC64" s="124"/>
      <c r="AD64" s="118"/>
      <c r="AE64" s="118"/>
      <c r="AF64" s="120">
        <f t="shared" si="31"/>
        <v>0</v>
      </c>
      <c r="AG64" s="123"/>
      <c r="AH64" s="118"/>
      <c r="AI64" s="118"/>
      <c r="AJ64" s="120">
        <f t="shared" si="32"/>
        <v>0</v>
      </c>
      <c r="AK64" s="124"/>
      <c r="AL64" s="118"/>
      <c r="AM64" s="118"/>
      <c r="AN64" s="120">
        <f t="shared" si="33"/>
        <v>0</v>
      </c>
      <c r="AO64" s="125"/>
      <c r="AP64" s="126"/>
      <c r="AQ64" s="118"/>
      <c r="AR64" s="119"/>
      <c r="AS64" s="120">
        <f t="shared" si="34"/>
        <v>0</v>
      </c>
      <c r="AT64" s="121">
        <v>1</v>
      </c>
      <c r="AU64" s="118" t="s">
        <v>12</v>
      </c>
      <c r="AV64" s="118">
        <v>0.5</v>
      </c>
      <c r="AW64" s="120">
        <f t="shared" si="35"/>
        <v>0.5</v>
      </c>
      <c r="AX64" s="127"/>
      <c r="AY64" s="127"/>
      <c r="AZ64" s="127"/>
      <c r="BA64" s="134">
        <v>5158949</v>
      </c>
      <c r="BB64" s="127"/>
      <c r="BC64" s="127"/>
      <c r="BD64" s="127"/>
      <c r="BE64" s="127"/>
      <c r="BF64" s="127"/>
    </row>
    <row r="65" spans="1:58" s="128" customFormat="1" ht="14.15" x14ac:dyDescent="0.35">
      <c r="A65" s="111"/>
      <c r="B65" s="111" t="s">
        <v>50</v>
      </c>
      <c r="C65" s="111" t="s">
        <v>57</v>
      </c>
      <c r="D65" s="111" t="s">
        <v>58</v>
      </c>
      <c r="E65" s="112">
        <v>5158766</v>
      </c>
      <c r="F65" s="112">
        <v>10</v>
      </c>
      <c r="G65" s="111" t="s">
        <v>153</v>
      </c>
      <c r="H65" s="111" t="s">
        <v>154</v>
      </c>
      <c r="I65" s="111" t="s">
        <v>64</v>
      </c>
      <c r="J65" s="112" t="s">
        <v>65</v>
      </c>
      <c r="K65" s="112">
        <v>4</v>
      </c>
      <c r="L65" s="112">
        <v>4</v>
      </c>
      <c r="M65" s="113">
        <v>43529</v>
      </c>
      <c r="N65" s="111">
        <v>1</v>
      </c>
      <c r="O65" s="114">
        <v>1</v>
      </c>
      <c r="P65" s="114">
        <v>1</v>
      </c>
      <c r="Q65" s="115">
        <f t="shared" si="28"/>
        <v>1</v>
      </c>
      <c r="R65" s="116"/>
      <c r="S65" s="114">
        <v>1</v>
      </c>
      <c r="T65" s="116"/>
      <c r="U65" s="117"/>
      <c r="V65" s="118"/>
      <c r="W65" s="119"/>
      <c r="X65" s="120">
        <f t="shared" si="29"/>
        <v>0</v>
      </c>
      <c r="Y65" s="121">
        <v>1</v>
      </c>
      <c r="Z65" s="118" t="s">
        <v>12</v>
      </c>
      <c r="AA65" s="118">
        <v>1</v>
      </c>
      <c r="AB65" s="120">
        <f t="shared" si="30"/>
        <v>1</v>
      </c>
      <c r="AC65" s="124"/>
      <c r="AD65" s="118"/>
      <c r="AE65" s="118"/>
      <c r="AF65" s="120">
        <f t="shared" si="31"/>
        <v>0</v>
      </c>
      <c r="AG65" s="123"/>
      <c r="AH65" s="118"/>
      <c r="AI65" s="118"/>
      <c r="AJ65" s="120">
        <f t="shared" si="32"/>
        <v>0</v>
      </c>
      <c r="AK65" s="124"/>
      <c r="AL65" s="118"/>
      <c r="AM65" s="118"/>
      <c r="AN65" s="120">
        <f t="shared" si="33"/>
        <v>0</v>
      </c>
      <c r="AO65" s="125"/>
      <c r="AP65" s="126"/>
      <c r="AQ65" s="118"/>
      <c r="AR65" s="119"/>
      <c r="AS65" s="120">
        <f t="shared" si="34"/>
        <v>0</v>
      </c>
      <c r="AT65" s="123"/>
      <c r="AU65" s="118"/>
      <c r="AV65" s="118"/>
      <c r="AW65" s="120">
        <f t="shared" si="35"/>
        <v>0</v>
      </c>
      <c r="AX65" s="127"/>
      <c r="AY65" s="127"/>
      <c r="AZ65" s="127"/>
      <c r="BA65" s="132">
        <v>5158966</v>
      </c>
      <c r="BB65" s="127"/>
      <c r="BC65" s="127"/>
      <c r="BD65" s="127"/>
      <c r="BE65" s="127"/>
      <c r="BF65" s="127"/>
    </row>
    <row r="66" spans="1:58" s="128" customFormat="1" ht="14.15" x14ac:dyDescent="0.35">
      <c r="A66" s="111"/>
      <c r="B66" s="111" t="s">
        <v>50</v>
      </c>
      <c r="C66" s="111" t="s">
        <v>57</v>
      </c>
      <c r="D66" s="111" t="s">
        <v>58</v>
      </c>
      <c r="E66" s="112">
        <v>5158817</v>
      </c>
      <c r="F66" s="112">
        <v>10</v>
      </c>
      <c r="G66" s="111" t="s">
        <v>156</v>
      </c>
      <c r="H66" s="111" t="s">
        <v>152</v>
      </c>
      <c r="I66" s="111" t="s">
        <v>107</v>
      </c>
      <c r="J66" s="112" t="s">
        <v>108</v>
      </c>
      <c r="K66" s="112">
        <v>2</v>
      </c>
      <c r="L66" s="112">
        <v>2</v>
      </c>
      <c r="M66" s="113">
        <v>43534</v>
      </c>
      <c r="N66" s="111">
        <v>1</v>
      </c>
      <c r="O66" s="114">
        <v>0.5</v>
      </c>
      <c r="P66" s="114">
        <v>0.5</v>
      </c>
      <c r="Q66" s="115">
        <f t="shared" si="28"/>
        <v>0.5</v>
      </c>
      <c r="R66" s="116"/>
      <c r="S66" s="114">
        <v>0.5</v>
      </c>
      <c r="T66" s="116"/>
      <c r="U66" s="117"/>
      <c r="V66" s="118"/>
      <c r="W66" s="119"/>
      <c r="X66" s="120">
        <f t="shared" si="29"/>
        <v>0</v>
      </c>
      <c r="Y66" s="123"/>
      <c r="Z66" s="118"/>
      <c r="AA66" s="118"/>
      <c r="AB66" s="120">
        <f t="shared" si="30"/>
        <v>0</v>
      </c>
      <c r="AC66" s="124"/>
      <c r="AD66" s="118"/>
      <c r="AE66" s="118"/>
      <c r="AF66" s="120">
        <f t="shared" si="31"/>
        <v>0</v>
      </c>
      <c r="AG66" s="123"/>
      <c r="AH66" s="118"/>
      <c r="AI66" s="118"/>
      <c r="AJ66" s="120">
        <f t="shared" si="32"/>
        <v>0</v>
      </c>
      <c r="AK66" s="124"/>
      <c r="AL66" s="118"/>
      <c r="AM66" s="118"/>
      <c r="AN66" s="120">
        <f t="shared" si="33"/>
        <v>0</v>
      </c>
      <c r="AO66" s="125"/>
      <c r="AP66" s="126"/>
      <c r="AQ66" s="118"/>
      <c r="AR66" s="119"/>
      <c r="AS66" s="120">
        <f t="shared" si="34"/>
        <v>0</v>
      </c>
      <c r="AT66" s="121">
        <v>1</v>
      </c>
      <c r="AU66" s="118" t="s">
        <v>12</v>
      </c>
      <c r="AV66" s="118">
        <v>0.5</v>
      </c>
      <c r="AW66" s="120">
        <f t="shared" si="35"/>
        <v>0.5</v>
      </c>
      <c r="AX66" s="127"/>
      <c r="AY66" s="127"/>
      <c r="AZ66" s="127"/>
      <c r="BA66" s="132">
        <v>5158977</v>
      </c>
      <c r="BB66" s="127"/>
      <c r="BC66" s="127"/>
      <c r="BD66" s="127"/>
      <c r="BE66" s="127"/>
      <c r="BF66" s="127"/>
    </row>
    <row r="67" spans="1:58" s="128" customFormat="1" ht="14.15" x14ac:dyDescent="0.35">
      <c r="A67" s="111"/>
      <c r="B67" s="111" t="s">
        <v>50</v>
      </c>
      <c r="C67" s="111" t="s">
        <v>57</v>
      </c>
      <c r="D67" s="111" t="s">
        <v>58</v>
      </c>
      <c r="E67" s="112">
        <v>5158820</v>
      </c>
      <c r="F67" s="112">
        <v>10</v>
      </c>
      <c r="G67" s="111" t="s">
        <v>157</v>
      </c>
      <c r="H67" s="111" t="s">
        <v>158</v>
      </c>
      <c r="I67" s="111" t="s">
        <v>107</v>
      </c>
      <c r="J67" s="112" t="s">
        <v>108</v>
      </c>
      <c r="K67" s="112">
        <v>3</v>
      </c>
      <c r="L67" s="112">
        <v>3</v>
      </c>
      <c r="M67" s="113">
        <v>43529</v>
      </c>
      <c r="N67" s="111">
        <v>1</v>
      </c>
      <c r="O67" s="114">
        <v>0.3</v>
      </c>
      <c r="P67" s="114">
        <v>0.3</v>
      </c>
      <c r="Q67" s="115">
        <f t="shared" si="28"/>
        <v>0.3</v>
      </c>
      <c r="R67" s="116"/>
      <c r="S67" s="114">
        <v>0.3</v>
      </c>
      <c r="T67" s="116"/>
      <c r="U67" s="117"/>
      <c r="V67" s="118"/>
      <c r="W67" s="119"/>
      <c r="X67" s="120">
        <f t="shared" si="29"/>
        <v>0</v>
      </c>
      <c r="Y67" s="121">
        <v>1</v>
      </c>
      <c r="Z67" s="118" t="s">
        <v>12</v>
      </c>
      <c r="AA67" s="118">
        <v>0.3</v>
      </c>
      <c r="AB67" s="120">
        <f t="shared" si="30"/>
        <v>0.3</v>
      </c>
      <c r="AC67" s="124"/>
      <c r="AD67" s="118"/>
      <c r="AE67" s="118"/>
      <c r="AF67" s="120">
        <f t="shared" si="31"/>
        <v>0</v>
      </c>
      <c r="AG67" s="123"/>
      <c r="AH67" s="118"/>
      <c r="AI67" s="118"/>
      <c r="AJ67" s="120">
        <f t="shared" si="32"/>
        <v>0</v>
      </c>
      <c r="AK67" s="124"/>
      <c r="AL67" s="118"/>
      <c r="AM67" s="118"/>
      <c r="AN67" s="120">
        <f t="shared" si="33"/>
        <v>0</v>
      </c>
      <c r="AO67" s="125"/>
      <c r="AP67" s="126"/>
      <c r="AQ67" s="118"/>
      <c r="AR67" s="119"/>
      <c r="AS67" s="120">
        <f t="shared" si="34"/>
        <v>0</v>
      </c>
      <c r="AT67" s="123"/>
      <c r="AU67" s="118"/>
      <c r="AV67" s="118"/>
      <c r="AW67" s="120">
        <f t="shared" si="35"/>
        <v>0</v>
      </c>
      <c r="AX67" s="127"/>
      <c r="AY67" s="127"/>
      <c r="AZ67" s="127"/>
      <c r="BA67" s="134">
        <v>5159008</v>
      </c>
      <c r="BB67" s="127"/>
      <c r="BC67" s="127"/>
      <c r="BD67" s="127"/>
      <c r="BE67" s="127"/>
      <c r="BF67" s="127"/>
    </row>
    <row r="68" spans="1:58" s="128" customFormat="1" ht="14.15" x14ac:dyDescent="0.35">
      <c r="A68" s="111"/>
      <c r="B68" s="111" t="s">
        <v>50</v>
      </c>
      <c r="C68" s="111" t="s">
        <v>57</v>
      </c>
      <c r="D68" s="111" t="s">
        <v>58</v>
      </c>
      <c r="E68" s="112">
        <v>5158844</v>
      </c>
      <c r="F68" s="112">
        <v>10</v>
      </c>
      <c r="G68" s="111" t="s">
        <v>161</v>
      </c>
      <c r="H68" s="111" t="s">
        <v>162</v>
      </c>
      <c r="I68" s="111" t="s">
        <v>107</v>
      </c>
      <c r="J68" s="112" t="s">
        <v>108</v>
      </c>
      <c r="K68" s="112">
        <v>2</v>
      </c>
      <c r="L68" s="112">
        <v>2</v>
      </c>
      <c r="M68" s="113">
        <v>43534</v>
      </c>
      <c r="N68" s="111">
        <v>1</v>
      </c>
      <c r="O68" s="114">
        <v>0.5</v>
      </c>
      <c r="P68" s="114">
        <v>0.5</v>
      </c>
      <c r="Q68" s="115">
        <f t="shared" si="28"/>
        <v>0.5</v>
      </c>
      <c r="R68" s="116"/>
      <c r="S68" s="114">
        <v>0.5</v>
      </c>
      <c r="T68" s="116"/>
      <c r="U68" s="117"/>
      <c r="V68" s="118"/>
      <c r="W68" s="119"/>
      <c r="X68" s="120">
        <f t="shared" si="29"/>
        <v>0</v>
      </c>
      <c r="Y68" s="123"/>
      <c r="Z68" s="118"/>
      <c r="AA68" s="118"/>
      <c r="AB68" s="120">
        <f t="shared" si="30"/>
        <v>0</v>
      </c>
      <c r="AC68" s="124"/>
      <c r="AD68" s="118"/>
      <c r="AE68" s="118"/>
      <c r="AF68" s="120">
        <f t="shared" si="31"/>
        <v>0</v>
      </c>
      <c r="AG68" s="123"/>
      <c r="AH68" s="118"/>
      <c r="AI68" s="118"/>
      <c r="AJ68" s="120">
        <f t="shared" si="32"/>
        <v>0</v>
      </c>
      <c r="AK68" s="124"/>
      <c r="AL68" s="118"/>
      <c r="AM68" s="118"/>
      <c r="AN68" s="120">
        <f t="shared" si="33"/>
        <v>0</v>
      </c>
      <c r="AO68" s="125"/>
      <c r="AP68" s="126"/>
      <c r="AQ68" s="118"/>
      <c r="AR68" s="119"/>
      <c r="AS68" s="120">
        <f t="shared" si="34"/>
        <v>0</v>
      </c>
      <c r="AT68" s="121">
        <v>1</v>
      </c>
      <c r="AU68" s="118" t="s">
        <v>12</v>
      </c>
      <c r="AV68" s="118">
        <v>0.5</v>
      </c>
      <c r="AW68" s="120">
        <f t="shared" si="35"/>
        <v>0.5</v>
      </c>
      <c r="AX68" s="127"/>
      <c r="AY68" s="127"/>
      <c r="AZ68" s="127"/>
      <c r="BA68" s="132">
        <v>5160131</v>
      </c>
      <c r="BB68" s="127"/>
      <c r="BC68" s="127"/>
      <c r="BD68" s="127"/>
      <c r="BE68" s="127"/>
      <c r="BF68" s="127"/>
    </row>
    <row r="69" spans="1:58" s="128" customFormat="1" ht="14.15" x14ac:dyDescent="0.35">
      <c r="A69" s="111"/>
      <c r="B69" s="111" t="s">
        <v>50</v>
      </c>
      <c r="C69" s="111" t="s">
        <v>61</v>
      </c>
      <c r="D69" s="111" t="s">
        <v>58</v>
      </c>
      <c r="E69" s="112">
        <v>5158949</v>
      </c>
      <c r="F69" s="112">
        <v>10</v>
      </c>
      <c r="G69" s="111" t="s">
        <v>169</v>
      </c>
      <c r="H69" s="111" t="s">
        <v>170</v>
      </c>
      <c r="I69" s="111" t="s">
        <v>64</v>
      </c>
      <c r="J69" s="112" t="s">
        <v>65</v>
      </c>
      <c r="K69" s="112">
        <v>3</v>
      </c>
      <c r="L69" s="112">
        <v>3</v>
      </c>
      <c r="M69" s="113">
        <v>43529</v>
      </c>
      <c r="N69" s="111">
        <v>1</v>
      </c>
      <c r="O69" s="114">
        <v>1</v>
      </c>
      <c r="P69" s="114">
        <v>1</v>
      </c>
      <c r="Q69" s="115">
        <f t="shared" si="28"/>
        <v>1</v>
      </c>
      <c r="R69" s="116"/>
      <c r="S69" s="114">
        <v>1</v>
      </c>
      <c r="T69" s="116"/>
      <c r="U69" s="117"/>
      <c r="V69" s="118"/>
      <c r="W69" s="119"/>
      <c r="X69" s="120">
        <f t="shared" si="29"/>
        <v>0</v>
      </c>
      <c r="Y69" s="121">
        <v>1</v>
      </c>
      <c r="Z69" s="118" t="s">
        <v>12</v>
      </c>
      <c r="AA69" s="118">
        <v>1</v>
      </c>
      <c r="AB69" s="120">
        <f t="shared" si="30"/>
        <v>1</v>
      </c>
      <c r="AC69" s="124"/>
      <c r="AD69" s="118"/>
      <c r="AE69" s="118"/>
      <c r="AF69" s="120">
        <f t="shared" si="31"/>
        <v>0</v>
      </c>
      <c r="AG69" s="123"/>
      <c r="AH69" s="118"/>
      <c r="AI69" s="118"/>
      <c r="AJ69" s="120">
        <f t="shared" si="32"/>
        <v>0</v>
      </c>
      <c r="AK69" s="124"/>
      <c r="AL69" s="118"/>
      <c r="AM69" s="118"/>
      <c r="AN69" s="120">
        <f t="shared" si="33"/>
        <v>0</v>
      </c>
      <c r="AO69" s="125"/>
      <c r="AP69" s="126"/>
      <c r="AQ69" s="118"/>
      <c r="AR69" s="119"/>
      <c r="AS69" s="120">
        <f t="shared" si="34"/>
        <v>0</v>
      </c>
      <c r="AT69" s="123"/>
      <c r="AU69" s="118"/>
      <c r="AV69" s="118"/>
      <c r="AW69" s="120">
        <f t="shared" si="35"/>
        <v>0</v>
      </c>
      <c r="AX69" s="127"/>
      <c r="AY69" s="127"/>
      <c r="AZ69" s="127"/>
      <c r="BA69" s="134">
        <v>5151929</v>
      </c>
      <c r="BB69" s="127"/>
      <c r="BC69" s="127"/>
      <c r="BD69" s="127"/>
      <c r="BE69" s="127"/>
      <c r="BF69" s="127"/>
    </row>
    <row r="70" spans="1:58" s="128" customFormat="1" ht="14.15" x14ac:dyDescent="0.35">
      <c r="A70" s="111"/>
      <c r="B70" s="111" t="s">
        <v>50</v>
      </c>
      <c r="C70" s="111" t="s">
        <v>61</v>
      </c>
      <c r="D70" s="111" t="s">
        <v>58</v>
      </c>
      <c r="E70" s="112">
        <v>5158966</v>
      </c>
      <c r="F70" s="112">
        <v>10</v>
      </c>
      <c r="G70" s="111" t="s">
        <v>171</v>
      </c>
      <c r="H70" s="111" t="s">
        <v>170</v>
      </c>
      <c r="I70" s="111" t="s">
        <v>64</v>
      </c>
      <c r="J70" s="112" t="s">
        <v>65</v>
      </c>
      <c r="K70" s="112">
        <v>3</v>
      </c>
      <c r="L70" s="112">
        <v>3</v>
      </c>
      <c r="M70" s="113">
        <v>43529</v>
      </c>
      <c r="N70" s="111">
        <v>1</v>
      </c>
      <c r="O70" s="114">
        <v>1</v>
      </c>
      <c r="P70" s="114">
        <v>1</v>
      </c>
      <c r="Q70" s="115">
        <f t="shared" si="28"/>
        <v>1</v>
      </c>
      <c r="R70" s="116"/>
      <c r="S70" s="114">
        <v>1</v>
      </c>
      <c r="T70" s="116"/>
      <c r="U70" s="117"/>
      <c r="V70" s="118"/>
      <c r="W70" s="119"/>
      <c r="X70" s="120">
        <f t="shared" si="29"/>
        <v>0</v>
      </c>
      <c r="Y70" s="121">
        <v>1</v>
      </c>
      <c r="Z70" s="118" t="s">
        <v>12</v>
      </c>
      <c r="AA70" s="118">
        <v>1</v>
      </c>
      <c r="AB70" s="120">
        <f t="shared" si="30"/>
        <v>1</v>
      </c>
      <c r="AC70" s="124"/>
      <c r="AD70" s="118"/>
      <c r="AE70" s="118"/>
      <c r="AF70" s="120">
        <f t="shared" si="31"/>
        <v>0</v>
      </c>
      <c r="AG70" s="123"/>
      <c r="AH70" s="118"/>
      <c r="AI70" s="118"/>
      <c r="AJ70" s="120">
        <f t="shared" si="32"/>
        <v>0</v>
      </c>
      <c r="AK70" s="124"/>
      <c r="AL70" s="118"/>
      <c r="AM70" s="118"/>
      <c r="AN70" s="120">
        <f t="shared" si="33"/>
        <v>0</v>
      </c>
      <c r="AO70" s="125"/>
      <c r="AP70" s="126"/>
      <c r="AQ70" s="118"/>
      <c r="AR70" s="119"/>
      <c r="AS70" s="120">
        <f t="shared" si="34"/>
        <v>0</v>
      </c>
      <c r="AT70" s="123"/>
      <c r="AU70" s="118"/>
      <c r="AV70" s="118"/>
      <c r="AW70" s="120">
        <f t="shared" si="35"/>
        <v>0</v>
      </c>
      <c r="AX70" s="127"/>
      <c r="AY70" s="127"/>
      <c r="AZ70" s="127"/>
      <c r="BA70" s="134">
        <v>5154659</v>
      </c>
      <c r="BB70" s="127"/>
      <c r="BC70" s="127"/>
      <c r="BD70" s="127"/>
      <c r="BE70" s="127"/>
      <c r="BF70" s="127"/>
    </row>
    <row r="71" spans="1:58" s="128" customFormat="1" ht="14.15" x14ac:dyDescent="0.35">
      <c r="A71" s="111"/>
      <c r="B71" s="111" t="s">
        <v>50</v>
      </c>
      <c r="C71" s="111" t="s">
        <v>61</v>
      </c>
      <c r="D71" s="111" t="s">
        <v>58</v>
      </c>
      <c r="E71" s="112">
        <v>5158977</v>
      </c>
      <c r="F71" s="112">
        <v>10</v>
      </c>
      <c r="G71" s="111" t="s">
        <v>171</v>
      </c>
      <c r="H71" s="111" t="s">
        <v>170</v>
      </c>
      <c r="I71" s="111" t="s">
        <v>64</v>
      </c>
      <c r="J71" s="112" t="s">
        <v>65</v>
      </c>
      <c r="K71" s="112">
        <v>3</v>
      </c>
      <c r="L71" s="112">
        <v>3</v>
      </c>
      <c r="M71" s="113">
        <v>43529</v>
      </c>
      <c r="N71" s="111">
        <v>1</v>
      </c>
      <c r="O71" s="114">
        <v>1</v>
      </c>
      <c r="P71" s="114">
        <v>1</v>
      </c>
      <c r="Q71" s="115">
        <f t="shared" si="28"/>
        <v>1</v>
      </c>
      <c r="R71" s="116"/>
      <c r="S71" s="114">
        <v>1</v>
      </c>
      <c r="T71" s="116"/>
      <c r="U71" s="117"/>
      <c r="V71" s="118"/>
      <c r="W71" s="119"/>
      <c r="X71" s="120">
        <f t="shared" si="29"/>
        <v>0</v>
      </c>
      <c r="Y71" s="121">
        <v>1</v>
      </c>
      <c r="Z71" s="118" t="s">
        <v>12</v>
      </c>
      <c r="AA71" s="118">
        <v>1</v>
      </c>
      <c r="AB71" s="120">
        <f t="shared" si="30"/>
        <v>1</v>
      </c>
      <c r="AC71" s="124"/>
      <c r="AD71" s="118"/>
      <c r="AE71" s="118"/>
      <c r="AF71" s="120">
        <f t="shared" si="31"/>
        <v>0</v>
      </c>
      <c r="AG71" s="123"/>
      <c r="AH71" s="118"/>
      <c r="AI71" s="118"/>
      <c r="AJ71" s="120">
        <f t="shared" si="32"/>
        <v>0</v>
      </c>
      <c r="AK71" s="124"/>
      <c r="AL71" s="118"/>
      <c r="AM71" s="118"/>
      <c r="AN71" s="120">
        <f t="shared" si="33"/>
        <v>0</v>
      </c>
      <c r="AO71" s="125"/>
      <c r="AP71" s="126"/>
      <c r="AQ71" s="118"/>
      <c r="AR71" s="119"/>
      <c r="AS71" s="120">
        <f t="shared" si="34"/>
        <v>0</v>
      </c>
      <c r="AT71" s="123"/>
      <c r="AU71" s="118"/>
      <c r="AV71" s="118"/>
      <c r="AW71" s="120">
        <f t="shared" si="35"/>
        <v>0</v>
      </c>
      <c r="AX71" s="127"/>
      <c r="AY71" s="127"/>
      <c r="AZ71" s="127"/>
      <c r="BA71" s="132">
        <v>5158611</v>
      </c>
      <c r="BB71" s="127"/>
      <c r="BC71" s="127"/>
      <c r="BD71" s="127"/>
      <c r="BE71" s="127"/>
      <c r="BF71" s="127"/>
    </row>
    <row r="72" spans="1:58" s="128" customFormat="1" ht="14.15" x14ac:dyDescent="0.35">
      <c r="A72" s="111"/>
      <c r="B72" s="111" t="s">
        <v>50</v>
      </c>
      <c r="C72" s="111" t="s">
        <v>61</v>
      </c>
      <c r="D72" s="111" t="s">
        <v>58</v>
      </c>
      <c r="E72" s="112">
        <v>5159008</v>
      </c>
      <c r="F72" s="112">
        <v>10</v>
      </c>
      <c r="G72" s="111" t="s">
        <v>169</v>
      </c>
      <c r="H72" s="111" t="s">
        <v>170</v>
      </c>
      <c r="I72" s="111" t="s">
        <v>64</v>
      </c>
      <c r="J72" s="112" t="s">
        <v>65</v>
      </c>
      <c r="K72" s="112">
        <v>3</v>
      </c>
      <c r="L72" s="112">
        <v>3</v>
      </c>
      <c r="M72" s="113">
        <v>43529</v>
      </c>
      <c r="N72" s="111">
        <v>1</v>
      </c>
      <c r="O72" s="114">
        <v>1</v>
      </c>
      <c r="P72" s="114">
        <v>1</v>
      </c>
      <c r="Q72" s="115">
        <f t="shared" si="28"/>
        <v>1</v>
      </c>
      <c r="R72" s="116"/>
      <c r="S72" s="114">
        <v>1</v>
      </c>
      <c r="T72" s="116"/>
      <c r="U72" s="117"/>
      <c r="V72" s="118"/>
      <c r="W72" s="119"/>
      <c r="X72" s="120">
        <f t="shared" si="29"/>
        <v>0</v>
      </c>
      <c r="Y72" s="121">
        <v>1</v>
      </c>
      <c r="Z72" s="118" t="s">
        <v>12</v>
      </c>
      <c r="AA72" s="118">
        <v>1</v>
      </c>
      <c r="AB72" s="120">
        <f t="shared" si="30"/>
        <v>1</v>
      </c>
      <c r="AC72" s="124"/>
      <c r="AD72" s="118"/>
      <c r="AE72" s="118"/>
      <c r="AF72" s="120">
        <f t="shared" si="31"/>
        <v>0</v>
      </c>
      <c r="AG72" s="123"/>
      <c r="AH72" s="118"/>
      <c r="AI72" s="118"/>
      <c r="AJ72" s="120">
        <f t="shared" si="32"/>
        <v>0</v>
      </c>
      <c r="AK72" s="124"/>
      <c r="AL72" s="118"/>
      <c r="AM72" s="118"/>
      <c r="AN72" s="120">
        <f t="shared" si="33"/>
        <v>0</v>
      </c>
      <c r="AO72" s="125"/>
      <c r="AP72" s="126"/>
      <c r="AQ72" s="118"/>
      <c r="AR72" s="119"/>
      <c r="AS72" s="120">
        <f t="shared" si="34"/>
        <v>0</v>
      </c>
      <c r="AT72" s="123"/>
      <c r="AU72" s="118"/>
      <c r="AV72" s="118"/>
      <c r="AW72" s="120">
        <f t="shared" si="35"/>
        <v>0</v>
      </c>
      <c r="AX72" s="127"/>
      <c r="AY72" s="127"/>
      <c r="AZ72" s="127"/>
      <c r="BA72" s="132">
        <v>5140149</v>
      </c>
      <c r="BB72" s="127"/>
      <c r="BC72" s="127"/>
      <c r="BD72" s="127"/>
      <c r="BE72" s="127"/>
      <c r="BF72" s="127"/>
    </row>
    <row r="73" spans="1:58" s="128" customFormat="1" ht="14.15" x14ac:dyDescent="0.35">
      <c r="A73" s="111"/>
      <c r="B73" s="111" t="s">
        <v>50</v>
      </c>
      <c r="C73" s="111" t="s">
        <v>57</v>
      </c>
      <c r="D73" s="111" t="s">
        <v>62</v>
      </c>
      <c r="E73" s="112">
        <v>5160131</v>
      </c>
      <c r="F73" s="112">
        <v>10</v>
      </c>
      <c r="G73" s="111" t="s">
        <v>196</v>
      </c>
      <c r="H73" s="111" t="s">
        <v>196</v>
      </c>
      <c r="I73" s="111" t="s">
        <v>78</v>
      </c>
      <c r="J73" s="112" t="s">
        <v>79</v>
      </c>
      <c r="K73" s="112">
        <v>2</v>
      </c>
      <c r="L73" s="112">
        <v>2</v>
      </c>
      <c r="M73" s="113">
        <v>43534</v>
      </c>
      <c r="N73" s="111">
        <v>1</v>
      </c>
      <c r="O73" s="114">
        <v>1</v>
      </c>
      <c r="P73" s="114">
        <v>1</v>
      </c>
      <c r="Q73" s="115">
        <f t="shared" si="4"/>
        <v>1</v>
      </c>
      <c r="R73" s="116"/>
      <c r="S73" s="114">
        <v>1</v>
      </c>
      <c r="T73" s="116"/>
      <c r="U73" s="117"/>
      <c r="V73" s="118"/>
      <c r="W73" s="119"/>
      <c r="X73" s="120">
        <f t="shared" si="5"/>
        <v>0</v>
      </c>
      <c r="Y73" s="123"/>
      <c r="Z73" s="118"/>
      <c r="AA73" s="118"/>
      <c r="AB73" s="120">
        <f t="shared" si="6"/>
        <v>0</v>
      </c>
      <c r="AC73" s="124"/>
      <c r="AD73" s="118"/>
      <c r="AE73" s="118"/>
      <c r="AF73" s="120">
        <f t="shared" si="7"/>
        <v>0</v>
      </c>
      <c r="AG73" s="123"/>
      <c r="AH73" s="118"/>
      <c r="AI73" s="118"/>
      <c r="AJ73" s="120">
        <f t="shared" si="8"/>
        <v>0</v>
      </c>
      <c r="AK73" s="124"/>
      <c r="AL73" s="118"/>
      <c r="AM73" s="118"/>
      <c r="AN73" s="120">
        <f t="shared" si="9"/>
        <v>0</v>
      </c>
      <c r="AO73" s="125"/>
      <c r="AP73" s="126"/>
      <c r="AQ73" s="118"/>
      <c r="AR73" s="119"/>
      <c r="AS73" s="120">
        <f t="shared" ref="AS73:AS99" si="36">IF($A73="RETIRÉ","",AP73*AR73)</f>
        <v>0</v>
      </c>
      <c r="AT73" s="121">
        <v>1</v>
      </c>
      <c r="AU73" s="118" t="s">
        <v>12</v>
      </c>
      <c r="AV73" s="118">
        <v>1</v>
      </c>
      <c r="AW73" s="120">
        <f t="shared" si="11"/>
        <v>1</v>
      </c>
      <c r="AX73" s="127"/>
      <c r="AY73" s="127"/>
      <c r="AZ73" s="127"/>
      <c r="BA73" s="134">
        <v>5158318</v>
      </c>
      <c r="BB73" s="127"/>
      <c r="BC73" s="127"/>
      <c r="BD73" s="127"/>
      <c r="BE73" s="127"/>
      <c r="BF73" s="127"/>
    </row>
    <row r="74" spans="1:58" s="128" customFormat="1" ht="14.15" x14ac:dyDescent="0.35">
      <c r="A74" s="111"/>
      <c r="B74" s="111" t="s">
        <v>50</v>
      </c>
      <c r="C74" s="111" t="s">
        <v>57</v>
      </c>
      <c r="D74" s="111" t="s">
        <v>58</v>
      </c>
      <c r="E74" s="112">
        <v>5151929</v>
      </c>
      <c r="F74" s="112">
        <v>10</v>
      </c>
      <c r="G74" s="111" t="s">
        <v>115</v>
      </c>
      <c r="H74" s="111" t="s">
        <v>116</v>
      </c>
      <c r="I74" s="111" t="s">
        <v>87</v>
      </c>
      <c r="J74" s="112" t="s">
        <v>88</v>
      </c>
      <c r="K74" s="112">
        <v>2</v>
      </c>
      <c r="L74" s="112">
        <v>2</v>
      </c>
      <c r="M74" s="113">
        <v>43534</v>
      </c>
      <c r="N74" s="111">
        <v>1</v>
      </c>
      <c r="O74" s="114">
        <v>1</v>
      </c>
      <c r="P74" s="114">
        <v>1</v>
      </c>
      <c r="Q74" s="115">
        <f>SUM(X74,AB74,AF74,AJ74,AN74,AS74,AW74)</f>
        <v>1</v>
      </c>
      <c r="R74" s="116"/>
      <c r="S74" s="114">
        <v>1</v>
      </c>
      <c r="T74" s="116"/>
      <c r="U74" s="117"/>
      <c r="V74" s="118"/>
      <c r="W74" s="119"/>
      <c r="X74" s="120">
        <f>IF($A74="RETIRÉ","",U74*W74)</f>
        <v>0</v>
      </c>
      <c r="Y74" s="123"/>
      <c r="Z74" s="118"/>
      <c r="AA74" s="118"/>
      <c r="AB74" s="120">
        <f>IF($A74="RETIRÉ","",Y74*AA74)</f>
        <v>0</v>
      </c>
      <c r="AC74" s="124"/>
      <c r="AD74" s="118"/>
      <c r="AE74" s="118"/>
      <c r="AF74" s="120">
        <f>IF($A74="RETIRÉ","",AC74*AE74)</f>
        <v>0</v>
      </c>
      <c r="AG74" s="123"/>
      <c r="AH74" s="118"/>
      <c r="AI74" s="118"/>
      <c r="AJ74" s="120">
        <f>IF($A74="RETIRÉ","",AG74*AI74)</f>
        <v>0</v>
      </c>
      <c r="AK74" s="124"/>
      <c r="AL74" s="118"/>
      <c r="AM74" s="118"/>
      <c r="AN74" s="120">
        <f>IF($A74="RETIRÉ","",AK74*AM74)</f>
        <v>0</v>
      </c>
      <c r="AO74" s="125"/>
      <c r="AP74" s="126"/>
      <c r="AQ74" s="118"/>
      <c r="AR74" s="119"/>
      <c r="AS74" s="120">
        <f>IF($A74="RETIRÉ","",AP74*AR74)</f>
        <v>0</v>
      </c>
      <c r="AT74" s="121">
        <v>1</v>
      </c>
      <c r="AU74" s="118" t="s">
        <v>12</v>
      </c>
      <c r="AV74" s="118">
        <v>1</v>
      </c>
      <c r="AW74" s="120">
        <f>IF($A74="RETIRÉ","",AT74*AV74)</f>
        <v>1</v>
      </c>
      <c r="AX74" s="127"/>
      <c r="AY74" s="127"/>
      <c r="AZ74" s="127"/>
      <c r="BA74" s="134">
        <v>5159794</v>
      </c>
      <c r="BB74" s="127"/>
      <c r="BC74" s="127"/>
      <c r="BD74" s="127"/>
      <c r="BE74" s="127"/>
      <c r="BF74" s="127"/>
    </row>
    <row r="75" spans="1:58" s="128" customFormat="1" ht="14.15" x14ac:dyDescent="0.35">
      <c r="A75" s="111"/>
      <c r="B75" s="111" t="s">
        <v>50</v>
      </c>
      <c r="C75" s="111" t="s">
        <v>57</v>
      </c>
      <c r="D75" s="111" t="s">
        <v>58</v>
      </c>
      <c r="E75" s="112">
        <v>5154659</v>
      </c>
      <c r="F75" s="112">
        <v>10</v>
      </c>
      <c r="G75" s="111" t="s">
        <v>121</v>
      </c>
      <c r="H75" s="111" t="s">
        <v>122</v>
      </c>
      <c r="I75" s="111" t="s">
        <v>87</v>
      </c>
      <c r="J75" s="112" t="s">
        <v>88</v>
      </c>
      <c r="K75" s="112">
        <v>2</v>
      </c>
      <c r="L75" s="112">
        <v>2</v>
      </c>
      <c r="M75" s="113">
        <v>43534</v>
      </c>
      <c r="N75" s="111">
        <v>1</v>
      </c>
      <c r="O75" s="114">
        <v>1.5</v>
      </c>
      <c r="P75" s="114">
        <v>1.5</v>
      </c>
      <c r="Q75" s="115">
        <f>SUM(X75,AB75,AF75,AJ75,AN75,AS75,AW75)</f>
        <v>1.5</v>
      </c>
      <c r="R75" s="116"/>
      <c r="S75" s="114">
        <v>1.5</v>
      </c>
      <c r="T75" s="116"/>
      <c r="U75" s="117"/>
      <c r="V75" s="118"/>
      <c r="W75" s="119"/>
      <c r="X75" s="120">
        <f>IF($A75="RETIRÉ","",U75*W75)</f>
        <v>0</v>
      </c>
      <c r="Y75" s="123"/>
      <c r="Z75" s="118"/>
      <c r="AA75" s="118"/>
      <c r="AB75" s="120">
        <f>IF($A75="RETIRÉ","",Y75*AA75)</f>
        <v>0</v>
      </c>
      <c r="AC75" s="124"/>
      <c r="AD75" s="118"/>
      <c r="AE75" s="118"/>
      <c r="AF75" s="120">
        <f>IF($A75="RETIRÉ","",AC75*AE75)</f>
        <v>0</v>
      </c>
      <c r="AG75" s="123"/>
      <c r="AH75" s="118"/>
      <c r="AI75" s="118"/>
      <c r="AJ75" s="120">
        <f>IF($A75="RETIRÉ","",AG75*AI75)</f>
        <v>0</v>
      </c>
      <c r="AK75" s="124"/>
      <c r="AL75" s="118"/>
      <c r="AM75" s="118"/>
      <c r="AN75" s="120">
        <f>IF($A75="RETIRÉ","",AK75*AM75)</f>
        <v>0</v>
      </c>
      <c r="AO75" s="125"/>
      <c r="AP75" s="126"/>
      <c r="AQ75" s="118"/>
      <c r="AR75" s="119"/>
      <c r="AS75" s="120">
        <f>IF($A75="RETIRÉ","",AP75*AR75)</f>
        <v>0</v>
      </c>
      <c r="AT75" s="121">
        <v>1</v>
      </c>
      <c r="AU75" s="118" t="s">
        <v>12</v>
      </c>
      <c r="AV75" s="118">
        <v>1.5</v>
      </c>
      <c r="AW75" s="120">
        <f>IF($A75="RETIRÉ","",AT75*AV75)</f>
        <v>1.5</v>
      </c>
      <c r="AX75" s="127"/>
      <c r="AY75" s="127"/>
      <c r="AZ75" s="127"/>
      <c r="BA75" s="134">
        <v>5162808</v>
      </c>
      <c r="BB75" s="127"/>
      <c r="BC75" s="127"/>
      <c r="BD75" s="127"/>
      <c r="BE75" s="127"/>
      <c r="BF75" s="127"/>
    </row>
    <row r="76" spans="1:58" s="128" customFormat="1" ht="14.15" x14ac:dyDescent="0.35">
      <c r="A76" s="111"/>
      <c r="B76" s="111" t="s">
        <v>50</v>
      </c>
      <c r="C76" s="111" t="s">
        <v>57</v>
      </c>
      <c r="D76" s="111" t="s">
        <v>80</v>
      </c>
      <c r="E76" s="112">
        <v>5158611</v>
      </c>
      <c r="F76" s="112">
        <v>10</v>
      </c>
      <c r="G76" s="111" t="s">
        <v>184</v>
      </c>
      <c r="H76" s="111" t="s">
        <v>185</v>
      </c>
      <c r="I76" s="111" t="s">
        <v>87</v>
      </c>
      <c r="J76" s="112" t="s">
        <v>88</v>
      </c>
      <c r="K76" s="112">
        <v>2</v>
      </c>
      <c r="L76" s="112">
        <v>2</v>
      </c>
      <c r="M76" s="113">
        <v>43534</v>
      </c>
      <c r="N76" s="111">
        <v>1</v>
      </c>
      <c r="O76" s="114">
        <v>2</v>
      </c>
      <c r="P76" s="114">
        <v>2</v>
      </c>
      <c r="Q76" s="115">
        <f>SUM(X76,AB76,AF76,AJ76,AN76,AS76,AW76)</f>
        <v>2</v>
      </c>
      <c r="R76" s="116"/>
      <c r="S76" s="114">
        <v>2</v>
      </c>
      <c r="T76" s="116"/>
      <c r="U76" s="117"/>
      <c r="V76" s="118"/>
      <c r="W76" s="119"/>
      <c r="X76" s="120">
        <f>IF($A76="RETIRÉ","",U76*W76)</f>
        <v>0</v>
      </c>
      <c r="Y76" s="123"/>
      <c r="Z76" s="118"/>
      <c r="AA76" s="118"/>
      <c r="AB76" s="120">
        <f>IF($A76="RETIRÉ","",Y76*AA76)</f>
        <v>0</v>
      </c>
      <c r="AC76" s="124"/>
      <c r="AD76" s="118"/>
      <c r="AE76" s="118"/>
      <c r="AF76" s="120">
        <f>IF($A76="RETIRÉ","",AC76*AE76)</f>
        <v>0</v>
      </c>
      <c r="AG76" s="123"/>
      <c r="AH76" s="118"/>
      <c r="AI76" s="118"/>
      <c r="AJ76" s="120">
        <f>IF($A76="RETIRÉ","",AG76*AI76)</f>
        <v>0</v>
      </c>
      <c r="AK76" s="124"/>
      <c r="AL76" s="118"/>
      <c r="AM76" s="118"/>
      <c r="AN76" s="120">
        <f>IF($A76="RETIRÉ","",AK76*AM76)</f>
        <v>0</v>
      </c>
      <c r="AO76" s="125"/>
      <c r="AP76" s="126"/>
      <c r="AQ76" s="118"/>
      <c r="AR76" s="119"/>
      <c r="AS76" s="120">
        <f>IF($A76="RETIRÉ","",AP76*AR76)</f>
        <v>0</v>
      </c>
      <c r="AT76" s="121">
        <v>1</v>
      </c>
      <c r="AU76" s="118" t="s">
        <v>12</v>
      </c>
      <c r="AV76" s="118">
        <v>2</v>
      </c>
      <c r="AW76" s="120">
        <f>IF($A76="RETIRÉ","",AT76*AV76)</f>
        <v>2</v>
      </c>
      <c r="AX76" s="127"/>
      <c r="AY76" s="127"/>
      <c r="AZ76" s="127"/>
      <c r="BA76" s="134">
        <v>5162810</v>
      </c>
      <c r="BB76" s="127"/>
      <c r="BC76" s="127"/>
      <c r="BD76" s="127"/>
      <c r="BE76" s="127"/>
      <c r="BF76" s="127"/>
    </row>
    <row r="77" spans="1:58" s="99" customFormat="1" ht="14.15" x14ac:dyDescent="0.35">
      <c r="A77" s="97" t="s">
        <v>218</v>
      </c>
      <c r="B77" s="191" t="s">
        <v>50</v>
      </c>
      <c r="C77" s="191" t="s">
        <v>61</v>
      </c>
      <c r="D77" s="191" t="s">
        <v>58</v>
      </c>
      <c r="E77" s="192">
        <v>5154757</v>
      </c>
      <c r="F77" s="192">
        <v>10</v>
      </c>
      <c r="G77" s="191" t="s">
        <v>123</v>
      </c>
      <c r="H77" s="191" t="s">
        <v>124</v>
      </c>
      <c r="I77" s="191" t="s">
        <v>125</v>
      </c>
      <c r="J77" s="192" t="s">
        <v>126</v>
      </c>
      <c r="K77" s="192">
        <v>2</v>
      </c>
      <c r="L77" s="192">
        <v>2</v>
      </c>
      <c r="M77" s="193">
        <v>43534</v>
      </c>
      <c r="N77" s="191">
        <v>1</v>
      </c>
      <c r="O77" s="194">
        <v>1</v>
      </c>
      <c r="P77" s="194">
        <v>1</v>
      </c>
      <c r="Q77" s="195">
        <f>SUM(X77,AB77,AF77,AJ77,AN77,AS77,AW77)</f>
        <v>1</v>
      </c>
      <c r="R77" s="196"/>
      <c r="S77" s="194"/>
      <c r="T77" s="196"/>
      <c r="U77" s="197"/>
      <c r="V77" s="198"/>
      <c r="W77" s="199"/>
      <c r="X77" s="200">
        <f>IF($A77="RETIRÉ","",U77*W77)</f>
        <v>0</v>
      </c>
      <c r="Y77" s="201"/>
      <c r="Z77" s="198"/>
      <c r="AA77" s="198"/>
      <c r="AB77" s="200">
        <f>IF($A77="RETIRÉ","",Y77*AA77)</f>
        <v>0</v>
      </c>
      <c r="AC77" s="203"/>
      <c r="AD77" s="198"/>
      <c r="AE77" s="198"/>
      <c r="AF77" s="200">
        <f>IF($A77="RETIRÉ","",AC77*AE77)</f>
        <v>0</v>
      </c>
      <c r="AG77" s="201"/>
      <c r="AH77" s="198"/>
      <c r="AI77" s="198"/>
      <c r="AJ77" s="200">
        <f>IF($A77="RETIRÉ","",AG77*AI77)</f>
        <v>0</v>
      </c>
      <c r="AK77" s="203"/>
      <c r="AL77" s="198"/>
      <c r="AM77" s="198"/>
      <c r="AN77" s="200">
        <f>IF($A77="RETIRÉ","",AK77*AM77)</f>
        <v>0</v>
      </c>
      <c r="AO77" s="204"/>
      <c r="AP77" s="205"/>
      <c r="AQ77" s="198"/>
      <c r="AR77" s="199"/>
      <c r="AS77" s="200">
        <f>IF($A77="RETIRÉ","",AP77*AR77)</f>
        <v>0</v>
      </c>
      <c r="AT77" s="206">
        <v>1</v>
      </c>
      <c r="AU77" s="198" t="s">
        <v>12</v>
      </c>
      <c r="AV77" s="198">
        <v>1</v>
      </c>
      <c r="AW77" s="200">
        <f>IF($A77="RETIRÉ","",AT77*AV77)</f>
        <v>1</v>
      </c>
      <c r="AX77" s="98"/>
      <c r="AY77" s="98"/>
      <c r="AZ77" s="98"/>
      <c r="BA77" s="134">
        <v>5160523</v>
      </c>
      <c r="BB77" s="98"/>
      <c r="BC77" s="98"/>
      <c r="BD77" s="98"/>
      <c r="BE77" s="98"/>
      <c r="BF77" s="98"/>
    </row>
    <row r="78" spans="1:58" s="29" customFormat="1" ht="14.15" x14ac:dyDescent="0.35">
      <c r="A78" s="54"/>
      <c r="B78" s="54"/>
      <c r="C78" s="54"/>
      <c r="D78" s="54"/>
      <c r="E78" s="55"/>
      <c r="F78" s="55"/>
      <c r="G78" s="54"/>
      <c r="H78" s="54"/>
      <c r="I78" s="54"/>
      <c r="J78" s="55"/>
      <c r="K78" s="55"/>
      <c r="L78" s="55"/>
      <c r="M78" s="56"/>
      <c r="N78" s="54"/>
      <c r="O78" s="57"/>
      <c r="P78" s="57"/>
      <c r="Q78" s="39"/>
      <c r="R78" s="30"/>
      <c r="S78" s="57"/>
      <c r="T78" s="30"/>
      <c r="U78" s="96"/>
      <c r="V78" s="60"/>
      <c r="W78" s="79"/>
      <c r="X78" s="58"/>
      <c r="Y78" s="59"/>
      <c r="Z78" s="60"/>
      <c r="AA78" s="60"/>
      <c r="AB78" s="58"/>
      <c r="AC78" s="77"/>
      <c r="AD78" s="60"/>
      <c r="AE78" s="60"/>
      <c r="AF78" s="58"/>
      <c r="AG78" s="59"/>
      <c r="AH78" s="60"/>
      <c r="AI78" s="60"/>
      <c r="AJ78" s="58"/>
      <c r="AK78" s="77"/>
      <c r="AL78" s="60"/>
      <c r="AM78" s="60"/>
      <c r="AN78" s="58"/>
      <c r="AO78" s="31"/>
      <c r="AP78" s="78"/>
      <c r="AQ78" s="60"/>
      <c r="AR78" s="79"/>
      <c r="AS78" s="58"/>
      <c r="AT78" s="95"/>
      <c r="AU78" s="60"/>
      <c r="AV78" s="60"/>
      <c r="AW78" s="58"/>
      <c r="AX78" s="32"/>
      <c r="AY78" s="32"/>
      <c r="AZ78" s="32"/>
      <c r="BA78" s="134">
        <v>5150304</v>
      </c>
      <c r="BB78" s="32"/>
      <c r="BC78" s="32"/>
      <c r="BD78" s="32"/>
      <c r="BE78" s="32"/>
      <c r="BF78" s="32"/>
    </row>
    <row r="79" spans="1:58" s="128" customFormat="1" ht="14.15" x14ac:dyDescent="0.35">
      <c r="A79" s="111"/>
      <c r="B79" s="111" t="s">
        <v>50</v>
      </c>
      <c r="C79" s="111" t="s">
        <v>59</v>
      </c>
      <c r="D79" s="111" t="s">
        <v>60</v>
      </c>
      <c r="E79" s="112">
        <v>5140149</v>
      </c>
      <c r="F79" s="112">
        <v>10</v>
      </c>
      <c r="G79" s="111" t="s">
        <v>200</v>
      </c>
      <c r="H79" s="111" t="s">
        <v>200</v>
      </c>
      <c r="I79" s="111" t="s">
        <v>70</v>
      </c>
      <c r="J79" s="112" t="s">
        <v>71</v>
      </c>
      <c r="K79" s="112">
        <v>2</v>
      </c>
      <c r="L79" s="112">
        <v>2</v>
      </c>
      <c r="M79" s="113">
        <v>43534</v>
      </c>
      <c r="N79" s="111">
        <v>1</v>
      </c>
      <c r="O79" s="114">
        <v>4</v>
      </c>
      <c r="P79" s="114">
        <v>4</v>
      </c>
      <c r="Q79" s="115">
        <f t="shared" si="4"/>
        <v>4</v>
      </c>
      <c r="R79" s="116"/>
      <c r="S79" s="114">
        <v>4</v>
      </c>
      <c r="T79" s="116"/>
      <c r="U79" s="117"/>
      <c r="V79" s="118"/>
      <c r="W79" s="119"/>
      <c r="X79" s="120">
        <f t="shared" si="5"/>
        <v>0</v>
      </c>
      <c r="Y79" s="123"/>
      <c r="Z79" s="118"/>
      <c r="AA79" s="118"/>
      <c r="AB79" s="120">
        <f t="shared" si="6"/>
        <v>0</v>
      </c>
      <c r="AC79" s="124"/>
      <c r="AD79" s="118"/>
      <c r="AE79" s="119"/>
      <c r="AF79" s="120">
        <f t="shared" si="7"/>
        <v>0</v>
      </c>
      <c r="AG79" s="123"/>
      <c r="AH79" s="118"/>
      <c r="AI79" s="118"/>
      <c r="AJ79" s="120">
        <f t="shared" si="8"/>
        <v>0</v>
      </c>
      <c r="AK79" s="124"/>
      <c r="AL79" s="118"/>
      <c r="AM79" s="118"/>
      <c r="AN79" s="120">
        <f t="shared" si="9"/>
        <v>0</v>
      </c>
      <c r="AO79" s="125"/>
      <c r="AP79" s="126"/>
      <c r="AQ79" s="118"/>
      <c r="AR79" s="119"/>
      <c r="AS79" s="120">
        <f t="shared" si="36"/>
        <v>0</v>
      </c>
      <c r="AT79" s="121">
        <v>1</v>
      </c>
      <c r="AU79" s="118" t="s">
        <v>12</v>
      </c>
      <c r="AV79" s="118">
        <v>4</v>
      </c>
      <c r="AW79" s="120">
        <f t="shared" si="11"/>
        <v>4</v>
      </c>
      <c r="AX79" s="127"/>
      <c r="AY79" s="127"/>
      <c r="AZ79" s="127"/>
      <c r="BA79" s="134">
        <v>5149464</v>
      </c>
      <c r="BB79" s="127"/>
      <c r="BC79" s="127"/>
      <c r="BD79" s="127"/>
      <c r="BE79" s="127"/>
      <c r="BF79" s="127"/>
    </row>
    <row r="80" spans="1:58" s="99" customFormat="1" ht="14.15" x14ac:dyDescent="0.35">
      <c r="A80" s="97" t="s">
        <v>218</v>
      </c>
      <c r="B80" s="191" t="s">
        <v>50</v>
      </c>
      <c r="C80" s="191" t="s">
        <v>59</v>
      </c>
      <c r="D80" s="191" t="s">
        <v>60</v>
      </c>
      <c r="E80" s="192">
        <v>5152388</v>
      </c>
      <c r="F80" s="192">
        <v>10</v>
      </c>
      <c r="G80" s="191" t="s">
        <v>201</v>
      </c>
      <c r="H80" s="191" t="s">
        <v>201</v>
      </c>
      <c r="I80" s="191" t="s">
        <v>74</v>
      </c>
      <c r="J80" s="192" t="s">
        <v>75</v>
      </c>
      <c r="K80" s="192">
        <v>2</v>
      </c>
      <c r="L80" s="192">
        <v>2</v>
      </c>
      <c r="M80" s="193">
        <v>43534</v>
      </c>
      <c r="N80" s="191">
        <v>1</v>
      </c>
      <c r="O80" s="194">
        <v>1</v>
      </c>
      <c r="P80" s="194">
        <v>1</v>
      </c>
      <c r="Q80" s="195">
        <f t="shared" si="4"/>
        <v>1</v>
      </c>
      <c r="R80" s="196"/>
      <c r="S80" s="194"/>
      <c r="T80" s="196"/>
      <c r="U80" s="197"/>
      <c r="V80" s="198"/>
      <c r="W80" s="199"/>
      <c r="X80" s="200">
        <f t="shared" si="5"/>
        <v>0</v>
      </c>
      <c r="Y80" s="201"/>
      <c r="Z80" s="198"/>
      <c r="AA80" s="198"/>
      <c r="AB80" s="200">
        <f t="shared" si="6"/>
        <v>0</v>
      </c>
      <c r="AC80" s="203"/>
      <c r="AD80" s="198"/>
      <c r="AE80" s="198"/>
      <c r="AF80" s="200">
        <f t="shared" si="7"/>
        <v>0</v>
      </c>
      <c r="AG80" s="201"/>
      <c r="AH80" s="198"/>
      <c r="AI80" s="198"/>
      <c r="AJ80" s="200">
        <f t="shared" si="8"/>
        <v>0</v>
      </c>
      <c r="AK80" s="203"/>
      <c r="AL80" s="198"/>
      <c r="AM80" s="198"/>
      <c r="AN80" s="200">
        <f t="shared" si="9"/>
        <v>0</v>
      </c>
      <c r="AO80" s="204"/>
      <c r="AP80" s="205"/>
      <c r="AQ80" s="198"/>
      <c r="AR80" s="199"/>
      <c r="AS80" s="200">
        <f t="shared" si="36"/>
        <v>0</v>
      </c>
      <c r="AT80" s="206">
        <v>1</v>
      </c>
      <c r="AU80" s="198" t="s">
        <v>12</v>
      </c>
      <c r="AV80" s="198">
        <v>1</v>
      </c>
      <c r="AW80" s="200">
        <f t="shared" si="11"/>
        <v>1</v>
      </c>
      <c r="AX80" s="98"/>
      <c r="AY80" s="98"/>
      <c r="AZ80" s="98"/>
      <c r="BA80" s="134">
        <v>5159009</v>
      </c>
      <c r="BB80" s="98"/>
      <c r="BC80" s="98"/>
      <c r="BD80" s="98"/>
      <c r="BE80" s="98"/>
      <c r="BF80" s="98"/>
    </row>
    <row r="81" spans="1:58" s="99" customFormat="1" ht="14.15" x14ac:dyDescent="0.35">
      <c r="A81" s="97" t="s">
        <v>218</v>
      </c>
      <c r="B81" s="191" t="s">
        <v>50</v>
      </c>
      <c r="C81" s="191" t="s">
        <v>59</v>
      </c>
      <c r="D81" s="191" t="s">
        <v>60</v>
      </c>
      <c r="E81" s="192">
        <v>5156924</v>
      </c>
      <c r="F81" s="192">
        <v>10</v>
      </c>
      <c r="G81" s="191" t="s">
        <v>202</v>
      </c>
      <c r="H81" s="191" t="s">
        <v>202</v>
      </c>
      <c r="I81" s="191" t="s">
        <v>78</v>
      </c>
      <c r="J81" s="192" t="s">
        <v>79</v>
      </c>
      <c r="K81" s="207">
        <v>3</v>
      </c>
      <c r="L81" s="207">
        <v>3</v>
      </c>
      <c r="M81" s="193">
        <v>43531</v>
      </c>
      <c r="N81" s="191">
        <v>1</v>
      </c>
      <c r="O81" s="194">
        <v>2</v>
      </c>
      <c r="P81" s="194">
        <v>2</v>
      </c>
      <c r="Q81" s="195">
        <f t="shared" ref="Q81:Q86" si="37">SUM(X81,AB81,AF81,AJ81,AN81,AS81,AW81)</f>
        <v>2</v>
      </c>
      <c r="R81" s="196"/>
      <c r="S81" s="194"/>
      <c r="T81" s="196"/>
      <c r="U81" s="197"/>
      <c r="V81" s="198"/>
      <c r="W81" s="199"/>
      <c r="X81" s="200">
        <f t="shared" ref="X81:X86" si="38">IF($A81="RETIRÉ","",U81*W81)</f>
        <v>0</v>
      </c>
      <c r="Y81" s="208"/>
      <c r="Z81" s="198"/>
      <c r="AA81" s="199"/>
      <c r="AB81" s="200">
        <f t="shared" ref="AB81:AB86" si="39">IF($A81="RETIRÉ","",Y81*AA81)</f>
        <v>0</v>
      </c>
      <c r="AC81" s="205"/>
      <c r="AD81" s="198"/>
      <c r="AE81" s="199"/>
      <c r="AF81" s="200">
        <f t="shared" ref="AF81:AF86" si="40">IF($A81="RETIRÉ","",AC81*AE81)</f>
        <v>0</v>
      </c>
      <c r="AG81" s="206">
        <v>1</v>
      </c>
      <c r="AH81" s="198" t="s">
        <v>12</v>
      </c>
      <c r="AI81" s="198">
        <v>2</v>
      </c>
      <c r="AJ81" s="200">
        <f t="shared" ref="AJ81:AJ86" si="41">IF($A81="RETIRÉ","",AG81*AI81)</f>
        <v>2</v>
      </c>
      <c r="AK81" s="205"/>
      <c r="AL81" s="198"/>
      <c r="AM81" s="198"/>
      <c r="AN81" s="200">
        <f t="shared" ref="AN81:AN86" si="42">IF($A81="RETIRÉ","",AK81*AM81)</f>
        <v>0</v>
      </c>
      <c r="AO81" s="204"/>
      <c r="AP81" s="205"/>
      <c r="AQ81" s="198"/>
      <c r="AR81" s="199"/>
      <c r="AS81" s="200">
        <f t="shared" ref="AS81:AS86" si="43">IF($A81="RETIRÉ","",AP81*AR81)</f>
        <v>0</v>
      </c>
      <c r="AT81" s="201"/>
      <c r="AU81" s="198"/>
      <c r="AV81" s="198"/>
      <c r="AW81" s="200">
        <f t="shared" ref="AW81:AW86" si="44">IF($A81="RETIRÉ","",AT81*AV81)</f>
        <v>0</v>
      </c>
      <c r="AX81" s="98"/>
      <c r="AY81" s="98"/>
      <c r="AZ81" s="98"/>
      <c r="BA81" s="134"/>
      <c r="BB81" s="98"/>
      <c r="BC81" s="98"/>
      <c r="BD81" s="98"/>
      <c r="BE81" s="98"/>
      <c r="BF81" s="98"/>
    </row>
    <row r="82" spans="1:58" s="99" customFormat="1" ht="14.15" x14ac:dyDescent="0.35">
      <c r="A82" s="97" t="s">
        <v>218</v>
      </c>
      <c r="B82" s="191" t="s">
        <v>50</v>
      </c>
      <c r="C82" s="191" t="s">
        <v>59</v>
      </c>
      <c r="D82" s="191" t="s">
        <v>60</v>
      </c>
      <c r="E82" s="192">
        <v>5157934</v>
      </c>
      <c r="F82" s="192">
        <v>10</v>
      </c>
      <c r="G82" s="191" t="s">
        <v>203</v>
      </c>
      <c r="H82" s="191" t="s">
        <v>203</v>
      </c>
      <c r="I82" s="191" t="s">
        <v>101</v>
      </c>
      <c r="J82" s="192" t="s">
        <v>102</v>
      </c>
      <c r="K82" s="192">
        <v>2</v>
      </c>
      <c r="L82" s="192">
        <v>2</v>
      </c>
      <c r="M82" s="193">
        <v>43532</v>
      </c>
      <c r="N82" s="191">
        <v>1</v>
      </c>
      <c r="O82" s="209">
        <v>3</v>
      </c>
      <c r="P82" s="194">
        <v>4.5</v>
      </c>
      <c r="Q82" s="195">
        <f t="shared" si="37"/>
        <v>4.5</v>
      </c>
      <c r="R82" s="196"/>
      <c r="S82" s="194"/>
      <c r="T82" s="196"/>
      <c r="U82" s="197"/>
      <c r="V82" s="198"/>
      <c r="W82" s="199"/>
      <c r="X82" s="200">
        <f t="shared" si="38"/>
        <v>0</v>
      </c>
      <c r="Y82" s="201"/>
      <c r="Z82" s="198"/>
      <c r="AA82" s="198"/>
      <c r="AB82" s="200">
        <f t="shared" si="39"/>
        <v>0</v>
      </c>
      <c r="AC82" s="201"/>
      <c r="AD82" s="198"/>
      <c r="AE82" s="198"/>
      <c r="AF82" s="200">
        <f t="shared" si="40"/>
        <v>0</v>
      </c>
      <c r="AG82" s="201"/>
      <c r="AH82" s="198"/>
      <c r="AI82" s="198"/>
      <c r="AJ82" s="200">
        <f t="shared" si="41"/>
        <v>0</v>
      </c>
      <c r="AK82" s="203">
        <v>1</v>
      </c>
      <c r="AL82" s="198" t="s">
        <v>12</v>
      </c>
      <c r="AM82" s="198">
        <v>4.5</v>
      </c>
      <c r="AN82" s="200">
        <f t="shared" si="42"/>
        <v>4.5</v>
      </c>
      <c r="AO82" s="204"/>
      <c r="AP82" s="205"/>
      <c r="AQ82" s="198"/>
      <c r="AR82" s="199"/>
      <c r="AS82" s="200">
        <f t="shared" si="43"/>
        <v>0</v>
      </c>
      <c r="AT82" s="206"/>
      <c r="AU82" s="198"/>
      <c r="AV82" s="198"/>
      <c r="AW82" s="200">
        <f t="shared" si="44"/>
        <v>0</v>
      </c>
      <c r="AX82" s="98"/>
      <c r="AY82" s="98"/>
      <c r="AZ82" s="98"/>
      <c r="BA82" s="134"/>
      <c r="BB82" s="98"/>
      <c r="BC82" s="98"/>
      <c r="BD82" s="98"/>
      <c r="BE82" s="98"/>
      <c r="BF82" s="98"/>
    </row>
    <row r="83" spans="1:58" s="99" customFormat="1" ht="14.15" x14ac:dyDescent="0.35">
      <c r="A83" s="97" t="s">
        <v>218</v>
      </c>
      <c r="B83" s="191" t="s">
        <v>50</v>
      </c>
      <c r="C83" s="191" t="s">
        <v>59</v>
      </c>
      <c r="D83" s="191" t="s">
        <v>60</v>
      </c>
      <c r="E83" s="192">
        <v>5157936</v>
      </c>
      <c r="F83" s="192">
        <v>10</v>
      </c>
      <c r="G83" s="191" t="s">
        <v>204</v>
      </c>
      <c r="H83" s="191" t="s">
        <v>204</v>
      </c>
      <c r="I83" s="191" t="s">
        <v>103</v>
      </c>
      <c r="J83" s="192" t="s">
        <v>104</v>
      </c>
      <c r="K83" s="192">
        <v>2</v>
      </c>
      <c r="L83" s="192">
        <v>2</v>
      </c>
      <c r="M83" s="193">
        <v>43532</v>
      </c>
      <c r="N83" s="191">
        <v>1</v>
      </c>
      <c r="O83" s="209">
        <v>3</v>
      </c>
      <c r="P83" s="194">
        <v>4.5</v>
      </c>
      <c r="Q83" s="195">
        <f t="shared" si="37"/>
        <v>4.5</v>
      </c>
      <c r="R83" s="196"/>
      <c r="S83" s="194"/>
      <c r="T83" s="196"/>
      <c r="U83" s="197"/>
      <c r="V83" s="198"/>
      <c r="W83" s="199"/>
      <c r="X83" s="200">
        <f t="shared" si="38"/>
        <v>0</v>
      </c>
      <c r="Y83" s="201"/>
      <c r="Z83" s="198"/>
      <c r="AA83" s="198"/>
      <c r="AB83" s="200">
        <f t="shared" si="39"/>
        <v>0</v>
      </c>
      <c r="AC83" s="203"/>
      <c r="AD83" s="198"/>
      <c r="AE83" s="198"/>
      <c r="AF83" s="200">
        <f t="shared" si="40"/>
        <v>0</v>
      </c>
      <c r="AG83" s="201"/>
      <c r="AH83" s="198"/>
      <c r="AI83" s="198"/>
      <c r="AJ83" s="200">
        <f t="shared" si="41"/>
        <v>0</v>
      </c>
      <c r="AK83" s="203">
        <v>1</v>
      </c>
      <c r="AL83" s="198" t="s">
        <v>12</v>
      </c>
      <c r="AM83" s="198">
        <v>4.5</v>
      </c>
      <c r="AN83" s="200">
        <f t="shared" si="42"/>
        <v>4.5</v>
      </c>
      <c r="AO83" s="204"/>
      <c r="AP83" s="205"/>
      <c r="AQ83" s="198"/>
      <c r="AR83" s="199"/>
      <c r="AS83" s="200">
        <f t="shared" si="43"/>
        <v>0</v>
      </c>
      <c r="AT83" s="206"/>
      <c r="AU83" s="198"/>
      <c r="AV83" s="198"/>
      <c r="AW83" s="200">
        <f t="shared" si="44"/>
        <v>0</v>
      </c>
      <c r="AX83" s="98"/>
      <c r="AY83" s="98"/>
      <c r="AZ83" s="98"/>
      <c r="BA83" s="134"/>
      <c r="BB83" s="98"/>
      <c r="BC83" s="98"/>
      <c r="BD83" s="98"/>
      <c r="BE83" s="98"/>
      <c r="BF83" s="98"/>
    </row>
    <row r="84" spans="1:58" s="99" customFormat="1" ht="14.15" x14ac:dyDescent="0.35">
      <c r="A84" s="97" t="s">
        <v>218</v>
      </c>
      <c r="B84" s="191" t="s">
        <v>50</v>
      </c>
      <c r="C84" s="191" t="s">
        <v>59</v>
      </c>
      <c r="D84" s="191" t="s">
        <v>60</v>
      </c>
      <c r="E84" s="192">
        <v>5157938</v>
      </c>
      <c r="F84" s="192">
        <v>10</v>
      </c>
      <c r="G84" s="191" t="s">
        <v>205</v>
      </c>
      <c r="H84" s="191" t="s">
        <v>205</v>
      </c>
      <c r="I84" s="191" t="s">
        <v>105</v>
      </c>
      <c r="J84" s="192" t="s">
        <v>106</v>
      </c>
      <c r="K84" s="207">
        <v>3</v>
      </c>
      <c r="L84" s="207">
        <v>3</v>
      </c>
      <c r="M84" s="193">
        <v>43532</v>
      </c>
      <c r="N84" s="191">
        <v>1</v>
      </c>
      <c r="O84" s="209">
        <v>3</v>
      </c>
      <c r="P84" s="194">
        <v>4.5</v>
      </c>
      <c r="Q84" s="195">
        <f t="shared" si="37"/>
        <v>4.5</v>
      </c>
      <c r="R84" s="196"/>
      <c r="S84" s="194"/>
      <c r="T84" s="196"/>
      <c r="U84" s="197"/>
      <c r="V84" s="198"/>
      <c r="W84" s="199"/>
      <c r="X84" s="200">
        <f t="shared" si="38"/>
        <v>0</v>
      </c>
      <c r="Y84" s="201"/>
      <c r="Z84" s="198"/>
      <c r="AA84" s="198"/>
      <c r="AB84" s="200">
        <f t="shared" si="39"/>
        <v>0</v>
      </c>
      <c r="AC84" s="203"/>
      <c r="AD84" s="198"/>
      <c r="AE84" s="198"/>
      <c r="AF84" s="200">
        <f t="shared" si="40"/>
        <v>0</v>
      </c>
      <c r="AG84" s="201"/>
      <c r="AH84" s="198"/>
      <c r="AI84" s="198"/>
      <c r="AJ84" s="200">
        <f t="shared" si="41"/>
        <v>0</v>
      </c>
      <c r="AK84" s="203">
        <v>1</v>
      </c>
      <c r="AL84" s="198" t="s">
        <v>12</v>
      </c>
      <c r="AM84" s="198">
        <v>4.5</v>
      </c>
      <c r="AN84" s="200">
        <f t="shared" si="42"/>
        <v>4.5</v>
      </c>
      <c r="AO84" s="204"/>
      <c r="AP84" s="205"/>
      <c r="AQ84" s="198"/>
      <c r="AR84" s="199"/>
      <c r="AS84" s="200">
        <f t="shared" si="43"/>
        <v>0</v>
      </c>
      <c r="AT84" s="206"/>
      <c r="AU84" s="198"/>
      <c r="AV84" s="198"/>
      <c r="AW84" s="200">
        <f t="shared" si="44"/>
        <v>0</v>
      </c>
      <c r="AX84" s="98"/>
      <c r="AY84" s="98"/>
      <c r="AZ84" s="98"/>
      <c r="BA84" s="134"/>
      <c r="BB84" s="98"/>
      <c r="BC84" s="98"/>
      <c r="BD84" s="98"/>
      <c r="BE84" s="98"/>
      <c r="BF84" s="98"/>
    </row>
    <row r="85" spans="1:58" s="128" customFormat="1" ht="14.15" x14ac:dyDescent="0.35">
      <c r="A85" s="111"/>
      <c r="B85" s="111" t="s">
        <v>50</v>
      </c>
      <c r="C85" s="111" t="s">
        <v>59</v>
      </c>
      <c r="D85" s="111" t="s">
        <v>60</v>
      </c>
      <c r="E85" s="112">
        <v>5158318</v>
      </c>
      <c r="F85" s="112">
        <v>10</v>
      </c>
      <c r="G85" s="111" t="s">
        <v>206</v>
      </c>
      <c r="H85" s="111" t="s">
        <v>207</v>
      </c>
      <c r="I85" s="111" t="s">
        <v>113</v>
      </c>
      <c r="J85" s="112" t="s">
        <v>114</v>
      </c>
      <c r="K85" s="112">
        <v>2</v>
      </c>
      <c r="L85" s="112">
        <v>2</v>
      </c>
      <c r="M85" s="113">
        <v>43534</v>
      </c>
      <c r="N85" s="111">
        <v>1</v>
      </c>
      <c r="O85" s="114">
        <v>2</v>
      </c>
      <c r="P85" s="114">
        <v>2</v>
      </c>
      <c r="Q85" s="115">
        <f t="shared" si="37"/>
        <v>2</v>
      </c>
      <c r="R85" s="116"/>
      <c r="S85" s="114">
        <v>2</v>
      </c>
      <c r="T85" s="116"/>
      <c r="U85" s="117"/>
      <c r="V85" s="118"/>
      <c r="W85" s="119"/>
      <c r="X85" s="120">
        <f t="shared" si="38"/>
        <v>0</v>
      </c>
      <c r="Y85" s="123"/>
      <c r="Z85" s="118"/>
      <c r="AA85" s="118"/>
      <c r="AB85" s="120">
        <f t="shared" si="39"/>
        <v>0</v>
      </c>
      <c r="AC85" s="124"/>
      <c r="AD85" s="118"/>
      <c r="AE85" s="118"/>
      <c r="AF85" s="120">
        <f t="shared" si="40"/>
        <v>0</v>
      </c>
      <c r="AG85" s="123"/>
      <c r="AH85" s="118"/>
      <c r="AI85" s="118"/>
      <c r="AJ85" s="120">
        <f t="shared" si="41"/>
        <v>0</v>
      </c>
      <c r="AK85" s="124"/>
      <c r="AL85" s="118"/>
      <c r="AM85" s="118"/>
      <c r="AN85" s="120">
        <f t="shared" si="42"/>
        <v>0</v>
      </c>
      <c r="AO85" s="125"/>
      <c r="AP85" s="126"/>
      <c r="AQ85" s="118"/>
      <c r="AR85" s="119"/>
      <c r="AS85" s="120">
        <f t="shared" si="43"/>
        <v>0</v>
      </c>
      <c r="AT85" s="121">
        <v>1</v>
      </c>
      <c r="AU85" s="118" t="s">
        <v>12</v>
      </c>
      <c r="AV85" s="118">
        <v>2</v>
      </c>
      <c r="AW85" s="120">
        <f t="shared" si="44"/>
        <v>2</v>
      </c>
      <c r="AX85" s="127"/>
      <c r="AY85" s="127"/>
      <c r="AZ85" s="127"/>
      <c r="BA85" s="132"/>
      <c r="BB85" s="127"/>
      <c r="BC85" s="127"/>
      <c r="BD85" s="127"/>
      <c r="BE85" s="127"/>
      <c r="BF85" s="127"/>
    </row>
    <row r="86" spans="1:58" s="128" customFormat="1" ht="14.15" x14ac:dyDescent="0.35">
      <c r="A86" s="111"/>
      <c r="B86" s="111" t="s">
        <v>50</v>
      </c>
      <c r="C86" s="111" t="s">
        <v>59</v>
      </c>
      <c r="D86" s="111" t="s">
        <v>60</v>
      </c>
      <c r="E86" s="112">
        <v>5159794</v>
      </c>
      <c r="F86" s="112">
        <v>10</v>
      </c>
      <c r="G86" s="111" t="s">
        <v>209</v>
      </c>
      <c r="H86" s="111" t="s">
        <v>209</v>
      </c>
      <c r="I86" s="111" t="s">
        <v>111</v>
      </c>
      <c r="J86" s="112" t="s">
        <v>112</v>
      </c>
      <c r="K86" s="112">
        <v>3</v>
      </c>
      <c r="L86" s="112">
        <v>3</v>
      </c>
      <c r="M86" s="113">
        <v>43531</v>
      </c>
      <c r="N86" s="111">
        <v>1</v>
      </c>
      <c r="O86" s="114">
        <v>1</v>
      </c>
      <c r="P86" s="114">
        <v>1</v>
      </c>
      <c r="Q86" s="115">
        <f t="shared" si="37"/>
        <v>1</v>
      </c>
      <c r="R86" s="116"/>
      <c r="S86" s="114">
        <v>1</v>
      </c>
      <c r="T86" s="116"/>
      <c r="U86" s="117"/>
      <c r="V86" s="118"/>
      <c r="W86" s="119"/>
      <c r="X86" s="120">
        <f t="shared" si="38"/>
        <v>0</v>
      </c>
      <c r="Y86" s="123"/>
      <c r="Z86" s="118"/>
      <c r="AA86" s="118"/>
      <c r="AB86" s="120">
        <f t="shared" si="39"/>
        <v>0</v>
      </c>
      <c r="AC86" s="124"/>
      <c r="AD86" s="118"/>
      <c r="AE86" s="118"/>
      <c r="AF86" s="120">
        <f t="shared" si="40"/>
        <v>0</v>
      </c>
      <c r="AG86" s="121">
        <v>1</v>
      </c>
      <c r="AH86" s="118" t="s">
        <v>12</v>
      </c>
      <c r="AI86" s="118">
        <v>1</v>
      </c>
      <c r="AJ86" s="120">
        <f t="shared" si="41"/>
        <v>1</v>
      </c>
      <c r="AK86" s="126"/>
      <c r="AL86" s="118"/>
      <c r="AM86" s="119"/>
      <c r="AN86" s="120">
        <f t="shared" si="42"/>
        <v>0</v>
      </c>
      <c r="AO86" s="125"/>
      <c r="AP86" s="126"/>
      <c r="AQ86" s="118"/>
      <c r="AR86" s="119"/>
      <c r="AS86" s="120">
        <f t="shared" si="43"/>
        <v>0</v>
      </c>
      <c r="AT86" s="129"/>
      <c r="AU86" s="118"/>
      <c r="AV86" s="119"/>
      <c r="AW86" s="120">
        <f t="shared" si="44"/>
        <v>0</v>
      </c>
      <c r="AX86" s="127"/>
      <c r="AY86" s="127"/>
      <c r="AZ86" s="127"/>
      <c r="BA86" s="132"/>
      <c r="BB86" s="127"/>
      <c r="BC86" s="127"/>
      <c r="BD86" s="127"/>
      <c r="BE86" s="127"/>
      <c r="BF86" s="127"/>
    </row>
    <row r="87" spans="1:58" s="99" customFormat="1" ht="14.15" x14ac:dyDescent="0.35">
      <c r="A87" s="97" t="s">
        <v>218</v>
      </c>
      <c r="B87" s="191" t="s">
        <v>50</v>
      </c>
      <c r="C87" s="191" t="s">
        <v>59</v>
      </c>
      <c r="D87" s="191" t="s">
        <v>60</v>
      </c>
      <c r="E87" s="192">
        <v>5159798</v>
      </c>
      <c r="F87" s="192">
        <v>10</v>
      </c>
      <c r="G87" s="191" t="s">
        <v>210</v>
      </c>
      <c r="H87" s="191" t="s">
        <v>210</v>
      </c>
      <c r="I87" s="191" t="s">
        <v>165</v>
      </c>
      <c r="J87" s="192" t="s">
        <v>166</v>
      </c>
      <c r="K87" s="192">
        <v>3</v>
      </c>
      <c r="L87" s="192">
        <v>3</v>
      </c>
      <c r="M87" s="193">
        <v>43531</v>
      </c>
      <c r="N87" s="191">
        <v>1</v>
      </c>
      <c r="O87" s="194">
        <v>2</v>
      </c>
      <c r="P87" s="194">
        <v>2</v>
      </c>
      <c r="Q87" s="195">
        <f t="shared" si="4"/>
        <v>2</v>
      </c>
      <c r="R87" s="196"/>
      <c r="S87" s="194"/>
      <c r="T87" s="196"/>
      <c r="U87" s="197"/>
      <c r="V87" s="198"/>
      <c r="W87" s="199"/>
      <c r="X87" s="200">
        <f t="shared" si="5"/>
        <v>0</v>
      </c>
      <c r="Y87" s="201"/>
      <c r="Z87" s="198"/>
      <c r="AA87" s="198"/>
      <c r="AB87" s="200">
        <f t="shared" si="6"/>
        <v>0</v>
      </c>
      <c r="AC87" s="203"/>
      <c r="AD87" s="198"/>
      <c r="AE87" s="198"/>
      <c r="AF87" s="200">
        <f t="shared" si="7"/>
        <v>0</v>
      </c>
      <c r="AG87" s="206">
        <v>1</v>
      </c>
      <c r="AH87" s="198" t="s">
        <v>12</v>
      </c>
      <c r="AI87" s="198">
        <v>2</v>
      </c>
      <c r="AJ87" s="200">
        <f t="shared" si="8"/>
        <v>2</v>
      </c>
      <c r="AK87" s="203"/>
      <c r="AL87" s="198"/>
      <c r="AM87" s="198"/>
      <c r="AN87" s="200">
        <f t="shared" si="9"/>
        <v>0</v>
      </c>
      <c r="AO87" s="204"/>
      <c r="AP87" s="205"/>
      <c r="AQ87" s="198"/>
      <c r="AR87" s="198"/>
      <c r="AS87" s="200">
        <f t="shared" si="36"/>
        <v>0</v>
      </c>
      <c r="AT87" s="201"/>
      <c r="AU87" s="198"/>
      <c r="AV87" s="198"/>
      <c r="AW87" s="200">
        <f t="shared" si="11"/>
        <v>0</v>
      </c>
      <c r="AX87" s="98"/>
      <c r="AY87" s="98"/>
      <c r="AZ87" s="98"/>
      <c r="BA87" s="134"/>
      <c r="BB87" s="98"/>
      <c r="BC87" s="98"/>
      <c r="BD87" s="98"/>
      <c r="BE87" s="98"/>
      <c r="BF87" s="98"/>
    </row>
    <row r="88" spans="1:58" s="128" customFormat="1" ht="14.15" x14ac:dyDescent="0.35">
      <c r="A88" s="111"/>
      <c r="B88" s="111" t="s">
        <v>50</v>
      </c>
      <c r="C88" s="111" t="s">
        <v>59</v>
      </c>
      <c r="D88" s="111" t="s">
        <v>60</v>
      </c>
      <c r="E88" s="112">
        <v>5162808</v>
      </c>
      <c r="F88" s="112">
        <v>10</v>
      </c>
      <c r="G88" s="111" t="s">
        <v>215</v>
      </c>
      <c r="H88" s="111" t="s">
        <v>215</v>
      </c>
      <c r="I88" s="111" t="s">
        <v>78</v>
      </c>
      <c r="J88" s="112" t="s">
        <v>79</v>
      </c>
      <c r="K88" s="112">
        <v>2</v>
      </c>
      <c r="L88" s="112">
        <v>2</v>
      </c>
      <c r="M88" s="113">
        <v>43534</v>
      </c>
      <c r="N88" s="111">
        <v>1</v>
      </c>
      <c r="O88" s="114">
        <v>2</v>
      </c>
      <c r="P88" s="114">
        <v>2</v>
      </c>
      <c r="Q88" s="115">
        <f t="shared" si="4"/>
        <v>2</v>
      </c>
      <c r="R88" s="116"/>
      <c r="S88" s="114">
        <v>2</v>
      </c>
      <c r="T88" s="116"/>
      <c r="U88" s="117"/>
      <c r="V88" s="118"/>
      <c r="W88" s="119"/>
      <c r="X88" s="120">
        <f t="shared" si="5"/>
        <v>0</v>
      </c>
      <c r="Y88" s="123"/>
      <c r="Z88" s="118"/>
      <c r="AA88" s="118"/>
      <c r="AB88" s="120">
        <f t="shared" si="6"/>
        <v>0</v>
      </c>
      <c r="AC88" s="124"/>
      <c r="AD88" s="118"/>
      <c r="AE88" s="118"/>
      <c r="AF88" s="120">
        <f t="shared" si="7"/>
        <v>0</v>
      </c>
      <c r="AG88" s="123"/>
      <c r="AH88" s="118"/>
      <c r="AI88" s="118"/>
      <c r="AJ88" s="120">
        <f t="shared" si="8"/>
        <v>0</v>
      </c>
      <c r="AK88" s="124"/>
      <c r="AL88" s="118"/>
      <c r="AM88" s="118"/>
      <c r="AN88" s="120">
        <f t="shared" si="9"/>
        <v>0</v>
      </c>
      <c r="AO88" s="125"/>
      <c r="AP88" s="126"/>
      <c r="AQ88" s="118"/>
      <c r="AR88" s="118"/>
      <c r="AS88" s="120">
        <f t="shared" si="36"/>
        <v>0</v>
      </c>
      <c r="AT88" s="121">
        <v>1</v>
      </c>
      <c r="AU88" s="118" t="s">
        <v>12</v>
      </c>
      <c r="AV88" s="118">
        <v>2</v>
      </c>
      <c r="AW88" s="120">
        <f t="shared" si="11"/>
        <v>2</v>
      </c>
      <c r="AX88" s="127"/>
      <c r="AY88" s="127"/>
      <c r="AZ88" s="127"/>
      <c r="BA88" s="132"/>
      <c r="BB88" s="127"/>
      <c r="BC88" s="127"/>
      <c r="BD88" s="127"/>
      <c r="BE88" s="127"/>
      <c r="BF88" s="127"/>
    </row>
    <row r="89" spans="1:58" s="128" customFormat="1" ht="14.15" x14ac:dyDescent="0.35">
      <c r="A89" s="111"/>
      <c r="B89" s="111" t="s">
        <v>50</v>
      </c>
      <c r="C89" s="111" t="s">
        <v>59</v>
      </c>
      <c r="D89" s="111" t="s">
        <v>60</v>
      </c>
      <c r="E89" s="112">
        <v>5162810</v>
      </c>
      <c r="F89" s="112">
        <v>10</v>
      </c>
      <c r="G89" s="111" t="s">
        <v>216</v>
      </c>
      <c r="H89" s="111" t="s">
        <v>216</v>
      </c>
      <c r="I89" s="111" t="s">
        <v>78</v>
      </c>
      <c r="J89" s="112" t="s">
        <v>79</v>
      </c>
      <c r="K89" s="112">
        <v>2</v>
      </c>
      <c r="L89" s="112">
        <v>2</v>
      </c>
      <c r="M89" s="113">
        <v>43534</v>
      </c>
      <c r="N89" s="111">
        <v>1</v>
      </c>
      <c r="O89" s="114">
        <v>2</v>
      </c>
      <c r="P89" s="114">
        <v>2</v>
      </c>
      <c r="Q89" s="115">
        <f t="shared" ref="Q89:Q92" si="45">SUM(X89,AB89,AF89,AJ89,AN89,AS89,AW89)</f>
        <v>2</v>
      </c>
      <c r="R89" s="116"/>
      <c r="S89" s="114">
        <v>2</v>
      </c>
      <c r="T89" s="116"/>
      <c r="U89" s="117"/>
      <c r="V89" s="118"/>
      <c r="W89" s="119"/>
      <c r="X89" s="120">
        <f t="shared" ref="X89:X92" si="46">IF($A89="RETIRÉ","",U89*W89)</f>
        <v>0</v>
      </c>
      <c r="Y89" s="123"/>
      <c r="Z89" s="118"/>
      <c r="AA89" s="118"/>
      <c r="AB89" s="120">
        <f t="shared" ref="AB89:AB92" si="47">IF($A89="RETIRÉ","",Y89*AA89)</f>
        <v>0</v>
      </c>
      <c r="AC89" s="124"/>
      <c r="AD89" s="118"/>
      <c r="AE89" s="118"/>
      <c r="AF89" s="120">
        <f t="shared" ref="AF89:AF92" si="48">IF($A89="RETIRÉ","",AC89*AE89)</f>
        <v>0</v>
      </c>
      <c r="AG89" s="123"/>
      <c r="AH89" s="118"/>
      <c r="AI89" s="118"/>
      <c r="AJ89" s="120">
        <f t="shared" ref="AJ89:AJ92" si="49">IF($A89="RETIRÉ","",AG89*AI89)</f>
        <v>0</v>
      </c>
      <c r="AK89" s="124"/>
      <c r="AL89" s="118"/>
      <c r="AM89" s="118"/>
      <c r="AN89" s="120">
        <f t="shared" ref="AN89:AN92" si="50">IF($A89="RETIRÉ","",AK89*AM89)</f>
        <v>0</v>
      </c>
      <c r="AO89" s="125"/>
      <c r="AP89" s="126"/>
      <c r="AQ89" s="118"/>
      <c r="AR89" s="118"/>
      <c r="AS89" s="120">
        <f t="shared" ref="AS89:AS92" si="51">IF($A89="RETIRÉ","",AP89*AR89)</f>
        <v>0</v>
      </c>
      <c r="AT89" s="121">
        <v>1</v>
      </c>
      <c r="AU89" s="118" t="s">
        <v>12</v>
      </c>
      <c r="AV89" s="118">
        <v>2</v>
      </c>
      <c r="AW89" s="120">
        <f t="shared" ref="AW89:AW92" si="52">IF($A89="RETIRÉ","",AT89*AV89)</f>
        <v>2</v>
      </c>
      <c r="AX89" s="127"/>
      <c r="AY89" s="127"/>
      <c r="AZ89" s="127"/>
      <c r="BA89" s="132"/>
      <c r="BB89" s="127"/>
      <c r="BC89" s="127"/>
      <c r="BD89" s="127"/>
      <c r="BE89" s="127"/>
      <c r="BF89" s="127"/>
    </row>
    <row r="90" spans="1:58" s="99" customFormat="1" ht="14.15" x14ac:dyDescent="0.35">
      <c r="A90" s="97" t="s">
        <v>218</v>
      </c>
      <c r="B90" s="191" t="s">
        <v>50</v>
      </c>
      <c r="C90" s="191" t="s">
        <v>59</v>
      </c>
      <c r="D90" s="191" t="s">
        <v>60</v>
      </c>
      <c r="E90" s="192">
        <v>5162806</v>
      </c>
      <c r="F90" s="192">
        <v>10</v>
      </c>
      <c r="G90" s="191" t="s">
        <v>212</v>
      </c>
      <c r="H90" s="191" t="s">
        <v>212</v>
      </c>
      <c r="I90" s="191" t="s">
        <v>213</v>
      </c>
      <c r="J90" s="192" t="s">
        <v>214</v>
      </c>
      <c r="K90" s="207">
        <v>3</v>
      </c>
      <c r="L90" s="207">
        <v>3</v>
      </c>
      <c r="M90" s="193">
        <v>43531</v>
      </c>
      <c r="N90" s="191">
        <v>1</v>
      </c>
      <c r="O90" s="194">
        <v>6</v>
      </c>
      <c r="P90" s="194">
        <v>6</v>
      </c>
      <c r="Q90" s="195">
        <f t="shared" si="45"/>
        <v>6</v>
      </c>
      <c r="R90" s="196"/>
      <c r="S90" s="194"/>
      <c r="T90" s="196"/>
      <c r="U90" s="197"/>
      <c r="V90" s="198"/>
      <c r="W90" s="199"/>
      <c r="X90" s="200">
        <f t="shared" si="46"/>
        <v>0</v>
      </c>
      <c r="Y90" s="201"/>
      <c r="Z90" s="198"/>
      <c r="AA90" s="198"/>
      <c r="AB90" s="200">
        <f t="shared" si="47"/>
        <v>0</v>
      </c>
      <c r="AC90" s="203"/>
      <c r="AD90" s="198"/>
      <c r="AE90" s="198"/>
      <c r="AF90" s="200">
        <f t="shared" si="48"/>
        <v>0</v>
      </c>
      <c r="AG90" s="206">
        <v>1</v>
      </c>
      <c r="AH90" s="198" t="s">
        <v>12</v>
      </c>
      <c r="AI90" s="198">
        <v>6</v>
      </c>
      <c r="AJ90" s="200">
        <f t="shared" si="49"/>
        <v>6</v>
      </c>
      <c r="AK90" s="203"/>
      <c r="AL90" s="198"/>
      <c r="AM90" s="198"/>
      <c r="AN90" s="200">
        <f t="shared" si="50"/>
        <v>0</v>
      </c>
      <c r="AO90" s="204"/>
      <c r="AP90" s="205"/>
      <c r="AQ90" s="198"/>
      <c r="AR90" s="198"/>
      <c r="AS90" s="200">
        <f t="shared" si="51"/>
        <v>0</v>
      </c>
      <c r="AT90" s="201"/>
      <c r="AU90" s="198"/>
      <c r="AV90" s="198"/>
      <c r="AW90" s="200">
        <f t="shared" si="52"/>
        <v>0</v>
      </c>
      <c r="AX90" s="98"/>
      <c r="AY90" s="98"/>
      <c r="AZ90" s="98"/>
      <c r="BA90" s="134"/>
      <c r="BB90" s="98"/>
      <c r="BC90" s="98"/>
      <c r="BD90" s="98"/>
      <c r="BE90" s="98"/>
      <c r="BF90" s="98"/>
    </row>
    <row r="91" spans="1:58" s="128" customFormat="1" ht="14.15" x14ac:dyDescent="0.35">
      <c r="A91" s="111"/>
      <c r="B91" s="111" t="s">
        <v>50</v>
      </c>
      <c r="C91" s="111" t="s">
        <v>59</v>
      </c>
      <c r="D91" s="111" t="s">
        <v>60</v>
      </c>
      <c r="E91" s="112">
        <v>5160523</v>
      </c>
      <c r="F91" s="112">
        <v>10</v>
      </c>
      <c r="G91" s="111" t="s">
        <v>211</v>
      </c>
      <c r="H91" s="111" t="s">
        <v>211</v>
      </c>
      <c r="I91" s="111" t="s">
        <v>70</v>
      </c>
      <c r="J91" s="112" t="s">
        <v>71</v>
      </c>
      <c r="K91" s="112">
        <v>2</v>
      </c>
      <c r="L91" s="112">
        <v>2</v>
      </c>
      <c r="M91" s="113">
        <v>43534</v>
      </c>
      <c r="N91" s="111">
        <v>1</v>
      </c>
      <c r="O91" s="114">
        <v>3</v>
      </c>
      <c r="P91" s="114">
        <v>3</v>
      </c>
      <c r="Q91" s="115">
        <f t="shared" si="45"/>
        <v>3</v>
      </c>
      <c r="R91" s="116"/>
      <c r="S91" s="114">
        <v>3</v>
      </c>
      <c r="T91" s="116"/>
      <c r="U91" s="117"/>
      <c r="V91" s="118"/>
      <c r="W91" s="119"/>
      <c r="X91" s="120">
        <f t="shared" si="46"/>
        <v>0</v>
      </c>
      <c r="Y91" s="123"/>
      <c r="Z91" s="118"/>
      <c r="AA91" s="118"/>
      <c r="AB91" s="120">
        <f t="shared" si="47"/>
        <v>0</v>
      </c>
      <c r="AC91" s="124"/>
      <c r="AD91" s="118"/>
      <c r="AE91" s="118"/>
      <c r="AF91" s="120">
        <f t="shared" si="48"/>
        <v>0</v>
      </c>
      <c r="AG91" s="123"/>
      <c r="AH91" s="118"/>
      <c r="AI91" s="118"/>
      <c r="AJ91" s="120">
        <f t="shared" si="49"/>
        <v>0</v>
      </c>
      <c r="AK91" s="124"/>
      <c r="AL91" s="118"/>
      <c r="AM91" s="118"/>
      <c r="AN91" s="120">
        <f t="shared" si="50"/>
        <v>0</v>
      </c>
      <c r="AO91" s="125"/>
      <c r="AP91" s="126"/>
      <c r="AQ91" s="118"/>
      <c r="AR91" s="118"/>
      <c r="AS91" s="120">
        <f t="shared" si="51"/>
        <v>0</v>
      </c>
      <c r="AT91" s="121">
        <v>1</v>
      </c>
      <c r="AU91" s="118" t="s">
        <v>12</v>
      </c>
      <c r="AV91" s="118">
        <v>3</v>
      </c>
      <c r="AW91" s="120">
        <f t="shared" si="52"/>
        <v>3</v>
      </c>
      <c r="AX91" s="127"/>
      <c r="AY91" s="127"/>
      <c r="AZ91" s="127"/>
      <c r="BA91" s="132"/>
      <c r="BB91" s="127"/>
      <c r="BC91" s="127"/>
      <c r="BD91" s="127"/>
      <c r="BE91" s="127"/>
      <c r="BF91" s="127"/>
    </row>
    <row r="92" spans="1:58" s="99" customFormat="1" ht="14.15" x14ac:dyDescent="0.35">
      <c r="A92" s="97" t="s">
        <v>218</v>
      </c>
      <c r="B92" s="191" t="s">
        <v>50</v>
      </c>
      <c r="C92" s="191" t="s">
        <v>59</v>
      </c>
      <c r="D92" s="191" t="s">
        <v>60</v>
      </c>
      <c r="E92" s="192">
        <v>5159793</v>
      </c>
      <c r="F92" s="192">
        <v>10</v>
      </c>
      <c r="G92" s="191" t="s">
        <v>208</v>
      </c>
      <c r="H92" s="191" t="s">
        <v>208</v>
      </c>
      <c r="I92" s="191" t="s">
        <v>177</v>
      </c>
      <c r="J92" s="192" t="s">
        <v>178</v>
      </c>
      <c r="K92" s="192">
        <v>2</v>
      </c>
      <c r="L92" s="192">
        <v>2</v>
      </c>
      <c r="M92" s="193">
        <v>43534</v>
      </c>
      <c r="N92" s="191">
        <v>1</v>
      </c>
      <c r="O92" s="194">
        <v>2</v>
      </c>
      <c r="P92" s="194">
        <v>2</v>
      </c>
      <c r="Q92" s="195">
        <f t="shared" si="45"/>
        <v>2</v>
      </c>
      <c r="R92" s="196"/>
      <c r="S92" s="194"/>
      <c r="T92" s="196"/>
      <c r="U92" s="197"/>
      <c r="V92" s="198"/>
      <c r="W92" s="199"/>
      <c r="X92" s="200">
        <f t="shared" si="46"/>
        <v>0</v>
      </c>
      <c r="Y92" s="201"/>
      <c r="Z92" s="198"/>
      <c r="AA92" s="198"/>
      <c r="AB92" s="200">
        <f t="shared" si="47"/>
        <v>0</v>
      </c>
      <c r="AC92" s="203"/>
      <c r="AD92" s="198"/>
      <c r="AE92" s="198"/>
      <c r="AF92" s="200">
        <f t="shared" si="48"/>
        <v>0</v>
      </c>
      <c r="AG92" s="201"/>
      <c r="AH92" s="198"/>
      <c r="AI92" s="198"/>
      <c r="AJ92" s="200">
        <f t="shared" si="49"/>
        <v>0</v>
      </c>
      <c r="AK92" s="201"/>
      <c r="AL92" s="198"/>
      <c r="AM92" s="198"/>
      <c r="AN92" s="200">
        <f t="shared" si="50"/>
        <v>0</v>
      </c>
      <c r="AO92" s="204"/>
      <c r="AP92" s="205"/>
      <c r="AQ92" s="198"/>
      <c r="AR92" s="199"/>
      <c r="AS92" s="200">
        <f t="shared" si="51"/>
        <v>0</v>
      </c>
      <c r="AT92" s="206">
        <v>1</v>
      </c>
      <c r="AU92" s="198" t="s">
        <v>12</v>
      </c>
      <c r="AV92" s="198">
        <v>2</v>
      </c>
      <c r="AW92" s="200">
        <f t="shared" si="52"/>
        <v>2</v>
      </c>
      <c r="AX92" s="98"/>
      <c r="AY92" s="98"/>
      <c r="AZ92" s="98"/>
      <c r="BA92" s="134"/>
      <c r="BB92" s="98"/>
      <c r="BC92" s="98"/>
      <c r="BD92" s="98"/>
      <c r="BE92" s="98"/>
      <c r="BF92" s="98"/>
    </row>
    <row r="93" spans="1:58" s="29" customFormat="1" ht="14.15" x14ac:dyDescent="0.35">
      <c r="A93" s="54"/>
      <c r="B93" s="54"/>
      <c r="C93" s="54"/>
      <c r="D93" s="54"/>
      <c r="E93" s="55"/>
      <c r="F93" s="55"/>
      <c r="G93" s="54"/>
      <c r="H93" s="54"/>
      <c r="I93" s="54"/>
      <c r="J93" s="55"/>
      <c r="K93" s="55"/>
      <c r="L93" s="55"/>
      <c r="M93" s="56"/>
      <c r="N93" s="54"/>
      <c r="O93" s="57"/>
      <c r="P93" s="57"/>
      <c r="Q93" s="39"/>
      <c r="R93" s="30"/>
      <c r="S93" s="57"/>
      <c r="T93" s="30"/>
      <c r="U93" s="96"/>
      <c r="V93" s="60"/>
      <c r="W93" s="79"/>
      <c r="X93" s="58"/>
      <c r="Y93" s="59"/>
      <c r="Z93" s="60"/>
      <c r="AA93" s="60"/>
      <c r="AB93" s="58"/>
      <c r="AC93" s="77"/>
      <c r="AD93" s="60"/>
      <c r="AE93" s="60"/>
      <c r="AF93" s="58"/>
      <c r="AG93" s="59"/>
      <c r="AH93" s="60"/>
      <c r="AI93" s="60"/>
      <c r="AJ93" s="58"/>
      <c r="AK93" s="81"/>
      <c r="AL93" s="60"/>
      <c r="AM93" s="60"/>
      <c r="AN93" s="58"/>
      <c r="AO93" s="31"/>
      <c r="AP93" s="78"/>
      <c r="AQ93" s="60"/>
      <c r="AR93" s="79"/>
      <c r="AS93" s="58"/>
      <c r="AT93" s="95"/>
      <c r="AU93" s="60"/>
      <c r="AV93" s="60"/>
      <c r="AW93" s="58"/>
      <c r="AX93" s="32"/>
      <c r="AY93" s="32"/>
      <c r="AZ93" s="32"/>
      <c r="BA93" s="134"/>
      <c r="BB93" s="32"/>
      <c r="BC93" s="32"/>
      <c r="BD93" s="32"/>
      <c r="BE93" s="32"/>
      <c r="BF93" s="32"/>
    </row>
    <row r="94" spans="1:58" s="128" customFormat="1" ht="14.15" x14ac:dyDescent="0.35">
      <c r="A94" s="111"/>
      <c r="B94" s="111" t="s">
        <v>50</v>
      </c>
      <c r="C94" s="111" t="s">
        <v>49</v>
      </c>
      <c r="D94" s="111"/>
      <c r="E94" s="112">
        <v>5150304</v>
      </c>
      <c r="F94" s="112">
        <v>10</v>
      </c>
      <c r="G94" s="112" t="s">
        <v>55</v>
      </c>
      <c r="H94" s="111" t="s">
        <v>54</v>
      </c>
      <c r="I94" s="111"/>
      <c r="J94" s="112" t="s">
        <v>55</v>
      </c>
      <c r="K94" s="112">
        <v>4</v>
      </c>
      <c r="L94" s="112">
        <v>4</v>
      </c>
      <c r="M94" s="113">
        <v>43532</v>
      </c>
      <c r="N94" s="111">
        <v>1</v>
      </c>
      <c r="O94" s="114">
        <v>1</v>
      </c>
      <c r="P94" s="114">
        <v>1</v>
      </c>
      <c r="Q94" s="115">
        <f t="shared" si="4"/>
        <v>1</v>
      </c>
      <c r="R94" s="116"/>
      <c r="S94" s="114">
        <v>1</v>
      </c>
      <c r="T94" s="116"/>
      <c r="U94" s="117"/>
      <c r="V94" s="118"/>
      <c r="W94" s="119"/>
      <c r="X94" s="120">
        <f t="shared" si="5"/>
        <v>0</v>
      </c>
      <c r="Y94" s="123"/>
      <c r="Z94" s="118"/>
      <c r="AA94" s="118"/>
      <c r="AB94" s="120">
        <f t="shared" si="6"/>
        <v>0</v>
      </c>
      <c r="AC94" s="124"/>
      <c r="AD94" s="118"/>
      <c r="AE94" s="118"/>
      <c r="AF94" s="120">
        <f t="shared" si="7"/>
        <v>0</v>
      </c>
      <c r="AG94" s="123"/>
      <c r="AH94" s="118"/>
      <c r="AI94" s="118"/>
      <c r="AJ94" s="120">
        <f t="shared" si="8"/>
        <v>0</v>
      </c>
      <c r="AK94" s="124">
        <v>1</v>
      </c>
      <c r="AL94" s="118" t="s">
        <v>12</v>
      </c>
      <c r="AM94" s="118">
        <v>1</v>
      </c>
      <c r="AN94" s="120">
        <f t="shared" si="9"/>
        <v>1</v>
      </c>
      <c r="AO94" s="125"/>
      <c r="AP94" s="126"/>
      <c r="AQ94" s="118"/>
      <c r="AR94" s="118"/>
      <c r="AS94" s="120">
        <f t="shared" si="36"/>
        <v>0</v>
      </c>
      <c r="AT94" s="123"/>
      <c r="AU94" s="118"/>
      <c r="AV94" s="118"/>
      <c r="AW94" s="120">
        <f t="shared" si="11"/>
        <v>0</v>
      </c>
      <c r="AX94" s="127"/>
      <c r="AY94" s="127"/>
      <c r="AZ94" s="127"/>
      <c r="BA94" s="132"/>
      <c r="BB94" s="127"/>
      <c r="BC94" s="127"/>
      <c r="BD94" s="127"/>
      <c r="BE94" s="127"/>
      <c r="BF94" s="127"/>
    </row>
    <row r="95" spans="1:58" s="128" customFormat="1" ht="14.15" x14ac:dyDescent="0.35">
      <c r="A95" s="111"/>
      <c r="B95" s="111" t="s">
        <v>50</v>
      </c>
      <c r="C95" s="111" t="s">
        <v>49</v>
      </c>
      <c r="D95" s="111"/>
      <c r="E95" s="112">
        <v>5149464</v>
      </c>
      <c r="F95" s="112">
        <v>10</v>
      </c>
      <c r="G95" s="112" t="s">
        <v>52</v>
      </c>
      <c r="H95" s="111" t="s">
        <v>51</v>
      </c>
      <c r="I95" s="111"/>
      <c r="J95" s="112" t="s">
        <v>52</v>
      </c>
      <c r="K95" s="112">
        <v>4</v>
      </c>
      <c r="L95" s="112">
        <v>4</v>
      </c>
      <c r="M95" s="113">
        <v>43532</v>
      </c>
      <c r="N95" s="111">
        <v>1</v>
      </c>
      <c r="O95" s="114">
        <v>2</v>
      </c>
      <c r="P95" s="114">
        <v>2</v>
      </c>
      <c r="Q95" s="115">
        <f t="shared" si="4"/>
        <v>2</v>
      </c>
      <c r="R95" s="116"/>
      <c r="S95" s="114">
        <v>2</v>
      </c>
      <c r="T95" s="116"/>
      <c r="U95" s="117"/>
      <c r="V95" s="118"/>
      <c r="W95" s="119"/>
      <c r="X95" s="120">
        <f t="shared" si="5"/>
        <v>0</v>
      </c>
      <c r="Y95" s="123"/>
      <c r="Z95" s="118"/>
      <c r="AA95" s="118"/>
      <c r="AB95" s="120">
        <f t="shared" si="6"/>
        <v>0</v>
      </c>
      <c r="AC95" s="126"/>
      <c r="AD95" s="118"/>
      <c r="AE95" s="118"/>
      <c r="AF95" s="120">
        <f t="shared" si="7"/>
        <v>0</v>
      </c>
      <c r="AG95" s="123"/>
      <c r="AH95" s="118"/>
      <c r="AI95" s="118"/>
      <c r="AJ95" s="120">
        <f t="shared" si="8"/>
        <v>0</v>
      </c>
      <c r="AK95" s="124">
        <v>1</v>
      </c>
      <c r="AL95" s="118" t="s">
        <v>12</v>
      </c>
      <c r="AM95" s="118">
        <v>2</v>
      </c>
      <c r="AN95" s="120">
        <f t="shared" si="9"/>
        <v>2</v>
      </c>
      <c r="AO95" s="125"/>
      <c r="AP95" s="126"/>
      <c r="AQ95" s="118"/>
      <c r="AR95" s="118"/>
      <c r="AS95" s="120">
        <f t="shared" si="36"/>
        <v>0</v>
      </c>
      <c r="AT95" s="126"/>
      <c r="AU95" s="118"/>
      <c r="AV95" s="119"/>
      <c r="AW95" s="120">
        <f t="shared" si="11"/>
        <v>0</v>
      </c>
      <c r="AX95" s="127"/>
      <c r="AY95" s="127"/>
      <c r="AZ95" s="127"/>
      <c r="BA95" s="132"/>
      <c r="BB95" s="127"/>
      <c r="BC95" s="127"/>
      <c r="BD95" s="127"/>
      <c r="BE95" s="127"/>
      <c r="BF95" s="127"/>
    </row>
    <row r="96" spans="1:58" s="99" customFormat="1" ht="14.15" x14ac:dyDescent="0.35">
      <c r="A96" s="97" t="s">
        <v>218</v>
      </c>
      <c r="B96" s="191" t="s">
        <v>50</v>
      </c>
      <c r="C96" s="191" t="s">
        <v>49</v>
      </c>
      <c r="D96" s="191"/>
      <c r="E96" s="192">
        <v>5143291</v>
      </c>
      <c r="F96" s="192">
        <v>10</v>
      </c>
      <c r="G96" s="192" t="s">
        <v>53</v>
      </c>
      <c r="H96" s="191" t="s">
        <v>48</v>
      </c>
      <c r="I96" s="191"/>
      <c r="J96" s="192" t="s">
        <v>53</v>
      </c>
      <c r="K96" s="192">
        <v>4</v>
      </c>
      <c r="L96" s="192">
        <v>4</v>
      </c>
      <c r="M96" s="193">
        <v>43532</v>
      </c>
      <c r="N96" s="191">
        <v>1</v>
      </c>
      <c r="O96" s="194">
        <v>4</v>
      </c>
      <c r="P96" s="194">
        <v>4</v>
      </c>
      <c r="Q96" s="195">
        <f t="shared" si="4"/>
        <v>4</v>
      </c>
      <c r="R96" s="196"/>
      <c r="S96" s="194"/>
      <c r="T96" s="196"/>
      <c r="U96" s="197"/>
      <c r="V96" s="198"/>
      <c r="W96" s="199"/>
      <c r="X96" s="200">
        <f t="shared" si="5"/>
        <v>0</v>
      </c>
      <c r="Y96" s="201"/>
      <c r="Z96" s="198"/>
      <c r="AA96" s="198"/>
      <c r="AB96" s="200">
        <f t="shared" si="6"/>
        <v>0</v>
      </c>
      <c r="AC96" s="203"/>
      <c r="AD96" s="198"/>
      <c r="AE96" s="198"/>
      <c r="AF96" s="200">
        <f t="shared" si="7"/>
        <v>0</v>
      </c>
      <c r="AG96" s="201"/>
      <c r="AH96" s="198"/>
      <c r="AI96" s="198"/>
      <c r="AJ96" s="200">
        <f t="shared" si="8"/>
        <v>0</v>
      </c>
      <c r="AK96" s="203">
        <v>1</v>
      </c>
      <c r="AL96" s="198" t="s">
        <v>12</v>
      </c>
      <c r="AM96" s="198">
        <v>4</v>
      </c>
      <c r="AN96" s="200">
        <f t="shared" si="9"/>
        <v>4</v>
      </c>
      <c r="AO96" s="204"/>
      <c r="AP96" s="205"/>
      <c r="AQ96" s="198"/>
      <c r="AR96" s="198"/>
      <c r="AS96" s="200">
        <f t="shared" si="36"/>
        <v>0</v>
      </c>
      <c r="AT96" s="205"/>
      <c r="AU96" s="198"/>
      <c r="AV96" s="199"/>
      <c r="AW96" s="200">
        <f t="shared" si="11"/>
        <v>0</v>
      </c>
      <c r="AX96" s="98"/>
      <c r="AY96" s="98"/>
      <c r="AZ96" s="98"/>
      <c r="BA96" s="134"/>
      <c r="BB96" s="98"/>
      <c r="BC96" s="98"/>
      <c r="BD96" s="98"/>
      <c r="BE96" s="98"/>
      <c r="BF96" s="98"/>
    </row>
    <row r="97" spans="1:58" s="29" customFormat="1" ht="14.15" x14ac:dyDescent="0.35">
      <c r="A97" s="54"/>
      <c r="B97" s="54"/>
      <c r="C97" s="54"/>
      <c r="D97" s="54"/>
      <c r="E97" s="55"/>
      <c r="F97" s="55"/>
      <c r="G97" s="54"/>
      <c r="H97" s="54"/>
      <c r="I97" s="54"/>
      <c r="J97" s="55"/>
      <c r="K97" s="55"/>
      <c r="L97" s="55"/>
      <c r="M97" s="56"/>
      <c r="N97" s="54"/>
      <c r="O97" s="57"/>
      <c r="P97" s="57"/>
      <c r="Q97" s="39"/>
      <c r="R97" s="30"/>
      <c r="S97" s="57"/>
      <c r="T97" s="30"/>
      <c r="U97" s="96"/>
      <c r="V97" s="60"/>
      <c r="W97" s="79"/>
      <c r="X97" s="58"/>
      <c r="Y97" s="59"/>
      <c r="Z97" s="60"/>
      <c r="AA97" s="60"/>
      <c r="AB97" s="58"/>
      <c r="AC97" s="77"/>
      <c r="AD97" s="60"/>
      <c r="AE97" s="60"/>
      <c r="AF97" s="58"/>
      <c r="AG97" s="59"/>
      <c r="AH97" s="60"/>
      <c r="AI97" s="60"/>
      <c r="AJ97" s="58"/>
      <c r="AK97" s="77"/>
      <c r="AL97" s="60"/>
      <c r="AM97" s="60"/>
      <c r="AN97" s="58"/>
      <c r="AO97" s="31"/>
      <c r="AP97" s="78"/>
      <c r="AQ97" s="60"/>
      <c r="AR97" s="60"/>
      <c r="AS97" s="58"/>
      <c r="AT97" s="78"/>
      <c r="AU97" s="60"/>
      <c r="AV97" s="79"/>
      <c r="AW97" s="58"/>
      <c r="AX97" s="32"/>
      <c r="AY97" s="32"/>
      <c r="AZ97" s="32"/>
      <c r="BA97" s="134"/>
      <c r="BB97" s="32"/>
      <c r="BC97" s="32"/>
      <c r="BD97" s="32"/>
      <c r="BE97" s="32"/>
      <c r="BF97" s="32"/>
    </row>
    <row r="98" spans="1:58" s="29" customFormat="1" ht="14.15" x14ac:dyDescent="0.35">
      <c r="A98" s="54"/>
      <c r="B98" s="54"/>
      <c r="C98" s="54"/>
      <c r="D98" s="54"/>
      <c r="E98" s="55"/>
      <c r="F98" s="55"/>
      <c r="G98" s="54"/>
      <c r="H98" s="54"/>
      <c r="I98" s="54"/>
      <c r="J98" s="55"/>
      <c r="K98" s="55"/>
      <c r="L98" s="55"/>
      <c r="M98" s="56"/>
      <c r="N98" s="54"/>
      <c r="O98" s="57"/>
      <c r="P98" s="57"/>
      <c r="Q98" s="39">
        <f t="shared" si="4"/>
        <v>0</v>
      </c>
      <c r="R98" s="30"/>
      <c r="S98" s="57"/>
      <c r="T98" s="30"/>
      <c r="U98" s="59"/>
      <c r="V98" s="60"/>
      <c r="W98" s="60"/>
      <c r="X98" s="58">
        <f t="shared" si="5"/>
        <v>0</v>
      </c>
      <c r="Y98" s="59"/>
      <c r="Z98" s="60"/>
      <c r="AA98" s="60"/>
      <c r="AB98" s="58">
        <f t="shared" si="6"/>
        <v>0</v>
      </c>
      <c r="AC98" s="77"/>
      <c r="AD98" s="60"/>
      <c r="AE98" s="60"/>
      <c r="AF98" s="58">
        <f t="shared" si="7"/>
        <v>0</v>
      </c>
      <c r="AG98" s="59"/>
      <c r="AH98" s="60"/>
      <c r="AI98" s="60"/>
      <c r="AJ98" s="58">
        <f t="shared" si="8"/>
        <v>0</v>
      </c>
      <c r="AK98" s="77"/>
      <c r="AL98" s="60"/>
      <c r="AM98" s="60"/>
      <c r="AN98" s="58">
        <f t="shared" si="9"/>
        <v>0</v>
      </c>
      <c r="AO98" s="31"/>
      <c r="AP98" s="78"/>
      <c r="AQ98" s="60"/>
      <c r="AR98" s="60"/>
      <c r="AS98" s="58">
        <f t="shared" si="36"/>
        <v>0</v>
      </c>
      <c r="AT98" s="78"/>
      <c r="AU98" s="60"/>
      <c r="AV98" s="79"/>
      <c r="AW98" s="58">
        <f t="shared" si="11"/>
        <v>0</v>
      </c>
      <c r="AX98" s="32"/>
      <c r="AY98" s="32"/>
      <c r="AZ98" s="32"/>
      <c r="BA98" s="134"/>
      <c r="BB98" s="32"/>
      <c r="BC98" s="32"/>
      <c r="BD98" s="32"/>
      <c r="BE98" s="32"/>
      <c r="BF98" s="32"/>
    </row>
    <row r="99" spans="1:58" s="29" customFormat="1" ht="14.15" x14ac:dyDescent="0.35">
      <c r="A99" s="54"/>
      <c r="B99" s="54"/>
      <c r="C99" s="54"/>
      <c r="D99" s="54"/>
      <c r="E99" s="55"/>
      <c r="F99" s="55"/>
      <c r="G99" s="54"/>
      <c r="H99" s="54"/>
      <c r="I99" s="54"/>
      <c r="J99" s="55"/>
      <c r="K99" s="55"/>
      <c r="L99" s="55"/>
      <c r="M99" s="56"/>
      <c r="N99" s="54"/>
      <c r="O99" s="57"/>
      <c r="P99" s="110"/>
      <c r="Q99" s="39">
        <f>SUM(X99,AB99,AF99,AJ99,AN99,AS99,AW99)</f>
        <v>0</v>
      </c>
      <c r="R99" s="30"/>
      <c r="S99" s="57"/>
      <c r="T99" s="30"/>
      <c r="U99" s="59"/>
      <c r="V99" s="60"/>
      <c r="W99" s="60"/>
      <c r="X99" s="58">
        <f t="shared" si="5"/>
        <v>0</v>
      </c>
      <c r="Y99" s="59"/>
      <c r="Z99" s="60"/>
      <c r="AA99" s="60"/>
      <c r="AB99" s="58">
        <f t="shared" si="6"/>
        <v>0</v>
      </c>
      <c r="AC99" s="76"/>
      <c r="AD99" s="60"/>
      <c r="AE99" s="60"/>
      <c r="AF99" s="58">
        <f t="shared" si="7"/>
        <v>0</v>
      </c>
      <c r="AG99" s="59"/>
      <c r="AH99" s="60"/>
      <c r="AI99" s="60"/>
      <c r="AJ99" s="58">
        <f t="shared" si="8"/>
        <v>0</v>
      </c>
      <c r="AK99" s="77"/>
      <c r="AL99" s="60"/>
      <c r="AM99" s="60"/>
      <c r="AN99" s="58">
        <f t="shared" si="9"/>
        <v>0</v>
      </c>
      <c r="AO99" s="31"/>
      <c r="AP99" s="59"/>
      <c r="AQ99" s="60"/>
      <c r="AR99" s="60"/>
      <c r="AS99" s="58">
        <f t="shared" si="36"/>
        <v>0</v>
      </c>
      <c r="AT99" s="59"/>
      <c r="AU99" s="60"/>
      <c r="AV99" s="60"/>
      <c r="AW99" s="58">
        <f t="shared" si="11"/>
        <v>0</v>
      </c>
      <c r="AX99" s="32"/>
      <c r="AY99" s="32"/>
      <c r="AZ99" s="32"/>
      <c r="BA99" s="134"/>
      <c r="BB99" s="32"/>
      <c r="BC99" s="32"/>
      <c r="BD99" s="32"/>
      <c r="BE99" s="32"/>
      <c r="BF99" s="32"/>
    </row>
    <row r="100" spans="1:58" s="2" customFormat="1" ht="14.15" x14ac:dyDescent="0.35">
      <c r="A100" s="14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24"/>
      <c r="N100" s="15"/>
      <c r="O100" s="16"/>
      <c r="P100" s="3">
        <f>SUM(P19:P99)</f>
        <v>113.59999999999997</v>
      </c>
      <c r="Q100" s="3">
        <f>SUM(Q19:Q99)</f>
        <v>113.59999999999997</v>
      </c>
      <c r="R100" s="22"/>
      <c r="S100" s="3">
        <f>SUM(S19:S99)</f>
        <v>74.09999999999998</v>
      </c>
      <c r="T100" s="22"/>
      <c r="U100" s="11"/>
      <c r="V100" s="11"/>
      <c r="W100" s="22"/>
      <c r="X100" s="12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34"/>
      <c r="BB100" s="11"/>
      <c r="BC100" s="11"/>
      <c r="BD100" s="11"/>
      <c r="BE100" s="11"/>
      <c r="BF100" s="11"/>
    </row>
    <row r="101" spans="1:58" ht="14.25" customHeight="1" x14ac:dyDescent="0.35">
      <c r="N101" s="9"/>
      <c r="U101" s="10"/>
      <c r="V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34"/>
      <c r="BB101" s="10"/>
      <c r="BC101" s="10"/>
      <c r="BD101" s="10"/>
      <c r="BE101" s="10"/>
      <c r="BF101" s="10"/>
    </row>
    <row r="102" spans="1:58" ht="15.05" customHeight="1" x14ac:dyDescent="0.35">
      <c r="K102" s="91" t="s">
        <v>43</v>
      </c>
      <c r="L102" s="91" t="s">
        <v>44</v>
      </c>
      <c r="N102" s="62"/>
      <c r="U102" s="10"/>
      <c r="V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34"/>
      <c r="BB102" s="10"/>
      <c r="BC102" s="10"/>
      <c r="BD102" s="10"/>
      <c r="BE102" s="10"/>
      <c r="BF102" s="10"/>
    </row>
    <row r="103" spans="1:58" s="4" customFormat="1" ht="15.05" customHeight="1" x14ac:dyDescent="0.35">
      <c r="A103" s="43" t="s">
        <v>8</v>
      </c>
      <c r="B103" s="44"/>
      <c r="C103" s="44"/>
      <c r="D103" s="44"/>
      <c r="E103" s="6">
        <f>COUNTIF(E19:E99,"&gt;5000000")</f>
        <v>74</v>
      </c>
      <c r="F103" s="7"/>
      <c r="G103" s="7"/>
      <c r="H103" s="7"/>
      <c r="I103" s="7"/>
      <c r="J103" s="92" t="s">
        <v>45</v>
      </c>
      <c r="K103" s="93">
        <f>SUMIFS(P19:P99,C19:C99,"ZPMO")</f>
        <v>48.29999999999999</v>
      </c>
      <c r="L103" s="93">
        <f>SUMIFS(S19:S99,C19:C99,"ZPMO")</f>
        <v>48.29999999999999</v>
      </c>
      <c r="M103" s="94">
        <f>IFERROR(L103/K103,"")</f>
        <v>1</v>
      </c>
      <c r="N103" s="8"/>
      <c r="P103" s="5"/>
      <c r="Q103" s="5"/>
      <c r="R103" s="23"/>
      <c r="S103" s="7"/>
      <c r="T103" s="23"/>
      <c r="U103" s="13"/>
      <c r="V103" s="13"/>
      <c r="W103" s="2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5"/>
      <c r="BB103" s="13"/>
      <c r="BC103" s="13"/>
      <c r="BD103" s="13"/>
      <c r="BE103" s="13"/>
      <c r="BF103" s="13"/>
    </row>
    <row r="104" spans="1:58" ht="14.15" x14ac:dyDescent="0.35">
      <c r="A104" s="43" t="s">
        <v>9</v>
      </c>
      <c r="B104" s="44"/>
      <c r="C104" s="44"/>
      <c r="D104" s="44"/>
      <c r="E104" s="6">
        <f>COUNTIF(A19:A99,"TCLO")</f>
        <v>1</v>
      </c>
      <c r="F104" s="82">
        <f>IFERROR(E104/E103,"")</f>
        <v>1.3513513513513514E-2</v>
      </c>
      <c r="J104" s="92" t="s">
        <v>46</v>
      </c>
      <c r="K104" s="93">
        <f>SUMIFS(P19:P99,C19:C99,"YFPM")</f>
        <v>14.8</v>
      </c>
      <c r="L104" s="93">
        <f>SUMIFS(S19:S99,C19:C99,"YFPM")</f>
        <v>8.8000000000000007</v>
      </c>
      <c r="M104" s="94">
        <f t="shared" ref="M104:M105" si="53">IFERROR(L104/K104,"")</f>
        <v>0.59459459459459463</v>
      </c>
      <c r="U104" s="10"/>
      <c r="V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34"/>
      <c r="BB104" s="10"/>
      <c r="BC104" s="10"/>
      <c r="BD104" s="10"/>
      <c r="BE104" s="10"/>
      <c r="BF104" s="10"/>
    </row>
    <row r="105" spans="1:58" ht="14.15" x14ac:dyDescent="0.35">
      <c r="F105" s="83"/>
      <c r="J105" s="92" t="s">
        <v>47</v>
      </c>
      <c r="K105" s="93">
        <f>SUMIFS(P19:P99,C19:C99,"ZCOR")</f>
        <v>43.5</v>
      </c>
      <c r="L105" s="93">
        <f>SUMIFS(S19:S99,C19:C99,"ZCOR")</f>
        <v>14</v>
      </c>
      <c r="M105" s="94">
        <f t="shared" si="53"/>
        <v>0.32183908045977011</v>
      </c>
      <c r="U105" s="10"/>
      <c r="V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34"/>
      <c r="BB105" s="10"/>
      <c r="BC105" s="10"/>
      <c r="BD105" s="10"/>
      <c r="BE105" s="10"/>
      <c r="BF105" s="10"/>
    </row>
    <row r="106" spans="1:58" x14ac:dyDescent="0.35">
      <c r="C106" s="18" t="s">
        <v>16</v>
      </c>
      <c r="D106" s="18"/>
      <c r="E106" s="18" t="s">
        <v>11</v>
      </c>
      <c r="F106" s="83"/>
      <c r="BA106" s="136"/>
    </row>
    <row r="107" spans="1:58" x14ac:dyDescent="0.35">
      <c r="A107" s="141" t="s">
        <v>18</v>
      </c>
      <c r="B107" s="142"/>
      <c r="C107" s="28">
        <f>SUMIFS(Q19:Q99,B19:B99,"960-MECA")</f>
        <v>69.099999999999994</v>
      </c>
      <c r="D107" s="28"/>
      <c r="E107" s="27">
        <f>SUMIFS(S19:S99,B19:B99,"960-MECA")</f>
        <v>37.6</v>
      </c>
      <c r="F107" s="82">
        <f>IFERROR(E107/C107,"")</f>
        <v>0.54413892908827788</v>
      </c>
      <c r="BA107" s="136"/>
    </row>
    <row r="108" spans="1:58" x14ac:dyDescent="0.35">
      <c r="A108" s="141" t="s">
        <v>20</v>
      </c>
      <c r="B108" s="142"/>
      <c r="C108" s="28">
        <f>SUMIFS(Q19:Q99,B19:B99,"960-LUBR")</f>
        <v>33.900000000000006</v>
      </c>
      <c r="D108" s="28"/>
      <c r="E108" s="27">
        <f>SUMIFS(S19:S99,B19:B99,"960-LUBR")</f>
        <v>33.900000000000006</v>
      </c>
      <c r="F108" s="82">
        <f t="shared" ref="F108:F110" si="54">IFERROR(E108/C108,"")</f>
        <v>1</v>
      </c>
      <c r="BA108" s="136"/>
    </row>
    <row r="109" spans="1:58" x14ac:dyDescent="0.35">
      <c r="A109" s="141" t="s">
        <v>19</v>
      </c>
      <c r="B109" s="142"/>
      <c r="C109" s="28">
        <f>SUMIFS(Q19:Q99,B19:B99,"960-ELEC")</f>
        <v>10.6</v>
      </c>
      <c r="D109" s="28"/>
      <c r="E109" s="27">
        <f>SUMIFS(S19:S99,B19:B99,"960-ELEC")</f>
        <v>2.6</v>
      </c>
      <c r="F109" s="82">
        <f t="shared" si="54"/>
        <v>0.24528301886792456</v>
      </c>
      <c r="BA109" s="136"/>
    </row>
    <row r="110" spans="1:58" x14ac:dyDescent="0.35">
      <c r="A110" s="141" t="s">
        <v>21</v>
      </c>
      <c r="B110" s="142"/>
      <c r="C110" s="28">
        <f>SUM(C107:C109)</f>
        <v>113.6</v>
      </c>
      <c r="D110" s="28"/>
      <c r="E110" s="26">
        <f>SUM(E107:E109)</f>
        <v>74.099999999999994</v>
      </c>
      <c r="F110" s="82">
        <f t="shared" si="54"/>
        <v>0.65228873239436613</v>
      </c>
      <c r="BA110" s="136"/>
    </row>
    <row r="111" spans="1:58" x14ac:dyDescent="0.35">
      <c r="BA111" s="136"/>
    </row>
    <row r="112" spans="1:58" x14ac:dyDescent="0.35">
      <c r="A112" s="71" t="s">
        <v>29</v>
      </c>
      <c r="B112" s="70"/>
      <c r="C112" s="61"/>
      <c r="D112" s="61"/>
      <c r="BA112" s="136"/>
    </row>
    <row r="113" spans="1:53" x14ac:dyDescent="0.35">
      <c r="A113" s="71" t="s">
        <v>30</v>
      </c>
      <c r="B113" s="70"/>
      <c r="C113" s="61"/>
      <c r="D113" s="61"/>
      <c r="BA113" s="136"/>
    </row>
    <row r="114" spans="1:53" x14ac:dyDescent="0.35">
      <c r="A114" s="71" t="s">
        <v>31</v>
      </c>
      <c r="B114" s="70"/>
      <c r="C114" s="61"/>
      <c r="D114" s="61"/>
      <c r="BA114" s="136"/>
    </row>
    <row r="115" spans="1:53" x14ac:dyDescent="0.35">
      <c r="A115" s="71" t="s">
        <v>32</v>
      </c>
      <c r="B115" s="70"/>
      <c r="C115" s="61"/>
      <c r="D115" s="61"/>
      <c r="BA115" s="136"/>
    </row>
    <row r="116" spans="1:53" x14ac:dyDescent="0.35">
      <c r="A116" s="71" t="s">
        <v>33</v>
      </c>
      <c r="B116" s="70"/>
      <c r="C116" s="61"/>
      <c r="D116" s="61"/>
      <c r="BA116" s="136"/>
    </row>
    <row r="117" spans="1:53" x14ac:dyDescent="0.35">
      <c r="A117" s="71" t="s">
        <v>34</v>
      </c>
      <c r="B117" s="70"/>
      <c r="C117" s="61"/>
      <c r="D117" s="61"/>
      <c r="BA117" s="136"/>
    </row>
    <row r="118" spans="1:53" x14ac:dyDescent="0.35">
      <c r="A118" s="71" t="s">
        <v>35</v>
      </c>
      <c r="B118" s="70"/>
      <c r="C118" s="61"/>
      <c r="D118" s="61"/>
      <c r="BA118" s="136"/>
    </row>
  </sheetData>
  <sheetProtection insertRows="0" deleteRows="0" sort="0" autoFilter="0"/>
  <customSheetViews>
    <customSheetView guid="{CFDFDA9A-32BB-4551-94E3-07B5E8E93F4F}" showPageBreaks="1" showGridLines="0" zeroValues="0" fitToPage="1" hiddenColumns="1">
      <pane xSplit="8" ySplit="18" topLeftCell="J196" activePane="bottomRight" state="frozen"/>
      <selection pane="bottomRight" activeCell="L198" sqref="L198"/>
      <pageMargins left="0.23622047244094491" right="0.23622047244094491" top="0.74803149606299213" bottom="0.74803149606299213" header="0.31496062992125984" footer="0.31496062992125984"/>
      <pageSetup paperSize="17" scale="83" fitToHeight="0" orientation="landscape" r:id="rId1"/>
      <headerFooter>
        <oddFooter>&amp;L&amp;8&amp;Z&amp;F&amp;R&amp;8Imprimé le: &amp;D @ &amp;T</oddFooter>
      </headerFooter>
    </customSheetView>
    <customSheetView guid="{1C20E847-0E78-4712-BFB6-9E4394C5C382}" showGridLines="0" zeroValues="0" fitToPage="1" hiddenColumns="1">
      <pane xSplit="8" ySplit="18" topLeftCell="J76" activePane="bottomRight" state="frozen"/>
      <selection pane="bottomRight" activeCell="E19" sqref="E19:E96"/>
      <pageMargins left="0.23622047244094491" right="0.23622047244094491" top="0.74803149606299213" bottom="0.74803149606299213" header="0.31496062992125984" footer="0.31496062992125984"/>
      <pageSetup paperSize="17" scale="81" fitToHeight="0" orientation="landscape" r:id="rId2"/>
      <headerFooter>
        <oddFooter>&amp;L&amp;8&amp;Z&amp;F&amp;R&amp;8Imprimé le: &amp;D @ &amp;T</oddFooter>
      </headerFooter>
    </customSheetView>
    <customSheetView guid="{0E9BE4B1-65B3-404D-9E4A-D8FE873B55BA}" showPageBreaks="1" showGridLines="0" zeroValues="0" fitToPage="1" hiddenColumns="1">
      <pane xSplit="8" ySplit="18" topLeftCell="J19" activePane="bottomRight" state="frozen"/>
      <selection pane="bottomRight" activeCell="A19" sqref="A19"/>
      <pageMargins left="0.23622047244094491" right="0.23622047244094491" top="0.74803149606299213" bottom="0.74803149606299213" header="0.31496062992125984" footer="0.31496062992125984"/>
      <pageSetup paperSize="17" scale="81" fitToHeight="0" orientation="landscape" r:id="rId3"/>
      <headerFooter>
        <oddFooter>&amp;L&amp;8&amp;Z&amp;F&amp;R&amp;8Imprimé le: &amp;D @ &amp;T</oddFooter>
      </headerFooter>
    </customSheetView>
    <customSheetView guid="{4ED6A9C5-5AEE-484A-B22D-214BDFA7F532}" showPageBreaks="1" showGridLines="0" zeroValues="0" fitToPage="1" hiddenColumns="1">
      <pane xSplit="8" ySplit="18" topLeftCell="J19" activePane="bottomRight" state="frozen"/>
      <selection pane="bottomRight" activeCell="G81" sqref="G81"/>
      <pageMargins left="0.23622047244094491" right="0.23622047244094491" top="0.74803149606299213" bottom="0.74803149606299213" header="0.31496062992125984" footer="0.31496062992125984"/>
      <pageSetup paperSize="17" scale="81" fitToHeight="0" orientation="landscape" r:id="rId4"/>
      <headerFooter>
        <oddFooter>&amp;L&amp;8&amp;Z&amp;F&amp;R&amp;8Imprimé le: &amp;D @ &amp;T</oddFooter>
      </headerFooter>
    </customSheetView>
    <customSheetView guid="{C2ABF703-6EBB-420C-B556-ED82D90BB511}" showGridLines="0" zeroValues="0" fitToPage="1" hiddenColumns="1" topLeftCell="A73">
      <selection activeCell="H96" sqref="H96"/>
      <pageMargins left="0.23622047244094491" right="0.23622047244094491" top="0.74803149606299213" bottom="0.74803149606299213" header="0.31496062992125984" footer="0.31496062992125984"/>
      <pageSetup paperSize="17" scale="81" fitToHeight="0" orientation="landscape" r:id="rId5"/>
      <headerFooter>
        <oddFooter>&amp;L&amp;8&amp;Z&amp;F&amp;R&amp;8Imprimé le: &amp;D @ &amp;T</oddFooter>
      </headerFooter>
    </customSheetView>
  </customSheetViews>
  <mergeCells count="136">
    <mergeCell ref="AT1:AV1"/>
    <mergeCell ref="A2:H8"/>
    <mergeCell ref="N2:N4"/>
    <mergeCell ref="P2:Q2"/>
    <mergeCell ref="S2:S4"/>
    <mergeCell ref="U2:W2"/>
    <mergeCell ref="Y2:AA2"/>
    <mergeCell ref="AC2:AE2"/>
    <mergeCell ref="AG2:AI2"/>
    <mergeCell ref="AK2:AM2"/>
    <mergeCell ref="U1:W1"/>
    <mergeCell ref="Y1:AA1"/>
    <mergeCell ref="AC1:AE1"/>
    <mergeCell ref="AG1:AI1"/>
    <mergeCell ref="AK1:AM1"/>
    <mergeCell ref="AP1:AR1"/>
    <mergeCell ref="AP2:AR2"/>
    <mergeCell ref="AT2:AV2"/>
    <mergeCell ref="O3:O4"/>
    <mergeCell ref="P3:P4"/>
    <mergeCell ref="Q3:Q4"/>
    <mergeCell ref="U3:W3"/>
    <mergeCell ref="Y3:AA3"/>
    <mergeCell ref="AC3:AE3"/>
    <mergeCell ref="AG3:AI3"/>
    <mergeCell ref="AK3:AM3"/>
    <mergeCell ref="AP3:AR3"/>
    <mergeCell ref="AT3:AV3"/>
    <mergeCell ref="U4:W4"/>
    <mergeCell ref="Y4:AA4"/>
    <mergeCell ref="AC4:AE4"/>
    <mergeCell ref="AG4:AI4"/>
    <mergeCell ref="AK4:AM4"/>
    <mergeCell ref="AP4:AR4"/>
    <mergeCell ref="AT4:AV4"/>
    <mergeCell ref="AG6:AI6"/>
    <mergeCell ref="AK6:AM6"/>
    <mergeCell ref="AP6:AR6"/>
    <mergeCell ref="AT6:AV6"/>
    <mergeCell ref="O7:O8"/>
    <mergeCell ref="P7:P8"/>
    <mergeCell ref="Q7:Q8"/>
    <mergeCell ref="U7:W7"/>
    <mergeCell ref="Y7:AA7"/>
    <mergeCell ref="AC7:AE7"/>
    <mergeCell ref="P6:Q6"/>
    <mergeCell ref="S6:S8"/>
    <mergeCell ref="U6:W6"/>
    <mergeCell ref="Y6:AA6"/>
    <mergeCell ref="AC6:AE6"/>
    <mergeCell ref="AG7:AI7"/>
    <mergeCell ref="AK7:AM7"/>
    <mergeCell ref="AP7:AR7"/>
    <mergeCell ref="AT7:AV7"/>
    <mergeCell ref="U8:W8"/>
    <mergeCell ref="Y8:AA8"/>
    <mergeCell ref="AC8:AE8"/>
    <mergeCell ref="AG8:AI8"/>
    <mergeCell ref="AK8:AM8"/>
    <mergeCell ref="AP8:AR8"/>
    <mergeCell ref="AT8:AV8"/>
    <mergeCell ref="A10:C16"/>
    <mergeCell ref="F10:H16"/>
    <mergeCell ref="N10:N12"/>
    <mergeCell ref="P10:Q10"/>
    <mergeCell ref="S10:S12"/>
    <mergeCell ref="U10:W10"/>
    <mergeCell ref="Y10:AA10"/>
    <mergeCell ref="AC10:AE10"/>
    <mergeCell ref="AG10:AI10"/>
    <mergeCell ref="N6:N8"/>
    <mergeCell ref="AK10:AM10"/>
    <mergeCell ref="AP10:AR10"/>
    <mergeCell ref="AT10:AV10"/>
    <mergeCell ref="O11:O12"/>
    <mergeCell ref="P11:P12"/>
    <mergeCell ref="Q11:Q12"/>
    <mergeCell ref="U11:W11"/>
    <mergeCell ref="Y11:AA11"/>
    <mergeCell ref="AC11:AE11"/>
    <mergeCell ref="AG11:AI11"/>
    <mergeCell ref="N14:N16"/>
    <mergeCell ref="P14:Q14"/>
    <mergeCell ref="S14:S16"/>
    <mergeCell ref="U14:W14"/>
    <mergeCell ref="Y14:AA14"/>
    <mergeCell ref="AC14:AE14"/>
    <mergeCell ref="AK11:AM11"/>
    <mergeCell ref="AP11:AR11"/>
    <mergeCell ref="AT11:AV11"/>
    <mergeCell ref="U12:W12"/>
    <mergeCell ref="Y12:AA12"/>
    <mergeCell ref="AC12:AE12"/>
    <mergeCell ref="AG12:AI12"/>
    <mergeCell ref="AK12:AM12"/>
    <mergeCell ref="AP12:AR12"/>
    <mergeCell ref="AT12:AV12"/>
    <mergeCell ref="AG14:AI14"/>
    <mergeCell ref="AK14:AM14"/>
    <mergeCell ref="AP14:AR14"/>
    <mergeCell ref="AT14:AV14"/>
    <mergeCell ref="O15:O16"/>
    <mergeCell ref="P15:P16"/>
    <mergeCell ref="Q15:Q16"/>
    <mergeCell ref="U15:W15"/>
    <mergeCell ref="Y15:AA15"/>
    <mergeCell ref="AC15:AE15"/>
    <mergeCell ref="AT16:AV16"/>
    <mergeCell ref="U17:W17"/>
    <mergeCell ref="Y17:AA17"/>
    <mergeCell ref="AC17:AE17"/>
    <mergeCell ref="AG17:AI17"/>
    <mergeCell ref="AK17:AM17"/>
    <mergeCell ref="AP17:AR17"/>
    <mergeCell ref="AT17:AV17"/>
    <mergeCell ref="AG15:AI15"/>
    <mergeCell ref="AK15:AM15"/>
    <mergeCell ref="AP15:AR15"/>
    <mergeCell ref="AT15:AV15"/>
    <mergeCell ref="U16:W16"/>
    <mergeCell ref="Y16:AA16"/>
    <mergeCell ref="AC16:AE16"/>
    <mergeCell ref="AG16:AI16"/>
    <mergeCell ref="AK16:AM16"/>
    <mergeCell ref="AP16:AR16"/>
    <mergeCell ref="AT18:AW18"/>
    <mergeCell ref="A107:B107"/>
    <mergeCell ref="A108:B108"/>
    <mergeCell ref="A109:B109"/>
    <mergeCell ref="A110:B110"/>
    <mergeCell ref="U18:X18"/>
    <mergeCell ref="Y18:AB18"/>
    <mergeCell ref="AC18:AF18"/>
    <mergeCell ref="AG18:AJ18"/>
    <mergeCell ref="AK18:AN18"/>
    <mergeCell ref="AP18:AS18"/>
  </mergeCells>
  <conditionalFormatting sqref="A19:A100">
    <cfRule type="cellIs" dxfId="21" priority="25" operator="equal">
      <formula>"NCOM"</formula>
    </cfRule>
    <cfRule type="cellIs" dxfId="20" priority="26" operator="equal">
      <formula>"TCLO"</formula>
    </cfRule>
    <cfRule type="cellIs" dxfId="19" priority="27" operator="equal">
      <formula>"CONF"</formula>
    </cfRule>
  </conditionalFormatting>
  <conditionalFormatting sqref="X8 AB8 AF8 AJ8 AN8 AW8 AW13 AN13 AJ13 AF13 AB13 X13">
    <cfRule type="cellIs" dxfId="18" priority="24" operator="greaterThan">
      <formula>0</formula>
    </cfRule>
  </conditionalFormatting>
  <conditionalFormatting sqref="X8 AB8 AF8 AJ8 AN8 AW8 AS8 AS13 AW13 AN13 AJ13 AF13 AB13 X13">
    <cfRule type="cellIs" dxfId="17" priority="22" operator="lessThan">
      <formula>0</formula>
    </cfRule>
    <cfRule type="cellIs" dxfId="16" priority="23" operator="greaterThan">
      <formula>0</formula>
    </cfRule>
  </conditionalFormatting>
  <conditionalFormatting sqref="AB16 AF16 AJ16 AN16 AS16 AW16 X16">
    <cfRule type="cellIs" dxfId="15" priority="20" operator="lessThan">
      <formula>0</formula>
    </cfRule>
    <cfRule type="cellIs" dxfId="14" priority="21" operator="greaterThan">
      <formula>0</formula>
    </cfRule>
  </conditionalFormatting>
  <conditionalFormatting sqref="S19:S99 Q19:Q99">
    <cfRule type="cellIs" dxfId="13" priority="19" operator="lessThan">
      <formula>0</formula>
    </cfRule>
  </conditionalFormatting>
  <conditionalFormatting sqref="X12 AB12 AF12 AJ12 AN12 AS12 AW12">
    <cfRule type="cellIs" dxfId="12" priority="17" operator="lessThan">
      <formula>0</formula>
    </cfRule>
    <cfRule type="cellIs" dxfId="11" priority="18" operator="greaterThan">
      <formula>0</formula>
    </cfRule>
  </conditionalFormatting>
  <conditionalFormatting sqref="X9 AB9 AF9 AJ9 AN9 AW9">
    <cfRule type="cellIs" dxfId="10" priority="16" operator="greaterThan">
      <formula>0</formula>
    </cfRule>
  </conditionalFormatting>
  <conditionalFormatting sqref="X9 AB9 AF9 AJ9 AN9 AW9 AS9">
    <cfRule type="cellIs" dxfId="9" priority="14" operator="lessThan">
      <formula>0</formula>
    </cfRule>
    <cfRule type="cellIs" dxfId="8" priority="15" operator="greaterThan">
      <formula>0</formula>
    </cfRule>
  </conditionalFormatting>
  <conditionalFormatting sqref="X4 AB4 AF4 AJ4 AN4 AW4">
    <cfRule type="cellIs" dxfId="7" priority="13" operator="greaterThan">
      <formula>0</formula>
    </cfRule>
  </conditionalFormatting>
  <conditionalFormatting sqref="X4 AB4 AF4 AJ4 AN4 AW4 AS4">
    <cfRule type="cellIs" dxfId="6" priority="11" operator="lessThan">
      <formula>0</formula>
    </cfRule>
    <cfRule type="cellIs" dxfId="5" priority="12" operator="greaterThan">
      <formula>0</formula>
    </cfRule>
  </conditionalFormatting>
  <conditionalFormatting sqref="A19:A99">
    <cfRule type="cellIs" dxfId="4" priority="10" operator="equal">
      <formula>"RETIRÉ"</formula>
    </cfRule>
  </conditionalFormatting>
  <conditionalFormatting sqref="Q3:Q4">
    <cfRule type="cellIs" dxfId="3" priority="9" operator="greaterThan">
      <formula>1</formula>
    </cfRule>
  </conditionalFormatting>
  <conditionalFormatting sqref="Q7:Q8">
    <cfRule type="cellIs" dxfId="2" priority="8" operator="greaterThan">
      <formula>1</formula>
    </cfRule>
  </conditionalFormatting>
  <conditionalFormatting sqref="Q11:Q12">
    <cfRule type="cellIs" dxfId="1" priority="7" operator="greaterThan">
      <formula>1</formula>
    </cfRule>
  </conditionalFormatting>
  <conditionalFormatting sqref="Q15:Q16">
    <cfRule type="cellIs" dxfId="0" priority="6" operator="greaterThan">
      <formula>1</formula>
    </cfRule>
  </conditionalFormatting>
  <pageMargins left="0.23622047244094491" right="0.23622047244094491" top="0.74803149606299213" bottom="0.74803149606299213" header="0.31496062992125984" footer="0.31496062992125984"/>
  <pageSetup paperSize="17" scale="81" fitToHeight="0" orientation="landscape" r:id="rId6"/>
  <headerFooter>
    <oddFooter>&amp;L&amp;8&amp;Z&amp;F&amp;R&amp;8Imprimé le: &amp;D @ &amp;T</oddFooter>
  </headerFooter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M5</vt:lpstr>
      <vt:lpstr>'M5'!Impression_des_titres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Sergerie</dc:creator>
  <cp:lastModifiedBy>Moé Kolisse</cp:lastModifiedBy>
  <cp:lastPrinted>2019-03-11T10:32:00Z</cp:lastPrinted>
  <dcterms:created xsi:type="dcterms:W3CDTF">2017-06-19T18:53:14Z</dcterms:created>
  <dcterms:modified xsi:type="dcterms:W3CDTF">2019-04-14T13:42:45Z</dcterms:modified>
</cp:coreProperties>
</file>