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 codeName="{4AEB4F63-F33D-04DF-ECAF-5796C6CBFC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oé\Desktop\"/>
    </mc:Choice>
  </mc:AlternateContent>
  <xr:revisionPtr revIDLastSave="0" documentId="13_ncr:1_{183609DF-68B0-4770-830A-7929C8981E01}" xr6:coauthVersionLast="45" xr6:coauthVersionMax="45" xr10:uidLastSave="{00000000-0000-0000-0000-000000000000}"/>
  <bookViews>
    <workbookView xWindow="-46" yWindow="-46" windowWidth="31443" windowHeight="12605" xr2:uid="{C57CE389-4F88-4DA7-B9C9-8482CE8DD237}"/>
  </bookViews>
  <sheets>
    <sheet name="Pièce_à_Modifier" sheetId="2" r:id="rId1"/>
    <sheet name="Données" sheetId="1" r:id="rId2"/>
  </sheets>
  <definedNames>
    <definedName name="_xlnm.Print_Area" localSheetId="0">Pièce_à_Modifier!$C$1:$E$24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21" i="2" l="1"/>
  <c r="D24" i="2"/>
  <c r="D23" i="2"/>
  <c r="D22" i="2"/>
  <c r="D20" i="2"/>
  <c r="D19" i="2"/>
  <c r="D18" i="2"/>
  <c r="D17" i="2"/>
  <c r="D16" i="2"/>
  <c r="D15" i="2"/>
  <c r="D14" i="2"/>
  <c r="D13" i="2"/>
  <c r="D12" i="2"/>
  <c r="D11" i="2"/>
  <c r="D10" i="2"/>
  <c r="D9" i="2"/>
  <c r="D8" i="2"/>
  <c r="D7" i="2"/>
  <c r="D6" i="2"/>
  <c r="D5" i="2"/>
  <c r="D4" i="2"/>
  <c r="F5" i="2"/>
</calcChain>
</file>

<file path=xl/sharedStrings.xml><?xml version="1.0" encoding="utf-8"?>
<sst xmlns="http://schemas.openxmlformats.org/spreadsheetml/2006/main" count="299" uniqueCount="117">
  <si>
    <t>UM</t>
  </si>
  <si>
    <t>PRIX</t>
  </si>
  <si>
    <t>MIN</t>
  </si>
  <si>
    <t>MAX</t>
  </si>
  <si>
    <t>MAGASIN</t>
  </si>
  <si>
    <t>NOM DU FOURNISSEUR</t>
  </si>
  <si>
    <t>NUMERO DE MATERIEL FOURNISSEUR</t>
  </si>
  <si>
    <t>VENDOR NUMBER</t>
  </si>
  <si>
    <t>GROUPE MARCHANDISES</t>
  </si>
  <si>
    <t>NUMERO DE PIECE FABRICANT</t>
  </si>
  <si>
    <t>NUMERO DU FABRICANT</t>
  </si>
  <si>
    <t>DIVISION</t>
  </si>
  <si>
    <t>CODE ABC</t>
  </si>
  <si>
    <t>GROUPE D'ACHETEURS</t>
  </si>
  <si>
    <t>TYPE PLANIFICATION</t>
  </si>
  <si>
    <t>GESTIONNAIRE</t>
  </si>
  <si>
    <t>POINT DE COMMANDE</t>
  </si>
  <si>
    <t>HORIZON PLANIF. FIXE</t>
  </si>
  <si>
    <t>DELAI PREV. LIVRAIS.</t>
  </si>
  <si>
    <t>TAILLE LOT MINIMALE</t>
  </si>
  <si>
    <t>TEMPS DE RECEPTION</t>
  </si>
  <si>
    <t>CENTRE DE PROFIT</t>
  </si>
  <si>
    <t>GROUPE VALORISATION</t>
  </si>
  <si>
    <t>VALEUR GLOBALE</t>
  </si>
  <si>
    <t>CODE PRIX</t>
  </si>
  <si>
    <t>PRIX STANDARD</t>
  </si>
  <si>
    <t>BASE DE PRIX</t>
  </si>
  <si>
    <t>CLASSE VALORISATION</t>
  </si>
  <si>
    <t>MODE DE VALORISATION</t>
  </si>
  <si>
    <t>DESIGN.GROUPE MARCH.</t>
  </si>
  <si>
    <t>DESIGNAT.GRPE ACHET.</t>
  </si>
  <si>
    <t>NOM GESTIONNAIRE</t>
  </si>
  <si>
    <t>FABRICANT</t>
  </si>
  <si>
    <t>DESCRIPTION</t>
  </si>
  <si>
    <t>LOCATION</t>
  </si>
  <si>
    <t>STOCK</t>
  </si>
  <si>
    <t>TYPE</t>
  </si>
  <si>
    <t>PIECES SAP</t>
  </si>
  <si>
    <t>PIECES IVARA</t>
  </si>
  <si>
    <t>GESTIONNAIRE
22</t>
  </si>
  <si>
    <t>DESIGN.GROUPE MARCH.
36</t>
  </si>
  <si>
    <t>CHANGEMENT DÉSIRÉ</t>
  </si>
  <si>
    <t>DEMANDEUR:</t>
  </si>
  <si>
    <t>TÉLÉPHONE:</t>
  </si>
  <si>
    <t xml:space="preserve">   </t>
  </si>
  <si>
    <t>PIÈCE IVARA</t>
  </si>
  <si>
    <t>GROUPE MARCHANDISE</t>
  </si>
  <si>
    <t>NUMÉRO DE MATÉRIEL FOURNISSEUR</t>
  </si>
  <si>
    <t>NUMÉRO DE PIÈCE FABRICANT</t>
  </si>
  <si>
    <t>GROUPE D'ACHETEUR</t>
  </si>
  <si>
    <t>INSCRIRE LA PIÈCE RECHERCHÉE</t>
  </si>
  <si>
    <r>
      <t>DESCRIPTION   (</t>
    </r>
    <r>
      <rPr>
        <b/>
        <sz val="16"/>
        <color rgb="FF00FF00"/>
        <rFont val="Calibri"/>
        <family val="2"/>
      </rPr>
      <t>MAXIMUM 40 CARACTÈRES</t>
    </r>
    <r>
      <rPr>
        <b/>
        <sz val="16"/>
        <color theme="0"/>
        <rFont val="Calibri"/>
        <family val="2"/>
      </rPr>
      <t>)</t>
    </r>
  </si>
  <si>
    <t/>
  </si>
  <si>
    <r>
      <t>DATE DE LA DEMANDE:   (</t>
    </r>
    <r>
      <rPr>
        <b/>
        <sz val="16"/>
        <color rgb="FF00FF00"/>
        <rFont val="Segoe UI"/>
        <family val="2"/>
      </rPr>
      <t>DOUBLE-CLIC DS CELLULE</t>
    </r>
    <r>
      <rPr>
        <b/>
        <sz val="16"/>
        <color theme="0"/>
        <rFont val="Segoe UI"/>
        <family val="2"/>
      </rPr>
      <t>)</t>
    </r>
  </si>
  <si>
    <t>PC</t>
  </si>
  <si>
    <t>STOR</t>
  </si>
  <si>
    <t>2000</t>
  </si>
  <si>
    <t>208</t>
  </si>
  <si>
    <t>PD</t>
  </si>
  <si>
    <t>Z70</t>
  </si>
  <si>
    <t>0</t>
  </si>
  <si>
    <t>V</t>
  </si>
  <si>
    <t>CONSIGNMENT</t>
  </si>
  <si>
    <t>STOCK SPARE PART</t>
  </si>
  <si>
    <t>ERSA</t>
  </si>
  <si>
    <t>10050000</t>
  </si>
  <si>
    <t>3040</t>
  </si>
  <si>
    <t>INSTRUMENTATION ELEC</t>
  </si>
  <si>
    <t>MOTION INDUSTRIES(CANADA) INC.</t>
  </si>
  <si>
    <t>204148</t>
  </si>
  <si>
    <t>10040000</t>
  </si>
  <si>
    <t>206</t>
  </si>
  <si>
    <t>8</t>
  </si>
  <si>
    <t>FOURNITURES DE SECUR</t>
  </si>
  <si>
    <t>MRO &amp; OP</t>
  </si>
  <si>
    <t>10010050</t>
  </si>
  <si>
    <t>ROULEMENT</t>
  </si>
  <si>
    <t>10010000</t>
  </si>
  <si>
    <t>TRANSMISSION DE POUV</t>
  </si>
  <si>
    <t>Z73</t>
  </si>
  <si>
    <t>S</t>
  </si>
  <si>
    <t>EXTERNAL REFURBISH</t>
  </si>
  <si>
    <t>REFB</t>
  </si>
  <si>
    <t>10020000</t>
  </si>
  <si>
    <t>PNEUMATIQUE ET HYDRA</t>
  </si>
  <si>
    <t>LUMEN</t>
  </si>
  <si>
    <t>203957</t>
  </si>
  <si>
    <t>MAINTENANCE  FRAPPIER INC.</t>
  </si>
  <si>
    <t>204018</t>
  </si>
  <si>
    <t>21-100000</t>
  </si>
  <si>
    <t>ROULEMENT,PALIER A DOUILLE:PLAIN,3/4" DI</t>
  </si>
  <si>
    <t>10N07F02</t>
  </si>
  <si>
    <t>INTELLIGRATED INDUSTRIES</t>
  </si>
  <si>
    <t>O100039</t>
  </si>
  <si>
    <t>232693</t>
  </si>
  <si>
    <t>21F-47088</t>
  </si>
  <si>
    <t>COUSSINET,D'ENTRAINEMENT,1205472,80</t>
  </si>
  <si>
    <t>16L04A2</t>
  </si>
  <si>
    <t>21F-46994</t>
  </si>
  <si>
    <t>MODULE:INTERFACE ETHERNET,22COMME</t>
  </si>
  <si>
    <t>52C03E</t>
  </si>
  <si>
    <t>22COMME</t>
  </si>
  <si>
    <t>21F-46999</t>
  </si>
  <si>
    <t>RESISTANCE,1705538</t>
  </si>
  <si>
    <t>52E01-NV</t>
  </si>
  <si>
    <t>TRAR067W02500EN</t>
  </si>
  <si>
    <t>52E01-RP</t>
  </si>
  <si>
    <t>21F-47020</t>
  </si>
  <si>
    <t>ACTIONNEUR,ELECTRIQUE,8000665,115V</t>
  </si>
  <si>
    <t>16LL01</t>
  </si>
  <si>
    <t>21F-47014</t>
  </si>
  <si>
    <t>CYLINDRE,D’ACTIONNEMENT LINEAIRE:1-1/4"</t>
  </si>
  <si>
    <t>16L06A2</t>
  </si>
  <si>
    <t>21F-47015</t>
  </si>
  <si>
    <t>REGULATEUR, DEBIT,90 D,1/8"NPT X 1/4"T</t>
  </si>
  <si>
    <t>35B06A4</t>
  </si>
  <si>
    <t>PAS D'INFO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</si>
</sst>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/mm/dd\ hh:mm:ss"/>
  </numFmts>
  <fonts count="12" x14ac:knownFonts="1">
    <font>
      <sz val="16"/>
      <color theme="1"/>
      <name val="Segoe UI"/>
      <family val="2"/>
    </font>
    <font>
      <b/>
      <sz val="14"/>
      <color theme="0"/>
      <name val="Segoe UI"/>
      <family val="2"/>
    </font>
    <font>
      <sz val="14"/>
      <color theme="1"/>
      <name val="Segoe UI"/>
      <family val="2"/>
    </font>
    <font>
      <b/>
      <sz val="14"/>
      <color theme="1"/>
      <name val="Segoe UI"/>
      <family val="2"/>
    </font>
    <font>
      <b/>
      <sz val="16"/>
      <color theme="0"/>
      <name val="Segoe UI"/>
      <family val="2"/>
    </font>
    <font>
      <b/>
      <sz val="16"/>
      <color theme="1"/>
      <name val="Segoe UI"/>
      <family val="2"/>
    </font>
    <font>
      <b/>
      <sz val="16"/>
      <color theme="0"/>
      <name val="Calibri"/>
      <family val="2"/>
    </font>
    <font>
      <b/>
      <sz val="16"/>
      <name val="Segoe UI"/>
      <family val="2"/>
    </font>
    <font>
      <b/>
      <sz val="22"/>
      <name val="Segoe UI"/>
      <family val="2"/>
    </font>
    <font>
      <b/>
      <sz val="16"/>
      <color rgb="FF00FF00"/>
      <name val="Calibri"/>
      <family val="2"/>
    </font>
    <font>
      <b/>
      <sz val="16"/>
      <color rgb="FF00FF00"/>
      <name val="Segoe UI"/>
      <family val="2"/>
    </font>
    <font>
      <sz val="18"/>
      <color theme="1"/>
      <name val="Segoe UI"/>
      <family val="2"/>
    </font>
  </fonts>
  <fills count="7">
    <fill>
      <patternFill patternType="none"/>
    </fill>
    <fill>
      <patternFill patternType="gray125"/>
    </fill>
    <fill>
      <patternFill patternType="solid">
        <fgColor rgb="FF0000FF"/>
        <bgColor indexed="64"/>
      </patternFill>
    </fill>
    <fill>
      <gradientFill type="path" left="0.5" right="0.5" top="0.5" bottom="0.5">
        <stop position="0">
          <color rgb="FFC00000"/>
        </stop>
        <stop position="1">
          <color theme="1"/>
        </stop>
      </gradientFill>
    </fill>
    <fill>
      <gradientFill type="path" left="0.5" right="0.5" top="0.5" bottom="0.5">
        <stop position="0">
          <color rgb="FF0000FF"/>
        </stop>
        <stop position="1">
          <color theme="1"/>
        </stop>
      </gradientFill>
    </fill>
    <fill>
      <patternFill patternType="solid">
        <fgColor rgb="FF00FF00"/>
        <bgColor indexed="64"/>
      </patternFill>
    </fill>
    <fill>
      <gradientFill type="path" left="0.5" right="0.5" top="0.5" bottom="0.5">
        <stop position="0">
          <color rgb="FF00FF00"/>
        </stop>
        <stop position="1">
          <color theme="1"/>
        </stop>
      </gradientFill>
    </fill>
  </fills>
  <borders count="2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3" fillId="5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left" vertical="center"/>
    </xf>
    <xf numFmtId="0" fontId="0" fillId="0" borderId="0" xfId="0" applyFont="1" applyAlignment="1">
      <alignment horizontal="left" vertical="center"/>
    </xf>
    <xf numFmtId="164" fontId="5" fillId="0" borderId="1" xfId="0" applyNumberFormat="1" applyFont="1" applyBorder="1" applyAlignment="1" applyProtection="1">
      <alignment horizontal="left" vertical="center"/>
      <protection locked="0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/>
    </xf>
    <xf numFmtId="0" fontId="5" fillId="0" borderId="1" xfId="0" applyFont="1" applyBorder="1" applyAlignment="1" applyProtection="1">
      <alignment horizontal="left" vertical="center"/>
      <protection locked="0"/>
    </xf>
    <xf numFmtId="0" fontId="5" fillId="0" borderId="1" xfId="0" applyFont="1" applyBorder="1" applyAlignment="1" applyProtection="1">
      <alignment horizontal="left" vertical="center" shrinkToFit="1"/>
      <protection locked="0"/>
    </xf>
    <xf numFmtId="0" fontId="8" fillId="6" borderId="1" xfId="0" applyNumberFormat="1" applyFont="1" applyFill="1" applyBorder="1" applyAlignment="1" applyProtection="1">
      <alignment horizontal="center" vertical="center"/>
      <protection locked="0"/>
    </xf>
    <xf numFmtId="49" fontId="5" fillId="0" borderId="1" xfId="0" applyNumberFormat="1" applyFont="1" applyBorder="1" applyAlignment="1" applyProtection="1">
      <alignment horizontal="left" vertical="center"/>
      <protection locked="0"/>
    </xf>
    <xf numFmtId="49" fontId="7" fillId="0" borderId="1" xfId="0" applyNumberFormat="1" applyFont="1" applyBorder="1" applyAlignment="1" applyProtection="1">
      <alignment horizontal="left" vertical="center"/>
      <protection locked="0"/>
    </xf>
    <xf numFmtId="0" fontId="11" fillId="0" borderId="0" xfId="0" applyFont="1" applyAlignment="1">
      <alignment horizontal="center" vertical="center"/>
    </xf>
  </cellXfs>
  <cellStyles count="1">
    <cellStyle name="Normal" xfId="0" builtinId="0"/>
  </cellStyles>
  <dxfs count="3">
    <dxf>
      <font>
        <color theme="0"/>
      </font>
    </dxf>
    <dxf>
      <font>
        <b/>
        <i val="0"/>
        <color auto="1"/>
      </font>
      <fill>
        <gradientFill type="path" left="0.5" right="0.5" top="0.5" bottom="0.5">
          <stop position="0">
            <color rgb="FF00FF00"/>
          </stop>
          <stop position="1">
            <color theme="1"/>
          </stop>
        </gradientFill>
      </fill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ont>
        <b/>
        <i val="0"/>
        <color theme="0"/>
      </font>
      <fill>
        <gradientFill type="path" left="0.5" right="0.5" top="0.5" bottom="0.5">
          <stop position="0">
            <color rgb="FFFF0000"/>
          </stop>
          <stop position="1">
            <color theme="1"/>
          </stop>
        </gradientFill>
      </fill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</dxfs>
  <tableStyles count="0" defaultTableStyle="TableStyleMedium2" defaultPivotStyle="PivotStyleLight16"/>
  <colors>
    <mruColors>
      <color rgb="FF0000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887553</xdr:colOff>
      <xdr:row>0</xdr:row>
      <xdr:rowOff>65661</xdr:rowOff>
    </xdr:from>
    <xdr:to>
      <xdr:col>2</xdr:col>
      <xdr:colOff>5269</xdr:colOff>
      <xdr:row>3</xdr:row>
      <xdr:rowOff>3</xdr:rowOff>
    </xdr:to>
    <xdr:pic macro="[0]!Courriel_Send">
      <xdr:nvPicPr>
        <xdr:cNvPr id="2" name="Image 1">
          <a:extLst>
            <a:ext uri="{FF2B5EF4-FFF2-40B4-BE49-F238E27FC236}">
              <a16:creationId xmlns:a16="http://schemas.microsoft.com/office/drawing/2014/main" id="{AFE7756E-B143-4E18-9145-85E8B8615F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2681" y="65661"/>
          <a:ext cx="1342084" cy="12211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95321</xdr:rowOff>
    </xdr:from>
    <xdr:to>
      <xdr:col>1</xdr:col>
      <xdr:colOff>221836</xdr:colOff>
      <xdr:row>3</xdr:row>
      <xdr:rowOff>0</xdr:rowOff>
    </xdr:to>
    <xdr:pic macro="[0]!Effacer_Formu">
      <xdr:nvPicPr>
        <xdr:cNvPr id="3" name="Image 2">
          <a:extLst>
            <a:ext uri="{FF2B5EF4-FFF2-40B4-BE49-F238E27FC236}">
              <a16:creationId xmlns:a16="http://schemas.microsoft.com/office/drawing/2014/main" id="{FE59567C-1DDB-4CFA-9B46-08AE406B88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5321"/>
          <a:ext cx="1426964" cy="1191512"/>
        </a:xfrm>
        <a:prstGeom prst="rect">
          <a:avLst/>
        </a:prstGeom>
      </xdr:spPr>
    </xdr:pic>
    <xdr:clientData/>
  </xdr:twoCellAnchor>
  <xdr:twoCellAnchor editAs="oneCell">
    <xdr:from>
      <xdr:col>2</xdr:col>
      <xdr:colOff>3806033</xdr:colOff>
      <xdr:row>1</xdr:row>
      <xdr:rowOff>396941</xdr:rowOff>
    </xdr:from>
    <xdr:to>
      <xdr:col>2</xdr:col>
      <xdr:colOff>4092138</xdr:colOff>
      <xdr:row>3</xdr:row>
      <xdr:rowOff>15658</xdr:rowOff>
    </xdr:to>
    <xdr:pic>
      <xdr:nvPicPr>
        <xdr:cNvPr id="5" name="Graphique 4" descr="Flèches de chevron">
          <a:extLst>
            <a:ext uri="{FF2B5EF4-FFF2-40B4-BE49-F238E27FC236}">
              <a16:creationId xmlns:a16="http://schemas.microsoft.com/office/drawing/2014/main" id="{664918F3-CC61-4CCD-B411-AEDE8410A7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7244395" y="825886"/>
          <a:ext cx="476605" cy="476605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3</xdr:row>
      <xdr:rowOff>116417</xdr:rowOff>
    </xdr:from>
    <xdr:to>
      <xdr:col>0</xdr:col>
      <xdr:colOff>1009650</xdr:colOff>
      <xdr:row>6</xdr:row>
      <xdr:rowOff>141817</xdr:rowOff>
    </xdr:to>
    <xdr:pic macro="[0]!Imprimer">
      <xdr:nvPicPr>
        <xdr:cNvPr id="6" name="Graphique 5" descr="Imprimante">
          <a:extLst>
            <a:ext uri="{FF2B5EF4-FFF2-40B4-BE49-F238E27FC236}">
              <a16:creationId xmlns:a16="http://schemas.microsoft.com/office/drawing/2014/main" id="{FBE51224-24CF-4EDA-B78F-A17EC49283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95250" y="1418167"/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2159E-946F-4A71-A235-67157B211B1D}">
  <sheetPr codeName="Feuil1"/>
  <dimension ref="A1:U24"/>
  <sheetViews>
    <sheetView showGridLines="0" tabSelected="1" zoomScale="90" zoomScaleNormal="90" zoomScaleSheetLayoutView="90" workbookViewId="0">
      <pane ySplit="3" topLeftCell="A4" activePane="bottomLeft" state="frozen"/>
      <selection pane="bottomLeft" activeCell="E6" sqref="E6"/>
    </sheetView>
  </sheetViews>
  <sheetFormatPr baseColWidth="10" defaultColWidth="10.89453125" defaultRowHeight="23.25" x14ac:dyDescent="0.65"/>
  <cols>
    <col min="1" max="1" width="10.89453125" style="9"/>
    <col min="2" max="2" width="20.3671875" style="9" customWidth="1"/>
    <col min="3" max="3" width="39.1015625" style="9" customWidth="1"/>
    <col min="4" max="4" width="46.26171875" style="9" customWidth="1"/>
    <col min="5" max="5" width="52.15625" style="9" customWidth="1"/>
    <col min="6" max="6" width="12.5234375" style="9" customWidth="1"/>
    <col min="7" max="8" width="17.89453125" style="9" customWidth="1"/>
    <col min="9" max="16384" width="10.89453125" style="9"/>
  </cols>
  <sheetData>
    <row r="1" spans="1:21" ht="33.950000000000003" customHeight="1" x14ac:dyDescent="0.65">
      <c r="C1" s="8" t="s">
        <v>42</v>
      </c>
      <c r="D1" s="8" t="s">
        <v>43</v>
      </c>
      <c r="E1" s="8" t="s">
        <v>53</v>
      </c>
      <c r="U1" s="9" t="s">
        <v>44</v>
      </c>
    </row>
    <row r="2" spans="1:21" ht="33.950000000000003" customHeight="1" x14ac:dyDescent="0.65">
      <c r="C2" s="16"/>
      <c r="D2" s="15"/>
      <c r="E2" s="10"/>
    </row>
    <row r="3" spans="1:21" ht="33.950000000000003" customHeight="1" x14ac:dyDescent="0.65">
      <c r="C3" s="11" t="s">
        <v>50</v>
      </c>
      <c r="D3" s="17">
        <v>14004047</v>
      </c>
      <c r="E3" s="12" t="s">
        <v>41</v>
      </c>
    </row>
    <row r="4" spans="1:21" ht="23.7" customHeight="1" x14ac:dyDescent="0.65">
      <c r="C4" s="13" t="s">
        <v>45</v>
      </c>
      <c r="D4" s="14" t="str">
        <f>IF(ISERROR(VLOOKUP($D$3,Données!A:AM,2,FALSE)), "     ***  PIÈCE INTROUVABLE  ***  ***  RÉESSAYER  ***",(VLOOKUP($D$3,Données!A:AM,2,FALSE)))</f>
        <v>21-100000</v>
      </c>
      <c r="E4" s="18" t="s">
        <v>52</v>
      </c>
    </row>
    <row r="5" spans="1:21" ht="23.7" customHeight="1" x14ac:dyDescent="0.65">
      <c r="C5" s="13" t="s">
        <v>51</v>
      </c>
      <c r="D5" s="14" t="str">
        <f>IF(ISERROR(VLOOKUP($D$3,Données!A:AM,3,FALSE)), "     ***  PIÈCE INTROUVABLE  ***  ***  RÉESSAYER  ***",(VLOOKUP($D$3,Données!A:AM,3,FALSE)))</f>
        <v>ROULEMENT,PALIER A DOUILLE:PLAIN,3/4" DI</v>
      </c>
      <c r="E5" s="18" t="s">
        <v>52</v>
      </c>
      <c r="F5" s="20">
        <f>LEN(E5)</f>
        <v>0</v>
      </c>
    </row>
    <row r="6" spans="1:21" ht="23.7" customHeight="1" x14ac:dyDescent="0.65">
      <c r="C6" s="13" t="s">
        <v>34</v>
      </c>
      <c r="D6" s="14" t="str">
        <f>IF(ISERROR(VLOOKUP($D$3,Données!A:AM,4,FALSE)), "     ***  PIÈCE INTROUVABLE  ***  ***  RÉESSAYER  ***",(VLOOKUP($D$3,Données!A:AM,4,FALSE)))</f>
        <v>10N07F02</v>
      </c>
      <c r="E6" s="18" t="s">
        <v>52</v>
      </c>
    </row>
    <row r="7" spans="1:21" ht="23.7" customHeight="1" x14ac:dyDescent="0.65">
      <c r="A7"/>
      <c r="C7" s="13" t="s">
        <v>35</v>
      </c>
      <c r="D7" s="14">
        <f>IF(ISERROR(VLOOKUP($D$3,Données!A:AM,5,FALSE)), "     ***  PIÈCE INTROUVABLE  ***  ***  RÉESSAYER  ***",(VLOOKUP($D$3,Données!A:AM,5,FALSE)))</f>
        <v>1</v>
      </c>
      <c r="E7" s="19" t="s">
        <v>52</v>
      </c>
    </row>
    <row r="8" spans="1:21" ht="23.7" customHeight="1" x14ac:dyDescent="0.65">
      <c r="C8" s="13" t="s">
        <v>0</v>
      </c>
      <c r="D8" s="14" t="str">
        <f>IF(ISERROR(VLOOKUP($D$3,Données!A:AM,6,FALSE)), "     ***  PIÈCE INTROUVABLE  ***  ***  RÉESSAYER  ***",(VLOOKUP($D$3,Données!A:AM,6,FALSE)))</f>
        <v>PC</v>
      </c>
      <c r="E8" s="18" t="s">
        <v>52</v>
      </c>
    </row>
    <row r="9" spans="1:21" ht="23.7" customHeight="1" x14ac:dyDescent="0.65">
      <c r="C9" s="13" t="s">
        <v>1</v>
      </c>
      <c r="D9" s="14">
        <f>IF(ISERROR(VLOOKUP($D$3,Données!A:AM,7,FALSE)), "     ***  PIÈCE INTROUVABLE  ***  ***  RÉESSAYER  ***",(VLOOKUP($D$3,Données!A:AM,7,FALSE)))</f>
        <v>0.01</v>
      </c>
      <c r="E9" s="18" t="s">
        <v>52</v>
      </c>
    </row>
    <row r="10" spans="1:21" ht="23.7" customHeight="1" x14ac:dyDescent="0.65">
      <c r="C10" s="13" t="s">
        <v>4</v>
      </c>
      <c r="D10" s="14" t="str">
        <f>IF(ISERROR(VLOOKUP($D$3,Données!A:AM,8,FALSE)), "     ***  PIÈCE INTROUVABLE  ***  ***  RÉESSAYER  ***",(VLOOKUP($D$3,Données!A:AM,8,FALSE)))</f>
        <v>STOR</v>
      </c>
      <c r="E10" s="18" t="s">
        <v>52</v>
      </c>
    </row>
    <row r="11" spans="1:21" ht="23.7" customHeight="1" x14ac:dyDescent="0.65">
      <c r="C11" s="13" t="s">
        <v>2</v>
      </c>
      <c r="D11" s="14">
        <f>IF(ISERROR(VLOOKUP($D$3,Données!A:AM,9,FALSE)), "     ***  PIÈCE INTROUVABLE  ***  ***  RÉESSAYER  ***",(VLOOKUP($D$3,Données!A:AM,9,FALSE)))</f>
        <v>0</v>
      </c>
      <c r="E11" s="18" t="s">
        <v>52</v>
      </c>
    </row>
    <row r="12" spans="1:21" ht="23.7" customHeight="1" x14ac:dyDescent="0.65">
      <c r="C12" s="13" t="s">
        <v>3</v>
      </c>
      <c r="D12" s="14">
        <f>IF(ISERROR(VLOOKUP($D$3,Données!A:AM,10,FALSE)), "     ***  PIÈCE INTROUVABLE  ***  ***  RÉESSAYER  ***",(VLOOKUP($D$3,Données!A:AM,10,FALSE)))</f>
        <v>1</v>
      </c>
      <c r="E12" s="18" t="s">
        <v>52</v>
      </c>
    </row>
    <row r="13" spans="1:21" ht="23.7" customHeight="1" x14ac:dyDescent="0.65">
      <c r="C13" s="13" t="s">
        <v>5</v>
      </c>
      <c r="D13" s="14" t="str">
        <f>IF(ISERROR(VLOOKUP($D$3,Données!A:AM,11,FALSE)), "     ***  PIÈCE INTROUVABLE  ***  ***  RÉESSAYER  ***",(VLOOKUP($D$3,Données!A:AM,11,FALSE)))</f>
        <v>INTELLIGRATED INDUSTRIES</v>
      </c>
      <c r="E13" s="18" t="s">
        <v>52</v>
      </c>
    </row>
    <row r="14" spans="1:21" ht="23.7" customHeight="1" x14ac:dyDescent="0.65">
      <c r="C14" s="13" t="s">
        <v>47</v>
      </c>
      <c r="D14" s="14" t="str">
        <f>IF(ISERROR(VLOOKUP($D$3,Données!A:AM,12,FALSE)), "     ***  PIÈCE INTROUVABLE  ***  ***  RÉESSAYER  ***",(VLOOKUP($D$3,Données!A:AM,12,FALSE)))</f>
        <v>O100039</v>
      </c>
      <c r="E14" s="18" t="s">
        <v>52</v>
      </c>
    </row>
    <row r="15" spans="1:21" ht="23.7" customHeight="1" x14ac:dyDescent="0.65">
      <c r="C15" s="13" t="s">
        <v>7</v>
      </c>
      <c r="D15" s="14" t="str">
        <f>IF(ISERROR(VLOOKUP($D$3,Données!A:AM,13,FALSE)), "     ***  PIÈCE INTROUVABLE  ***  ***  RÉESSAYER  ***",(VLOOKUP($D$3,Données!A:AM,13,FALSE)))</f>
        <v>232693</v>
      </c>
      <c r="E15" s="18" t="s">
        <v>52</v>
      </c>
    </row>
    <row r="16" spans="1:21" ht="23.7" customHeight="1" x14ac:dyDescent="0.65">
      <c r="C16" s="13" t="s">
        <v>36</v>
      </c>
      <c r="D16" s="14" t="str">
        <f>IF(ISERROR(VLOOKUP($D$3,Données!A:AM,14,FALSE)), "     ***  PIÈCE INTROUVABLE  ***  ***  RÉESSAYER  ***",(VLOOKUP($D$3,Données!A:AM,14,FALSE)))</f>
        <v>ERSA</v>
      </c>
      <c r="E16" s="18" t="s">
        <v>52</v>
      </c>
    </row>
    <row r="17" spans="3:5" ht="23.7" customHeight="1" x14ac:dyDescent="0.65">
      <c r="C17" s="13" t="s">
        <v>46</v>
      </c>
      <c r="D17" s="14" t="str">
        <f>IF(ISERROR(VLOOKUP($D$3,Données!A:AM,15,FALSE)), "     ***  PIÈCE INTROUVABLE  ***  ***  RÉESSAYER  ***",(VLOOKUP($D$3,Données!A:AM,15,FALSE)))</f>
        <v>10010050</v>
      </c>
      <c r="E17" s="18" t="s">
        <v>52</v>
      </c>
    </row>
    <row r="18" spans="3:5" ht="23.7" customHeight="1" x14ac:dyDescent="0.65">
      <c r="C18" s="13" t="s">
        <v>48</v>
      </c>
      <c r="D18" s="14" t="str">
        <f>IF(ISERROR(VLOOKUP($D$3,Données!A:AM,16,FALSE)), "     ***  PIÈCE INTROUVABLE  ***  ***  RÉESSAYER  ***",(VLOOKUP($D$3,Données!A:AM,16,FALSE)))</f>
        <v>PAS D'INFO</v>
      </c>
      <c r="E18" s="18" t="s">
        <v>52</v>
      </c>
    </row>
    <row r="19" spans="3:5" ht="23.7" customHeight="1" x14ac:dyDescent="0.65">
      <c r="C19" s="13" t="s">
        <v>11</v>
      </c>
      <c r="D19" s="14" t="str">
        <f>IF(ISERROR(VLOOKUP($D$3,Données!A:AM,18,FALSE)), "     ***  PIÈCE INTROUVABLE  ***  ***  RÉESSAYER  ***",(VLOOKUP($D$3,Données!A:AM,18,FALSE)))</f>
        <v>2000</v>
      </c>
      <c r="E19" s="18" t="s">
        <v>52</v>
      </c>
    </row>
    <row r="20" spans="3:5" ht="23.7" customHeight="1" x14ac:dyDescent="0.65">
      <c r="C20" s="13" t="s">
        <v>49</v>
      </c>
      <c r="D20" s="14" t="str">
        <f>IF(ISERROR(VLOOKUP($D$3,Données!A:AM,20,FALSE)), "     ***  PIÈCE INTROUVABLE  ***  ***  RÉESSAYER  ***",(VLOOKUP($D$3,Données!A:AM,20,FALSE)))</f>
        <v>208</v>
      </c>
      <c r="E20" s="18" t="s">
        <v>52</v>
      </c>
    </row>
    <row r="21" spans="3:5" ht="23.7" customHeight="1" x14ac:dyDescent="0.65">
      <c r="C21" s="13" t="s">
        <v>14</v>
      </c>
      <c r="D21" s="14" t="str">
        <f>IF(ISERROR(VLOOKUP($D$3,Données!A:AM,21,FALSE)), "     ***  PIÈCE INTROUVABLE  ***  ***  RÉESSAYER  ***",(VLOOKUP($D$3,Données!A:AM,21,FALSE)))</f>
        <v>PD</v>
      </c>
      <c r="E21" s="18" t="s">
        <v>52</v>
      </c>
    </row>
    <row r="22" spans="3:5" ht="23.7" customHeight="1" x14ac:dyDescent="0.65">
      <c r="C22" s="13" t="s">
        <v>15</v>
      </c>
      <c r="D22" s="14" t="str">
        <f>IF(ISERROR(VLOOKUP($D$3,Données!A:AM,22,FALSE)), "     ***  PIÈCE INTROUVABLE  ***  ***  RÉESSAYER  ***",(VLOOKUP($D$3,Données!A:AM,22,FALSE)))</f>
        <v>Z70</v>
      </c>
      <c r="E22" s="18" t="s">
        <v>52</v>
      </c>
    </row>
    <row r="23" spans="3:5" ht="23.7" customHeight="1" x14ac:dyDescent="0.65">
      <c r="C23" s="13" t="s">
        <v>29</v>
      </c>
      <c r="D23" s="14" t="str">
        <f>IF(ISERROR(VLOOKUP($D$3,Données!A:AM,36,FALSE)), "     ***  PIÈCE INTROUVABLE  ***  ***  RÉESSAYER  ***",(VLOOKUP($D$3,Données!A:AM,36,FALSE)))</f>
        <v>ROULEMENT</v>
      </c>
      <c r="E23" s="18" t="s">
        <v>52</v>
      </c>
    </row>
    <row r="24" spans="3:5" ht="23.7" customHeight="1" x14ac:dyDescent="0.65">
      <c r="C24" s="13" t="s">
        <v>31</v>
      </c>
      <c r="D24" s="14" t="str">
        <f>IF(ISERROR(VLOOKUP($D$3,Données!A:AM,38,FALSE)), "     ***  PIÈCE INTROUVABLE  ***  ***  RÉESSAYER  ***",(VLOOKUP($D$3,Données!A:AM,38,FALSE)))</f>
        <v>STOCK SPARE PART</v>
      </c>
      <c r="E24" s="18" t="s">
        <v>52</v>
      </c>
    </row>
  </sheetData>
  <sheetProtection sheet="1" objects="1" scenarios="1" selectLockedCells="1"/>
  <conditionalFormatting sqref="F5">
    <cfRule type="cellIs" dxfId="2" priority="4" operator="greaterThan">
      <formula>40</formula>
    </cfRule>
    <cfRule type="cellIs" dxfId="1" priority="10" operator="lessThan">
      <formula>41</formula>
    </cfRule>
  </conditionalFormatting>
  <conditionalFormatting sqref="D13">
    <cfRule type="expression" priority="1">
      <formula>AND(D13="0",D13&lt;&gt;"N/A")</formula>
    </cfRule>
    <cfRule type="cellIs" dxfId="0" priority="2" operator="equal">
      <formula>0</formula>
    </cfRule>
  </conditionalFormatting>
  <printOptions horizontalCentered="1" verticalCentered="1"/>
  <pageMargins left="0" right="0" top="0" bottom="0" header="0" footer="0"/>
  <pageSetup scale="64" orientation="landscape" horizontalDpi="1200" verticalDpi="1200" r:id="rId1"/>
  <headerFooter>
    <oddHeader>&amp;C&amp;"Segoe UI,Gras"&amp;48&amp;K0000FFModification d'une Pièce (SAP)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784CFA-9494-4046-A1B4-958DA4F16EF8}">
  <sheetPr codeName="Feuil2"/>
  <dimension ref="A1:AM10"/>
  <sheetViews>
    <sheetView showGridLines="0" zoomScale="70" zoomScaleNormal="70" workbookViewId="0">
      <pane ySplit="2" topLeftCell="A3" activePane="bottomLeft" state="frozen"/>
      <selection pane="bottomLeft" activeCell="A3" sqref="A3"/>
    </sheetView>
  </sheetViews>
  <sheetFormatPr baseColWidth="10" defaultColWidth="10.89453125" defaultRowHeight="21" x14ac:dyDescent="0.65"/>
  <cols>
    <col min="1" max="1" width="13.47265625" style="1" customWidth="1"/>
    <col min="2" max="2" width="19.26171875" style="1" bestFit="1" customWidth="1"/>
    <col min="3" max="3" width="55.47265625" style="1" bestFit="1" customWidth="1"/>
    <col min="4" max="4" width="12.26171875" style="1" bestFit="1" customWidth="1"/>
    <col min="5" max="5" width="8.26171875" style="1" customWidth="1"/>
    <col min="6" max="6" width="9.1015625" style="1" bestFit="1" customWidth="1"/>
    <col min="7" max="7" width="8.62890625" style="1" bestFit="1" customWidth="1"/>
    <col min="8" max="8" width="8.89453125" style="1" customWidth="1"/>
    <col min="9" max="9" width="4.26171875" style="1" bestFit="1" customWidth="1"/>
    <col min="10" max="10" width="5.15625" style="1" bestFit="1" customWidth="1"/>
    <col min="11" max="11" width="25.62890625" style="1" customWidth="1"/>
    <col min="12" max="12" width="22.7890625" style="1" bestFit="1" customWidth="1"/>
    <col min="13" max="14" width="10.89453125" style="1"/>
    <col min="15" max="15" width="15.62890625" style="1" customWidth="1"/>
    <col min="16" max="19" width="10.89453125" style="1"/>
    <col min="20" max="20" width="13.1015625" style="1" customWidth="1"/>
    <col min="21" max="21" width="13.734375" style="1" customWidth="1"/>
    <col min="22" max="22" width="13.62890625" style="1" customWidth="1"/>
    <col min="23" max="23" width="11" style="1" bestFit="1" customWidth="1"/>
    <col min="24" max="24" width="10.89453125" style="1"/>
    <col min="25" max="27" width="11" style="1" bestFit="1" customWidth="1"/>
    <col min="28" max="28" width="10.89453125" style="1"/>
    <col min="29" max="29" width="13.15625" style="1" customWidth="1"/>
    <col min="30" max="30" width="11" style="1" bestFit="1" customWidth="1"/>
    <col min="31" max="31" width="10.89453125" style="1"/>
    <col min="32" max="33" width="11" style="1" bestFit="1" customWidth="1"/>
    <col min="34" max="34" width="13" style="1" customWidth="1"/>
    <col min="35" max="35" width="13.26171875" style="1" customWidth="1"/>
    <col min="36" max="36" width="21.1015625" style="1" bestFit="1" customWidth="1"/>
    <col min="37" max="37" width="19" style="1" customWidth="1"/>
    <col min="38" max="38" width="21.7890625" style="1" customWidth="1"/>
    <col min="39" max="39" width="17.5234375" style="1" customWidth="1"/>
    <col min="40" max="16384" width="10.89453125" style="1"/>
  </cols>
  <sheetData>
    <row r="1" spans="1:39" s="2" customFormat="1" x14ac:dyDescent="0.65">
      <c r="A1" s="7">
        <v>1</v>
      </c>
      <c r="B1" s="7">
        <v>2</v>
      </c>
      <c r="C1" s="7">
        <v>3</v>
      </c>
      <c r="D1" s="7">
        <v>4</v>
      </c>
      <c r="E1" s="7">
        <v>5</v>
      </c>
      <c r="F1" s="7">
        <v>6</v>
      </c>
      <c r="G1" s="7">
        <v>7</v>
      </c>
      <c r="H1" s="7">
        <v>8</v>
      </c>
      <c r="I1" s="7">
        <v>9</v>
      </c>
      <c r="J1" s="7">
        <v>10</v>
      </c>
      <c r="K1" s="7">
        <v>11</v>
      </c>
      <c r="L1" s="7">
        <v>12</v>
      </c>
      <c r="M1" s="7">
        <v>13</v>
      </c>
      <c r="N1" s="7">
        <v>14</v>
      </c>
      <c r="O1" s="7">
        <v>15</v>
      </c>
      <c r="P1" s="7">
        <v>16</v>
      </c>
      <c r="Q1" s="7">
        <v>17</v>
      </c>
      <c r="R1" s="7">
        <v>18</v>
      </c>
      <c r="S1" s="7">
        <v>19</v>
      </c>
      <c r="T1" s="7">
        <v>20</v>
      </c>
      <c r="U1" s="7">
        <v>21</v>
      </c>
      <c r="V1" s="7">
        <v>22</v>
      </c>
      <c r="W1" s="7">
        <v>23</v>
      </c>
      <c r="X1" s="7">
        <v>24</v>
      </c>
      <c r="Y1" s="7">
        <v>25</v>
      </c>
      <c r="Z1" s="7">
        <v>26</v>
      </c>
      <c r="AA1" s="7">
        <v>27</v>
      </c>
      <c r="AB1" s="7">
        <v>28</v>
      </c>
      <c r="AC1" s="7">
        <v>29</v>
      </c>
      <c r="AD1" s="7">
        <v>30</v>
      </c>
      <c r="AE1" s="7">
        <v>31</v>
      </c>
      <c r="AF1" s="7">
        <v>32</v>
      </c>
      <c r="AG1" s="7">
        <v>33</v>
      </c>
      <c r="AH1" s="7">
        <v>34</v>
      </c>
      <c r="AI1" s="7">
        <v>35</v>
      </c>
      <c r="AJ1" s="7">
        <v>36</v>
      </c>
      <c r="AK1" s="7">
        <v>37</v>
      </c>
      <c r="AL1" s="7">
        <v>38</v>
      </c>
      <c r="AM1" s="7">
        <v>39</v>
      </c>
    </row>
    <row r="2" spans="1:39" s="2" customFormat="1" ht="58.9" customHeight="1" x14ac:dyDescent="0.65">
      <c r="A2" s="3" t="s">
        <v>37</v>
      </c>
      <c r="B2" s="3" t="s">
        <v>38</v>
      </c>
      <c r="C2" s="3" t="s">
        <v>33</v>
      </c>
      <c r="D2" s="4" t="s">
        <v>34</v>
      </c>
      <c r="E2" s="3" t="s">
        <v>35</v>
      </c>
      <c r="F2" s="3" t="s">
        <v>0</v>
      </c>
      <c r="G2" s="3" t="s">
        <v>1</v>
      </c>
      <c r="H2" s="3" t="s">
        <v>4</v>
      </c>
      <c r="I2" s="4" t="s">
        <v>2</v>
      </c>
      <c r="J2" s="4" t="s">
        <v>3</v>
      </c>
      <c r="K2" s="3" t="s">
        <v>5</v>
      </c>
      <c r="L2" s="3" t="s">
        <v>6</v>
      </c>
      <c r="M2" s="3" t="s">
        <v>7</v>
      </c>
      <c r="N2" s="3" t="s">
        <v>36</v>
      </c>
      <c r="O2" s="3" t="s">
        <v>8</v>
      </c>
      <c r="P2" s="3" t="s">
        <v>9</v>
      </c>
      <c r="Q2" s="3" t="s">
        <v>10</v>
      </c>
      <c r="R2" s="3" t="s">
        <v>11</v>
      </c>
      <c r="S2" s="5" t="s">
        <v>12</v>
      </c>
      <c r="T2" s="3" t="s">
        <v>13</v>
      </c>
      <c r="U2" s="3" t="s">
        <v>14</v>
      </c>
      <c r="V2" s="3" t="s">
        <v>39</v>
      </c>
      <c r="W2" s="3" t="s">
        <v>16</v>
      </c>
      <c r="X2" s="3" t="s">
        <v>17</v>
      </c>
      <c r="Y2" s="3" t="s">
        <v>18</v>
      </c>
      <c r="Z2" s="3" t="s">
        <v>19</v>
      </c>
      <c r="AA2" s="3" t="s">
        <v>20</v>
      </c>
      <c r="AB2" s="3" t="s">
        <v>21</v>
      </c>
      <c r="AC2" s="3" t="s">
        <v>22</v>
      </c>
      <c r="AD2" s="3" t="s">
        <v>23</v>
      </c>
      <c r="AE2" s="3" t="s">
        <v>24</v>
      </c>
      <c r="AF2" s="3" t="s">
        <v>25</v>
      </c>
      <c r="AG2" s="3" t="s">
        <v>26</v>
      </c>
      <c r="AH2" s="3" t="s">
        <v>27</v>
      </c>
      <c r="AI2" s="3" t="s">
        <v>28</v>
      </c>
      <c r="AJ2" s="3" t="s">
        <v>40</v>
      </c>
      <c r="AK2" s="3" t="s">
        <v>30</v>
      </c>
      <c r="AL2" s="3" t="s">
        <v>31</v>
      </c>
      <c r="AM2" s="3" t="s">
        <v>32</v>
      </c>
    </row>
    <row r="3" spans="1:39" x14ac:dyDescent="0.65">
      <c r="A3" s="6">
        <v>14004047</v>
      </c>
      <c r="B3" s="6" t="s">
        <v>89</v>
      </c>
      <c r="C3" s="6" t="s">
        <v>90</v>
      </c>
      <c r="D3" s="6" t="s">
        <v>91</v>
      </c>
      <c r="E3" s="6">
        <v>1</v>
      </c>
      <c r="F3" s="6" t="s">
        <v>54</v>
      </c>
      <c r="G3" s="6">
        <v>0.01</v>
      </c>
      <c r="H3" s="6" t="s">
        <v>55</v>
      </c>
      <c r="I3" s="6">
        <v>0</v>
      </c>
      <c r="J3" s="6">
        <v>1</v>
      </c>
      <c r="K3" s="6" t="s">
        <v>92</v>
      </c>
      <c r="L3" s="6" t="s">
        <v>93</v>
      </c>
      <c r="M3" s="6" t="s">
        <v>94</v>
      </c>
      <c r="N3" s="6" t="s">
        <v>64</v>
      </c>
      <c r="O3" s="6" t="s">
        <v>75</v>
      </c>
      <c r="P3" s="6" t="s">
        <v>116</v>
      </c>
      <c r="Q3" s="6" t="s">
        <v>116</v>
      </c>
      <c r="R3" s="6" t="s">
        <v>56</v>
      </c>
      <c r="S3" s="6" t="s">
        <v>116</v>
      </c>
      <c r="T3" s="6" t="s">
        <v>57</v>
      </c>
      <c r="U3" s="6" t="s">
        <v>58</v>
      </c>
      <c r="V3" s="6" t="s">
        <v>59</v>
      </c>
      <c r="W3" s="6">
        <v>0</v>
      </c>
      <c r="X3" s="6" t="s">
        <v>60</v>
      </c>
      <c r="Y3" s="6">
        <v>0</v>
      </c>
      <c r="Z3" s="6">
        <v>0</v>
      </c>
      <c r="AA3" s="6">
        <v>1</v>
      </c>
      <c r="AB3" s="6" t="s">
        <v>116</v>
      </c>
      <c r="AC3" s="6" t="s">
        <v>116</v>
      </c>
      <c r="AD3" s="6">
        <v>0.01</v>
      </c>
      <c r="AE3" s="6" t="s">
        <v>61</v>
      </c>
      <c r="AF3" s="6">
        <v>0</v>
      </c>
      <c r="AG3" s="6">
        <v>1</v>
      </c>
      <c r="AH3" s="6" t="s">
        <v>66</v>
      </c>
      <c r="AI3" s="6" t="s">
        <v>116</v>
      </c>
      <c r="AJ3" s="6" t="s">
        <v>76</v>
      </c>
      <c r="AK3" s="6" t="s">
        <v>62</v>
      </c>
      <c r="AL3" s="6" t="s">
        <v>63</v>
      </c>
      <c r="AM3" s="6" t="s">
        <v>116</v>
      </c>
    </row>
    <row r="4" spans="1:39" x14ac:dyDescent="0.65">
      <c r="A4" s="6">
        <v>14004076</v>
      </c>
      <c r="B4" s="6" t="s">
        <v>95</v>
      </c>
      <c r="C4" s="6" t="s">
        <v>96</v>
      </c>
      <c r="D4" s="6" t="s">
        <v>97</v>
      </c>
      <c r="E4" s="6">
        <v>2</v>
      </c>
      <c r="F4" s="6" t="s">
        <v>54</v>
      </c>
      <c r="G4" s="6">
        <v>1.88</v>
      </c>
      <c r="H4" s="6" t="s">
        <v>55</v>
      </c>
      <c r="I4" s="6">
        <v>2</v>
      </c>
      <c r="J4" s="6">
        <v>2</v>
      </c>
      <c r="K4" s="6" t="s">
        <v>92</v>
      </c>
      <c r="L4" s="6">
        <v>1205472</v>
      </c>
      <c r="M4" s="6" t="s">
        <v>94</v>
      </c>
      <c r="N4" s="6" t="s">
        <v>64</v>
      </c>
      <c r="O4" s="6" t="s">
        <v>77</v>
      </c>
      <c r="P4" s="6" t="s">
        <v>116</v>
      </c>
      <c r="Q4" s="6" t="s">
        <v>116</v>
      </c>
      <c r="R4" s="6" t="s">
        <v>56</v>
      </c>
      <c r="S4" s="6" t="s">
        <v>116</v>
      </c>
      <c r="T4" s="6" t="s">
        <v>57</v>
      </c>
      <c r="U4" s="6" t="s">
        <v>58</v>
      </c>
      <c r="V4" s="6" t="s">
        <v>59</v>
      </c>
      <c r="W4" s="6">
        <v>0</v>
      </c>
      <c r="X4" s="6" t="s">
        <v>72</v>
      </c>
      <c r="Y4" s="6">
        <v>7</v>
      </c>
      <c r="Z4" s="6">
        <v>0</v>
      </c>
      <c r="AA4" s="6">
        <v>1</v>
      </c>
      <c r="AB4" s="6" t="s">
        <v>116</v>
      </c>
      <c r="AC4" s="6" t="s">
        <v>116</v>
      </c>
      <c r="AD4" s="6">
        <v>3.76</v>
      </c>
      <c r="AE4" s="6" t="s">
        <v>61</v>
      </c>
      <c r="AF4" s="6">
        <v>0</v>
      </c>
      <c r="AG4" s="6">
        <v>1</v>
      </c>
      <c r="AH4" s="6" t="s">
        <v>66</v>
      </c>
      <c r="AI4" s="6" t="s">
        <v>116</v>
      </c>
      <c r="AJ4" s="6" t="s">
        <v>78</v>
      </c>
      <c r="AK4" s="6" t="s">
        <v>62</v>
      </c>
      <c r="AL4" s="6" t="s">
        <v>63</v>
      </c>
      <c r="AM4" s="6" t="s">
        <v>116</v>
      </c>
    </row>
    <row r="5" spans="1:39" x14ac:dyDescent="0.65">
      <c r="A5" s="6">
        <v>14004093</v>
      </c>
      <c r="B5" s="6" t="s">
        <v>98</v>
      </c>
      <c r="C5" s="6" t="s">
        <v>99</v>
      </c>
      <c r="D5" s="6" t="s">
        <v>100</v>
      </c>
      <c r="E5" s="6">
        <v>1</v>
      </c>
      <c r="F5" s="6" t="s">
        <v>54</v>
      </c>
      <c r="G5" s="6">
        <v>428.56</v>
      </c>
      <c r="H5" s="6" t="s">
        <v>55</v>
      </c>
      <c r="I5" s="6">
        <v>1</v>
      </c>
      <c r="J5" s="6">
        <v>1</v>
      </c>
      <c r="K5" s="6" t="s">
        <v>87</v>
      </c>
      <c r="L5" s="6" t="s">
        <v>101</v>
      </c>
      <c r="M5" s="6" t="s">
        <v>88</v>
      </c>
      <c r="N5" s="6" t="s">
        <v>64</v>
      </c>
      <c r="O5" s="6" t="s">
        <v>65</v>
      </c>
      <c r="P5" s="6" t="s">
        <v>101</v>
      </c>
      <c r="Q5" s="6" t="s">
        <v>116</v>
      </c>
      <c r="R5" s="6" t="s">
        <v>56</v>
      </c>
      <c r="S5" s="6" t="s">
        <v>116</v>
      </c>
      <c r="T5" s="6" t="s">
        <v>71</v>
      </c>
      <c r="U5" s="6" t="s">
        <v>58</v>
      </c>
      <c r="V5" s="6" t="s">
        <v>59</v>
      </c>
      <c r="W5" s="6">
        <v>0</v>
      </c>
      <c r="X5" s="6" t="s">
        <v>72</v>
      </c>
      <c r="Y5" s="6">
        <v>7</v>
      </c>
      <c r="Z5" s="6">
        <v>0</v>
      </c>
      <c r="AA5" s="6">
        <v>1</v>
      </c>
      <c r="AB5" s="6" t="s">
        <v>116</v>
      </c>
      <c r="AC5" s="6" t="s">
        <v>116</v>
      </c>
      <c r="AD5" s="6">
        <v>428.56</v>
      </c>
      <c r="AE5" s="6" t="s">
        <v>61</v>
      </c>
      <c r="AF5" s="6">
        <v>0</v>
      </c>
      <c r="AG5" s="6">
        <v>1</v>
      </c>
      <c r="AH5" s="6" t="s">
        <v>66</v>
      </c>
      <c r="AI5" s="6" t="s">
        <v>116</v>
      </c>
      <c r="AJ5" s="6" t="s">
        <v>67</v>
      </c>
      <c r="AK5" s="6" t="s">
        <v>74</v>
      </c>
      <c r="AL5" s="6" t="s">
        <v>63</v>
      </c>
      <c r="AM5" s="6" t="s">
        <v>116</v>
      </c>
    </row>
    <row r="6" spans="1:39" x14ac:dyDescent="0.65">
      <c r="A6" s="6">
        <v>14004114</v>
      </c>
      <c r="B6" s="6" t="s">
        <v>102</v>
      </c>
      <c r="C6" s="6" t="s">
        <v>103</v>
      </c>
      <c r="D6" s="6" t="s">
        <v>104</v>
      </c>
      <c r="E6" s="6">
        <v>1</v>
      </c>
      <c r="F6" s="6" t="s">
        <v>54</v>
      </c>
      <c r="G6" s="6">
        <v>448.8</v>
      </c>
      <c r="H6" s="6" t="s">
        <v>55</v>
      </c>
      <c r="I6" s="6">
        <v>1</v>
      </c>
      <c r="J6" s="6">
        <v>1</v>
      </c>
      <c r="K6" s="6" t="s">
        <v>85</v>
      </c>
      <c r="L6" s="6" t="s">
        <v>105</v>
      </c>
      <c r="M6" s="6" t="s">
        <v>86</v>
      </c>
      <c r="N6" s="6" t="s">
        <v>64</v>
      </c>
      <c r="O6" s="6" t="s">
        <v>65</v>
      </c>
      <c r="P6" s="6" t="s">
        <v>116</v>
      </c>
      <c r="Q6" s="6" t="s">
        <v>116</v>
      </c>
      <c r="R6" s="6" t="s">
        <v>56</v>
      </c>
      <c r="S6" s="6" t="s">
        <v>116</v>
      </c>
      <c r="T6" s="6" t="s">
        <v>57</v>
      </c>
      <c r="U6" s="6" t="s">
        <v>58</v>
      </c>
      <c r="V6" s="6" t="s">
        <v>79</v>
      </c>
      <c r="W6" s="6">
        <v>0</v>
      </c>
      <c r="X6" s="6" t="s">
        <v>72</v>
      </c>
      <c r="Y6" s="6">
        <v>7</v>
      </c>
      <c r="Z6" s="6">
        <v>0</v>
      </c>
      <c r="AA6" s="6">
        <v>1</v>
      </c>
      <c r="AB6" s="6" t="s">
        <v>116</v>
      </c>
      <c r="AC6" s="6" t="s">
        <v>116</v>
      </c>
      <c r="AD6" s="6">
        <v>448.8</v>
      </c>
      <c r="AE6" s="6" t="s">
        <v>61</v>
      </c>
      <c r="AF6" s="6">
        <v>0</v>
      </c>
      <c r="AG6" s="6">
        <v>1</v>
      </c>
      <c r="AH6" s="6" t="s">
        <v>66</v>
      </c>
      <c r="AI6" s="6" t="s">
        <v>80</v>
      </c>
      <c r="AJ6" s="6" t="s">
        <v>67</v>
      </c>
      <c r="AK6" s="6" t="s">
        <v>62</v>
      </c>
      <c r="AL6" s="6" t="s">
        <v>81</v>
      </c>
      <c r="AM6" s="6" t="s">
        <v>116</v>
      </c>
    </row>
    <row r="7" spans="1:39" x14ac:dyDescent="0.65">
      <c r="A7" s="6">
        <v>14004114</v>
      </c>
      <c r="B7" s="6" t="s">
        <v>102</v>
      </c>
      <c r="C7" s="6" t="s">
        <v>103</v>
      </c>
      <c r="D7" s="6" t="s">
        <v>106</v>
      </c>
      <c r="E7" s="6">
        <v>1</v>
      </c>
      <c r="F7" s="6" t="s">
        <v>54</v>
      </c>
      <c r="G7" s="6">
        <v>448.8</v>
      </c>
      <c r="H7" s="6" t="s">
        <v>82</v>
      </c>
      <c r="I7" s="6">
        <v>1</v>
      </c>
      <c r="J7" s="6">
        <v>1</v>
      </c>
      <c r="K7" s="6" t="s">
        <v>85</v>
      </c>
      <c r="L7" s="6" t="s">
        <v>105</v>
      </c>
      <c r="M7" s="6" t="s">
        <v>86</v>
      </c>
      <c r="N7" s="6" t="s">
        <v>64</v>
      </c>
      <c r="O7" s="6" t="s">
        <v>65</v>
      </c>
      <c r="P7" s="6" t="s">
        <v>116</v>
      </c>
      <c r="Q7" s="6" t="s">
        <v>116</v>
      </c>
      <c r="R7" s="6" t="s">
        <v>56</v>
      </c>
      <c r="S7" s="6" t="s">
        <v>116</v>
      </c>
      <c r="T7" s="6" t="s">
        <v>57</v>
      </c>
      <c r="U7" s="6" t="s">
        <v>58</v>
      </c>
      <c r="V7" s="6" t="s">
        <v>79</v>
      </c>
      <c r="W7" s="6">
        <v>0</v>
      </c>
      <c r="X7" s="6" t="s">
        <v>72</v>
      </c>
      <c r="Y7" s="6">
        <v>7</v>
      </c>
      <c r="Z7" s="6">
        <v>0</v>
      </c>
      <c r="AA7" s="6">
        <v>1</v>
      </c>
      <c r="AB7" s="6" t="s">
        <v>116</v>
      </c>
      <c r="AC7" s="6" t="s">
        <v>116</v>
      </c>
      <c r="AD7" s="6">
        <v>448.8</v>
      </c>
      <c r="AE7" s="6" t="s">
        <v>61</v>
      </c>
      <c r="AF7" s="6">
        <v>0</v>
      </c>
      <c r="AG7" s="6">
        <v>1</v>
      </c>
      <c r="AH7" s="6" t="s">
        <v>66</v>
      </c>
      <c r="AI7" s="6" t="s">
        <v>80</v>
      </c>
      <c r="AJ7" s="6" t="s">
        <v>67</v>
      </c>
      <c r="AK7" s="6" t="s">
        <v>62</v>
      </c>
      <c r="AL7" s="6" t="s">
        <v>81</v>
      </c>
      <c r="AM7" s="6" t="s">
        <v>116</v>
      </c>
    </row>
    <row r="8" spans="1:39" x14ac:dyDescent="0.65">
      <c r="A8" s="6">
        <v>14004121</v>
      </c>
      <c r="B8" s="6" t="s">
        <v>107</v>
      </c>
      <c r="C8" s="6" t="s">
        <v>108</v>
      </c>
      <c r="D8" s="6" t="s">
        <v>109</v>
      </c>
      <c r="E8" s="6">
        <v>1</v>
      </c>
      <c r="F8" s="6" t="s">
        <v>54</v>
      </c>
      <c r="G8" s="6">
        <v>780.84</v>
      </c>
      <c r="H8" s="6" t="s">
        <v>55</v>
      </c>
      <c r="I8" s="6">
        <v>1</v>
      </c>
      <c r="J8" s="6">
        <v>1</v>
      </c>
      <c r="K8" s="6" t="s">
        <v>92</v>
      </c>
      <c r="L8" s="6">
        <v>8000665</v>
      </c>
      <c r="M8" s="6" t="s">
        <v>94</v>
      </c>
      <c r="N8" s="6" t="s">
        <v>64</v>
      </c>
      <c r="O8" s="6" t="s">
        <v>65</v>
      </c>
      <c r="P8" s="6" t="s">
        <v>116</v>
      </c>
      <c r="Q8" s="6" t="s">
        <v>116</v>
      </c>
      <c r="R8" s="6" t="s">
        <v>56</v>
      </c>
      <c r="S8" s="6" t="s">
        <v>116</v>
      </c>
      <c r="T8" s="6" t="s">
        <v>57</v>
      </c>
      <c r="U8" s="6" t="s">
        <v>58</v>
      </c>
      <c r="V8" s="6" t="s">
        <v>59</v>
      </c>
      <c r="W8" s="6">
        <v>0</v>
      </c>
      <c r="X8" s="6" t="s">
        <v>72</v>
      </c>
      <c r="Y8" s="6">
        <v>7</v>
      </c>
      <c r="Z8" s="6">
        <v>0</v>
      </c>
      <c r="AA8" s="6">
        <v>1</v>
      </c>
      <c r="AB8" s="6" t="s">
        <v>116</v>
      </c>
      <c r="AC8" s="6" t="s">
        <v>116</v>
      </c>
      <c r="AD8" s="6">
        <v>780.84</v>
      </c>
      <c r="AE8" s="6" t="s">
        <v>61</v>
      </c>
      <c r="AF8" s="6">
        <v>0</v>
      </c>
      <c r="AG8" s="6">
        <v>1</v>
      </c>
      <c r="AH8" s="6" t="s">
        <v>66</v>
      </c>
      <c r="AI8" s="6" t="s">
        <v>116</v>
      </c>
      <c r="AJ8" s="6" t="s">
        <v>67</v>
      </c>
      <c r="AK8" s="6" t="s">
        <v>62</v>
      </c>
      <c r="AL8" s="6" t="s">
        <v>63</v>
      </c>
      <c r="AM8" s="6" t="s">
        <v>116</v>
      </c>
    </row>
    <row r="9" spans="1:39" x14ac:dyDescent="0.65">
      <c r="A9" s="6">
        <v>14004164</v>
      </c>
      <c r="B9" s="6" t="s">
        <v>110</v>
      </c>
      <c r="C9" s="6" t="s">
        <v>111</v>
      </c>
      <c r="D9" s="6" t="s">
        <v>112</v>
      </c>
      <c r="E9" s="6">
        <v>2</v>
      </c>
      <c r="F9" s="6" t="s">
        <v>54</v>
      </c>
      <c r="G9" s="6">
        <v>45.73</v>
      </c>
      <c r="H9" s="6" t="s">
        <v>55</v>
      </c>
      <c r="I9" s="6">
        <v>2</v>
      </c>
      <c r="J9" s="6">
        <v>2</v>
      </c>
      <c r="K9" s="6" t="s">
        <v>68</v>
      </c>
      <c r="L9" s="6">
        <v>2476755</v>
      </c>
      <c r="M9" s="6" t="s">
        <v>69</v>
      </c>
      <c r="N9" s="6" t="s">
        <v>64</v>
      </c>
      <c r="O9" s="6" t="s">
        <v>83</v>
      </c>
      <c r="P9" s="6" t="s">
        <v>116</v>
      </c>
      <c r="Q9" s="6" t="s">
        <v>116</v>
      </c>
      <c r="R9" s="6" t="s">
        <v>56</v>
      </c>
      <c r="S9" s="6" t="s">
        <v>116</v>
      </c>
      <c r="T9" s="6" t="s">
        <v>57</v>
      </c>
      <c r="U9" s="6" t="s">
        <v>58</v>
      </c>
      <c r="V9" s="6" t="s">
        <v>59</v>
      </c>
      <c r="W9" s="6">
        <v>0</v>
      </c>
      <c r="X9" s="6" t="s">
        <v>72</v>
      </c>
      <c r="Y9" s="6">
        <v>7</v>
      </c>
      <c r="Z9" s="6">
        <v>0</v>
      </c>
      <c r="AA9" s="6">
        <v>1</v>
      </c>
      <c r="AB9" s="6" t="s">
        <v>116</v>
      </c>
      <c r="AC9" s="6" t="s">
        <v>116</v>
      </c>
      <c r="AD9" s="6">
        <v>91.46</v>
      </c>
      <c r="AE9" s="6" t="s">
        <v>61</v>
      </c>
      <c r="AF9" s="6">
        <v>0</v>
      </c>
      <c r="AG9" s="6">
        <v>1</v>
      </c>
      <c r="AH9" s="6" t="s">
        <v>66</v>
      </c>
      <c r="AI9" s="6" t="s">
        <v>116</v>
      </c>
      <c r="AJ9" s="6" t="s">
        <v>84</v>
      </c>
      <c r="AK9" s="6" t="s">
        <v>62</v>
      </c>
      <c r="AL9" s="6" t="s">
        <v>63</v>
      </c>
      <c r="AM9" s="6" t="s">
        <v>116</v>
      </c>
    </row>
    <row r="10" spans="1:39" x14ac:dyDescent="0.65">
      <c r="A10" s="6">
        <v>14004165</v>
      </c>
      <c r="B10" s="6" t="s">
        <v>113</v>
      </c>
      <c r="C10" s="6" t="s">
        <v>114</v>
      </c>
      <c r="D10" s="6" t="s">
        <v>115</v>
      </c>
      <c r="E10" s="6">
        <v>1</v>
      </c>
      <c r="F10" s="6" t="s">
        <v>54</v>
      </c>
      <c r="G10" s="6">
        <v>10.3</v>
      </c>
      <c r="H10" s="6" t="s">
        <v>55</v>
      </c>
      <c r="I10" s="6">
        <v>1</v>
      </c>
      <c r="J10" s="6">
        <v>1</v>
      </c>
      <c r="K10" s="6" t="s">
        <v>68</v>
      </c>
      <c r="L10" s="6">
        <v>499371</v>
      </c>
      <c r="M10" s="6" t="s">
        <v>69</v>
      </c>
      <c r="N10" s="6" t="s">
        <v>64</v>
      </c>
      <c r="O10" s="6" t="s">
        <v>70</v>
      </c>
      <c r="P10" s="6" t="s">
        <v>116</v>
      </c>
      <c r="Q10" s="6" t="s">
        <v>116</v>
      </c>
      <c r="R10" s="6" t="s">
        <v>56</v>
      </c>
      <c r="S10" s="6" t="s">
        <v>116</v>
      </c>
      <c r="T10" s="6" t="s">
        <v>57</v>
      </c>
      <c r="U10" s="6" t="s">
        <v>58</v>
      </c>
      <c r="V10" s="6" t="s">
        <v>59</v>
      </c>
      <c r="W10" s="6">
        <v>0</v>
      </c>
      <c r="X10" s="6" t="s">
        <v>72</v>
      </c>
      <c r="Y10" s="6">
        <v>7</v>
      </c>
      <c r="Z10" s="6">
        <v>0</v>
      </c>
      <c r="AA10" s="6">
        <v>1</v>
      </c>
      <c r="AB10" s="6" t="s">
        <v>116</v>
      </c>
      <c r="AC10" s="6" t="s">
        <v>116</v>
      </c>
      <c r="AD10" s="6">
        <v>10.3</v>
      </c>
      <c r="AE10" s="6" t="s">
        <v>61</v>
      </c>
      <c r="AF10" s="6">
        <v>0</v>
      </c>
      <c r="AG10" s="6">
        <v>1</v>
      </c>
      <c r="AH10" s="6" t="s">
        <v>66</v>
      </c>
      <c r="AI10" s="6" t="s">
        <v>116</v>
      </c>
      <c r="AJ10" s="6" t="s">
        <v>73</v>
      </c>
      <c r="AK10" s="6" t="s">
        <v>62</v>
      </c>
      <c r="AL10" s="6" t="s">
        <v>63</v>
      </c>
      <c r="AM10" s="6" t="s">
        <v>116</v>
      </c>
    </row>
  </sheetData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Pièce_à_Modifier</vt:lpstr>
      <vt:lpstr>Données</vt:lpstr>
      <vt:lpstr>Pièce_à_Modifier!Zone_d_impression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Moé Kolisse</dc:creator>
  <cp:lastModifiedBy>Moé Kolisse</cp:lastModifiedBy>
  <cp:lastPrinted>2019-10-22T10:22:45Z</cp:lastPrinted>
  <dcterms:created xsi:type="dcterms:W3CDTF">2019-10-14T20:14:37Z</dcterms:created>
  <dcterms:modified xsi:type="dcterms:W3CDTF">2019-10-26T22:07:08Z</dcterms:modified>
</cp:coreProperties>
</file>