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5" windowWidth="19995" windowHeight="8190"/>
  </bookViews>
  <sheets>
    <sheet name="Dates" sheetId="1" r:id="rId1"/>
    <sheet name="Milestones" sheetId="2" r:id="rId2"/>
  </sheets>
  <definedNames>
    <definedName name="_xlnm._FilterDatabase" localSheetId="0" hidden="1">Dates!$A$2:$R$102</definedName>
    <definedName name="apr">OFFSET(Dates!$I$3,,,COUNTA(Dates!$A:$A)-2)</definedName>
    <definedName name="aug">OFFSET(Dates!$M$3,,,COUNTA(Dates!$A:$A)-2)</definedName>
    <definedName name="BU">Back end, Front end, Installed Base, New builds</definedName>
    <definedName name="dec">OFFSET(Dates!$Q$3,,,COUNTA(Dates!$A:$A)-2)</definedName>
    <definedName name="feb">OFFSET(Dates!$G$3,,,COUNTA(Dates!$A:$A)-2)</definedName>
    <definedName name="jan">OFFSET(Dates!$F$3,,,COUNTA(Dates!$A:$A)-2)</definedName>
    <definedName name="jul">OFFSET(Dates!$L$3,,,COUNTA(Dates!$A:$A)-2)</definedName>
    <definedName name="jun">OFFSET(Dates!$K$3,,,COUNTA(Dates!$A:$A)-2)</definedName>
    <definedName name="mar">OFFSET(Dates!$H$3,,,COUNTA(Dates!$A:$A)-2)</definedName>
    <definedName name="may">OFFSET(Dates!$J$3,,,COUNTA(Dates!$A:$A)-2)</definedName>
    <definedName name="met">Dates!$E$3:$E$102</definedName>
    <definedName name="metbis">OFFSET(Dates!$E$3,,,COUNTA(Dates!$A:$A)-2)</definedName>
    <definedName name="nextjan">OFFSET(Dates!$R$3,,,COUNTA(Dates!$A:$A)-2)</definedName>
    <definedName name="nov">OFFSET(Dates!$P$3,,,COUNTA(Dates!$A:$A)-2)</definedName>
    <definedName name="oct">OFFSET(Dates!$O$3,,,COUNTA(Dates!$A:$A)-2)</definedName>
    <definedName name="sep">OFFSET(Dates!$N$3,,,COUNTA(Dates!$A:$A)-2)</definedName>
    <definedName name="target">Dates!$D$3:$D$102</definedName>
    <definedName name="test">"DECALER(Data!$A$1;'TT diagrams'!$A$4-1;0;'TT diagrams'!$A$4;1)"</definedName>
  </definedNames>
  <calcPr calcId="144525"/>
</workbook>
</file>

<file path=xl/calcChain.xml><?xml version="1.0" encoding="utf-8"?>
<calcChain xmlns="http://schemas.openxmlformats.org/spreadsheetml/2006/main">
  <c r="F5" i="1" l="1"/>
  <c r="H5" i="1" s="1"/>
  <c r="J5" i="1" s="1"/>
  <c r="L5" i="1" s="1"/>
  <c r="N5" i="1" s="1"/>
  <c r="P5" i="1" s="1"/>
  <c r="R5" i="1" s="1"/>
  <c r="F71" i="1"/>
  <c r="G71" i="1" s="1"/>
  <c r="H71" i="1" s="1"/>
  <c r="I71" i="1" s="1"/>
  <c r="J71" i="1" s="1"/>
  <c r="K71" i="1" s="1"/>
  <c r="L71" i="1" s="1"/>
  <c r="M71" i="1" s="1"/>
  <c r="N71" i="1" s="1"/>
  <c r="O71" i="1" s="1"/>
  <c r="P71" i="1" s="1"/>
  <c r="Q71" i="1" s="1"/>
  <c r="R71" i="1" s="1"/>
  <c r="E71" i="1" s="1"/>
  <c r="F72" i="1"/>
  <c r="G72" i="1" s="1"/>
  <c r="H72" i="1" s="1"/>
  <c r="I72" i="1" s="1"/>
  <c r="J72" i="1" s="1"/>
  <c r="K72" i="1" s="1"/>
  <c r="L72" i="1" s="1"/>
  <c r="M72" i="1" s="1"/>
  <c r="N72" i="1" s="1"/>
  <c r="O72" i="1" s="1"/>
  <c r="P72" i="1" s="1"/>
  <c r="Q72" i="1" s="1"/>
  <c r="R72" i="1" s="1"/>
  <c r="E72" i="1" s="1"/>
  <c r="F73" i="1"/>
  <c r="G73" i="1" s="1"/>
  <c r="H73" i="1" s="1"/>
  <c r="I73" i="1" s="1"/>
  <c r="J73" i="1" s="1"/>
  <c r="K73" i="1" s="1"/>
  <c r="L73" i="1" s="1"/>
  <c r="M73" i="1" s="1"/>
  <c r="N73" i="1" s="1"/>
  <c r="O73" i="1" s="1"/>
  <c r="P73" i="1" s="1"/>
  <c r="Q73" i="1" s="1"/>
  <c r="R73" i="1" s="1"/>
  <c r="E73" i="1" s="1"/>
  <c r="F74" i="1"/>
  <c r="G74" i="1" s="1"/>
  <c r="H74" i="1" s="1"/>
  <c r="I74" i="1" s="1"/>
  <c r="J74" i="1" s="1"/>
  <c r="K74" i="1" s="1"/>
  <c r="L74" i="1" s="1"/>
  <c r="M74" i="1" s="1"/>
  <c r="N74" i="1" s="1"/>
  <c r="O74" i="1" s="1"/>
  <c r="P74" i="1" s="1"/>
  <c r="Q74" i="1" s="1"/>
  <c r="R74" i="1" s="1"/>
  <c r="E74" i="1" s="1"/>
  <c r="F61" i="1"/>
  <c r="G61" i="1" s="1"/>
  <c r="H61" i="1" s="1"/>
  <c r="I61" i="1" s="1"/>
  <c r="J61" i="1" s="1"/>
  <c r="K61" i="1" s="1"/>
  <c r="L61" i="1" s="1"/>
  <c r="M61" i="1" s="1"/>
  <c r="N61" i="1" s="1"/>
  <c r="O61" i="1" s="1"/>
  <c r="P61" i="1" s="1"/>
  <c r="Q61" i="1" s="1"/>
  <c r="R61" i="1" s="1"/>
  <c r="E61" i="1" s="1"/>
  <c r="F62" i="1"/>
  <c r="F63" i="1"/>
  <c r="G63" i="1" s="1"/>
  <c r="H63" i="1" s="1"/>
  <c r="I63" i="1" s="1"/>
  <c r="J63" i="1" s="1"/>
  <c r="K63" i="1" s="1"/>
  <c r="L63" i="1" s="1"/>
  <c r="M63" i="1" s="1"/>
  <c r="N63" i="1" s="1"/>
  <c r="O63" i="1" s="1"/>
  <c r="P63" i="1" s="1"/>
  <c r="Q63" i="1" s="1"/>
  <c r="R63" i="1" s="1"/>
  <c r="E63" i="1" s="1"/>
  <c r="F64" i="1"/>
  <c r="G64" i="1" s="1"/>
  <c r="H64" i="1" s="1"/>
  <c r="I64" i="1" s="1"/>
  <c r="J64" i="1" s="1"/>
  <c r="K64" i="1" s="1"/>
  <c r="L64" i="1" s="1"/>
  <c r="M64" i="1" s="1"/>
  <c r="N64" i="1" s="1"/>
  <c r="O64" i="1" s="1"/>
  <c r="P64" i="1" s="1"/>
  <c r="Q64" i="1" s="1"/>
  <c r="R64" i="1" s="1"/>
  <c r="E64" i="1" s="1"/>
  <c r="F65" i="1"/>
  <c r="G65" i="1" s="1"/>
  <c r="H65" i="1" s="1"/>
  <c r="I65" i="1" s="1"/>
  <c r="J65" i="1" s="1"/>
  <c r="K65" i="1" s="1"/>
  <c r="L65" i="1" s="1"/>
  <c r="M65" i="1" s="1"/>
  <c r="N65" i="1" s="1"/>
  <c r="O65" i="1" s="1"/>
  <c r="P65" i="1" s="1"/>
  <c r="Q65" i="1" s="1"/>
  <c r="R65" i="1" s="1"/>
  <c r="E65" i="1" s="1"/>
  <c r="F66" i="1"/>
  <c r="G66" i="1" s="1"/>
  <c r="H66" i="1" s="1"/>
  <c r="I66" i="1" s="1"/>
  <c r="J66" i="1" s="1"/>
  <c r="K66" i="1" s="1"/>
  <c r="L66" i="1" s="1"/>
  <c r="M66" i="1" s="1"/>
  <c r="N66" i="1" s="1"/>
  <c r="O66" i="1" s="1"/>
  <c r="P66" i="1" s="1"/>
  <c r="Q66" i="1" s="1"/>
  <c r="R66" i="1" s="1"/>
  <c r="E66" i="1" s="1"/>
  <c r="F67" i="1"/>
  <c r="G67" i="1" s="1"/>
  <c r="H67" i="1" s="1"/>
  <c r="I67" i="1" s="1"/>
  <c r="J67" i="1" s="1"/>
  <c r="K67" i="1" s="1"/>
  <c r="L67" i="1" s="1"/>
  <c r="M67" i="1" s="1"/>
  <c r="N67" i="1" s="1"/>
  <c r="O67" i="1" s="1"/>
  <c r="P67" i="1" s="1"/>
  <c r="Q67" i="1" s="1"/>
  <c r="R67" i="1" s="1"/>
  <c r="E67" i="1" s="1"/>
  <c r="F68" i="1"/>
  <c r="F69" i="1"/>
  <c r="G69" i="1" s="1"/>
  <c r="H69" i="1" s="1"/>
  <c r="I69" i="1" s="1"/>
  <c r="J69" i="1" s="1"/>
  <c r="K69" i="1" s="1"/>
  <c r="L69" i="1" s="1"/>
  <c r="M69" i="1" s="1"/>
  <c r="N69" i="1" s="1"/>
  <c r="O69" i="1" s="1"/>
  <c r="P69" i="1" s="1"/>
  <c r="Q69" i="1" s="1"/>
  <c r="R69" i="1" s="1"/>
  <c r="E69" i="1" s="1"/>
  <c r="F70" i="1"/>
  <c r="G70" i="1" s="1"/>
  <c r="H70" i="1" s="1"/>
  <c r="I70" i="1" s="1"/>
  <c r="J70" i="1" s="1"/>
  <c r="K70" i="1" s="1"/>
  <c r="L70" i="1" s="1"/>
  <c r="M70" i="1" s="1"/>
  <c r="N70" i="1" s="1"/>
  <c r="O70" i="1" s="1"/>
  <c r="P70" i="1" s="1"/>
  <c r="Q70" i="1" s="1"/>
  <c r="R70" i="1" s="1"/>
  <c r="E70" i="1" s="1"/>
  <c r="F60" i="1"/>
  <c r="G60" i="1" s="1"/>
  <c r="H60" i="1" s="1"/>
  <c r="I60" i="1" s="1"/>
  <c r="J60" i="1" s="1"/>
  <c r="K60" i="1" s="1"/>
  <c r="L60" i="1" s="1"/>
  <c r="M60" i="1" s="1"/>
  <c r="N60" i="1" s="1"/>
  <c r="O60" i="1" s="1"/>
  <c r="P60" i="1" s="1"/>
  <c r="Q60" i="1" s="1"/>
  <c r="R60" i="1" s="1"/>
  <c r="E60" i="1" s="1"/>
  <c r="I10" i="1"/>
  <c r="F102" i="1"/>
  <c r="G102" i="1" s="1"/>
  <c r="H102" i="1" s="1"/>
  <c r="I102" i="1" s="1"/>
  <c r="J102" i="1" s="1"/>
  <c r="K102" i="1" s="1"/>
  <c r="L102" i="1" s="1"/>
  <c r="M102" i="1" s="1"/>
  <c r="N102" i="1" s="1"/>
  <c r="O102" i="1" s="1"/>
  <c r="P102" i="1" s="1"/>
  <c r="Q102" i="1" s="1"/>
  <c r="R102" i="1" s="1"/>
  <c r="E102" i="1" s="1"/>
  <c r="F52" i="1"/>
  <c r="G52" i="1" s="1"/>
  <c r="H52" i="1" s="1"/>
  <c r="I52" i="1" s="1"/>
  <c r="J52" i="1" s="1"/>
  <c r="K52" i="1" s="1"/>
  <c r="L52" i="1" s="1"/>
  <c r="M52" i="1" s="1"/>
  <c r="N52" i="1" s="1"/>
  <c r="O52" i="1" s="1"/>
  <c r="P52" i="1" s="1"/>
  <c r="Q52" i="1" s="1"/>
  <c r="R52" i="1" s="1"/>
  <c r="E52" i="1" s="1"/>
  <c r="F53" i="1"/>
  <c r="G53" i="1" s="1"/>
  <c r="H53" i="1" s="1"/>
  <c r="I53" i="1" s="1"/>
  <c r="J53" i="1" s="1"/>
  <c r="K53" i="1" s="1"/>
  <c r="L53" i="1" s="1"/>
  <c r="M53" i="1" s="1"/>
  <c r="N53" i="1" s="1"/>
  <c r="O53" i="1" s="1"/>
  <c r="P53" i="1" s="1"/>
  <c r="Q53" i="1" s="1"/>
  <c r="R53" i="1" s="1"/>
  <c r="E53" i="1" s="1"/>
  <c r="F54" i="1"/>
  <c r="G54" i="1" s="1"/>
  <c r="H54" i="1" s="1"/>
  <c r="I54" i="1" s="1"/>
  <c r="J54" i="1" s="1"/>
  <c r="K54" i="1" s="1"/>
  <c r="L54" i="1" s="1"/>
  <c r="M54" i="1" s="1"/>
  <c r="N54" i="1" s="1"/>
  <c r="O54" i="1" s="1"/>
  <c r="P54" i="1" s="1"/>
  <c r="Q54" i="1" s="1"/>
  <c r="R54" i="1" s="1"/>
  <c r="E54" i="1" s="1"/>
  <c r="F55" i="1"/>
  <c r="F56" i="1"/>
  <c r="F57" i="1"/>
  <c r="G57" i="1" s="1"/>
  <c r="H57" i="1" s="1"/>
  <c r="I57" i="1" s="1"/>
  <c r="J57" i="1" s="1"/>
  <c r="K57" i="1" s="1"/>
  <c r="L57" i="1" s="1"/>
  <c r="M57" i="1" s="1"/>
  <c r="N57" i="1" s="1"/>
  <c r="O57" i="1" s="1"/>
  <c r="P57" i="1" s="1"/>
  <c r="Q57" i="1" s="1"/>
  <c r="R57" i="1" s="1"/>
  <c r="E57" i="1" s="1"/>
  <c r="F58" i="1"/>
  <c r="G58" i="1" s="1"/>
  <c r="H58" i="1" s="1"/>
  <c r="I58" i="1" s="1"/>
  <c r="J58" i="1" s="1"/>
  <c r="K58" i="1" s="1"/>
  <c r="L58" i="1" s="1"/>
  <c r="M58" i="1" s="1"/>
  <c r="N58" i="1" s="1"/>
  <c r="O58" i="1" s="1"/>
  <c r="P58" i="1" s="1"/>
  <c r="Q58" i="1" s="1"/>
  <c r="R58" i="1" s="1"/>
  <c r="E58" i="1" s="1"/>
  <c r="F59" i="1"/>
  <c r="G59" i="1" s="1"/>
  <c r="H59" i="1" s="1"/>
  <c r="I59" i="1" s="1"/>
  <c r="J59" i="1" s="1"/>
  <c r="K59" i="1" s="1"/>
  <c r="L59" i="1" s="1"/>
  <c r="M59" i="1" s="1"/>
  <c r="N59" i="1" s="1"/>
  <c r="O59" i="1" s="1"/>
  <c r="P59" i="1" s="1"/>
  <c r="Q59" i="1" s="1"/>
  <c r="R59" i="1" s="1"/>
  <c r="E59" i="1" s="1"/>
  <c r="G62" i="1"/>
  <c r="H62" i="1" s="1"/>
  <c r="I62" i="1" s="1"/>
  <c r="J62" i="1" s="1"/>
  <c r="K62" i="1" s="1"/>
  <c r="L62" i="1" s="1"/>
  <c r="M62" i="1" s="1"/>
  <c r="N62" i="1" s="1"/>
  <c r="O62" i="1" s="1"/>
  <c r="P62" i="1" s="1"/>
  <c r="Q62" i="1" s="1"/>
  <c r="R62" i="1" s="1"/>
  <c r="E62" i="1" s="1"/>
  <c r="F75" i="1"/>
  <c r="G75" i="1" s="1"/>
  <c r="H75" i="1" s="1"/>
  <c r="I75" i="1" s="1"/>
  <c r="J75" i="1" s="1"/>
  <c r="K75" i="1" s="1"/>
  <c r="L75" i="1" s="1"/>
  <c r="M75" i="1" s="1"/>
  <c r="N75" i="1" s="1"/>
  <c r="O75" i="1" s="1"/>
  <c r="P75" i="1" s="1"/>
  <c r="Q75" i="1" s="1"/>
  <c r="R75" i="1" s="1"/>
  <c r="E75" i="1" s="1"/>
  <c r="F76" i="1"/>
  <c r="F77" i="1"/>
  <c r="G77" i="1" s="1"/>
  <c r="H77" i="1" s="1"/>
  <c r="I77" i="1" s="1"/>
  <c r="J77" i="1" s="1"/>
  <c r="K77" i="1" s="1"/>
  <c r="L77" i="1" s="1"/>
  <c r="M77" i="1" s="1"/>
  <c r="N77" i="1" s="1"/>
  <c r="O77" i="1" s="1"/>
  <c r="P77" i="1" s="1"/>
  <c r="Q77" i="1" s="1"/>
  <c r="R77" i="1" s="1"/>
  <c r="E77" i="1" s="1"/>
  <c r="F78" i="1"/>
  <c r="G78" i="1" s="1"/>
  <c r="H78" i="1" s="1"/>
  <c r="I78" i="1" s="1"/>
  <c r="J78" i="1" s="1"/>
  <c r="K78" i="1" s="1"/>
  <c r="L78" i="1" s="1"/>
  <c r="M78" i="1" s="1"/>
  <c r="N78" i="1" s="1"/>
  <c r="O78" i="1" s="1"/>
  <c r="P78" i="1" s="1"/>
  <c r="Q78" i="1" s="1"/>
  <c r="R78" i="1" s="1"/>
  <c r="E78" i="1" s="1"/>
  <c r="F3" i="1"/>
  <c r="G3" i="1" s="1"/>
  <c r="H3" i="1" s="1"/>
  <c r="I3" i="1" s="1"/>
  <c r="J3" i="1" s="1"/>
  <c r="K3" i="1" s="1"/>
  <c r="L3" i="1" s="1"/>
  <c r="M3" i="1" s="1"/>
  <c r="N3" i="1" s="1"/>
  <c r="F4" i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F6" i="1"/>
  <c r="G6" i="1" s="1"/>
  <c r="H6" i="1" s="1"/>
  <c r="I6" i="1" s="1"/>
  <c r="J6" i="1" s="1"/>
  <c r="K6" i="1" s="1"/>
  <c r="L6" i="1" s="1"/>
  <c r="F7" i="1"/>
  <c r="G7" i="1" s="1"/>
  <c r="H7" i="1" s="1"/>
  <c r="I7" i="1" s="1"/>
  <c r="J7" i="1" s="1"/>
  <c r="K7" i="1" s="1"/>
  <c r="L7" i="1" s="1"/>
  <c r="M7" i="1" s="1"/>
  <c r="F8" i="1"/>
  <c r="G8" i="1" s="1"/>
  <c r="H8" i="1" s="1"/>
  <c r="I8" i="1" s="1"/>
  <c r="F9" i="1"/>
  <c r="G9" i="1" s="1"/>
  <c r="H9" i="1" s="1"/>
  <c r="I9" i="1" s="1"/>
  <c r="F10" i="1"/>
  <c r="G10" i="1" s="1"/>
  <c r="J10" i="1" s="1"/>
  <c r="K10" i="1" s="1"/>
  <c r="L10" i="1" s="1"/>
  <c r="M10" i="1" s="1"/>
  <c r="N10" i="1" s="1"/>
  <c r="O10" i="1" s="1"/>
  <c r="P10" i="1" s="1"/>
  <c r="Q10" i="1" s="1"/>
  <c r="R10" i="1" s="1"/>
  <c r="E10" i="1" s="1"/>
  <c r="F24" i="1"/>
  <c r="G24" i="1" s="1"/>
  <c r="H24" i="1" s="1"/>
  <c r="I24" i="1" s="1"/>
  <c r="J24" i="1" s="1"/>
  <c r="K24" i="1" s="1"/>
  <c r="L24" i="1" s="1"/>
  <c r="M24" i="1" s="1"/>
  <c r="N24" i="1" s="1"/>
  <c r="O24" i="1" s="1"/>
  <c r="P24" i="1" s="1"/>
  <c r="Q24" i="1" s="1"/>
  <c r="R24" i="1" s="1"/>
  <c r="E24" i="1" s="1"/>
  <c r="F25" i="1"/>
  <c r="G25" i="1" s="1"/>
  <c r="H25" i="1" s="1"/>
  <c r="I25" i="1" s="1"/>
  <c r="J25" i="1" s="1"/>
  <c r="K25" i="1" s="1"/>
  <c r="L25" i="1" s="1"/>
  <c r="M25" i="1" s="1"/>
  <c r="N25" i="1" s="1"/>
  <c r="O25" i="1" s="1"/>
  <c r="P25" i="1" s="1"/>
  <c r="Q25" i="1" s="1"/>
  <c r="R25" i="1" s="1"/>
  <c r="E25" i="1" s="1"/>
  <c r="F26" i="1"/>
  <c r="G26" i="1" s="1"/>
  <c r="H26" i="1" s="1"/>
  <c r="I26" i="1" s="1"/>
  <c r="J26" i="1" s="1"/>
  <c r="K26" i="1" s="1"/>
  <c r="L26" i="1" s="1"/>
  <c r="M26" i="1" s="1"/>
  <c r="N26" i="1" s="1"/>
  <c r="O26" i="1" s="1"/>
  <c r="P26" i="1" s="1"/>
  <c r="Q26" i="1" s="1"/>
  <c r="R26" i="1" s="1"/>
  <c r="E26" i="1" s="1"/>
  <c r="F27" i="1"/>
  <c r="G27" i="1" s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E27" i="1" s="1"/>
  <c r="F28" i="1"/>
  <c r="G28" i="1" s="1"/>
  <c r="H28" i="1" s="1"/>
  <c r="I28" i="1" s="1"/>
  <c r="J28" i="1" s="1"/>
  <c r="K28" i="1" s="1"/>
  <c r="L28" i="1" s="1"/>
  <c r="M28" i="1" s="1"/>
  <c r="N28" i="1" s="1"/>
  <c r="O28" i="1" s="1"/>
  <c r="P28" i="1" s="1"/>
  <c r="Q28" i="1" s="1"/>
  <c r="R28" i="1" s="1"/>
  <c r="E28" i="1" s="1"/>
  <c r="F29" i="1"/>
  <c r="F30" i="1"/>
  <c r="G30" i="1" s="1"/>
  <c r="H30" i="1" s="1"/>
  <c r="I30" i="1" s="1"/>
  <c r="J30" i="1" s="1"/>
  <c r="K30" i="1" s="1"/>
  <c r="L30" i="1" s="1"/>
  <c r="M30" i="1" s="1"/>
  <c r="N30" i="1" s="1"/>
  <c r="O30" i="1" s="1"/>
  <c r="P30" i="1" s="1"/>
  <c r="Q30" i="1" s="1"/>
  <c r="R30" i="1" s="1"/>
  <c r="E30" i="1" s="1"/>
  <c r="F31" i="1"/>
  <c r="G31" i="1" s="1"/>
  <c r="H31" i="1" s="1"/>
  <c r="I31" i="1" s="1"/>
  <c r="J31" i="1" s="1"/>
  <c r="K31" i="1" s="1"/>
  <c r="L31" i="1" s="1"/>
  <c r="M31" i="1" s="1"/>
  <c r="N31" i="1" s="1"/>
  <c r="O31" i="1" s="1"/>
  <c r="P31" i="1" s="1"/>
  <c r="Q31" i="1" s="1"/>
  <c r="R31" i="1" s="1"/>
  <c r="E31" i="1" s="1"/>
  <c r="F32" i="1"/>
  <c r="G32" i="1" s="1"/>
  <c r="H32" i="1" s="1"/>
  <c r="I32" i="1" s="1"/>
  <c r="J32" i="1" s="1"/>
  <c r="K32" i="1" s="1"/>
  <c r="L32" i="1" s="1"/>
  <c r="M32" i="1" s="1"/>
  <c r="N32" i="1" s="1"/>
  <c r="O32" i="1" s="1"/>
  <c r="P32" i="1" s="1"/>
  <c r="Q32" i="1" s="1"/>
  <c r="R32" i="1" s="1"/>
  <c r="E32" i="1" s="1"/>
  <c r="F33" i="1"/>
  <c r="G33" i="1" s="1"/>
  <c r="H33" i="1" s="1"/>
  <c r="I33" i="1" s="1"/>
  <c r="J33" i="1" s="1"/>
  <c r="K33" i="1" s="1"/>
  <c r="L33" i="1" s="1"/>
  <c r="M33" i="1" s="1"/>
  <c r="N33" i="1" s="1"/>
  <c r="O33" i="1" s="1"/>
  <c r="P33" i="1" s="1"/>
  <c r="Q33" i="1" s="1"/>
  <c r="R33" i="1" s="1"/>
  <c r="E33" i="1" s="1"/>
  <c r="F34" i="1"/>
  <c r="G34" i="1" s="1"/>
  <c r="H34" i="1" s="1"/>
  <c r="I34" i="1" s="1"/>
  <c r="J34" i="1" s="1"/>
  <c r="K34" i="1" s="1"/>
  <c r="L34" i="1" s="1"/>
  <c r="M34" i="1" s="1"/>
  <c r="N34" i="1" s="1"/>
  <c r="O34" i="1" s="1"/>
  <c r="P34" i="1" s="1"/>
  <c r="Q34" i="1" s="1"/>
  <c r="R34" i="1" s="1"/>
  <c r="E34" i="1" s="1"/>
  <c r="F35" i="1"/>
  <c r="G35" i="1" s="1"/>
  <c r="H35" i="1" s="1"/>
  <c r="I35" i="1" s="1"/>
  <c r="J35" i="1" s="1"/>
  <c r="K35" i="1" s="1"/>
  <c r="L35" i="1" s="1"/>
  <c r="M35" i="1" s="1"/>
  <c r="N35" i="1" s="1"/>
  <c r="F36" i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E36" i="1" s="1"/>
  <c r="F37" i="1"/>
  <c r="G37" i="1" s="1"/>
  <c r="H37" i="1" s="1"/>
  <c r="I37" i="1" s="1"/>
  <c r="J37" i="1" s="1"/>
  <c r="K37" i="1" s="1"/>
  <c r="L37" i="1" s="1"/>
  <c r="M37" i="1" s="1"/>
  <c r="N37" i="1" s="1"/>
  <c r="O37" i="1" s="1"/>
  <c r="P37" i="1" s="1"/>
  <c r="Q37" i="1" s="1"/>
  <c r="R37" i="1" s="1"/>
  <c r="E37" i="1" s="1"/>
  <c r="F38" i="1"/>
  <c r="G38" i="1" s="1"/>
  <c r="H38" i="1" s="1"/>
  <c r="I38" i="1" s="1"/>
  <c r="J38" i="1" s="1"/>
  <c r="K38" i="1" s="1"/>
  <c r="L38" i="1" s="1"/>
  <c r="M38" i="1" s="1"/>
  <c r="N38" i="1" s="1"/>
  <c r="O38" i="1" s="1"/>
  <c r="P38" i="1" s="1"/>
  <c r="Q38" i="1" s="1"/>
  <c r="R38" i="1" s="1"/>
  <c r="E38" i="1" s="1"/>
  <c r="F39" i="1"/>
  <c r="G39" i="1" s="1"/>
  <c r="H39" i="1" s="1"/>
  <c r="I39" i="1" s="1"/>
  <c r="J39" i="1" s="1"/>
  <c r="K39" i="1" s="1"/>
  <c r="L39" i="1" s="1"/>
  <c r="M39" i="1" s="1"/>
  <c r="N39" i="1" s="1"/>
  <c r="O39" i="1" s="1"/>
  <c r="P39" i="1" s="1"/>
  <c r="Q39" i="1" s="1"/>
  <c r="R39" i="1" s="1"/>
  <c r="E39" i="1" s="1"/>
  <c r="F40" i="1"/>
  <c r="G40" i="1" s="1"/>
  <c r="H40" i="1" s="1"/>
  <c r="I40" i="1" s="1"/>
  <c r="J40" i="1" s="1"/>
  <c r="K40" i="1" s="1"/>
  <c r="L40" i="1" s="1"/>
  <c r="M40" i="1" s="1"/>
  <c r="N40" i="1" s="1"/>
  <c r="O40" i="1" s="1"/>
  <c r="P40" i="1" s="1"/>
  <c r="Q40" i="1" s="1"/>
  <c r="R40" i="1" s="1"/>
  <c r="E40" i="1" s="1"/>
  <c r="F41" i="1"/>
  <c r="G41" i="1" s="1"/>
  <c r="H41" i="1" s="1"/>
  <c r="I41" i="1" s="1"/>
  <c r="J41" i="1" s="1"/>
  <c r="K41" i="1" s="1"/>
  <c r="L41" i="1" s="1"/>
  <c r="M41" i="1" s="1"/>
  <c r="N41" i="1" s="1"/>
  <c r="O41" i="1" s="1"/>
  <c r="P41" i="1" s="1"/>
  <c r="Q41" i="1" s="1"/>
  <c r="R41" i="1" s="1"/>
  <c r="E41" i="1" s="1"/>
  <c r="F42" i="1"/>
  <c r="G42" i="1" s="1"/>
  <c r="H42" i="1" s="1"/>
  <c r="I42" i="1" s="1"/>
  <c r="J42" i="1" s="1"/>
  <c r="F43" i="1"/>
  <c r="G43" i="1" s="1"/>
  <c r="H43" i="1" s="1"/>
  <c r="I43" i="1" s="1"/>
  <c r="J43" i="1" s="1"/>
  <c r="K43" i="1" s="1"/>
  <c r="L43" i="1" s="1"/>
  <c r="M43" i="1" s="1"/>
  <c r="N43" i="1" s="1"/>
  <c r="O43" i="1" s="1"/>
  <c r="P43" i="1" s="1"/>
  <c r="Q43" i="1" s="1"/>
  <c r="R43" i="1" s="1"/>
  <c r="E43" i="1" s="1"/>
  <c r="F44" i="1"/>
  <c r="G44" i="1" s="1"/>
  <c r="H44" i="1" s="1"/>
  <c r="I44" i="1" s="1"/>
  <c r="J44" i="1" s="1"/>
  <c r="K44" i="1" s="1"/>
  <c r="L44" i="1" s="1"/>
  <c r="M44" i="1" s="1"/>
  <c r="N44" i="1" s="1"/>
  <c r="O44" i="1" s="1"/>
  <c r="P44" i="1" s="1"/>
  <c r="Q44" i="1" s="1"/>
  <c r="R44" i="1" s="1"/>
  <c r="E44" i="1" s="1"/>
  <c r="F45" i="1"/>
  <c r="F46" i="1"/>
  <c r="G46" i="1" s="1"/>
  <c r="H46" i="1" s="1"/>
  <c r="I46" i="1" s="1"/>
  <c r="J46" i="1" s="1"/>
  <c r="K46" i="1" s="1"/>
  <c r="L46" i="1" s="1"/>
  <c r="M46" i="1" s="1"/>
  <c r="N46" i="1" s="1"/>
  <c r="O46" i="1" s="1"/>
  <c r="P46" i="1" s="1"/>
  <c r="Q46" i="1" s="1"/>
  <c r="R46" i="1" s="1"/>
  <c r="E46" i="1" s="1"/>
  <c r="F47" i="1"/>
  <c r="G47" i="1" s="1"/>
  <c r="H47" i="1" s="1"/>
  <c r="I47" i="1" s="1"/>
  <c r="J47" i="1" s="1"/>
  <c r="K47" i="1" s="1"/>
  <c r="L47" i="1" s="1"/>
  <c r="M47" i="1" s="1"/>
  <c r="N47" i="1" s="1"/>
  <c r="O47" i="1" s="1"/>
  <c r="P47" i="1" s="1"/>
  <c r="Q47" i="1" s="1"/>
  <c r="R47" i="1" s="1"/>
  <c r="E47" i="1" s="1"/>
  <c r="F48" i="1"/>
  <c r="G48" i="1" s="1"/>
  <c r="H48" i="1" s="1"/>
  <c r="I48" i="1" s="1"/>
  <c r="J48" i="1" s="1"/>
  <c r="K48" i="1" s="1"/>
  <c r="L48" i="1" s="1"/>
  <c r="M48" i="1" s="1"/>
  <c r="N48" i="1" s="1"/>
  <c r="O48" i="1" s="1"/>
  <c r="P48" i="1" s="1"/>
  <c r="Q48" i="1" s="1"/>
  <c r="R48" i="1" s="1"/>
  <c r="E48" i="1" s="1"/>
  <c r="F49" i="1"/>
  <c r="G49" i="1" s="1"/>
  <c r="H49" i="1" s="1"/>
  <c r="I49" i="1" s="1"/>
  <c r="J49" i="1" s="1"/>
  <c r="K49" i="1" s="1"/>
  <c r="L49" i="1" s="1"/>
  <c r="M49" i="1" s="1"/>
  <c r="N49" i="1" s="1"/>
  <c r="O49" i="1" s="1"/>
  <c r="P49" i="1" s="1"/>
  <c r="Q49" i="1" s="1"/>
  <c r="R49" i="1" s="1"/>
  <c r="E49" i="1" s="1"/>
  <c r="F50" i="1"/>
  <c r="G50" i="1" s="1"/>
  <c r="H50" i="1" s="1"/>
  <c r="I50" i="1" s="1"/>
  <c r="J50" i="1" s="1"/>
  <c r="K50" i="1" s="1"/>
  <c r="L50" i="1" s="1"/>
  <c r="M50" i="1" s="1"/>
  <c r="N50" i="1" s="1"/>
  <c r="O50" i="1" s="1"/>
  <c r="P50" i="1" s="1"/>
  <c r="Q50" i="1" s="1"/>
  <c r="R50" i="1" s="1"/>
  <c r="E50" i="1" s="1"/>
  <c r="F51" i="1"/>
  <c r="G51" i="1" s="1"/>
  <c r="H51" i="1" s="1"/>
  <c r="I51" i="1" s="1"/>
  <c r="J51" i="1" s="1"/>
  <c r="K51" i="1" s="1"/>
  <c r="L51" i="1" s="1"/>
  <c r="F11" i="1"/>
  <c r="G11" i="1" s="1"/>
  <c r="H11" i="1" s="1"/>
  <c r="I11" i="1" s="1"/>
  <c r="F12" i="1"/>
  <c r="G12" i="1" s="1"/>
  <c r="H12" i="1" s="1"/>
  <c r="I12" i="1" s="1"/>
  <c r="F13" i="1"/>
  <c r="G13" i="1" s="1"/>
  <c r="H13" i="1" s="1"/>
  <c r="I13" i="1" s="1"/>
  <c r="F14" i="1"/>
  <c r="G14" i="1" s="1"/>
  <c r="H14" i="1" s="1"/>
  <c r="F15" i="1"/>
  <c r="G15" i="1" s="1"/>
  <c r="H15" i="1" s="1"/>
  <c r="I15" i="1" s="1"/>
  <c r="F16" i="1"/>
  <c r="G16" i="1" s="1"/>
  <c r="H16" i="1" s="1"/>
  <c r="I16" i="1" s="1"/>
  <c r="F17" i="1"/>
  <c r="G17" i="1" s="1"/>
  <c r="H17" i="1" s="1"/>
  <c r="I17" i="1" s="1"/>
  <c r="J17" i="1" s="1"/>
  <c r="K17" i="1" s="1"/>
  <c r="L17" i="1" s="1"/>
  <c r="M17" i="1" s="1"/>
  <c r="N17" i="1" s="1"/>
  <c r="O17" i="1" s="1"/>
  <c r="P17" i="1" s="1"/>
  <c r="Q17" i="1" s="1"/>
  <c r="R17" i="1" s="1"/>
  <c r="E17" i="1" s="1"/>
  <c r="F18" i="1"/>
  <c r="G18" i="1" s="1"/>
  <c r="H18" i="1" s="1"/>
  <c r="I18" i="1" s="1"/>
  <c r="J18" i="1" s="1"/>
  <c r="K18" i="1" s="1"/>
  <c r="L18" i="1" s="1"/>
  <c r="M18" i="1" s="1"/>
  <c r="N18" i="1" s="1"/>
  <c r="O18" i="1" s="1"/>
  <c r="P18" i="1" s="1"/>
  <c r="Q18" i="1" s="1"/>
  <c r="R18" i="1" s="1"/>
  <c r="E18" i="1" s="1"/>
  <c r="F19" i="1"/>
  <c r="G19" i="1" s="1"/>
  <c r="H19" i="1" s="1"/>
  <c r="I19" i="1" s="1"/>
  <c r="J19" i="1" s="1"/>
  <c r="K19" i="1" s="1"/>
  <c r="L19" i="1" s="1"/>
  <c r="M19" i="1" s="1"/>
  <c r="N19" i="1" s="1"/>
  <c r="O19" i="1" s="1"/>
  <c r="P19" i="1" s="1"/>
  <c r="Q19" i="1" s="1"/>
  <c r="R19" i="1" s="1"/>
  <c r="E19" i="1" s="1"/>
  <c r="F20" i="1"/>
  <c r="G20" i="1" s="1"/>
  <c r="H20" i="1" s="1"/>
  <c r="I20" i="1" s="1"/>
  <c r="J20" i="1" s="1"/>
  <c r="K20" i="1" s="1"/>
  <c r="L20" i="1" s="1"/>
  <c r="M20" i="1" s="1"/>
  <c r="N20" i="1" s="1"/>
  <c r="O20" i="1" s="1"/>
  <c r="P20" i="1" s="1"/>
  <c r="Q20" i="1" s="1"/>
  <c r="R20" i="1" s="1"/>
  <c r="E20" i="1" s="1"/>
  <c r="F21" i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E21" i="1" s="1"/>
  <c r="F22" i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E22" i="1" s="1"/>
  <c r="F23" i="1"/>
  <c r="G23" i="1" s="1"/>
  <c r="H23" i="1" s="1"/>
  <c r="I23" i="1" s="1"/>
  <c r="J23" i="1" s="1"/>
  <c r="K23" i="1" s="1"/>
  <c r="L23" i="1" s="1"/>
  <c r="M23" i="1" s="1"/>
  <c r="N23" i="1" s="1"/>
  <c r="O23" i="1" s="1"/>
  <c r="P23" i="1" s="1"/>
  <c r="Q23" i="1" s="1"/>
  <c r="R23" i="1" s="1"/>
  <c r="E23" i="1" s="1"/>
  <c r="F80" i="1"/>
  <c r="G80" i="1" s="1"/>
  <c r="H80" i="1" s="1"/>
  <c r="I80" i="1" s="1"/>
  <c r="J80" i="1" s="1"/>
  <c r="K80" i="1" s="1"/>
  <c r="L80" i="1" s="1"/>
  <c r="M80" i="1" s="1"/>
  <c r="N80" i="1" s="1"/>
  <c r="O80" i="1" s="1"/>
  <c r="P80" i="1" s="1"/>
  <c r="Q80" i="1" s="1"/>
  <c r="R80" i="1" s="1"/>
  <c r="E80" i="1" s="1"/>
  <c r="F81" i="1"/>
  <c r="G81" i="1" s="1"/>
  <c r="H81" i="1" s="1"/>
  <c r="I81" i="1" s="1"/>
  <c r="J81" i="1" s="1"/>
  <c r="K81" i="1" s="1"/>
  <c r="L81" i="1" s="1"/>
  <c r="M81" i="1" s="1"/>
  <c r="N81" i="1" s="1"/>
  <c r="O81" i="1" s="1"/>
  <c r="P81" i="1" s="1"/>
  <c r="Q81" i="1" s="1"/>
  <c r="R81" i="1" s="1"/>
  <c r="E81" i="1" s="1"/>
  <c r="F82" i="1"/>
  <c r="G82" i="1" s="1"/>
  <c r="H82" i="1" s="1"/>
  <c r="I82" i="1" s="1"/>
  <c r="J82" i="1" s="1"/>
  <c r="K82" i="1" s="1"/>
  <c r="L82" i="1" s="1"/>
  <c r="M82" i="1" s="1"/>
  <c r="N82" i="1" s="1"/>
  <c r="O82" i="1" s="1"/>
  <c r="P82" i="1" s="1"/>
  <c r="Q82" i="1" s="1"/>
  <c r="R82" i="1" s="1"/>
  <c r="E82" i="1" s="1"/>
  <c r="F83" i="1"/>
  <c r="F84" i="1"/>
  <c r="F85" i="1"/>
  <c r="F86" i="1"/>
  <c r="G86" i="1" s="1"/>
  <c r="F87" i="1"/>
  <c r="G87" i="1" s="1"/>
  <c r="F88" i="1"/>
  <c r="F89" i="1"/>
  <c r="G89" i="1" s="1"/>
  <c r="F90" i="1"/>
  <c r="G90" i="1" s="1"/>
  <c r="F91" i="1"/>
  <c r="G91" i="1" s="1"/>
  <c r="F92" i="1"/>
  <c r="G92" i="1" s="1"/>
  <c r="H92" i="1" s="1"/>
  <c r="F93" i="1"/>
  <c r="G93" i="1" s="1"/>
  <c r="F94" i="1"/>
  <c r="G94" i="1" s="1"/>
  <c r="H94" i="1" s="1"/>
  <c r="F95" i="1"/>
  <c r="G95" i="1" s="1"/>
  <c r="H95" i="1" s="1"/>
  <c r="I95" i="1" s="1"/>
  <c r="J95" i="1" s="1"/>
  <c r="K95" i="1" s="1"/>
  <c r="L95" i="1" s="1"/>
  <c r="M95" i="1" s="1"/>
  <c r="N95" i="1" s="1"/>
  <c r="O95" i="1" s="1"/>
  <c r="P95" i="1" s="1"/>
  <c r="Q95" i="1" s="1"/>
  <c r="R95" i="1" s="1"/>
  <c r="E95" i="1" s="1"/>
  <c r="F96" i="1"/>
  <c r="G96" i="1" s="1"/>
  <c r="H96" i="1" s="1"/>
  <c r="I96" i="1" s="1"/>
  <c r="J96" i="1" s="1"/>
  <c r="K96" i="1" s="1"/>
  <c r="L96" i="1" s="1"/>
  <c r="M96" i="1" s="1"/>
  <c r="N96" i="1" s="1"/>
  <c r="O96" i="1" s="1"/>
  <c r="P96" i="1" s="1"/>
  <c r="Q96" i="1" s="1"/>
  <c r="R96" i="1" s="1"/>
  <c r="E96" i="1" s="1"/>
  <c r="F97" i="1"/>
  <c r="G97" i="1" s="1"/>
  <c r="H97" i="1" s="1"/>
  <c r="I97" i="1" s="1"/>
  <c r="J97" i="1" s="1"/>
  <c r="K97" i="1" s="1"/>
  <c r="L97" i="1" s="1"/>
  <c r="M97" i="1" s="1"/>
  <c r="N97" i="1" s="1"/>
  <c r="O97" i="1" s="1"/>
  <c r="P97" i="1" s="1"/>
  <c r="Q97" i="1" s="1"/>
  <c r="R97" i="1" s="1"/>
  <c r="E97" i="1" s="1"/>
  <c r="F98" i="1"/>
  <c r="G98" i="1" s="1"/>
  <c r="H98" i="1" s="1"/>
  <c r="I98" i="1" s="1"/>
  <c r="J98" i="1" s="1"/>
  <c r="K98" i="1" s="1"/>
  <c r="L98" i="1" s="1"/>
  <c r="M98" i="1" s="1"/>
  <c r="N98" i="1" s="1"/>
  <c r="O98" i="1" s="1"/>
  <c r="P98" i="1" s="1"/>
  <c r="Q98" i="1" s="1"/>
  <c r="R98" i="1" s="1"/>
  <c r="E98" i="1" s="1"/>
  <c r="F99" i="1"/>
  <c r="G99" i="1" s="1"/>
  <c r="H99" i="1" s="1"/>
  <c r="I99" i="1" s="1"/>
  <c r="J99" i="1" s="1"/>
  <c r="K99" i="1" s="1"/>
  <c r="L99" i="1" s="1"/>
  <c r="M99" i="1" s="1"/>
  <c r="N99" i="1" s="1"/>
  <c r="O99" i="1" s="1"/>
  <c r="P99" i="1" s="1"/>
  <c r="Q99" i="1" s="1"/>
  <c r="R99" i="1" s="1"/>
  <c r="E99" i="1" s="1"/>
  <c r="F100" i="1"/>
  <c r="G100" i="1" s="1"/>
  <c r="H100" i="1" s="1"/>
  <c r="I100" i="1" s="1"/>
  <c r="J100" i="1" s="1"/>
  <c r="K100" i="1" s="1"/>
  <c r="L100" i="1" s="1"/>
  <c r="M100" i="1" s="1"/>
  <c r="N100" i="1" s="1"/>
  <c r="O100" i="1" s="1"/>
  <c r="P100" i="1" s="1"/>
  <c r="Q100" i="1" s="1"/>
  <c r="R100" i="1" s="1"/>
  <c r="E100" i="1" s="1"/>
  <c r="F101" i="1"/>
  <c r="G101" i="1" s="1"/>
  <c r="H101" i="1" s="1"/>
  <c r="I101" i="1" s="1"/>
  <c r="J101" i="1" s="1"/>
  <c r="K101" i="1" s="1"/>
  <c r="L101" i="1" s="1"/>
  <c r="M101" i="1" s="1"/>
  <c r="N101" i="1" s="1"/>
  <c r="O101" i="1" s="1"/>
  <c r="P101" i="1" s="1"/>
  <c r="Q101" i="1" s="1"/>
  <c r="R101" i="1" s="1"/>
  <c r="E101" i="1" s="1"/>
  <c r="F79" i="1"/>
  <c r="G79" i="1" s="1"/>
  <c r="G83" i="1"/>
  <c r="H83" i="1" s="1"/>
  <c r="G84" i="1"/>
  <c r="H84" i="1" s="1"/>
  <c r="G85" i="1"/>
  <c r="G88" i="1"/>
  <c r="G55" i="1"/>
  <c r="H55" i="1" s="1"/>
  <c r="I55" i="1" s="1"/>
  <c r="J55" i="1" s="1"/>
  <c r="K55" i="1" s="1"/>
  <c r="L55" i="1" s="1"/>
  <c r="M55" i="1" s="1"/>
  <c r="N55" i="1" s="1"/>
  <c r="O55" i="1" s="1"/>
  <c r="P55" i="1" s="1"/>
  <c r="Q55" i="1" s="1"/>
  <c r="R55" i="1" s="1"/>
  <c r="E55" i="1" s="1"/>
  <c r="G56" i="1"/>
  <c r="H56" i="1" s="1"/>
  <c r="I56" i="1" s="1"/>
  <c r="J56" i="1" s="1"/>
  <c r="K56" i="1" s="1"/>
  <c r="L56" i="1" s="1"/>
  <c r="M56" i="1" s="1"/>
  <c r="N56" i="1" s="1"/>
  <c r="O56" i="1" s="1"/>
  <c r="P56" i="1" s="1"/>
  <c r="Q56" i="1" s="1"/>
  <c r="R56" i="1" s="1"/>
  <c r="E56" i="1" s="1"/>
  <c r="G68" i="1"/>
  <c r="H68" i="1" s="1"/>
  <c r="I68" i="1" s="1"/>
  <c r="J68" i="1" s="1"/>
  <c r="K68" i="1" s="1"/>
  <c r="L68" i="1" s="1"/>
  <c r="M68" i="1" s="1"/>
  <c r="N68" i="1" s="1"/>
  <c r="O68" i="1" s="1"/>
  <c r="P68" i="1" s="1"/>
  <c r="Q68" i="1" s="1"/>
  <c r="R68" i="1" s="1"/>
  <c r="E68" i="1" s="1"/>
  <c r="G76" i="1"/>
  <c r="H76" i="1" s="1"/>
  <c r="I76" i="1" s="1"/>
  <c r="J76" i="1" s="1"/>
  <c r="K76" i="1" s="1"/>
  <c r="L76" i="1" s="1"/>
  <c r="M76" i="1" s="1"/>
  <c r="N76" i="1" s="1"/>
  <c r="O76" i="1" s="1"/>
  <c r="P76" i="1" s="1"/>
  <c r="Q76" i="1" s="1"/>
  <c r="R76" i="1" s="1"/>
  <c r="E76" i="1" s="1"/>
  <c r="G29" i="1"/>
  <c r="H29" i="1" s="1"/>
  <c r="I29" i="1" s="1"/>
  <c r="J29" i="1" s="1"/>
  <c r="K29" i="1" s="1"/>
  <c r="L29" i="1" s="1"/>
  <c r="M29" i="1" s="1"/>
  <c r="N29" i="1" s="1"/>
  <c r="G45" i="1"/>
  <c r="H45" i="1" s="1"/>
  <c r="I45" i="1" s="1"/>
  <c r="J45" i="1" s="1"/>
  <c r="K45" i="1" s="1"/>
  <c r="L45" i="1" s="1"/>
  <c r="M45" i="1" s="1"/>
  <c r="N45" i="1" s="1"/>
  <c r="O45" i="1" s="1"/>
  <c r="P45" i="1" s="1"/>
  <c r="Q45" i="1" s="1"/>
  <c r="R45" i="1" s="1"/>
  <c r="E45" i="1" s="1"/>
  <c r="H89" i="1" l="1"/>
  <c r="I89" i="1" s="1"/>
  <c r="J89" i="1" s="1"/>
  <c r="K89" i="1" s="1"/>
  <c r="L89" i="1" s="1"/>
  <c r="M89" i="1" s="1"/>
  <c r="N89" i="1" s="1"/>
  <c r="O89" i="1" s="1"/>
  <c r="P89" i="1" s="1"/>
  <c r="Q89" i="1" s="1"/>
  <c r="R89" i="1" s="1"/>
  <c r="E89" i="1" s="1"/>
  <c r="H87" i="1"/>
  <c r="I87" i="1" s="1"/>
  <c r="J87" i="1" s="1"/>
  <c r="K87" i="1" s="1"/>
  <c r="L87" i="1" s="1"/>
  <c r="M87" i="1" s="1"/>
  <c r="N87" i="1" s="1"/>
  <c r="O87" i="1" s="1"/>
  <c r="P87" i="1" s="1"/>
  <c r="Q87" i="1" s="1"/>
  <c r="R87" i="1" s="1"/>
  <c r="E87" i="1" s="1"/>
  <c r="M51" i="1"/>
  <c r="N51" i="1" s="1"/>
  <c r="O51" i="1" s="1"/>
  <c r="P51" i="1" s="1"/>
  <c r="Q51" i="1" s="1"/>
  <c r="R51" i="1" s="1"/>
  <c r="E51" i="1" s="1"/>
  <c r="H91" i="1"/>
  <c r="I91" i="1" s="1"/>
  <c r="J91" i="1" s="1"/>
  <c r="K91" i="1" s="1"/>
  <c r="L91" i="1" s="1"/>
  <c r="M91" i="1" s="1"/>
  <c r="N91" i="1" s="1"/>
  <c r="O91" i="1" s="1"/>
  <c r="P91" i="1" s="1"/>
  <c r="Q91" i="1" s="1"/>
  <c r="R91" i="1" s="1"/>
  <c r="E91" i="1" s="1"/>
  <c r="J16" i="1"/>
  <c r="K16" i="1" s="1"/>
  <c r="L16" i="1" s="1"/>
  <c r="M16" i="1" s="1"/>
  <c r="N16" i="1" s="1"/>
  <c r="O16" i="1" s="1"/>
  <c r="P16" i="1" s="1"/>
  <c r="Q16" i="1" s="1"/>
  <c r="R16" i="1" s="1"/>
  <c r="E16" i="1" s="1"/>
  <c r="H86" i="1"/>
  <c r="I86" i="1" s="1"/>
  <c r="J86" i="1" s="1"/>
  <c r="K86" i="1" s="1"/>
  <c r="L86" i="1" s="1"/>
  <c r="M86" i="1" s="1"/>
  <c r="N86" i="1" s="1"/>
  <c r="O86" i="1" s="1"/>
  <c r="P86" i="1" s="1"/>
  <c r="Q86" i="1" s="1"/>
  <c r="R86" i="1" s="1"/>
  <c r="E86" i="1" s="1"/>
  <c r="H90" i="1"/>
  <c r="I90" i="1" s="1"/>
  <c r="J90" i="1" s="1"/>
  <c r="K90" i="1" s="1"/>
  <c r="L90" i="1" s="1"/>
  <c r="M90" i="1" s="1"/>
  <c r="N90" i="1" s="1"/>
  <c r="O90" i="1" s="1"/>
  <c r="P90" i="1" s="1"/>
  <c r="Q90" i="1" s="1"/>
  <c r="R90" i="1" s="1"/>
  <c r="E90" i="1" s="1"/>
  <c r="H93" i="1"/>
  <c r="I93" i="1" s="1"/>
  <c r="J93" i="1" s="1"/>
  <c r="K93" i="1" s="1"/>
  <c r="L93" i="1" s="1"/>
  <c r="M93" i="1" s="1"/>
  <c r="N93" i="1" s="1"/>
  <c r="O93" i="1" s="1"/>
  <c r="P93" i="1" s="1"/>
  <c r="Q93" i="1" s="1"/>
  <c r="R93" i="1" s="1"/>
  <c r="E93" i="1" s="1"/>
  <c r="I84" i="1"/>
  <c r="J84" i="1" s="1"/>
  <c r="K84" i="1" s="1"/>
  <c r="L84" i="1" s="1"/>
  <c r="M84" i="1" s="1"/>
  <c r="N84" i="1" s="1"/>
  <c r="O84" i="1" s="1"/>
  <c r="P84" i="1" s="1"/>
  <c r="Q84" i="1" s="1"/>
  <c r="R84" i="1" s="1"/>
  <c r="E84" i="1" s="1"/>
  <c r="J12" i="1"/>
  <c r="K12" i="1" s="1"/>
  <c r="L12" i="1" s="1"/>
  <c r="M12" i="1" s="1"/>
  <c r="N12" i="1" s="1"/>
  <c r="O12" i="1" s="1"/>
  <c r="P12" i="1" s="1"/>
  <c r="Q12" i="1" s="1"/>
  <c r="R12" i="1" s="1"/>
  <c r="E12" i="1" s="1"/>
  <c r="I14" i="1"/>
  <c r="J14" i="1" s="1"/>
  <c r="K14" i="1" s="1"/>
  <c r="L14" i="1" s="1"/>
  <c r="M14" i="1" s="1"/>
  <c r="N14" i="1" s="1"/>
  <c r="O14" i="1" s="1"/>
  <c r="P14" i="1" s="1"/>
  <c r="Q14" i="1" s="1"/>
  <c r="R14" i="1" s="1"/>
  <c r="E14" i="1" s="1"/>
  <c r="H85" i="1"/>
  <c r="I85" i="1" s="1"/>
  <c r="J85" i="1" s="1"/>
  <c r="K85" i="1" s="1"/>
  <c r="L85" i="1" s="1"/>
  <c r="M85" i="1" s="1"/>
  <c r="N85" i="1" s="1"/>
  <c r="O85" i="1" s="1"/>
  <c r="P85" i="1" s="1"/>
  <c r="Q85" i="1" s="1"/>
  <c r="R85" i="1" s="1"/>
  <c r="E85" i="1" s="1"/>
  <c r="N7" i="1"/>
  <c r="O7" i="1" s="1"/>
  <c r="P7" i="1" s="1"/>
  <c r="Q7" i="1" s="1"/>
  <c r="R7" i="1" s="1"/>
  <c r="E7" i="1" s="1"/>
  <c r="H88" i="1"/>
  <c r="I88" i="1" s="1"/>
  <c r="J88" i="1" s="1"/>
  <c r="K88" i="1" s="1"/>
  <c r="L88" i="1" s="1"/>
  <c r="M88" i="1" s="1"/>
  <c r="N88" i="1" s="1"/>
  <c r="O88" i="1" s="1"/>
  <c r="P88" i="1" s="1"/>
  <c r="Q88" i="1" s="1"/>
  <c r="R88" i="1" s="1"/>
  <c r="E88" i="1" s="1"/>
  <c r="O3" i="1"/>
  <c r="P3" i="1" s="1"/>
  <c r="Q3" i="1" s="1"/>
  <c r="R3" i="1" s="1"/>
  <c r="E3" i="1" s="1"/>
  <c r="M6" i="1"/>
  <c r="N6" i="1" s="1"/>
  <c r="E4" i="1"/>
  <c r="I94" i="1"/>
  <c r="J94" i="1" s="1"/>
  <c r="K94" i="1" s="1"/>
  <c r="L94" i="1" s="1"/>
  <c r="M94" i="1" s="1"/>
  <c r="N94" i="1" s="1"/>
  <c r="O94" i="1" s="1"/>
  <c r="P94" i="1" s="1"/>
  <c r="Q94" i="1" s="1"/>
  <c r="R94" i="1" s="1"/>
  <c r="E94" i="1" s="1"/>
  <c r="I92" i="1"/>
  <c r="J92" i="1" s="1"/>
  <c r="K92" i="1" s="1"/>
  <c r="L92" i="1" s="1"/>
  <c r="M92" i="1" s="1"/>
  <c r="N92" i="1" s="1"/>
  <c r="O92" i="1" s="1"/>
  <c r="P92" i="1" s="1"/>
  <c r="Q92" i="1" s="1"/>
  <c r="R92" i="1" s="1"/>
  <c r="E92" i="1" s="1"/>
  <c r="I83" i="1"/>
  <c r="J83" i="1" s="1"/>
  <c r="K83" i="1" s="1"/>
  <c r="L83" i="1" s="1"/>
  <c r="M83" i="1" s="1"/>
  <c r="N83" i="1" s="1"/>
  <c r="O83" i="1" s="1"/>
  <c r="P83" i="1" s="1"/>
  <c r="Q83" i="1" s="1"/>
  <c r="R83" i="1" s="1"/>
  <c r="E83" i="1" s="1"/>
  <c r="K42" i="1"/>
  <c r="L42" i="1" s="1"/>
  <c r="M42" i="1" s="1"/>
  <c r="N42" i="1" s="1"/>
  <c r="O42" i="1" s="1"/>
  <c r="P42" i="1" s="1"/>
  <c r="Q42" i="1" s="1"/>
  <c r="R42" i="1" s="1"/>
  <c r="E42" i="1" s="1"/>
  <c r="O35" i="1"/>
  <c r="P35" i="1" s="1"/>
  <c r="Q35" i="1" s="1"/>
  <c r="R35" i="1" s="1"/>
  <c r="E35" i="1" s="1"/>
  <c r="O29" i="1"/>
  <c r="P29" i="1" s="1"/>
  <c r="Q29" i="1" s="1"/>
  <c r="R29" i="1" s="1"/>
  <c r="E29" i="1" s="1"/>
  <c r="J13" i="1"/>
  <c r="K13" i="1" s="1"/>
  <c r="L13" i="1" s="1"/>
  <c r="M13" i="1" s="1"/>
  <c r="N13" i="1" s="1"/>
  <c r="O13" i="1" s="1"/>
  <c r="P13" i="1" s="1"/>
  <c r="Q13" i="1" s="1"/>
  <c r="R13" i="1" s="1"/>
  <c r="E13" i="1" s="1"/>
  <c r="J9" i="1"/>
  <c r="K9" i="1" s="1"/>
  <c r="L9" i="1" s="1"/>
  <c r="M9" i="1" s="1"/>
  <c r="N9" i="1" s="1"/>
  <c r="O9" i="1" s="1"/>
  <c r="P9" i="1" s="1"/>
  <c r="Q9" i="1" s="1"/>
  <c r="R9" i="1" s="1"/>
  <c r="E9" i="1" s="1"/>
  <c r="J15" i="1"/>
  <c r="K15" i="1" s="1"/>
  <c r="L15" i="1" s="1"/>
  <c r="M15" i="1" s="1"/>
  <c r="N15" i="1" s="1"/>
  <c r="O15" i="1" s="1"/>
  <c r="P15" i="1" s="1"/>
  <c r="Q15" i="1" s="1"/>
  <c r="R15" i="1" s="1"/>
  <c r="E15" i="1" s="1"/>
  <c r="J11" i="1"/>
  <c r="K11" i="1" s="1"/>
  <c r="L11" i="1" s="1"/>
  <c r="M11" i="1" s="1"/>
  <c r="N11" i="1" s="1"/>
  <c r="O11" i="1" s="1"/>
  <c r="P11" i="1" s="1"/>
  <c r="Q11" i="1" s="1"/>
  <c r="R11" i="1" s="1"/>
  <c r="E11" i="1" s="1"/>
  <c r="J8" i="1"/>
  <c r="K8" i="1" s="1"/>
  <c r="L8" i="1" s="1"/>
  <c r="M8" i="1" s="1"/>
  <c r="N8" i="1" s="1"/>
  <c r="O8" i="1" s="1"/>
  <c r="P8" i="1" s="1"/>
  <c r="Q8" i="1" s="1"/>
  <c r="R8" i="1" s="1"/>
  <c r="E8" i="1" s="1"/>
  <c r="H79" i="1"/>
  <c r="I79" i="1" s="1"/>
  <c r="J79" i="1" s="1"/>
  <c r="K79" i="1" s="1"/>
  <c r="L79" i="1" s="1"/>
  <c r="M79" i="1" s="1"/>
  <c r="N79" i="1" s="1"/>
  <c r="O79" i="1" s="1"/>
  <c r="P79" i="1" s="1"/>
  <c r="Q79" i="1" s="1"/>
  <c r="R79" i="1" s="1"/>
  <c r="E79" i="1" s="1"/>
  <c r="C14" i="2"/>
  <c r="O6" i="1" l="1"/>
  <c r="P6" i="1" s="1"/>
  <c r="Q6" i="1" s="1"/>
  <c r="R6" i="1" s="1"/>
  <c r="E6" i="1" s="1"/>
  <c r="P1" i="2"/>
  <c r="D1" i="2"/>
  <c r="E1" i="2"/>
  <c r="F1" i="2"/>
  <c r="G1" i="2"/>
  <c r="H1" i="2"/>
  <c r="I1" i="2"/>
  <c r="J1" i="2"/>
  <c r="K1" i="2"/>
  <c r="L1" i="2"/>
  <c r="M1" i="2"/>
  <c r="M2" i="2" s="1"/>
  <c r="N1" i="2"/>
  <c r="O1" i="2"/>
  <c r="O2" i="2" s="1"/>
  <c r="C1" i="2"/>
  <c r="C4" i="2" s="1"/>
  <c r="O4" i="2" l="1"/>
  <c r="E2" i="2"/>
  <c r="C2" i="2"/>
  <c r="L2" i="2"/>
  <c r="H2" i="2"/>
  <c r="D2" i="2"/>
  <c r="G2" i="2"/>
  <c r="K2" i="2"/>
  <c r="N2" i="2"/>
  <c r="J2" i="2"/>
  <c r="F2" i="2"/>
  <c r="I2" i="2"/>
  <c r="C3" i="2" l="1"/>
  <c r="J3" i="2"/>
  <c r="G3" i="2"/>
  <c r="K3" i="2"/>
  <c r="O3" i="2"/>
  <c r="H3" i="2"/>
  <c r="L3" i="2"/>
  <c r="D3" i="2"/>
  <c r="E3" i="2"/>
  <c r="I3" i="2"/>
  <c r="M3" i="2"/>
  <c r="F3" i="2"/>
  <c r="N3" i="2"/>
  <c r="E5" i="1" l="1"/>
  <c r="G5" i="1" s="1"/>
  <c r="E4" i="2"/>
  <c r="I5" i="1" l="1"/>
  <c r="D14" i="2"/>
  <c r="E14" i="2"/>
  <c r="D4" i="2"/>
  <c r="F4" i="2"/>
  <c r="K5" i="1" l="1"/>
  <c r="G14" i="2"/>
  <c r="F14" i="2"/>
  <c r="G4" i="2"/>
  <c r="M5" i="1" l="1"/>
  <c r="H14" i="2"/>
  <c r="I14" i="2"/>
  <c r="H4" i="2"/>
  <c r="O5" i="1" l="1"/>
  <c r="J14" i="2"/>
  <c r="K14" i="2"/>
  <c r="I4" i="2"/>
  <c r="Q5" i="1" l="1"/>
  <c r="L14" i="2"/>
  <c r="M14" i="2"/>
  <c r="J4" i="2"/>
  <c r="N14" i="2" l="1"/>
  <c r="O14" i="2"/>
  <c r="K4" i="2"/>
  <c r="L4" i="2" l="1"/>
  <c r="M4" i="2" l="1"/>
  <c r="N4" i="2" l="1"/>
  <c r="C5" i="2"/>
  <c r="M13" i="2" l="1"/>
  <c r="I13" i="2"/>
  <c r="D13" i="2"/>
  <c r="L13" i="2"/>
  <c r="H13" i="2"/>
  <c r="C13" i="2"/>
  <c r="G13" i="2"/>
  <c r="K13" i="2"/>
  <c r="F13" i="2"/>
  <c r="N13" i="2"/>
  <c r="J13" i="2"/>
  <c r="E13" i="2"/>
  <c r="O13" i="2"/>
  <c r="M9" i="2"/>
  <c r="O7" i="2"/>
  <c r="F11" i="2"/>
  <c r="D6" i="2"/>
  <c r="E11" i="2"/>
  <c r="J6" i="2"/>
  <c r="G11" i="2"/>
  <c r="H7" i="2"/>
  <c r="I7" i="2"/>
  <c r="E6" i="2"/>
  <c r="D9" i="2"/>
  <c r="E9" i="2"/>
  <c r="C9" i="2"/>
  <c r="N9" i="2"/>
  <c r="O9" i="2"/>
  <c r="M6" i="2"/>
  <c r="O6" i="2"/>
  <c r="N6" i="2"/>
  <c r="D11" i="2"/>
  <c r="I6" i="2"/>
  <c r="H9" i="2"/>
  <c r="F7" i="2"/>
  <c r="J9" i="2"/>
  <c r="K7" i="2"/>
  <c r="L7" i="2"/>
  <c r="C11" i="2"/>
  <c r="H6" i="2"/>
  <c r="N11" i="2"/>
  <c r="O11" i="2"/>
  <c r="N7" i="2"/>
  <c r="E7" i="2"/>
  <c r="L6" i="2"/>
  <c r="G7" i="2"/>
  <c r="H11" i="2"/>
  <c r="J7" i="2"/>
  <c r="G6" i="2"/>
  <c r="J11" i="2"/>
  <c r="K9" i="2"/>
  <c r="L9" i="2"/>
  <c r="L11" i="2"/>
  <c r="F9" i="2"/>
  <c r="D7" i="2"/>
  <c r="C6" i="2"/>
  <c r="I11" i="2"/>
  <c r="G9" i="2"/>
  <c r="I9" i="2"/>
  <c r="K6" i="2"/>
  <c r="M7" i="2"/>
  <c r="F6" i="2"/>
  <c r="K11" i="2"/>
  <c r="C7" i="2"/>
  <c r="M11" i="2"/>
  <c r="H8" i="2" l="1"/>
  <c r="N8" i="2"/>
  <c r="K8" i="2"/>
  <c r="F8" i="2"/>
  <c r="O8" i="2"/>
  <c r="I8" i="2"/>
  <c r="L8" i="2"/>
  <c r="C8" i="2"/>
  <c r="D8" i="2"/>
  <c r="G8" i="2"/>
  <c r="M8" i="2"/>
  <c r="E8" i="2"/>
  <c r="J8" i="2"/>
  <c r="O5" i="2"/>
  <c r="D5" i="2"/>
  <c r="E5" i="2"/>
  <c r="F5" i="2"/>
  <c r="G5" i="2"/>
  <c r="H5" i="2"/>
  <c r="I5" i="2"/>
  <c r="J5" i="2"/>
  <c r="K5" i="2"/>
  <c r="L5" i="2"/>
  <c r="M5" i="2"/>
  <c r="N5" i="2"/>
  <c r="D12" i="2"/>
  <c r="M12" i="2"/>
  <c r="G12" i="2"/>
  <c r="O12" i="2"/>
  <c r="N12" i="2"/>
  <c r="C12" i="2"/>
  <c r="H12" i="2"/>
  <c r="E12" i="2"/>
  <c r="L12" i="2"/>
  <c r="I12" i="2"/>
  <c r="J12" i="2"/>
  <c r="F12" i="2"/>
  <c r="K12" i="2"/>
  <c r="J10" i="2"/>
  <c r="O10" i="2"/>
  <c r="M10" i="2"/>
  <c r="N10" i="2"/>
  <c r="C10" i="2"/>
  <c r="E10" i="2"/>
  <c r="I10" i="2"/>
  <c r="H10" i="2"/>
  <c r="F10" i="2"/>
  <c r="G10" i="2"/>
  <c r="D10" i="2"/>
  <c r="L10" i="2"/>
  <c r="K10" i="2"/>
</calcChain>
</file>

<file path=xl/sharedStrings.xml><?xml version="1.0" encoding="utf-8"?>
<sst xmlns="http://schemas.openxmlformats.org/spreadsheetml/2006/main" count="320" uniqueCount="145">
  <si>
    <t>Project</t>
  </si>
  <si>
    <t>Initial target</t>
  </si>
  <si>
    <t>Current target</t>
  </si>
  <si>
    <t>Met in advance</t>
  </si>
  <si>
    <t>Met just in time</t>
  </si>
  <si>
    <t>Met late</t>
  </si>
  <si>
    <t>Met</t>
  </si>
  <si>
    <t>Table1</t>
  </si>
  <si>
    <t>Postponed</t>
  </si>
  <si>
    <t>Late - cmltd</t>
  </si>
  <si>
    <t>In time - cmltd</t>
  </si>
  <si>
    <t>In advance - cmltd</t>
  </si>
  <si>
    <t>Updated target - cmltd</t>
  </si>
  <si>
    <t>Late</t>
  </si>
  <si>
    <t>BU1</t>
  </si>
  <si>
    <t>BU2</t>
  </si>
  <si>
    <t>BU3</t>
  </si>
  <si>
    <t>BU4</t>
  </si>
  <si>
    <t>Project 1</t>
  </si>
  <si>
    <t>Project 2</t>
  </si>
  <si>
    <t>Project 3</t>
  </si>
  <si>
    <t>Project 4</t>
  </si>
  <si>
    <t>Project 5</t>
  </si>
  <si>
    <t>Project 6</t>
  </si>
  <si>
    <t>Project 7</t>
  </si>
  <si>
    <t>Project 8</t>
  </si>
  <si>
    <t>Project 9</t>
  </si>
  <si>
    <t>Project 10</t>
  </si>
  <si>
    <t>Project 11</t>
  </si>
  <si>
    <t>Project 12</t>
  </si>
  <si>
    <t>Project 13</t>
  </si>
  <si>
    <t>Project 14</t>
  </si>
  <si>
    <t>Project 15</t>
  </si>
  <si>
    <t>Project 16</t>
  </si>
  <si>
    <t>Project 17</t>
  </si>
  <si>
    <t>Project 18</t>
  </si>
  <si>
    <t>Project 19</t>
  </si>
  <si>
    <t>Project 20</t>
  </si>
  <si>
    <t>Project 21</t>
  </si>
  <si>
    <t>Milestone 1</t>
  </si>
  <si>
    <t>Milestone 2</t>
  </si>
  <si>
    <t>Milestone 3</t>
  </si>
  <si>
    <t>Milestone 4</t>
  </si>
  <si>
    <t>Milestone 5</t>
  </si>
  <si>
    <t>Milestone 6</t>
  </si>
  <si>
    <t>Milestone 7</t>
  </si>
  <si>
    <t>Milestone 8</t>
  </si>
  <si>
    <t>Milestone 9</t>
  </si>
  <si>
    <t>Milestone 10</t>
  </si>
  <si>
    <t>Milestone 11</t>
  </si>
  <si>
    <t>Milestone 12</t>
  </si>
  <si>
    <t>Milestone 13</t>
  </si>
  <si>
    <t>Milestone 14</t>
  </si>
  <si>
    <t>Milestone 15</t>
  </si>
  <si>
    <t>Milestone 16</t>
  </si>
  <si>
    <t>Milestone 17</t>
  </si>
  <si>
    <t>Milestone 18</t>
  </si>
  <si>
    <t>Milestone 19</t>
  </si>
  <si>
    <t>Milestone 20</t>
  </si>
  <si>
    <t>Milestone 21</t>
  </si>
  <si>
    <t>Milestone 22</t>
  </si>
  <si>
    <t>Milestone 23</t>
  </si>
  <si>
    <t>Milestone 25</t>
  </si>
  <si>
    <t>Milestone 26</t>
  </si>
  <si>
    <t>Milestone 27</t>
  </si>
  <si>
    <t>Milestone 28</t>
  </si>
  <si>
    <t>Milestone 29</t>
  </si>
  <si>
    <t>Milestone 30</t>
  </si>
  <si>
    <t>Milestone 31</t>
  </si>
  <si>
    <t>Milestone 32</t>
  </si>
  <si>
    <t>Milestone 33</t>
  </si>
  <si>
    <t>Milestone 34</t>
  </si>
  <si>
    <t>Milestone 35</t>
  </si>
  <si>
    <t>Milestone 36</t>
  </si>
  <si>
    <t>Milestone 37</t>
  </si>
  <si>
    <t>Milestone 38</t>
  </si>
  <si>
    <t>Milestone 39</t>
  </si>
  <si>
    <t>Milestone 40</t>
  </si>
  <si>
    <t>Milestone 41</t>
  </si>
  <si>
    <t>Milestone 42</t>
  </si>
  <si>
    <t>Milestone 43</t>
  </si>
  <si>
    <t>Milestone 44</t>
  </si>
  <si>
    <t>Milestone 45</t>
  </si>
  <si>
    <t>Milestone 46</t>
  </si>
  <si>
    <t>Milestone 47</t>
  </si>
  <si>
    <t>Milestone 48</t>
  </si>
  <si>
    <t>Milestone 49</t>
  </si>
  <si>
    <t>Milestone 50</t>
  </si>
  <si>
    <t>Milestone 51</t>
  </si>
  <si>
    <t>Milestone 52</t>
  </si>
  <si>
    <t>Milestone 55</t>
  </si>
  <si>
    <t>Milestone 56</t>
  </si>
  <si>
    <t>Milestone 57</t>
  </si>
  <si>
    <t>Milestone 58</t>
  </si>
  <si>
    <t>Milestone 59</t>
  </si>
  <si>
    <t>Milestone 60</t>
  </si>
  <si>
    <t>Milestone 61</t>
  </si>
  <si>
    <t>Milestone 62</t>
  </si>
  <si>
    <t>Milestone 63</t>
  </si>
  <si>
    <t>Milestone 64</t>
  </si>
  <si>
    <t>Milestone 65</t>
  </si>
  <si>
    <t>Milestone 66</t>
  </si>
  <si>
    <t>Milestone 67</t>
  </si>
  <si>
    <t>Milestone 68</t>
  </si>
  <si>
    <t>Milestone 69</t>
  </si>
  <si>
    <t>Milestone 70</t>
  </si>
  <si>
    <t>Milestone 71</t>
  </si>
  <si>
    <t>Milestone 72</t>
  </si>
  <si>
    <t>Milestone 73</t>
  </si>
  <si>
    <t>Milestone 74</t>
  </si>
  <si>
    <t>Milestone 75</t>
  </si>
  <si>
    <t>Milestone 76</t>
  </si>
  <si>
    <t>Milestone 77</t>
  </si>
  <si>
    <t>Milestone 78</t>
  </si>
  <si>
    <t>Milestone 79</t>
  </si>
  <si>
    <t>Milestone 80</t>
  </si>
  <si>
    <t>Milestone 81</t>
  </si>
  <si>
    <t>Milestone 82</t>
  </si>
  <si>
    <t>Milestone 83</t>
  </si>
  <si>
    <t>Milestone 84</t>
  </si>
  <si>
    <t>Milestone 85</t>
  </si>
  <si>
    <t>Milestone 86</t>
  </si>
  <si>
    <t>Milestone 87</t>
  </si>
  <si>
    <t>Milestone 88</t>
  </si>
  <si>
    <t>Milestone 89</t>
  </si>
  <si>
    <t>Milestone 90</t>
  </si>
  <si>
    <t>Milestone 91</t>
  </si>
  <si>
    <t>Milestone 92</t>
  </si>
  <si>
    <t>Milestone 93</t>
  </si>
  <si>
    <t>Milestone 94</t>
  </si>
  <si>
    <t>Milestone 95</t>
  </si>
  <si>
    <t>Milestone 96</t>
  </si>
  <si>
    <t>Milestone 97</t>
  </si>
  <si>
    <t>Milestone 98</t>
  </si>
  <si>
    <t>Milestone 99</t>
  </si>
  <si>
    <t>Milestone 100</t>
  </si>
  <si>
    <t>Milestone 101</t>
  </si>
  <si>
    <t>Milestone 103</t>
  </si>
  <si>
    <t>Milestone 104</t>
  </si>
  <si>
    <t>Milestone</t>
  </si>
  <si>
    <t>Business Unit</t>
  </si>
  <si>
    <t>Cible initiale</t>
  </si>
  <si>
    <t>Date de réalisation</t>
  </si>
  <si>
    <t>Màj mensuelle des objectifs</t>
  </si>
  <si>
    <t>Initial target - cmltd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</si>
</sst>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164" formatCode="_(* #,##0.00_);_(* \(#,##0.00\);_(* &quot;-&quot;??_);_(@_)"/>
    <numFmt numFmtId="165" formatCode="&quot;$&quot;#,##0_);[Red]\(&quot;$&quot;#,##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-* #,##0.00\ [$€-1]_-;\-* #,##0.00\ [$€-1]_-;_-* &quot;-&quot;??\ [$€-1]_-"/>
    <numFmt numFmtId="170" formatCode="\$#,##0.00;[Red]\-\$#,##0.00"/>
    <numFmt numFmtId="171" formatCode="0.00_)"/>
    <numFmt numFmtId="172" formatCode="_-* #,##0\ _D_M_-;\-* #,##0\ _D_M_-;_-* &quot;-&quot;\ _D_M_-;_-@_-"/>
    <numFmt numFmtId="173" formatCode="dd\ mmm\ yy"/>
    <numFmt numFmtId="174" formatCode="_-* #,##0.00\ &quot;F&quot;_-;\-* #,##0.00\ &quot;F&quot;_-;_-* &quot;-&quot;??\ &quot;F&quot;_-;_-@_-"/>
    <numFmt numFmtId="175" formatCode="#,##0\ &quot;Euro&quot;\ \ ;[Red]\-#,##0\ &quot;Euro&quot;\ \ "/>
    <numFmt numFmtId="176" formatCode="#,##0.00\ \€\ \ ;[Red]\-#,##0.00\ \€\ \ "/>
    <numFmt numFmtId="177" formatCode="#,##0\ \€\ \ ;[Red]\-#,##0\ \€\ \ "/>
    <numFmt numFmtId="178" formatCode="ddd"/>
    <numFmt numFmtId="179" formatCode="[Red]&quot;Too long&quot;;[Red]&quot;Mandatory field&quot;;&quot;OK&quot;"/>
    <numFmt numFmtId="180" formatCode="0%\ \ "/>
    <numFmt numFmtId="181" formatCode="#,##0.00\ &quot;DM&quot;\ \ ;[Red]\-#,##0.00\ &quot;DM&quot;\ \ ;"/>
    <numFmt numFmtId="182" formatCode="_(&quot;R$&quot;* #,##0_);_(&quot;R$&quot;* \(#,##0\);_(&quot;R$&quot;* &quot;-&quot;_);_(@_)"/>
    <numFmt numFmtId="183" formatCode="_(&quot;R$&quot;* #,##0.00_);_(&quot;R$&quot;* \(#,##0.00\);_(&quot;R$&quot;* &quot;-&quot;??_);_(@_)"/>
    <numFmt numFmtId="184" formatCode="[$-409]mmm\-yy;@"/>
    <numFmt numFmtId="188" formatCode="d/m/yy;@"/>
  </numFmts>
  <fonts count="65"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</font>
    <font>
      <b/>
      <sz val="10"/>
      <color indexed="8"/>
      <name val="Arial"/>
      <family val="2"/>
    </font>
    <font>
      <u/>
      <sz val="10"/>
      <color indexed="12"/>
      <name val="Arial"/>
    </font>
    <font>
      <sz val="10"/>
      <color indexed="8"/>
      <name val="Arial"/>
      <family val="2"/>
    </font>
    <font>
      <sz val="10"/>
      <color indexed="8"/>
      <name val="ARIAL"/>
      <charset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indexed="9"/>
      <name val="Arial"/>
      <family val="2"/>
    </font>
    <font>
      <sz val="11"/>
      <color indexed="10"/>
      <name val="Calibri"/>
      <family val="2"/>
    </font>
    <font>
      <sz val="11"/>
      <color indexed="16"/>
      <name val="Calibri"/>
      <family val="2"/>
    </font>
    <font>
      <b/>
      <sz val="11"/>
      <color indexed="52"/>
      <name val="Calibri"/>
      <family val="2"/>
    </font>
    <font>
      <b/>
      <sz val="11"/>
      <color indexed="53"/>
      <name val="Calibri"/>
      <family val="2"/>
    </font>
    <font>
      <b/>
      <sz val="10"/>
      <name val="Helv"/>
    </font>
    <font>
      <sz val="11"/>
      <color indexed="52"/>
      <name val="Calibri"/>
      <family val="2"/>
    </font>
    <font>
      <sz val="12"/>
      <color indexed="18"/>
      <name val="Arial"/>
      <family val="2"/>
    </font>
    <font>
      <b/>
      <sz val="11"/>
      <color indexed="9"/>
      <name val="Calibri"/>
      <family val="2"/>
    </font>
    <font>
      <sz val="10"/>
      <name val="Times New Roman"/>
    </font>
    <font>
      <sz val="10"/>
      <name val="Arial"/>
      <charset val="162"/>
    </font>
    <font>
      <b/>
      <sz val="12"/>
      <name val="Avalon"/>
    </font>
    <font>
      <b/>
      <sz val="11"/>
      <name val="Arial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i/>
      <sz val="10"/>
      <color indexed="23"/>
      <name val="Arial"/>
      <family val="2"/>
    </font>
    <font>
      <sz val="11"/>
      <color indexed="17"/>
      <name val="Calibri"/>
      <family val="2"/>
    </font>
    <font>
      <b/>
      <sz val="12"/>
      <name val="Helv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5"/>
      <name val="Avalon"/>
    </font>
    <font>
      <sz val="11"/>
      <color indexed="48"/>
      <name val="Calibri"/>
      <family val="2"/>
    </font>
    <font>
      <sz val="11"/>
      <color indexed="20"/>
      <name val="Calibri"/>
      <family val="2"/>
    </font>
    <font>
      <sz val="11"/>
      <color indexed="53"/>
      <name val="Calibri"/>
      <family val="2"/>
    </font>
    <font>
      <b/>
      <sz val="11"/>
      <name val="Helv"/>
    </font>
    <font>
      <b/>
      <sz val="14"/>
      <name val="Avalon"/>
    </font>
    <font>
      <sz val="11"/>
      <color indexed="60"/>
      <name val="Calibri"/>
      <family val="2"/>
    </font>
    <font>
      <b/>
      <i/>
      <sz val="16"/>
      <name val="Helv"/>
    </font>
    <font>
      <b/>
      <sz val="11"/>
      <color indexed="63"/>
      <name val="Calibri"/>
      <family val="2"/>
    </font>
    <font>
      <b/>
      <sz val="10"/>
      <color indexed="39"/>
      <name val="Arial"/>
      <family val="2"/>
    </font>
    <font>
      <b/>
      <sz val="12"/>
      <color indexed="8"/>
      <name val="Arial"/>
    </font>
    <font>
      <sz val="10"/>
      <color indexed="39"/>
      <name val="Arial"/>
      <family val="2"/>
    </font>
    <font>
      <sz val="19"/>
      <color indexed="48"/>
      <name val="Arial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Courier"/>
      <family val="3"/>
    </font>
    <font>
      <sz val="7"/>
      <name val="Avalon"/>
    </font>
    <font>
      <sz val="7"/>
      <name val="Frutiger"/>
    </font>
    <font>
      <sz val="9"/>
      <name val="Arial"/>
      <family val="2"/>
    </font>
    <font>
      <sz val="10"/>
      <name val="Helv"/>
    </font>
    <font>
      <sz val="10"/>
      <name val="Geneva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9"/>
        <bgColor indexed="64"/>
      </patternFill>
    </fill>
    <fill>
      <patternFill patternType="gray0625"/>
    </fill>
    <fill>
      <patternFill patternType="solid">
        <fgColor indexed="43"/>
        <bgColor indexed="64"/>
      </patternFill>
    </fill>
    <fill>
      <patternFill patternType="solid">
        <fgColor indexed="43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15"/>
      </patternFill>
    </fill>
    <fill>
      <patternFill patternType="solid">
        <fgColor indexed="55"/>
      </patternFill>
    </fill>
    <fill>
      <patternFill patternType="solid">
        <fgColor theme="4"/>
        <bgColor theme="4"/>
      </patternFill>
    </fill>
    <fill>
      <patternFill patternType="solid">
        <fgColor theme="3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ck">
        <color indexed="10"/>
      </top>
      <bottom/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3"/>
      </bottom>
      <diagonal/>
    </border>
    <border>
      <left/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theme="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01">
    <xf numFmtId="0" fontId="0" fillId="0" borderId="0"/>
    <xf numFmtId="0" fontId="1" fillId="0" borderId="0"/>
    <xf numFmtId="0" fontId="4" fillId="0" borderId="0"/>
    <xf numFmtId="0" fontId="9" fillId="0" borderId="0">
      <alignment vertical="top"/>
    </xf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3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5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9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5" borderId="0" applyNumberFormat="0" applyBorder="0" applyAlignment="0" applyProtection="0"/>
    <xf numFmtId="0" fontId="8" fillId="7" borderId="0" applyNumberFormat="0" applyBorder="0" applyAlignment="0" applyProtection="0"/>
    <xf numFmtId="0" fontId="11" fillId="18" borderId="0" applyNumberFormat="0" applyBorder="0" applyAlignment="0" applyProtection="0"/>
    <xf numFmtId="0" fontId="11" fillId="9" borderId="0" applyNumberFormat="0" applyBorder="0" applyAlignment="0" applyProtection="0"/>
    <xf numFmtId="0" fontId="11" fillId="13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2" fillId="15" borderId="0" applyNumberFormat="0" applyBorder="0" applyAlignment="0" applyProtection="0"/>
    <xf numFmtId="0" fontId="12" fillId="9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5" borderId="0" applyNumberFormat="0" applyBorder="0" applyAlignment="0" applyProtection="0"/>
    <xf numFmtId="0" fontId="12" fillId="7" borderId="0" applyNumberFormat="0" applyBorder="0" applyAlignment="0" applyProtection="0"/>
    <xf numFmtId="0" fontId="11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1" fillId="29" borderId="0" applyNumberFormat="0" applyBorder="0" applyAlignment="0" applyProtection="0"/>
    <xf numFmtId="0" fontId="11" fillId="16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9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33" borderId="0" applyNumberFormat="0" applyBorder="0" applyAlignment="0" applyProtection="0"/>
    <xf numFmtId="0" fontId="10" fillId="34" borderId="0" applyNumberFormat="0" applyBorder="0" applyAlignment="0" applyProtection="0"/>
    <xf numFmtId="0" fontId="10" fillId="28" borderId="0" applyNumberFormat="0" applyBorder="0" applyAlignment="0" applyProtection="0"/>
    <xf numFmtId="0" fontId="11" fillId="35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8" borderId="0" applyNumberFormat="0" applyBorder="0" applyAlignment="0" applyProtection="0"/>
    <xf numFmtId="0" fontId="15" fillId="17" borderId="1" applyNumberFormat="0" applyAlignment="0" applyProtection="0"/>
    <xf numFmtId="0" fontId="16" fillId="36" borderId="1" applyNumberFormat="0" applyAlignment="0" applyProtection="0"/>
    <xf numFmtId="0" fontId="17" fillId="0" borderId="0"/>
    <xf numFmtId="0" fontId="18" fillId="0" borderId="2" applyNumberFormat="0" applyFill="0" applyAlignment="0" applyProtection="0"/>
    <xf numFmtId="0" fontId="19" fillId="0" borderId="0" applyNumberFormat="0"/>
    <xf numFmtId="0" fontId="20" fillId="29" borderId="3" applyNumberFormat="0" applyAlignment="0" applyProtection="0"/>
    <xf numFmtId="38" fontId="57" fillId="0" borderId="0" applyFill="0" applyBorder="0" applyAlignment="0" applyProtection="0"/>
    <xf numFmtId="164" fontId="1" fillId="0" borderId="0" applyFont="0" applyFill="0" applyBorder="0" applyAlignment="0" applyProtection="0"/>
    <xf numFmtId="0" fontId="10" fillId="10" borderId="4" applyNumberFormat="0" applyFont="0" applyAlignment="0" applyProtection="0"/>
    <xf numFmtId="170" fontId="21" fillId="0" borderId="0">
      <alignment horizontal="center"/>
    </xf>
    <xf numFmtId="165" fontId="58" fillId="0" borderId="0" applyFont="0" applyFill="0" applyBorder="0" applyAlignment="0" applyProtection="0"/>
    <xf numFmtId="174" fontId="1" fillId="0" borderId="0" applyFont="0" applyFill="0" applyBorder="0" applyAlignment="0" applyProtection="0"/>
    <xf numFmtId="173" fontId="22" fillId="0" borderId="0" applyFont="0" applyFill="0" applyBorder="0" applyAlignment="0" applyProtection="0">
      <alignment vertical="center"/>
    </xf>
    <xf numFmtId="14" fontId="22" fillId="0" borderId="0" applyFont="0" applyFill="0" applyBorder="0" applyProtection="0">
      <alignment horizontal="right" vertical="center"/>
    </xf>
    <xf numFmtId="0" fontId="23" fillId="1" borderId="0" applyFill="0">
      <alignment horizontal="center"/>
    </xf>
    <xf numFmtId="172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4" fillId="0" borderId="5" applyNumberFormat="0" applyFont="0" applyAlignment="0">
      <alignment horizontal="left"/>
    </xf>
    <xf numFmtId="0" fontId="25" fillId="37" borderId="0" applyNumberFormat="0" applyBorder="0" applyAlignment="0" applyProtection="0"/>
    <xf numFmtId="0" fontId="25" fillId="38" borderId="0" applyNumberFormat="0" applyBorder="0" applyAlignment="0" applyProtection="0"/>
    <xf numFmtId="0" fontId="25" fillId="39" borderId="0" applyNumberFormat="0" applyBorder="0" applyAlignment="0" applyProtection="0"/>
    <xf numFmtId="0" fontId="26" fillId="7" borderId="1" applyNumberFormat="0" applyAlignment="0" applyProtection="0"/>
    <xf numFmtId="169" fontId="1" fillId="0" borderId="0" applyFont="0" applyFill="0" applyBorder="0" applyAlignment="0" applyProtection="0"/>
    <xf numFmtId="175" fontId="4" fillId="0" borderId="0" applyFont="0" applyFill="0" applyBorder="0" applyAlignment="0" applyProtection="0"/>
    <xf numFmtId="176" fontId="4" fillId="0" borderId="0">
      <alignment vertical="center" wrapText="1"/>
      <protection locked="0"/>
    </xf>
    <xf numFmtId="177" fontId="4" fillId="0" borderId="0">
      <alignment vertical="center" wrapText="1"/>
      <protection locked="0"/>
    </xf>
    <xf numFmtId="176" fontId="1" fillId="0" borderId="0">
      <alignment vertical="center" wrapText="1"/>
      <protection locked="0"/>
    </xf>
    <xf numFmtId="169" fontId="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40" borderId="0" applyNumberFormat="0" applyBorder="0" applyAlignment="0" applyProtection="0"/>
    <xf numFmtId="38" fontId="2" fillId="41" borderId="0" applyNumberFormat="0" applyBorder="0" applyAlignment="0" applyProtection="0"/>
    <xf numFmtId="0" fontId="29" fillId="0" borderId="0">
      <alignment horizontal="left"/>
    </xf>
    <xf numFmtId="0" fontId="30" fillId="0" borderId="6" applyNumberFormat="0" applyFill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2" fillId="0" borderId="0" applyNumberFormat="0" applyFill="0" applyBorder="0" applyAlignment="0" applyProtection="0"/>
    <xf numFmtId="178" fontId="33" fillId="42" borderId="9">
      <alignment horizontal="left" vertical="top" textRotation="90"/>
    </xf>
    <xf numFmtId="0" fontId="7" fillId="0" borderId="0" applyNumberFormat="0" applyFill="0" applyBorder="0" applyAlignment="0" applyProtection="0">
      <alignment vertical="top"/>
      <protection locked="0"/>
    </xf>
    <xf numFmtId="0" fontId="34" fillId="35" borderId="1" applyNumberFormat="0" applyAlignment="0" applyProtection="0"/>
    <xf numFmtId="10" fontId="2" fillId="41" borderId="10" applyNumberFormat="0" applyBorder="0" applyAlignment="0" applyProtection="0"/>
    <xf numFmtId="0" fontId="35" fillId="3" borderId="0" applyNumberFormat="0" applyBorder="0" applyAlignment="0" applyProtection="0"/>
    <xf numFmtId="3" fontId="22" fillId="0" borderId="0" applyFont="0" applyFill="0" applyBorder="0" applyAlignment="0" applyProtection="0">
      <alignment vertical="center"/>
    </xf>
    <xf numFmtId="0" fontId="36" fillId="0" borderId="11" applyNumberFormat="0" applyFill="0" applyAlignment="0" applyProtection="0"/>
    <xf numFmtId="179" fontId="3" fillId="43" borderId="10" applyFont="0" applyFill="0" applyBorder="0" applyAlignment="0">
      <alignment horizontal="centerContinuous"/>
    </xf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0" fontId="37" fillId="0" borderId="12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38" fillId="1" borderId="0" applyFill="0">
      <alignment horizontal="center" vertical="center" textRotation="90"/>
    </xf>
    <xf numFmtId="0" fontId="39" fillId="35" borderId="0" applyNumberFormat="0" applyBorder="0" applyAlignment="0" applyProtection="0"/>
    <xf numFmtId="0" fontId="39" fillId="44" borderId="0" applyNumberFormat="0" applyBorder="0" applyAlignment="0" applyProtection="0"/>
    <xf numFmtId="171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34" borderId="4" applyNumberFormat="0" applyFont="0" applyAlignment="0" applyProtection="0"/>
    <xf numFmtId="0" fontId="41" fillId="36" borderId="13" applyNumberFormat="0" applyAlignment="0" applyProtection="0"/>
    <xf numFmtId="10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4" fontId="6" fillId="44" borderId="14" applyNumberFormat="0" applyProtection="0">
      <alignment vertical="center"/>
    </xf>
    <xf numFmtId="4" fontId="42" fillId="44" borderId="14" applyNumberFormat="0" applyProtection="0">
      <alignment vertical="center"/>
    </xf>
    <xf numFmtId="4" fontId="6" fillId="44" borderId="14" applyNumberFormat="0" applyProtection="0">
      <alignment horizontal="left" vertical="center" indent="1"/>
    </xf>
    <xf numFmtId="0" fontId="6" fillId="44" borderId="14" applyNumberFormat="0" applyProtection="0">
      <alignment horizontal="left" vertical="top" indent="1"/>
    </xf>
    <xf numFmtId="4" fontId="6" fillId="8" borderId="0" applyNumberFormat="0" applyProtection="0">
      <alignment horizontal="left" vertical="center" indent="1"/>
    </xf>
    <xf numFmtId="4" fontId="8" fillId="3" borderId="14" applyNumberFormat="0" applyProtection="0">
      <alignment horizontal="right" vertical="center"/>
    </xf>
    <xf numFmtId="4" fontId="8" fillId="9" borderId="14" applyNumberFormat="0" applyProtection="0">
      <alignment horizontal="right" vertical="center"/>
    </xf>
    <xf numFmtId="4" fontId="8" fillId="26" borderId="14" applyNumberFormat="0" applyProtection="0">
      <alignment horizontal="right" vertical="center"/>
    </xf>
    <xf numFmtId="4" fontId="8" fillId="14" borderId="14" applyNumberFormat="0" applyProtection="0">
      <alignment horizontal="right" vertical="center"/>
    </xf>
    <xf numFmtId="4" fontId="8" fillId="21" borderId="14" applyNumberFormat="0" applyProtection="0">
      <alignment horizontal="right" vertical="center"/>
    </xf>
    <xf numFmtId="4" fontId="8" fillId="33" borderId="14" applyNumberFormat="0" applyProtection="0">
      <alignment horizontal="right" vertical="center"/>
    </xf>
    <xf numFmtId="4" fontId="8" fillId="16" borderId="14" applyNumberFormat="0" applyProtection="0">
      <alignment horizontal="right" vertical="center"/>
    </xf>
    <xf numFmtId="4" fontId="8" fillId="45" borderId="14" applyNumberFormat="0" applyProtection="0">
      <alignment horizontal="right" vertical="center"/>
    </xf>
    <xf numFmtId="4" fontId="8" fillId="13" borderId="14" applyNumberFormat="0" applyProtection="0">
      <alignment horizontal="right" vertical="center"/>
    </xf>
    <xf numFmtId="4" fontId="6" fillId="46" borderId="15" applyNumberFormat="0" applyProtection="0">
      <alignment horizontal="left" vertical="center" indent="1"/>
    </xf>
    <xf numFmtId="4" fontId="8" fillId="47" borderId="0" applyNumberFormat="0" applyProtection="0">
      <alignment horizontal="left" vertical="center" indent="1"/>
    </xf>
    <xf numFmtId="4" fontId="43" fillId="15" borderId="0" applyNumberFormat="0" applyProtection="0">
      <alignment horizontal="left" vertical="center" indent="1"/>
    </xf>
    <xf numFmtId="4" fontId="8" fillId="8" borderId="14" applyNumberFormat="0" applyProtection="0">
      <alignment horizontal="right" vertical="center"/>
    </xf>
    <xf numFmtId="4" fontId="5" fillId="47" borderId="0" applyNumberFormat="0" applyProtection="0">
      <alignment horizontal="left" vertical="center" indent="1"/>
    </xf>
    <xf numFmtId="4" fontId="5" fillId="8" borderId="0" applyNumberFormat="0" applyProtection="0">
      <alignment horizontal="left" vertical="center" indent="1"/>
    </xf>
    <xf numFmtId="0" fontId="1" fillId="15" borderId="14" applyNumberFormat="0" applyProtection="0">
      <alignment horizontal="left" vertical="center" indent="1"/>
    </xf>
    <xf numFmtId="0" fontId="1" fillId="15" borderId="14" applyNumberFormat="0" applyProtection="0">
      <alignment horizontal="left" vertical="top" indent="1"/>
    </xf>
    <xf numFmtId="0" fontId="1" fillId="8" borderId="14" applyNumberFormat="0" applyProtection="0">
      <alignment horizontal="left" vertical="center" indent="1"/>
    </xf>
    <xf numFmtId="0" fontId="1" fillId="8" borderId="14" applyNumberFormat="0" applyProtection="0">
      <alignment horizontal="left" vertical="top" indent="1"/>
    </xf>
    <xf numFmtId="0" fontId="1" fillId="12" borderId="14" applyNumberFormat="0" applyProtection="0">
      <alignment horizontal="left" vertical="center" indent="1"/>
    </xf>
    <xf numFmtId="0" fontId="1" fillId="12" borderId="14" applyNumberFormat="0" applyProtection="0">
      <alignment horizontal="left" vertical="top" indent="1"/>
    </xf>
    <xf numFmtId="0" fontId="1" fillId="47" borderId="14" applyNumberFormat="0" applyProtection="0">
      <alignment horizontal="left" vertical="center" indent="1"/>
    </xf>
    <xf numFmtId="0" fontId="1" fillId="47" borderId="14" applyNumberFormat="0" applyProtection="0">
      <alignment horizontal="left" vertical="top" indent="1"/>
    </xf>
    <xf numFmtId="0" fontId="1" fillId="11" borderId="10" applyNumberFormat="0">
      <protection locked="0"/>
    </xf>
    <xf numFmtId="4" fontId="8" fillId="10" borderId="14" applyNumberFormat="0" applyProtection="0">
      <alignment vertical="center"/>
    </xf>
    <xf numFmtId="4" fontId="44" fillId="10" borderId="14" applyNumberFormat="0" applyProtection="0">
      <alignment vertical="center"/>
    </xf>
    <xf numFmtId="4" fontId="8" fillId="10" borderId="14" applyNumberFormat="0" applyProtection="0">
      <alignment horizontal="left" vertical="center" indent="1"/>
    </xf>
    <xf numFmtId="0" fontId="8" fillId="10" borderId="14" applyNumberFormat="0" applyProtection="0">
      <alignment horizontal="left" vertical="top" indent="1"/>
    </xf>
    <xf numFmtId="4" fontId="8" fillId="47" borderId="14" applyNumberFormat="0" applyProtection="0">
      <alignment horizontal="right" vertical="center"/>
    </xf>
    <xf numFmtId="4" fontId="44" fillId="47" borderId="14" applyNumberFormat="0" applyProtection="0">
      <alignment horizontal="right" vertical="center"/>
    </xf>
    <xf numFmtId="4" fontId="8" fillId="8" borderId="14" applyNumberFormat="0" applyProtection="0">
      <alignment horizontal="left" vertical="center" indent="1"/>
    </xf>
    <xf numFmtId="0" fontId="8" fillId="8" borderId="14" applyNumberFormat="0" applyProtection="0">
      <alignment horizontal="left" vertical="top" indent="1"/>
    </xf>
    <xf numFmtId="4" fontId="45" fillId="48" borderId="0" applyNumberFormat="0" applyProtection="0">
      <alignment horizontal="left" vertical="center" indent="1"/>
    </xf>
    <xf numFmtId="4" fontId="46" fillId="47" borderId="14" applyNumberFormat="0" applyProtection="0">
      <alignment horizontal="right" vertical="center"/>
    </xf>
    <xf numFmtId="0" fontId="28" fillId="4" borderId="0" applyNumberFormat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1" fillId="17" borderId="13" applyNumberFormat="0" applyAlignment="0" applyProtection="0"/>
    <xf numFmtId="0" fontId="1" fillId="0" borderId="0"/>
    <xf numFmtId="0" fontId="8" fillId="0" borderId="0">
      <alignment vertical="top"/>
    </xf>
    <xf numFmtId="0" fontId="37" fillId="0" borderId="0"/>
    <xf numFmtId="49" fontId="22" fillId="0" borderId="0">
      <alignment horizontal="right"/>
    </xf>
    <xf numFmtId="0" fontId="48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16" applyNumberFormat="0" applyFill="0" applyAlignment="0" applyProtection="0"/>
    <xf numFmtId="0" fontId="51" fillId="0" borderId="7" applyNumberFormat="0" applyFill="0" applyAlignment="0" applyProtection="0"/>
    <xf numFmtId="0" fontId="52" fillId="0" borderId="17" applyNumberFormat="0" applyFill="0" applyAlignment="0" applyProtection="0"/>
    <xf numFmtId="0" fontId="52" fillId="0" borderId="0" applyNumberFormat="0" applyFill="0" applyBorder="0" applyAlignment="0" applyProtection="0"/>
    <xf numFmtId="0" fontId="25" fillId="0" borderId="18" applyNumberFormat="0" applyFill="0" applyAlignment="0" applyProtection="0"/>
    <xf numFmtId="0" fontId="53" fillId="0" borderId="0"/>
    <xf numFmtId="0" fontId="20" fillId="49" borderId="3" applyNumberFormat="0" applyAlignment="0" applyProtection="0"/>
    <xf numFmtId="166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178" fontId="54" fillId="0" borderId="9">
      <alignment horizontal="left" vertical="top"/>
    </xf>
    <xf numFmtId="178" fontId="55" fillId="42" borderId="9">
      <alignment horizontal="left" vertical="top"/>
    </xf>
  </cellStyleXfs>
  <cellXfs count="50">
    <xf numFmtId="0" fontId="0" fillId="0" borderId="0" xfId="0"/>
    <xf numFmtId="0" fontId="0" fillId="0" borderId="0" xfId="0" applyAlignment="1"/>
    <xf numFmtId="184" fontId="0" fillId="0" borderId="0" xfId="0" applyNumberFormat="1" applyAlignment="1">
      <alignment horizontal="center"/>
    </xf>
    <xf numFmtId="184" fontId="59" fillId="50" borderId="22" xfId="1" applyNumberFormat="1" applyFont="1" applyFill="1" applyBorder="1" applyAlignment="1">
      <alignment horizontal="center" vertical="center" wrapText="1"/>
    </xf>
    <xf numFmtId="0" fontId="3" fillId="0" borderId="22" xfId="1" applyNumberFormat="1" applyFont="1" applyBorder="1" applyAlignment="1">
      <alignment horizontal="center" vertical="center" wrapText="1"/>
    </xf>
    <xf numFmtId="0" fontId="3" fillId="0" borderId="20" xfId="1" applyNumberFormat="1" applyFont="1" applyBorder="1" applyAlignment="1">
      <alignment horizontal="center" vertical="center" wrapText="1"/>
    </xf>
    <xf numFmtId="0" fontId="4" fillId="0" borderId="20" xfId="1" applyNumberFormat="1" applyFont="1" applyBorder="1" applyAlignment="1">
      <alignment horizontal="center" vertical="center" wrapText="1"/>
    </xf>
    <xf numFmtId="0" fontId="4" fillId="0" borderId="20" xfId="1" applyNumberFormat="1" applyFont="1" applyBorder="1" applyAlignment="1">
      <alignment horizontal="center" vertical="center"/>
    </xf>
    <xf numFmtId="0" fontId="4" fillId="0" borderId="20" xfId="1" applyNumberFormat="1" applyFont="1" applyBorder="1" applyAlignment="1">
      <alignment horizontal="center" wrapText="1"/>
    </xf>
    <xf numFmtId="0" fontId="59" fillId="50" borderId="23" xfId="1" applyNumberFormat="1" applyFont="1" applyFill="1" applyBorder="1" applyAlignment="1">
      <alignment horizontal="center" vertical="center" wrapText="1"/>
    </xf>
    <xf numFmtId="0" fontId="60" fillId="50" borderId="22" xfId="1" applyNumberFormat="1" applyFont="1" applyFill="1" applyBorder="1" applyAlignment="1">
      <alignment horizontal="center" vertical="center" wrapText="1"/>
    </xf>
    <xf numFmtId="0" fontId="59" fillId="50" borderId="22" xfId="1" applyNumberFormat="1" applyFont="1" applyFill="1" applyBorder="1" applyAlignment="1">
      <alignment horizontal="center" vertical="center" wrapText="1"/>
    </xf>
    <xf numFmtId="0" fontId="59" fillId="51" borderId="22" xfId="1" applyNumberFormat="1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1" fillId="0" borderId="26" xfId="0" applyFont="1" applyBorder="1" applyAlignment="1">
      <alignment horizontal="center" vertical="center"/>
    </xf>
    <xf numFmtId="0" fontId="61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1" fillId="0" borderId="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61" fillId="0" borderId="12" xfId="0" applyFont="1" applyBorder="1" applyAlignment="1">
      <alignment horizontal="center" vertical="center"/>
    </xf>
    <xf numFmtId="184" fontId="63" fillId="0" borderId="0" xfId="0" applyNumberFormat="1" applyFont="1" applyAlignment="1">
      <alignment vertical="center"/>
    </xf>
    <xf numFmtId="0" fontId="3" fillId="0" borderId="10" xfId="1" applyNumberFormat="1" applyFont="1" applyBorder="1" applyAlignment="1">
      <alignment horizontal="center" vertical="center" wrapText="1"/>
    </xf>
    <xf numFmtId="0" fontId="4" fillId="0" borderId="10" xfId="1" applyNumberFormat="1" applyFont="1" applyBorder="1" applyAlignment="1">
      <alignment horizontal="center" vertical="center"/>
    </xf>
    <xf numFmtId="184" fontId="59" fillId="50" borderId="19" xfId="1" applyNumberFormat="1" applyFont="1" applyFill="1" applyBorder="1" applyAlignment="1">
      <alignment horizontal="center" vertical="center" wrapText="1"/>
    </xf>
    <xf numFmtId="184" fontId="59" fillId="50" borderId="21" xfId="1" applyNumberFormat="1" applyFont="1" applyFill="1" applyBorder="1" applyAlignment="1">
      <alignment horizontal="center" vertical="center" wrapText="1"/>
    </xf>
    <xf numFmtId="0" fontId="0" fillId="0" borderId="29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62" fillId="0" borderId="28" xfId="0" applyFont="1" applyBorder="1" applyAlignment="1">
      <alignment horizontal="center" vertical="center" wrapText="1"/>
    </xf>
    <xf numFmtId="0" fontId="62" fillId="0" borderId="0" xfId="0" applyFont="1" applyBorder="1" applyAlignment="1">
      <alignment horizontal="center" vertical="center" wrapText="1"/>
    </xf>
    <xf numFmtId="0" fontId="62" fillId="0" borderId="29" xfId="0" applyFont="1" applyBorder="1" applyAlignment="1">
      <alignment horizontal="center" vertical="center" wrapText="1"/>
    </xf>
    <xf numFmtId="0" fontId="62" fillId="0" borderId="12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188" fontId="4" fillId="0" borderId="10" xfId="1" applyNumberFormat="1" applyFont="1" applyBorder="1" applyAlignment="1">
      <alignment horizontal="center" vertical="center"/>
    </xf>
    <xf numFmtId="188" fontId="4" fillId="0" borderId="10" xfId="1" applyNumberFormat="1" applyFont="1" applyBorder="1" applyAlignment="1">
      <alignment horizontal="center" vertical="center" wrapText="1"/>
    </xf>
    <xf numFmtId="188" fontId="4" fillId="0" borderId="10" xfId="1" applyNumberFormat="1" applyFont="1" applyBorder="1" applyAlignment="1">
      <alignment horizontal="center" wrapText="1"/>
    </xf>
    <xf numFmtId="188" fontId="56" fillId="0" borderId="10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22" xfId="1" applyNumberFormat="1" applyFont="1" applyBorder="1" applyAlignment="1">
      <alignment horizontal="center" vertical="center"/>
    </xf>
    <xf numFmtId="0" fontId="3" fillId="0" borderId="20" xfId="1" applyNumberFormat="1" applyFont="1" applyBorder="1" applyAlignment="1">
      <alignment horizontal="center" vertical="center"/>
    </xf>
    <xf numFmtId="0" fontId="4" fillId="0" borderId="10" xfId="1" applyNumberFormat="1" applyFont="1" applyBorder="1" applyAlignment="1">
      <alignment horizontal="center" vertical="center" wrapText="1"/>
    </xf>
    <xf numFmtId="0" fontId="64" fillId="0" borderId="0" xfId="0" applyFont="1"/>
    <xf numFmtId="0" fontId="64" fillId="51" borderId="0" xfId="0" applyFont="1" applyFill="1"/>
  </cellXfs>
  <cellStyles count="201">
    <cellStyle name="%" xfId="2"/>
    <cellStyle name="_Commercial report_DEC_BG R&amp;S " xfId="3"/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40 % - Accent1 2" xfId="16"/>
    <cellStyle name="40 % - Accent2 2" xfId="17"/>
    <cellStyle name="40 % - Accent3 2" xfId="18"/>
    <cellStyle name="40 % - Accent4 2" xfId="19"/>
    <cellStyle name="40 % - Accent5 2" xfId="20"/>
    <cellStyle name="40 % - Accent6 2" xfId="21"/>
    <cellStyle name="40% - Accent1" xfId="22"/>
    <cellStyle name="40% - Accent2" xfId="23"/>
    <cellStyle name="40% - Accent3" xfId="24"/>
    <cellStyle name="40% - Accent4" xfId="25"/>
    <cellStyle name="40% - Accent5" xfId="26"/>
    <cellStyle name="40% - Accent6" xfId="27"/>
    <cellStyle name="60 % - Accent1 2" xfId="28"/>
    <cellStyle name="60 % - Accent2 2" xfId="29"/>
    <cellStyle name="60 % - Accent3 2" xfId="30"/>
    <cellStyle name="60 % - Accent4 2" xfId="31"/>
    <cellStyle name="60 % - Accent5 2" xfId="32"/>
    <cellStyle name="60 % - Accent6 2" xfId="33"/>
    <cellStyle name="60% - Accent1" xfId="34"/>
    <cellStyle name="60% - Accent2" xfId="35"/>
    <cellStyle name="60% - Accent3" xfId="36"/>
    <cellStyle name="60% - Accent4" xfId="37"/>
    <cellStyle name="60% - Accent5" xfId="38"/>
    <cellStyle name="60% - Accent6" xfId="39"/>
    <cellStyle name="Accent1 - 20%" xfId="41"/>
    <cellStyle name="Accent1 - 40%" xfId="42"/>
    <cellStyle name="Accent1 - 60%" xfId="43"/>
    <cellStyle name="Accent1 2" xfId="40"/>
    <cellStyle name="Accent2 - 20%" xfId="45"/>
    <cellStyle name="Accent2 - 40%" xfId="46"/>
    <cellStyle name="Accent2 - 60%" xfId="47"/>
    <cellStyle name="Accent2 2" xfId="44"/>
    <cellStyle name="Accent3 - 20%" xfId="49"/>
    <cellStyle name="Accent3 - 40%" xfId="50"/>
    <cellStyle name="Accent3 - 60%" xfId="51"/>
    <cellStyle name="Accent3 2" xfId="48"/>
    <cellStyle name="Accent4 - 20%" xfId="53"/>
    <cellStyle name="Accent4 - 40%" xfId="54"/>
    <cellStyle name="Accent4 - 60%" xfId="55"/>
    <cellStyle name="Accent4 2" xfId="52"/>
    <cellStyle name="Accent5 - 20%" xfId="57"/>
    <cellStyle name="Accent5 - 40%" xfId="58"/>
    <cellStyle name="Accent5 - 60%" xfId="59"/>
    <cellStyle name="Accent5 2" xfId="56"/>
    <cellStyle name="Accent6 - 20%" xfId="61"/>
    <cellStyle name="Accent6 - 40%" xfId="62"/>
    <cellStyle name="Accent6 - 60%" xfId="63"/>
    <cellStyle name="Accent6 2" xfId="60"/>
    <cellStyle name="Avertissement 2" xfId="64"/>
    <cellStyle name="Bad" xfId="65"/>
    <cellStyle name="Calcul 2" xfId="66"/>
    <cellStyle name="Calculation" xfId="67"/>
    <cellStyle name="category" xfId="68"/>
    <cellStyle name="Cellule liée 2" xfId="69"/>
    <cellStyle name="charte" xfId="70"/>
    <cellStyle name="Check Cell" xfId="71"/>
    <cellStyle name="Comma [0]_ARN (2)" xfId="72"/>
    <cellStyle name="Comma_~8873190" xfId="73"/>
    <cellStyle name="Commentaire 2" xfId="74"/>
    <cellStyle name="Currency $" xfId="75"/>
    <cellStyle name="Currency [0]_ARN (2)" xfId="76"/>
    <cellStyle name="Currency_2002.01 BUDGET Human Resources Function" xfId="77"/>
    <cellStyle name="Date Long" xfId="78"/>
    <cellStyle name="Date Short" xfId="79"/>
    <cellStyle name="days" xfId="80"/>
    <cellStyle name="Dezimal [0]_Kost 0102 nach GL" xfId="81"/>
    <cellStyle name="Dezimal_ActualBudgetForecast by unit - 03_03 II" xfId="82"/>
    <cellStyle name="Emilie" xfId="83"/>
    <cellStyle name="Emphasis 1" xfId="84"/>
    <cellStyle name="Emphasis 2" xfId="85"/>
    <cellStyle name="Emphasis 3" xfId="86"/>
    <cellStyle name="Entrée 2" xfId="87"/>
    <cellStyle name="Euro" xfId="88"/>
    <cellStyle name="Euro [0]" xfId="89"/>
    <cellStyle name="Euro €" xfId="90"/>
    <cellStyle name="Euro € [0]" xfId="91"/>
    <cellStyle name="Euro €_BU PRO-TDFGX 2008.10 FC2 2008 &amp; BUDGET 2009 15-10-08 à 13h" xfId="92"/>
    <cellStyle name="Euro_analyse bilan 9130 2006.09" xfId="93"/>
    <cellStyle name="Explanatory Text" xfId="94"/>
    <cellStyle name="Good" xfId="95"/>
    <cellStyle name="Grey" xfId="96"/>
    <cellStyle name="HEADER" xfId="97"/>
    <cellStyle name="Heading 1" xfId="98"/>
    <cellStyle name="Heading 2" xfId="99"/>
    <cellStyle name="Heading 3" xfId="100"/>
    <cellStyle name="Heading 4" xfId="101"/>
    <cellStyle name="holiday" xfId="102"/>
    <cellStyle name="Hyperlink_BU Template" xfId="103"/>
    <cellStyle name="Input" xfId="104"/>
    <cellStyle name="Input [yellow]" xfId="105"/>
    <cellStyle name="Insatisfaisant 2" xfId="106"/>
    <cellStyle name="Integer" xfId="107"/>
    <cellStyle name="Linked Cell" xfId="108"/>
    <cellStyle name="MandatoryText" xfId="109"/>
    <cellStyle name="Milliers 2" xfId="110"/>
    <cellStyle name="Milliers 3" xfId="111"/>
    <cellStyle name="Model" xfId="112"/>
    <cellStyle name="Moeda [0]_1" xfId="113"/>
    <cellStyle name="Moeda_1" xfId="114"/>
    <cellStyle name="month" xfId="115"/>
    <cellStyle name="Neutral" xfId="116"/>
    <cellStyle name="Neutre 2" xfId="117"/>
    <cellStyle name="Normal" xfId="0" builtinId="0"/>
    <cellStyle name="Normal - Style1" xfId="118"/>
    <cellStyle name="Normal 10" xfId="119"/>
    <cellStyle name="Normal 11" xfId="120"/>
    <cellStyle name="Normal 12" xfId="1"/>
    <cellStyle name="Normal 2" xfId="121"/>
    <cellStyle name="Normal 2 2" xfId="122"/>
    <cellStyle name="Normal 3" xfId="123"/>
    <cellStyle name="Normal 4" xfId="124"/>
    <cellStyle name="Normal 5" xfId="125"/>
    <cellStyle name="Normal 6" xfId="126"/>
    <cellStyle name="Normal 7" xfId="127"/>
    <cellStyle name="Normal 8" xfId="128"/>
    <cellStyle name="Normal 9" xfId="129"/>
    <cellStyle name="Normalny_Zeszyt2" xfId="130"/>
    <cellStyle name="Note" xfId="131"/>
    <cellStyle name="Output" xfId="132"/>
    <cellStyle name="Percent [2]" xfId="133"/>
    <cellStyle name="Pourcentage 2" xfId="134"/>
    <cellStyle name="Pourcentage 3" xfId="135"/>
    <cellStyle name="Prozent [0]" xfId="136"/>
    <cellStyle name="SAPBEXaggData" xfId="137"/>
    <cellStyle name="SAPBEXaggDataEmph" xfId="138"/>
    <cellStyle name="SAPBEXaggItem" xfId="139"/>
    <cellStyle name="SAPBEXaggItemX" xfId="140"/>
    <cellStyle name="SAPBEXchaText" xfId="141"/>
    <cellStyle name="SAPBEXexcBad7" xfId="142"/>
    <cellStyle name="SAPBEXexcBad8" xfId="143"/>
    <cellStyle name="SAPBEXexcBad9" xfId="144"/>
    <cellStyle name="SAPBEXexcCritical4" xfId="145"/>
    <cellStyle name="SAPBEXexcCritical5" xfId="146"/>
    <cellStyle name="SAPBEXexcCritical6" xfId="147"/>
    <cellStyle name="SAPBEXexcGood1" xfId="148"/>
    <cellStyle name="SAPBEXexcGood2" xfId="149"/>
    <cellStyle name="SAPBEXexcGood3" xfId="150"/>
    <cellStyle name="SAPBEXfilterDrill" xfId="151"/>
    <cellStyle name="SAPBEXfilterItem" xfId="152"/>
    <cellStyle name="SAPBEXfilterText" xfId="153"/>
    <cellStyle name="SAPBEXformats" xfId="154"/>
    <cellStyle name="SAPBEXheaderItem" xfId="155"/>
    <cellStyle name="SAPBEXheaderText" xfId="156"/>
    <cellStyle name="SAPBEXHLevel0" xfId="157"/>
    <cellStyle name="SAPBEXHLevel0X" xfId="158"/>
    <cellStyle name="SAPBEXHLevel1" xfId="159"/>
    <cellStyle name="SAPBEXHLevel1X" xfId="160"/>
    <cellStyle name="SAPBEXHLevel2" xfId="161"/>
    <cellStyle name="SAPBEXHLevel2X" xfId="162"/>
    <cellStyle name="SAPBEXHLevel3" xfId="163"/>
    <cellStyle name="SAPBEXHLevel3X" xfId="164"/>
    <cellStyle name="SAPBEXinputData" xfId="165"/>
    <cellStyle name="SAPBEXresData" xfId="166"/>
    <cellStyle name="SAPBEXresDataEmph" xfId="167"/>
    <cellStyle name="SAPBEXresItem" xfId="168"/>
    <cellStyle name="SAPBEXresItemX" xfId="169"/>
    <cellStyle name="SAPBEXstdData" xfId="170"/>
    <cellStyle name="SAPBEXstdDataEmph" xfId="171"/>
    <cellStyle name="SAPBEXstdItem" xfId="172"/>
    <cellStyle name="SAPBEXstdItemX" xfId="173"/>
    <cellStyle name="SAPBEXtitle" xfId="174"/>
    <cellStyle name="SAPBEXundefined" xfId="175"/>
    <cellStyle name="Satisfaisant 2" xfId="176"/>
    <cellStyle name="Separador de milhares [0]_1" xfId="177"/>
    <cellStyle name="Separador de milhares_1" xfId="178"/>
    <cellStyle name="Sheet Title" xfId="179"/>
    <cellStyle name="Sortie 2" xfId="180"/>
    <cellStyle name="Standard_ANALYSE_1103" xfId="181"/>
    <cellStyle name="Style 1" xfId="182"/>
    <cellStyle name="subhead" xfId="183"/>
    <cellStyle name="Text" xfId="184"/>
    <cellStyle name="Texte explicatif 2" xfId="185"/>
    <cellStyle name="Title" xfId="186"/>
    <cellStyle name="Titre 2" xfId="187"/>
    <cellStyle name="Titre 1 2" xfId="188"/>
    <cellStyle name="Titre 2 2" xfId="189"/>
    <cellStyle name="Titre 3 2" xfId="190"/>
    <cellStyle name="Titre 4 2" xfId="191"/>
    <cellStyle name="Total 2" xfId="192"/>
    <cellStyle name="Undefiniert" xfId="193"/>
    <cellStyle name="Vérification 2" xfId="194"/>
    <cellStyle name="Währung [0]_ActualBudgetForecast by unit - 03_03 II" xfId="195"/>
    <cellStyle name="Währung o. Nullwerte" xfId="196"/>
    <cellStyle name="Währung_ActualBudgetForecast by unit - 03_03 II" xfId="197"/>
    <cellStyle name="Warning Text" xfId="198"/>
    <cellStyle name="weekdays" xfId="199"/>
    <cellStyle name="weekend" xfId="20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BU1 - Project 1</a:t>
            </a:r>
          </a:p>
        </c:rich>
      </c:tx>
      <c:layout/>
      <c:overlay val="0"/>
    </c:title>
    <c:autoTitleDeleted val="0"/>
    <c:plotArea>
      <c:layout/>
      <c:areaChart>
        <c:grouping val="standard"/>
        <c:varyColors val="0"/>
        <c:ser>
          <c:idx val="0"/>
          <c:order val="1"/>
          <c:spPr>
            <a:solidFill>
              <a:schemeClr val="bg1">
                <a:lumMod val="75000"/>
              </a:schemeClr>
            </a:solidFill>
          </c:spPr>
          <c:cat>
            <c:numRef>
              <c:f>Dates!$F$2:$R$2</c:f>
              <c:numCache>
                <c:formatCode>[$-409]mmm\-yy;@</c:formatCode>
                <c:ptCount val="13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</c:numCache>
            </c:numRef>
          </c:cat>
          <c:val>
            <c:numRef>
              <c:f>Dates!$F$2:$R$2</c:f>
              <c:numCache>
                <c:formatCode>[$-409]mmm\-yy;@</c:formatCode>
                <c:ptCount val="13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347008"/>
        <c:axId val="174348544"/>
      </c:areaChart>
      <c:lineChart>
        <c:grouping val="standard"/>
        <c:varyColors val="0"/>
        <c:ser>
          <c:idx val="1"/>
          <c:order val="0"/>
          <c:tx>
            <c:strRef>
              <c:f>Dates!$C$3</c:f>
              <c:strCache>
                <c:ptCount val="1"/>
                <c:pt idx="0">
                  <c:v>Milestone 1</c:v>
                </c:pt>
              </c:strCache>
            </c:strRef>
          </c:tx>
          <c:spPr>
            <a:effectLst>
              <a:outerShdw blurRad="50800" dist="50800" sx="1000" sy="1000" algn="ctr" rotWithShape="0">
                <a:srgbClr val="000000"/>
              </a:outerShdw>
            </a:effectLst>
          </c:spPr>
          <c:marker>
            <c:symbol val="none"/>
          </c:marker>
          <c:val>
            <c:numRef>
              <c:f>Dates!$F$3:$R$3</c:f>
              <c:numCache>
                <c:formatCode>d/m/yy;@</c:formatCode>
                <c:ptCount val="13"/>
                <c:pt idx="0">
                  <c:v>41486</c:v>
                </c:pt>
                <c:pt idx="1">
                  <c:v>41517</c:v>
                </c:pt>
                <c:pt idx="2">
                  <c:v>41517</c:v>
                </c:pt>
                <c:pt idx="3">
                  <c:v>41517</c:v>
                </c:pt>
                <c:pt idx="4">
                  <c:v>41517</c:v>
                </c:pt>
                <c:pt idx="5">
                  <c:v>41549</c:v>
                </c:pt>
                <c:pt idx="6">
                  <c:v>41549</c:v>
                </c:pt>
                <c:pt idx="7">
                  <c:v>41549</c:v>
                </c:pt>
                <c:pt idx="8">
                  <c:v>41614</c:v>
                </c:pt>
                <c:pt idx="9">
                  <c:v>41614</c:v>
                </c:pt>
                <c:pt idx="10">
                  <c:v>41614</c:v>
                </c:pt>
                <c:pt idx="11">
                  <c:v>41614</c:v>
                </c:pt>
                <c:pt idx="12">
                  <c:v>41614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Dates!$C$4</c:f>
              <c:strCache>
                <c:ptCount val="1"/>
                <c:pt idx="0">
                  <c:v>Milestone 2</c:v>
                </c:pt>
              </c:strCache>
            </c:strRef>
          </c:tx>
          <c:marker>
            <c:symbol val="none"/>
          </c:marker>
          <c:val>
            <c:numRef>
              <c:f>Dates!$F$4:$R$4</c:f>
              <c:numCache>
                <c:formatCode>d/m/yy;@</c:formatCode>
                <c:ptCount val="13"/>
                <c:pt idx="0">
                  <c:v>41316</c:v>
                </c:pt>
                <c:pt idx="1">
                  <c:v>41316</c:v>
                </c:pt>
                <c:pt idx="2">
                  <c:v>41316</c:v>
                </c:pt>
                <c:pt idx="3">
                  <c:v>41316</c:v>
                </c:pt>
                <c:pt idx="4">
                  <c:v>41316</c:v>
                </c:pt>
                <c:pt idx="5">
                  <c:v>41316</c:v>
                </c:pt>
                <c:pt idx="6">
                  <c:v>41316</c:v>
                </c:pt>
                <c:pt idx="7">
                  <c:v>41316</c:v>
                </c:pt>
                <c:pt idx="8">
                  <c:v>41316</c:v>
                </c:pt>
                <c:pt idx="9">
                  <c:v>41316</c:v>
                </c:pt>
                <c:pt idx="10">
                  <c:v>41316</c:v>
                </c:pt>
                <c:pt idx="11">
                  <c:v>41316</c:v>
                </c:pt>
                <c:pt idx="12">
                  <c:v>41316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Dates!$C$5</c:f>
              <c:strCache>
                <c:ptCount val="1"/>
                <c:pt idx="0">
                  <c:v>Milestone 3</c:v>
                </c:pt>
              </c:strCache>
            </c:strRef>
          </c:tx>
          <c:marker>
            <c:symbol val="none"/>
          </c:marker>
          <c:val>
            <c:numRef>
              <c:f>Dates!$F$5:$R$5</c:f>
              <c:numCache>
                <c:formatCode>d/m/yy;@</c:formatCode>
                <c:ptCount val="13"/>
                <c:pt idx="0">
                  <c:v>41343</c:v>
                </c:pt>
                <c:pt idx="1">
                  <c:v>41343</c:v>
                </c:pt>
                <c:pt idx="2">
                  <c:v>41343</c:v>
                </c:pt>
                <c:pt idx="3">
                  <c:v>41343</c:v>
                </c:pt>
                <c:pt idx="4">
                  <c:v>41343</c:v>
                </c:pt>
                <c:pt idx="5">
                  <c:v>41343</c:v>
                </c:pt>
                <c:pt idx="6">
                  <c:v>41343</c:v>
                </c:pt>
                <c:pt idx="7">
                  <c:v>41343</c:v>
                </c:pt>
                <c:pt idx="8">
                  <c:v>41343</c:v>
                </c:pt>
                <c:pt idx="9">
                  <c:v>41343</c:v>
                </c:pt>
                <c:pt idx="10">
                  <c:v>41343</c:v>
                </c:pt>
                <c:pt idx="11">
                  <c:v>41343</c:v>
                </c:pt>
                <c:pt idx="12">
                  <c:v>41343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Dates!$C$6</c:f>
              <c:strCache>
                <c:ptCount val="1"/>
                <c:pt idx="0">
                  <c:v>Milestone 4</c:v>
                </c:pt>
              </c:strCache>
            </c:strRef>
          </c:tx>
          <c:marker>
            <c:symbol val="none"/>
          </c:marker>
          <c:val>
            <c:numRef>
              <c:f>Dates!$F$6:$R$6</c:f>
              <c:numCache>
                <c:formatCode>d/m/yy;@</c:formatCode>
                <c:ptCount val="13"/>
                <c:pt idx="0">
                  <c:v>41360</c:v>
                </c:pt>
                <c:pt idx="1">
                  <c:v>41360</c:v>
                </c:pt>
                <c:pt idx="2">
                  <c:v>41395</c:v>
                </c:pt>
                <c:pt idx="3">
                  <c:v>41395</c:v>
                </c:pt>
                <c:pt idx="4">
                  <c:v>41429</c:v>
                </c:pt>
                <c:pt idx="5">
                  <c:v>41454</c:v>
                </c:pt>
                <c:pt idx="6">
                  <c:v>41497</c:v>
                </c:pt>
                <c:pt idx="7">
                  <c:v>41497</c:v>
                </c:pt>
                <c:pt idx="8">
                  <c:v>41551</c:v>
                </c:pt>
                <c:pt idx="9">
                  <c:v>41916</c:v>
                </c:pt>
                <c:pt idx="10">
                  <c:v>41916</c:v>
                </c:pt>
                <c:pt idx="11">
                  <c:v>41916</c:v>
                </c:pt>
                <c:pt idx="12">
                  <c:v>41916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347008"/>
        <c:axId val="174348544"/>
      </c:lineChart>
      <c:dateAx>
        <c:axId val="174347008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174348544"/>
        <c:crossesAt val="41000"/>
        <c:auto val="1"/>
        <c:lblOffset val="100"/>
        <c:baseTimeUnit val="months"/>
        <c:majorUnit val="1"/>
        <c:majorTimeUnit val="months"/>
      </c:dateAx>
      <c:valAx>
        <c:axId val="174348544"/>
        <c:scaling>
          <c:orientation val="minMax"/>
          <c:min val="41275"/>
        </c:scaling>
        <c:delete val="0"/>
        <c:axPos val="l"/>
        <c:majorGridlines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174347008"/>
        <c:crosses val="autoZero"/>
        <c:crossBetween val="midCat"/>
      </c:valAx>
    </c:plotArea>
    <c:legend>
      <c:legendPos val="b"/>
      <c:legendEntry>
        <c:idx val="0"/>
        <c:delete val="1"/>
      </c:legendEntry>
      <c:layout/>
      <c:overlay val="0"/>
      <c:txPr>
        <a:bodyPr/>
        <a:lstStyle/>
        <a:p>
          <a:pPr>
            <a:defRPr sz="6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787198019208911E-2"/>
          <c:y val="5.6837768187017121E-2"/>
          <c:w val="0.57183097408566674"/>
          <c:h val="0.74163373360850793"/>
        </c:manualLayout>
      </c:layout>
      <c:areaChart>
        <c:grouping val="stacked"/>
        <c:varyColors val="0"/>
        <c:ser>
          <c:idx val="1"/>
          <c:order val="0"/>
          <c:tx>
            <c:strRef>
              <c:f>Milestones!$A$12</c:f>
              <c:strCache>
                <c:ptCount val="1"/>
                <c:pt idx="0">
                  <c:v>In advance - cmltd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Milestones!$C$1:$N$1</c:f>
              <c:numCache>
                <c:formatCode>[$-409]mmm\-yy;@</c:formatCode>
                <c:ptCount val="12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</c:numCache>
            </c:numRef>
          </c:cat>
          <c:val>
            <c:numRef>
              <c:f>Milestones!$C$12:$N$12</c:f>
              <c:numCache>
                <c:formatCode>General</c:formatCode>
                <c:ptCount val="12"/>
                <c:pt idx="0">
                  <c:v>0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</c:numCache>
            </c:numRef>
          </c:val>
        </c:ser>
        <c:ser>
          <c:idx val="2"/>
          <c:order val="1"/>
          <c:tx>
            <c:strRef>
              <c:f>Milestones!$A$10</c:f>
              <c:strCache>
                <c:ptCount val="1"/>
                <c:pt idx="0">
                  <c:v>In time - cmltd</c:v>
                </c:pt>
              </c:strCache>
            </c:strRef>
          </c:tx>
          <c:spPr>
            <a:ln w="25400">
              <a:noFill/>
            </a:ln>
          </c:spPr>
          <c:cat>
            <c:numRef>
              <c:f>Milestones!$C$1:$N$1</c:f>
              <c:numCache>
                <c:formatCode>[$-409]mmm\-yy;@</c:formatCode>
                <c:ptCount val="12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</c:numCache>
            </c:numRef>
          </c:cat>
          <c:val>
            <c:numRef>
              <c:f>Milestones!$C$10:$N$10</c:f>
              <c:numCache>
                <c:formatCode>General</c:formatCode>
                <c:ptCount val="12"/>
                <c:pt idx="0">
                  <c:v>4</c:v>
                </c:pt>
                <c:pt idx="1">
                  <c:v>9</c:v>
                </c:pt>
                <c:pt idx="2">
                  <c:v>16</c:v>
                </c:pt>
                <c:pt idx="3">
                  <c:v>22</c:v>
                </c:pt>
                <c:pt idx="4">
                  <c:v>23</c:v>
                </c:pt>
                <c:pt idx="5">
                  <c:v>36</c:v>
                </c:pt>
                <c:pt idx="6">
                  <c:v>41</c:v>
                </c:pt>
                <c:pt idx="7">
                  <c:v>43</c:v>
                </c:pt>
                <c:pt idx="8">
                  <c:v>53</c:v>
                </c:pt>
                <c:pt idx="9">
                  <c:v>63</c:v>
                </c:pt>
                <c:pt idx="10">
                  <c:v>66</c:v>
                </c:pt>
                <c:pt idx="11">
                  <c:v>70</c:v>
                </c:pt>
              </c:numCache>
            </c:numRef>
          </c:val>
        </c:ser>
        <c:ser>
          <c:idx val="3"/>
          <c:order val="2"/>
          <c:tx>
            <c:strRef>
              <c:f>Milestones!$A$8</c:f>
              <c:strCache>
                <c:ptCount val="1"/>
                <c:pt idx="0">
                  <c:v>Late - cmltd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 w="25400">
              <a:noFill/>
            </a:ln>
          </c:spPr>
          <c:cat>
            <c:numRef>
              <c:f>Milestones!$C$1:$N$1</c:f>
              <c:numCache>
                <c:formatCode>[$-409]mmm\-yy;@</c:formatCode>
                <c:ptCount val="12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</c:numCache>
            </c:numRef>
          </c:cat>
          <c:val>
            <c:numRef>
              <c:f>Milestones!$C$8:$N$8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6</c:v>
                </c:pt>
                <c:pt idx="8">
                  <c:v>7</c:v>
                </c:pt>
                <c:pt idx="9">
                  <c:v>9</c:v>
                </c:pt>
                <c:pt idx="10">
                  <c:v>9</c:v>
                </c:pt>
                <c:pt idx="11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123392"/>
        <c:axId val="163970048"/>
      </c:areaChart>
      <c:lineChart>
        <c:grouping val="standard"/>
        <c:varyColors val="0"/>
        <c:ser>
          <c:idx val="0"/>
          <c:order val="3"/>
          <c:tx>
            <c:strRef>
              <c:f>Milestones!$A$3</c:f>
              <c:strCache>
                <c:ptCount val="1"/>
                <c:pt idx="0">
                  <c:v>Initial target - cmltd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numRef>
              <c:f>Milestones!$C$1:$N$1</c:f>
              <c:numCache>
                <c:formatCode>[$-409]mmm\-yy;@</c:formatCode>
                <c:ptCount val="12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</c:numCache>
            </c:numRef>
          </c:cat>
          <c:val>
            <c:numRef>
              <c:f>Milestones!$C$3:$N$3</c:f>
              <c:numCache>
                <c:formatCode>General</c:formatCode>
                <c:ptCount val="12"/>
                <c:pt idx="0">
                  <c:v>4</c:v>
                </c:pt>
                <c:pt idx="1">
                  <c:v>11</c:v>
                </c:pt>
                <c:pt idx="2">
                  <c:v>22</c:v>
                </c:pt>
                <c:pt idx="3">
                  <c:v>32</c:v>
                </c:pt>
                <c:pt idx="4">
                  <c:v>35</c:v>
                </c:pt>
                <c:pt idx="5">
                  <c:v>51</c:v>
                </c:pt>
                <c:pt idx="6">
                  <c:v>62</c:v>
                </c:pt>
                <c:pt idx="7">
                  <c:v>71</c:v>
                </c:pt>
                <c:pt idx="8">
                  <c:v>80</c:v>
                </c:pt>
                <c:pt idx="9">
                  <c:v>88</c:v>
                </c:pt>
                <c:pt idx="10">
                  <c:v>91</c:v>
                </c:pt>
                <c:pt idx="11">
                  <c:v>100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Milestones!$A$5</c:f>
              <c:strCache>
                <c:ptCount val="1"/>
                <c:pt idx="0">
                  <c:v>Updated target - cmltd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Milestones!$C$5:$O$5</c:f>
              <c:numCache>
                <c:formatCode>General</c:formatCode>
                <c:ptCount val="13"/>
                <c:pt idx="0">
                  <c:v>4</c:v>
                </c:pt>
                <c:pt idx="1">
                  <c:v>10</c:v>
                </c:pt>
                <c:pt idx="2">
                  <c:v>20</c:v>
                </c:pt>
                <c:pt idx="3">
                  <c:v>29</c:v>
                </c:pt>
                <c:pt idx="4">
                  <c:v>28</c:v>
                </c:pt>
                <c:pt idx="5">
                  <c:v>44</c:v>
                </c:pt>
                <c:pt idx="6">
                  <c:v>51</c:v>
                </c:pt>
                <c:pt idx="7">
                  <c:v>53</c:v>
                </c:pt>
                <c:pt idx="8">
                  <c:v>64</c:v>
                </c:pt>
                <c:pt idx="9">
                  <c:v>73</c:v>
                </c:pt>
                <c:pt idx="10">
                  <c:v>78</c:v>
                </c:pt>
                <c:pt idx="11">
                  <c:v>83</c:v>
                </c:pt>
                <c:pt idx="12">
                  <c:v>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123392"/>
        <c:axId val="163970048"/>
      </c:lineChart>
      <c:valAx>
        <c:axId val="163970048"/>
        <c:scaling>
          <c:orientation val="minMax"/>
        </c:scaling>
        <c:delete val="0"/>
        <c:axPos val="r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64123392"/>
        <c:crosses val="max"/>
        <c:crossBetween val="midCat"/>
      </c:valAx>
      <c:dateAx>
        <c:axId val="164123392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63970048"/>
        <c:crosses val="autoZero"/>
        <c:auto val="1"/>
        <c:lblOffset val="100"/>
        <c:baseTimeUnit val="months"/>
      </c:dateAx>
    </c:plotArea>
    <c:legend>
      <c:legendPos val="r"/>
      <c:layout>
        <c:manualLayout>
          <c:xMode val="edge"/>
          <c:yMode val="edge"/>
          <c:x val="0.74250401115941134"/>
          <c:y val="0.14716574779520772"/>
          <c:w val="0.24065342941696674"/>
          <c:h val="0.67279399664894513"/>
        </c:manualLayout>
      </c:layout>
      <c:overlay val="0"/>
      <c:txPr>
        <a:bodyPr/>
        <a:lstStyle/>
        <a:p>
          <a:pPr>
            <a:defRPr sz="600"/>
          </a:pPr>
          <a:endParaRPr lang="en-US"/>
        </a:p>
      </c:txPr>
    </c:legend>
    <c:plotVisOnly val="0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692726</xdr:colOff>
      <xdr:row>0</xdr:row>
      <xdr:rowOff>127722</xdr:rowOff>
    </xdr:from>
    <xdr:to>
      <xdr:col>26</xdr:col>
      <xdr:colOff>815686</xdr:colOff>
      <xdr:row>9</xdr:row>
      <xdr:rowOff>183643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242453</xdr:colOff>
      <xdr:row>1</xdr:row>
      <xdr:rowOff>426308</xdr:rowOff>
    </xdr:from>
    <xdr:to>
      <xdr:col>20</xdr:col>
      <xdr:colOff>536862</xdr:colOff>
      <xdr:row>6</xdr:row>
      <xdr:rowOff>6661</xdr:rowOff>
    </xdr:to>
    <xdr:sp macro="" textlink="">
      <xdr:nvSpPr>
        <xdr:cNvPr id="4" name="Flèche droite 3"/>
        <xdr:cNvSpPr/>
      </xdr:nvSpPr>
      <xdr:spPr>
        <a:xfrm>
          <a:off x="16029105" y="757612"/>
          <a:ext cx="1776996" cy="1336266"/>
        </a:xfrm>
        <a:prstGeom prst="rightArrow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0.08883</cdr:x>
      <cdr:y>0.51685</cdr:y>
    </cdr:from>
    <cdr:to>
      <cdr:x>0.97615</cdr:x>
      <cdr:y>0.87791</cdr:y>
    </cdr:to>
    <cdr:sp macro="" textlink="">
      <cdr:nvSpPr>
        <cdr:cNvPr id="2" name="Triangle isocèle 1"/>
        <cdr:cNvSpPr/>
      </cdr:nvSpPr>
      <cdr:spPr>
        <a:xfrm xmlns:a="http://schemas.openxmlformats.org/drawingml/2006/main">
          <a:off x="518613" y="1645912"/>
          <a:ext cx="5180135" cy="1149809"/>
        </a:xfrm>
        <a:prstGeom xmlns:a="http://schemas.openxmlformats.org/drawingml/2006/main" prst="triangle">
          <a:avLst>
            <a:gd name="adj" fmla="val 100000"/>
          </a:avLst>
        </a:prstGeom>
        <a:solidFill xmlns:a="http://schemas.openxmlformats.org/drawingml/2006/main">
          <a:schemeClr val="bg1">
            <a:lumMod val="85000"/>
          </a:scheme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r>
            <a:rPr lang="en-US" sz="800"/>
            <a:t>voici le résultat</a:t>
          </a:r>
          <a:r>
            <a:rPr lang="en-US" sz="800" baseline="0"/>
            <a:t> que j'aimerais avoir </a:t>
          </a:r>
          <a:br>
            <a:rPr lang="en-US" sz="800" baseline="0"/>
          </a:br>
          <a:r>
            <a:rPr lang="en-US" sz="800" baseline="0"/>
            <a:t>(mais sans utiliser de forme externe au graphique)</a:t>
          </a:r>
        </a:p>
        <a:p xmlns:a="http://schemas.openxmlformats.org/drawingml/2006/main">
          <a:r>
            <a:rPr lang="en-US" sz="800"/>
            <a:t>le</a:t>
          </a:r>
          <a:r>
            <a:rPr lang="en-US" sz="800" baseline="0"/>
            <a:t> triangle intégré au graphique est "dessous" cette forme</a:t>
          </a:r>
          <a:endParaRPr lang="en-US" sz="800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438150</xdr:colOff>
      <xdr:row>15</xdr:row>
      <xdr:rowOff>142875</xdr:rowOff>
    </xdr:from>
    <xdr:to>
      <xdr:col>8</xdr:col>
      <xdr:colOff>390403</xdr:colOff>
      <xdr:row>29</xdr:row>
      <xdr:rowOff>180098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02"/>
  <sheetViews>
    <sheetView tabSelected="1" topLeftCell="Q1" zoomScale="130" zoomScaleNormal="130" workbookViewId="0">
      <selection activeCell="Y14" sqref="Y14"/>
    </sheetView>
  </sheetViews>
  <sheetFormatPr baseColWidth="10" defaultColWidth="39.42578125" defaultRowHeight="26.25" customHeight="1"/>
  <cols>
    <col min="1" max="2" width="22.42578125" customWidth="1"/>
    <col min="3" max="3" width="44.5703125" style="44" customWidth="1"/>
    <col min="4" max="18" width="9.85546875" customWidth="1"/>
    <col min="19" max="19" width="8" customWidth="1"/>
    <col min="20" max="26" width="14.28515625" customWidth="1"/>
  </cols>
  <sheetData>
    <row r="1" spans="1:19" ht="26.25" customHeight="1" thickBot="1">
      <c r="A1" t="s">
        <v>7</v>
      </c>
      <c r="D1" s="1"/>
      <c r="E1" s="1"/>
      <c r="F1" s="26" t="s">
        <v>143</v>
      </c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19" ht="33.75" customHeight="1" thickBot="1">
      <c r="A2" s="9" t="s">
        <v>140</v>
      </c>
      <c r="B2" s="10" t="s">
        <v>0</v>
      </c>
      <c r="C2" s="11" t="s">
        <v>139</v>
      </c>
      <c r="D2" s="12" t="s">
        <v>141</v>
      </c>
      <c r="E2" s="12" t="s">
        <v>142</v>
      </c>
      <c r="F2" s="3">
        <v>41275</v>
      </c>
      <c r="G2" s="3">
        <v>41306</v>
      </c>
      <c r="H2" s="3">
        <v>41334</v>
      </c>
      <c r="I2" s="3">
        <v>41365</v>
      </c>
      <c r="J2" s="3">
        <v>41395</v>
      </c>
      <c r="K2" s="3">
        <v>41426</v>
      </c>
      <c r="L2" s="3">
        <v>41456</v>
      </c>
      <c r="M2" s="3">
        <v>41487</v>
      </c>
      <c r="N2" s="3">
        <v>41518</v>
      </c>
      <c r="O2" s="3">
        <v>41548</v>
      </c>
      <c r="P2" s="3">
        <v>41579</v>
      </c>
      <c r="Q2" s="3">
        <v>41609</v>
      </c>
      <c r="R2" s="3">
        <v>41640</v>
      </c>
      <c r="S2" s="23">
        <v>41671</v>
      </c>
    </row>
    <row r="3" spans="1:19" ht="26.25" customHeight="1">
      <c r="A3" s="4" t="s">
        <v>14</v>
      </c>
      <c r="B3" s="45" t="s">
        <v>18</v>
      </c>
      <c r="C3" s="47" t="s">
        <v>39</v>
      </c>
      <c r="D3" s="43">
        <v>41486</v>
      </c>
      <c r="E3" s="40">
        <f>R3</f>
        <v>41614</v>
      </c>
      <c r="F3" s="40">
        <f>D3</f>
        <v>41486</v>
      </c>
      <c r="G3" s="40">
        <f>F3+31</f>
        <v>41517</v>
      </c>
      <c r="H3" s="40">
        <f>G3</f>
        <v>41517</v>
      </c>
      <c r="I3" s="40">
        <f>H3</f>
        <v>41517</v>
      </c>
      <c r="J3" s="40">
        <f>I3</f>
        <v>41517</v>
      </c>
      <c r="K3" s="40">
        <f>J3+32</f>
        <v>41549</v>
      </c>
      <c r="L3" s="40">
        <f t="shared" ref="L3:R3" si="0">K3</f>
        <v>41549</v>
      </c>
      <c r="M3" s="40">
        <f t="shared" si="0"/>
        <v>41549</v>
      </c>
      <c r="N3" s="40">
        <f>M3+65</f>
        <v>41614</v>
      </c>
      <c r="O3" s="40">
        <f t="shared" si="0"/>
        <v>41614</v>
      </c>
      <c r="P3" s="40">
        <f t="shared" si="0"/>
        <v>41614</v>
      </c>
      <c r="Q3" s="40">
        <f t="shared" si="0"/>
        <v>41614</v>
      </c>
      <c r="R3" s="40">
        <f t="shared" si="0"/>
        <v>41614</v>
      </c>
      <c r="S3" s="49"/>
    </row>
    <row r="4" spans="1:19" ht="26.25" customHeight="1">
      <c r="A4" s="5" t="s">
        <v>14</v>
      </c>
      <c r="B4" s="7" t="s">
        <v>18</v>
      </c>
      <c r="C4" s="47" t="s">
        <v>40</v>
      </c>
      <c r="D4" s="43">
        <v>41316</v>
      </c>
      <c r="E4" s="40">
        <f>R4</f>
        <v>41316</v>
      </c>
      <c r="F4" s="40">
        <f>D4</f>
        <v>41316</v>
      </c>
      <c r="G4" s="40">
        <f>F4</f>
        <v>41316</v>
      </c>
      <c r="H4" s="40">
        <f t="shared" ref="H4:R4" si="1">G4</f>
        <v>41316</v>
      </c>
      <c r="I4" s="40">
        <f t="shared" si="1"/>
        <v>41316</v>
      </c>
      <c r="J4" s="40">
        <f t="shared" si="1"/>
        <v>41316</v>
      </c>
      <c r="K4" s="40">
        <f t="shared" si="1"/>
        <v>41316</v>
      </c>
      <c r="L4" s="40">
        <f t="shared" si="1"/>
        <v>41316</v>
      </c>
      <c r="M4" s="40">
        <f t="shared" si="1"/>
        <v>41316</v>
      </c>
      <c r="N4" s="40">
        <f t="shared" si="1"/>
        <v>41316</v>
      </c>
      <c r="O4" s="40">
        <f t="shared" si="1"/>
        <v>41316</v>
      </c>
      <c r="P4" s="40">
        <f t="shared" si="1"/>
        <v>41316</v>
      </c>
      <c r="Q4" s="40">
        <f t="shared" si="1"/>
        <v>41316</v>
      </c>
      <c r="R4" s="40">
        <f t="shared" si="1"/>
        <v>41316</v>
      </c>
      <c r="S4" s="49"/>
    </row>
    <row r="5" spans="1:19" ht="26.25" customHeight="1">
      <c r="A5" s="5" t="s">
        <v>14</v>
      </c>
      <c r="B5" s="7" t="s">
        <v>18</v>
      </c>
      <c r="C5" s="47" t="s">
        <v>41</v>
      </c>
      <c r="D5" s="43">
        <v>41343</v>
      </c>
      <c r="E5" s="40">
        <f>R5</f>
        <v>41343</v>
      </c>
      <c r="F5" s="40">
        <f>D5</f>
        <v>41343</v>
      </c>
      <c r="G5" s="40">
        <f t="shared" ref="G5:R5" si="2">E5</f>
        <v>41343</v>
      </c>
      <c r="H5" s="40">
        <f t="shared" si="2"/>
        <v>41343</v>
      </c>
      <c r="I5" s="40">
        <f t="shared" si="2"/>
        <v>41343</v>
      </c>
      <c r="J5" s="40">
        <f t="shared" si="2"/>
        <v>41343</v>
      </c>
      <c r="K5" s="40">
        <f t="shared" si="2"/>
        <v>41343</v>
      </c>
      <c r="L5" s="40">
        <f t="shared" si="2"/>
        <v>41343</v>
      </c>
      <c r="M5" s="40">
        <f t="shared" si="2"/>
        <v>41343</v>
      </c>
      <c r="N5" s="40">
        <f t="shared" si="2"/>
        <v>41343</v>
      </c>
      <c r="O5" s="40">
        <f t="shared" si="2"/>
        <v>41343</v>
      </c>
      <c r="P5" s="40">
        <f t="shared" si="2"/>
        <v>41343</v>
      </c>
      <c r="Q5" s="40">
        <f t="shared" si="2"/>
        <v>41343</v>
      </c>
      <c r="R5" s="40">
        <f t="shared" si="2"/>
        <v>41343</v>
      </c>
      <c r="S5" s="49"/>
    </row>
    <row r="6" spans="1:19" ht="26.25" customHeight="1">
      <c r="A6" s="5" t="s">
        <v>14</v>
      </c>
      <c r="B6" s="7" t="s">
        <v>18</v>
      </c>
      <c r="C6" s="47" t="s">
        <v>42</v>
      </c>
      <c r="D6" s="43">
        <v>41360</v>
      </c>
      <c r="E6" s="40">
        <f>R6</f>
        <v>41916</v>
      </c>
      <c r="F6" s="40">
        <f>D6</f>
        <v>41360</v>
      </c>
      <c r="G6" s="40">
        <f>F6</f>
        <v>41360</v>
      </c>
      <c r="H6" s="40">
        <f>G6+35</f>
        <v>41395</v>
      </c>
      <c r="I6" s="40">
        <f t="shared" ref="I6:K6" si="3">H6</f>
        <v>41395</v>
      </c>
      <c r="J6" s="40">
        <f>I6+34</f>
        <v>41429</v>
      </c>
      <c r="K6" s="40">
        <f>J6+25</f>
        <v>41454</v>
      </c>
      <c r="L6" s="40">
        <f>K6+43</f>
        <v>41497</v>
      </c>
      <c r="M6" s="40">
        <f>L6</f>
        <v>41497</v>
      </c>
      <c r="N6" s="40">
        <f>M6+54</f>
        <v>41551</v>
      </c>
      <c r="O6" s="40">
        <f>N6+365</f>
        <v>41916</v>
      </c>
      <c r="P6" s="40">
        <f>O6</f>
        <v>41916</v>
      </c>
      <c r="Q6" s="40">
        <f>P6</f>
        <v>41916</v>
      </c>
      <c r="R6" s="40">
        <f>Q6</f>
        <v>41916</v>
      </c>
      <c r="S6" s="49"/>
    </row>
    <row r="7" spans="1:19" ht="26.25" customHeight="1">
      <c r="A7" s="5" t="s">
        <v>14</v>
      </c>
      <c r="B7" s="7" t="s">
        <v>19</v>
      </c>
      <c r="C7" s="47" t="s">
        <v>43</v>
      </c>
      <c r="D7" s="43">
        <v>41486</v>
      </c>
      <c r="E7" s="40">
        <f>R7</f>
        <v>41521</v>
      </c>
      <c r="F7" s="40">
        <f>D7</f>
        <v>41486</v>
      </c>
      <c r="G7" s="40">
        <f>F7</f>
        <v>41486</v>
      </c>
      <c r="H7" s="40">
        <f>G7</f>
        <v>41486</v>
      </c>
      <c r="I7" s="40">
        <f>H7</f>
        <v>41486</v>
      </c>
      <c r="J7" s="40">
        <f>I7</f>
        <v>41486</v>
      </c>
      <c r="K7" s="40">
        <f>J7</f>
        <v>41486</v>
      </c>
      <c r="L7" s="40">
        <f>K7</f>
        <v>41486</v>
      </c>
      <c r="M7" s="40">
        <f>L7+35</f>
        <v>41521</v>
      </c>
      <c r="N7" s="40">
        <f>M7</f>
        <v>41521</v>
      </c>
      <c r="O7" s="40">
        <f>N7</f>
        <v>41521</v>
      </c>
      <c r="P7" s="40">
        <f>O7</f>
        <v>41521</v>
      </c>
      <c r="Q7" s="40">
        <f>P7</f>
        <v>41521</v>
      </c>
      <c r="R7" s="40">
        <f>Q7</f>
        <v>41521</v>
      </c>
      <c r="S7" s="48"/>
    </row>
    <row r="8" spans="1:19" ht="26.25" customHeight="1">
      <c r="A8" s="5" t="s">
        <v>14</v>
      </c>
      <c r="B8" s="7" t="s">
        <v>19</v>
      </c>
      <c r="C8" s="47" t="s">
        <v>44</v>
      </c>
      <c r="D8" s="43">
        <v>41639</v>
      </c>
      <c r="E8" s="40">
        <f>R8</f>
        <v>41695</v>
      </c>
      <c r="F8" s="40">
        <f>D8</f>
        <v>41639</v>
      </c>
      <c r="G8" s="40">
        <f>F8</f>
        <v>41639</v>
      </c>
      <c r="H8" s="40">
        <f>G8</f>
        <v>41639</v>
      </c>
      <c r="I8" s="40">
        <f>H8+56</f>
        <v>41695</v>
      </c>
      <c r="J8" s="40">
        <f>I8</f>
        <v>41695</v>
      </c>
      <c r="K8" s="40">
        <f>J8</f>
        <v>41695</v>
      </c>
      <c r="L8" s="40">
        <f>K8</f>
        <v>41695</v>
      </c>
      <c r="M8" s="40">
        <f>L8</f>
        <v>41695</v>
      </c>
      <c r="N8" s="40">
        <f>M8</f>
        <v>41695</v>
      </c>
      <c r="O8" s="40">
        <f>N8</f>
        <v>41695</v>
      </c>
      <c r="P8" s="40">
        <f>O8</f>
        <v>41695</v>
      </c>
      <c r="Q8" s="40">
        <f>P8</f>
        <v>41695</v>
      </c>
      <c r="R8" s="40">
        <f>Q8</f>
        <v>41695</v>
      </c>
    </row>
    <row r="9" spans="1:19" ht="26.25" customHeight="1">
      <c r="A9" s="5" t="s">
        <v>14</v>
      </c>
      <c r="B9" s="7" t="s">
        <v>19</v>
      </c>
      <c r="C9" s="47" t="s">
        <v>45</v>
      </c>
      <c r="D9" s="43">
        <v>41333</v>
      </c>
      <c r="E9" s="40">
        <f>R9</f>
        <v>41389</v>
      </c>
      <c r="F9" s="40">
        <f>D9</f>
        <v>41333</v>
      </c>
      <c r="G9" s="40">
        <f>F9</f>
        <v>41333</v>
      </c>
      <c r="H9" s="40">
        <f>G9</f>
        <v>41333</v>
      </c>
      <c r="I9" s="40">
        <f t="shared" ref="I9:I16" si="4">H9+56</f>
        <v>41389</v>
      </c>
      <c r="J9" s="40">
        <f>I9</f>
        <v>41389</v>
      </c>
      <c r="K9" s="40">
        <f>J9</f>
        <v>41389</v>
      </c>
      <c r="L9" s="40">
        <f>K9</f>
        <v>41389</v>
      </c>
      <c r="M9" s="40">
        <f>L9</f>
        <v>41389</v>
      </c>
      <c r="N9" s="40">
        <f>M9</f>
        <v>41389</v>
      </c>
      <c r="O9" s="40">
        <f>N9</f>
        <v>41389</v>
      </c>
      <c r="P9" s="40">
        <f>O9</f>
        <v>41389</v>
      </c>
      <c r="Q9" s="40">
        <f>P9</f>
        <v>41389</v>
      </c>
      <c r="R9" s="40">
        <f>Q9</f>
        <v>41389</v>
      </c>
    </row>
    <row r="10" spans="1:19" ht="26.25" customHeight="1">
      <c r="A10" s="5" t="s">
        <v>14</v>
      </c>
      <c r="B10" s="7" t="s">
        <v>19</v>
      </c>
      <c r="C10" s="47" t="s">
        <v>46</v>
      </c>
      <c r="D10" s="43">
        <v>41364</v>
      </c>
      <c r="E10" s="40">
        <f>R10</f>
        <v>41454</v>
      </c>
      <c r="F10" s="40">
        <f>D10</f>
        <v>41364</v>
      </c>
      <c r="G10" s="40">
        <f>F10</f>
        <v>41364</v>
      </c>
      <c r="H10" s="40">
        <v>41398</v>
      </c>
      <c r="I10" s="40">
        <f t="shared" si="4"/>
        <v>41454</v>
      </c>
      <c r="J10" s="40">
        <f>I10</f>
        <v>41454</v>
      </c>
      <c r="K10" s="40">
        <f>J10</f>
        <v>41454</v>
      </c>
      <c r="L10" s="40">
        <f>K10</f>
        <v>41454</v>
      </c>
      <c r="M10" s="40">
        <f>L10</f>
        <v>41454</v>
      </c>
      <c r="N10" s="40">
        <f>M10</f>
        <v>41454</v>
      </c>
      <c r="O10" s="40">
        <f>N10</f>
        <v>41454</v>
      </c>
      <c r="P10" s="40">
        <f>O10</f>
        <v>41454</v>
      </c>
      <c r="Q10" s="40">
        <f>P10</f>
        <v>41454</v>
      </c>
      <c r="R10" s="40">
        <f>Q10</f>
        <v>41454</v>
      </c>
    </row>
    <row r="11" spans="1:19" ht="26.25" customHeight="1">
      <c r="A11" s="5" t="s">
        <v>14</v>
      </c>
      <c r="B11" s="7" t="s">
        <v>20</v>
      </c>
      <c r="C11" s="47" t="s">
        <v>47</v>
      </c>
      <c r="D11" s="43">
        <v>41547</v>
      </c>
      <c r="E11" s="40">
        <f>R11</f>
        <v>41603</v>
      </c>
      <c r="F11" s="40">
        <f>D11</f>
        <v>41547</v>
      </c>
      <c r="G11" s="40">
        <f>F11</f>
        <v>41547</v>
      </c>
      <c r="H11" s="40">
        <f>G11</f>
        <v>41547</v>
      </c>
      <c r="I11" s="40">
        <f t="shared" si="4"/>
        <v>41603</v>
      </c>
      <c r="J11" s="40">
        <f>I11</f>
        <v>41603</v>
      </c>
      <c r="K11" s="40">
        <f>J11</f>
        <v>41603</v>
      </c>
      <c r="L11" s="40">
        <f>K11</f>
        <v>41603</v>
      </c>
      <c r="M11" s="40">
        <f>L11</f>
        <v>41603</v>
      </c>
      <c r="N11" s="40">
        <f>M11</f>
        <v>41603</v>
      </c>
      <c r="O11" s="40">
        <f>N11</f>
        <v>41603</v>
      </c>
      <c r="P11" s="40">
        <f>O11</f>
        <v>41603</v>
      </c>
      <c r="Q11" s="40">
        <f>P11</f>
        <v>41603</v>
      </c>
      <c r="R11" s="40">
        <f>Q11</f>
        <v>41603</v>
      </c>
    </row>
    <row r="12" spans="1:19" ht="26.25" customHeight="1">
      <c r="A12" s="5" t="s">
        <v>14</v>
      </c>
      <c r="B12" s="7" t="s">
        <v>20</v>
      </c>
      <c r="C12" s="47" t="s">
        <v>48</v>
      </c>
      <c r="D12" s="43">
        <v>41486</v>
      </c>
      <c r="E12" s="40">
        <f>R12</f>
        <v>41542</v>
      </c>
      <c r="F12" s="40">
        <f>D12</f>
        <v>41486</v>
      </c>
      <c r="G12" s="40">
        <f>F12</f>
        <v>41486</v>
      </c>
      <c r="H12" s="40">
        <f>G12</f>
        <v>41486</v>
      </c>
      <c r="I12" s="40">
        <f t="shared" si="4"/>
        <v>41542</v>
      </c>
      <c r="J12" s="40">
        <f>I12</f>
        <v>41542</v>
      </c>
      <c r="K12" s="40">
        <f>J12</f>
        <v>41542</v>
      </c>
      <c r="L12" s="40">
        <f>K12</f>
        <v>41542</v>
      </c>
      <c r="M12" s="40">
        <f>L12</f>
        <v>41542</v>
      </c>
      <c r="N12" s="40">
        <f>M12</f>
        <v>41542</v>
      </c>
      <c r="O12" s="40">
        <f>N12</f>
        <v>41542</v>
      </c>
      <c r="P12" s="40">
        <f>O12</f>
        <v>41542</v>
      </c>
      <c r="Q12" s="40">
        <f>P12</f>
        <v>41542</v>
      </c>
      <c r="R12" s="40">
        <f>Q12</f>
        <v>41542</v>
      </c>
    </row>
    <row r="13" spans="1:19" ht="26.25" customHeight="1">
      <c r="A13" s="5" t="s">
        <v>14</v>
      </c>
      <c r="B13" s="7" t="s">
        <v>20</v>
      </c>
      <c r="C13" s="47" t="s">
        <v>49</v>
      </c>
      <c r="D13" s="43">
        <v>41517</v>
      </c>
      <c r="E13" s="40">
        <f>R13</f>
        <v>41573</v>
      </c>
      <c r="F13" s="40">
        <f>D13</f>
        <v>41517</v>
      </c>
      <c r="G13" s="40">
        <f>F13</f>
        <v>41517</v>
      </c>
      <c r="H13" s="40">
        <f>G13</f>
        <v>41517</v>
      </c>
      <c r="I13" s="40">
        <f t="shared" si="4"/>
        <v>41573</v>
      </c>
      <c r="J13" s="40">
        <f>I13</f>
        <v>41573</v>
      </c>
      <c r="K13" s="40">
        <f>J13</f>
        <v>41573</v>
      </c>
      <c r="L13" s="40">
        <f>K13</f>
        <v>41573</v>
      </c>
      <c r="M13" s="40">
        <f>L13</f>
        <v>41573</v>
      </c>
      <c r="N13" s="40">
        <f>M13</f>
        <v>41573</v>
      </c>
      <c r="O13" s="40">
        <f>N13</f>
        <v>41573</v>
      </c>
      <c r="P13" s="40">
        <f>O13</f>
        <v>41573</v>
      </c>
      <c r="Q13" s="40">
        <f>P13</f>
        <v>41573</v>
      </c>
      <c r="R13" s="40">
        <f>Q13</f>
        <v>41573</v>
      </c>
    </row>
    <row r="14" spans="1:19" ht="26.25" customHeight="1">
      <c r="A14" s="5" t="s">
        <v>14</v>
      </c>
      <c r="B14" s="7" t="s">
        <v>20</v>
      </c>
      <c r="C14" s="47" t="s">
        <v>50</v>
      </c>
      <c r="D14" s="43">
        <v>41517</v>
      </c>
      <c r="E14" s="40">
        <f>R14</f>
        <v>41573</v>
      </c>
      <c r="F14" s="40">
        <f>D14</f>
        <v>41517</v>
      </c>
      <c r="G14" s="40">
        <f>F14</f>
        <v>41517</v>
      </c>
      <c r="H14" s="40">
        <f>G14</f>
        <v>41517</v>
      </c>
      <c r="I14" s="40">
        <f t="shared" si="4"/>
        <v>41573</v>
      </c>
      <c r="J14" s="40">
        <f>I14</f>
        <v>41573</v>
      </c>
      <c r="K14" s="40">
        <f>J14</f>
        <v>41573</v>
      </c>
      <c r="L14" s="40">
        <f>K14</f>
        <v>41573</v>
      </c>
      <c r="M14" s="40">
        <f>L14</f>
        <v>41573</v>
      </c>
      <c r="N14" s="40">
        <f>M14</f>
        <v>41573</v>
      </c>
      <c r="O14" s="40">
        <f>N14</f>
        <v>41573</v>
      </c>
      <c r="P14" s="40">
        <f>O14</f>
        <v>41573</v>
      </c>
      <c r="Q14" s="40">
        <f>P14</f>
        <v>41573</v>
      </c>
      <c r="R14" s="40">
        <f>Q14</f>
        <v>41573</v>
      </c>
    </row>
    <row r="15" spans="1:19" ht="26.25" customHeight="1">
      <c r="A15" s="5" t="s">
        <v>14</v>
      </c>
      <c r="B15" s="7" t="s">
        <v>20</v>
      </c>
      <c r="C15" s="47" t="s">
        <v>51</v>
      </c>
      <c r="D15" s="43">
        <v>41517</v>
      </c>
      <c r="E15" s="40">
        <f>R15</f>
        <v>41573</v>
      </c>
      <c r="F15" s="40">
        <f>D15</f>
        <v>41517</v>
      </c>
      <c r="G15" s="40">
        <f>F15</f>
        <v>41517</v>
      </c>
      <c r="H15" s="40">
        <f>G15</f>
        <v>41517</v>
      </c>
      <c r="I15" s="40">
        <f t="shared" si="4"/>
        <v>41573</v>
      </c>
      <c r="J15" s="40">
        <f>I15</f>
        <v>41573</v>
      </c>
      <c r="K15" s="40">
        <f>J15</f>
        <v>41573</v>
      </c>
      <c r="L15" s="40">
        <f>K15</f>
        <v>41573</v>
      </c>
      <c r="M15" s="40">
        <f>L15</f>
        <v>41573</v>
      </c>
      <c r="N15" s="40">
        <f>M15</f>
        <v>41573</v>
      </c>
      <c r="O15" s="40">
        <f>N15</f>
        <v>41573</v>
      </c>
      <c r="P15" s="40">
        <f>O15</f>
        <v>41573</v>
      </c>
      <c r="Q15" s="40">
        <f>P15</f>
        <v>41573</v>
      </c>
      <c r="R15" s="40">
        <f>Q15</f>
        <v>41573</v>
      </c>
    </row>
    <row r="16" spans="1:19" ht="26.25" customHeight="1">
      <c r="A16" s="5" t="s">
        <v>14</v>
      </c>
      <c r="B16" s="7" t="s">
        <v>20</v>
      </c>
      <c r="C16" s="47" t="s">
        <v>52</v>
      </c>
      <c r="D16" s="43">
        <v>41364</v>
      </c>
      <c r="E16" s="40">
        <f>R16</f>
        <v>41420</v>
      </c>
      <c r="F16" s="40">
        <f>D16</f>
        <v>41364</v>
      </c>
      <c r="G16" s="40">
        <f>F16</f>
        <v>41364</v>
      </c>
      <c r="H16" s="40">
        <f>G16</f>
        <v>41364</v>
      </c>
      <c r="I16" s="40">
        <f t="shared" si="4"/>
        <v>41420</v>
      </c>
      <c r="J16" s="40">
        <f>I16</f>
        <v>41420</v>
      </c>
      <c r="K16" s="40">
        <f>J16</f>
        <v>41420</v>
      </c>
      <c r="L16" s="40">
        <f>K16</f>
        <v>41420</v>
      </c>
      <c r="M16" s="40">
        <f>L16</f>
        <v>41420</v>
      </c>
      <c r="N16" s="40">
        <f>M16</f>
        <v>41420</v>
      </c>
      <c r="O16" s="40">
        <f>N16</f>
        <v>41420</v>
      </c>
      <c r="P16" s="40">
        <f>O16</f>
        <v>41420</v>
      </c>
      <c r="Q16" s="40">
        <f>P16</f>
        <v>41420</v>
      </c>
      <c r="R16" s="40">
        <f>Q16</f>
        <v>41420</v>
      </c>
    </row>
    <row r="17" spans="1:18" ht="26.25" customHeight="1">
      <c r="A17" s="5" t="s">
        <v>14</v>
      </c>
      <c r="B17" s="7" t="s">
        <v>20</v>
      </c>
      <c r="C17" s="47" t="s">
        <v>53</v>
      </c>
      <c r="D17" s="43">
        <v>41333</v>
      </c>
      <c r="E17" s="40">
        <f>R17</f>
        <v>41333</v>
      </c>
      <c r="F17" s="40">
        <f>D17</f>
        <v>41333</v>
      </c>
      <c r="G17" s="40">
        <f>F17</f>
        <v>41333</v>
      </c>
      <c r="H17" s="40">
        <f>G17</f>
        <v>41333</v>
      </c>
      <c r="I17" s="40">
        <f>H17</f>
        <v>41333</v>
      </c>
      <c r="J17" s="40">
        <f>I17</f>
        <v>41333</v>
      </c>
      <c r="K17" s="40">
        <f>J17</f>
        <v>41333</v>
      </c>
      <c r="L17" s="40">
        <f>K17</f>
        <v>41333</v>
      </c>
      <c r="M17" s="40">
        <f>L17</f>
        <v>41333</v>
      </c>
      <c r="N17" s="40">
        <f>M17</f>
        <v>41333</v>
      </c>
      <c r="O17" s="40">
        <f>N17</f>
        <v>41333</v>
      </c>
      <c r="P17" s="40">
        <f>O17</f>
        <v>41333</v>
      </c>
      <c r="Q17" s="40">
        <f>P17</f>
        <v>41333</v>
      </c>
      <c r="R17" s="40">
        <f>Q17</f>
        <v>41333</v>
      </c>
    </row>
    <row r="18" spans="1:18" ht="26.25" customHeight="1">
      <c r="A18" s="5" t="s">
        <v>14</v>
      </c>
      <c r="B18" s="7" t="s">
        <v>20</v>
      </c>
      <c r="C18" s="47" t="s">
        <v>54</v>
      </c>
      <c r="D18" s="43">
        <v>41455</v>
      </c>
      <c r="E18" s="40">
        <f>R18</f>
        <v>41455</v>
      </c>
      <c r="F18" s="40">
        <f>D18</f>
        <v>41455</v>
      </c>
      <c r="G18" s="40">
        <f>F18</f>
        <v>41455</v>
      </c>
      <c r="H18" s="40">
        <f>G18</f>
        <v>41455</v>
      </c>
      <c r="I18" s="40">
        <f>H18</f>
        <v>41455</v>
      </c>
      <c r="J18" s="40">
        <f>I18</f>
        <v>41455</v>
      </c>
      <c r="K18" s="40">
        <f>J18</f>
        <v>41455</v>
      </c>
      <c r="L18" s="40">
        <f>K18</f>
        <v>41455</v>
      </c>
      <c r="M18" s="40">
        <f>L18</f>
        <v>41455</v>
      </c>
      <c r="N18" s="40">
        <f>M18</f>
        <v>41455</v>
      </c>
      <c r="O18" s="40">
        <f>N18</f>
        <v>41455</v>
      </c>
      <c r="P18" s="40">
        <f>O18</f>
        <v>41455</v>
      </c>
      <c r="Q18" s="40">
        <f>P18</f>
        <v>41455</v>
      </c>
      <c r="R18" s="40">
        <f>Q18</f>
        <v>41455</v>
      </c>
    </row>
    <row r="19" spans="1:18" ht="26.25" customHeight="1">
      <c r="A19" s="5" t="s">
        <v>14</v>
      </c>
      <c r="B19" s="7" t="s">
        <v>20</v>
      </c>
      <c r="C19" s="47" t="s">
        <v>55</v>
      </c>
      <c r="D19" s="43">
        <v>41289</v>
      </c>
      <c r="E19" s="40">
        <f>R19</f>
        <v>41289</v>
      </c>
      <c r="F19" s="40">
        <f>D19</f>
        <v>41289</v>
      </c>
      <c r="G19" s="40">
        <f>F19</f>
        <v>41289</v>
      </c>
      <c r="H19" s="40">
        <f>G19</f>
        <v>41289</v>
      </c>
      <c r="I19" s="40">
        <f>H19</f>
        <v>41289</v>
      </c>
      <c r="J19" s="40">
        <f>I19</f>
        <v>41289</v>
      </c>
      <c r="K19" s="40">
        <f>J19</f>
        <v>41289</v>
      </c>
      <c r="L19" s="40">
        <f>K19</f>
        <v>41289</v>
      </c>
      <c r="M19" s="40">
        <f>L19</f>
        <v>41289</v>
      </c>
      <c r="N19" s="40">
        <f>M19</f>
        <v>41289</v>
      </c>
      <c r="O19" s="40">
        <f>N19</f>
        <v>41289</v>
      </c>
      <c r="P19" s="40">
        <f>O19</f>
        <v>41289</v>
      </c>
      <c r="Q19" s="40">
        <f>P19</f>
        <v>41289</v>
      </c>
      <c r="R19" s="40">
        <f>Q19</f>
        <v>41289</v>
      </c>
    </row>
    <row r="20" spans="1:18" ht="26.25" customHeight="1">
      <c r="A20" s="5" t="s">
        <v>14</v>
      </c>
      <c r="B20" s="7" t="s">
        <v>21</v>
      </c>
      <c r="C20" s="47" t="s">
        <v>56</v>
      </c>
      <c r="D20" s="43">
        <v>41289</v>
      </c>
      <c r="E20" s="40">
        <f>R20</f>
        <v>41289</v>
      </c>
      <c r="F20" s="40">
        <f>D20</f>
        <v>41289</v>
      </c>
      <c r="G20" s="40">
        <f>F20</f>
        <v>41289</v>
      </c>
      <c r="H20" s="40">
        <f>G20</f>
        <v>41289</v>
      </c>
      <c r="I20" s="40">
        <f>H20</f>
        <v>41289</v>
      </c>
      <c r="J20" s="40">
        <f>I20</f>
        <v>41289</v>
      </c>
      <c r="K20" s="40">
        <f>J20</f>
        <v>41289</v>
      </c>
      <c r="L20" s="40">
        <f>K20</f>
        <v>41289</v>
      </c>
      <c r="M20" s="40">
        <f>L20</f>
        <v>41289</v>
      </c>
      <c r="N20" s="40">
        <f>M20</f>
        <v>41289</v>
      </c>
      <c r="O20" s="40">
        <f>N20</f>
        <v>41289</v>
      </c>
      <c r="P20" s="40">
        <f>O20</f>
        <v>41289</v>
      </c>
      <c r="Q20" s="40">
        <f>P20</f>
        <v>41289</v>
      </c>
      <c r="R20" s="40">
        <f>Q20</f>
        <v>41289</v>
      </c>
    </row>
    <row r="21" spans="1:18" ht="26.25" customHeight="1">
      <c r="A21" s="5" t="s">
        <v>14</v>
      </c>
      <c r="B21" s="7" t="s">
        <v>21</v>
      </c>
      <c r="C21" s="47" t="s">
        <v>57</v>
      </c>
      <c r="D21" s="43">
        <v>41289</v>
      </c>
      <c r="E21" s="40">
        <f>R21</f>
        <v>41289</v>
      </c>
      <c r="F21" s="40">
        <f>D21</f>
        <v>41289</v>
      </c>
      <c r="G21" s="40">
        <f>F21</f>
        <v>41289</v>
      </c>
      <c r="H21" s="40">
        <f>G21</f>
        <v>41289</v>
      </c>
      <c r="I21" s="40">
        <f>H21</f>
        <v>41289</v>
      </c>
      <c r="J21" s="40">
        <f>I21</f>
        <v>41289</v>
      </c>
      <c r="K21" s="40">
        <f>J21</f>
        <v>41289</v>
      </c>
      <c r="L21" s="40">
        <f>K21</f>
        <v>41289</v>
      </c>
      <c r="M21" s="40">
        <f>L21</f>
        <v>41289</v>
      </c>
      <c r="N21" s="40">
        <f>M21</f>
        <v>41289</v>
      </c>
      <c r="O21" s="40">
        <f>N21</f>
        <v>41289</v>
      </c>
      <c r="P21" s="40">
        <f>O21</f>
        <v>41289</v>
      </c>
      <c r="Q21" s="40">
        <f>P21</f>
        <v>41289</v>
      </c>
      <c r="R21" s="40">
        <f>Q21</f>
        <v>41289</v>
      </c>
    </row>
    <row r="22" spans="1:18" ht="26.25" customHeight="1">
      <c r="A22" s="5" t="s">
        <v>14</v>
      </c>
      <c r="B22" s="7" t="s">
        <v>21</v>
      </c>
      <c r="C22" s="47" t="s">
        <v>58</v>
      </c>
      <c r="D22" s="43">
        <v>41333</v>
      </c>
      <c r="E22" s="40">
        <f>R22</f>
        <v>41333</v>
      </c>
      <c r="F22" s="40">
        <f>D22</f>
        <v>41333</v>
      </c>
      <c r="G22" s="43">
        <f>F22</f>
        <v>41333</v>
      </c>
      <c r="H22" s="43">
        <f>G22</f>
        <v>41333</v>
      </c>
      <c r="I22" s="43">
        <f>H22</f>
        <v>41333</v>
      </c>
      <c r="J22" s="43">
        <f>I22</f>
        <v>41333</v>
      </c>
      <c r="K22" s="43">
        <f>J22</f>
        <v>41333</v>
      </c>
      <c r="L22" s="43">
        <f>K22</f>
        <v>41333</v>
      </c>
      <c r="M22" s="43">
        <f>L22</f>
        <v>41333</v>
      </c>
      <c r="N22" s="43">
        <f>M22</f>
        <v>41333</v>
      </c>
      <c r="O22" s="43">
        <f>N22</f>
        <v>41333</v>
      </c>
      <c r="P22" s="43">
        <f>O22</f>
        <v>41333</v>
      </c>
      <c r="Q22" s="43">
        <f>P22</f>
        <v>41333</v>
      </c>
      <c r="R22" s="43">
        <f>Q22</f>
        <v>41333</v>
      </c>
    </row>
    <row r="23" spans="1:18" ht="26.25" customHeight="1">
      <c r="A23" s="5" t="s">
        <v>14</v>
      </c>
      <c r="B23" s="7" t="s">
        <v>22</v>
      </c>
      <c r="C23" s="47" t="s">
        <v>59</v>
      </c>
      <c r="D23" s="43">
        <v>41333</v>
      </c>
      <c r="E23" s="40">
        <f>R23</f>
        <v>41333</v>
      </c>
      <c r="F23" s="40">
        <f>D23</f>
        <v>41333</v>
      </c>
      <c r="G23" s="43">
        <f>F23</f>
        <v>41333</v>
      </c>
      <c r="H23" s="43">
        <f>G23</f>
        <v>41333</v>
      </c>
      <c r="I23" s="43">
        <f>H23</f>
        <v>41333</v>
      </c>
      <c r="J23" s="43">
        <f>I23</f>
        <v>41333</v>
      </c>
      <c r="K23" s="43">
        <f>J23</f>
        <v>41333</v>
      </c>
      <c r="L23" s="43">
        <f>K23</f>
        <v>41333</v>
      </c>
      <c r="M23" s="43">
        <f>L23</f>
        <v>41333</v>
      </c>
      <c r="N23" s="43">
        <f>M23</f>
        <v>41333</v>
      </c>
      <c r="O23" s="43">
        <f>N23</f>
        <v>41333</v>
      </c>
      <c r="P23" s="43">
        <f>O23</f>
        <v>41333</v>
      </c>
      <c r="Q23" s="43">
        <f>P23</f>
        <v>41333</v>
      </c>
      <c r="R23" s="43">
        <f>Q23</f>
        <v>41333</v>
      </c>
    </row>
    <row r="24" spans="1:18" ht="26.25" customHeight="1">
      <c r="A24" s="46" t="s">
        <v>15</v>
      </c>
      <c r="B24" s="7" t="s">
        <v>23</v>
      </c>
      <c r="C24" s="47" t="s">
        <v>60</v>
      </c>
      <c r="D24" s="43">
        <v>41517</v>
      </c>
      <c r="E24" s="40">
        <f>R24</f>
        <v>41517</v>
      </c>
      <c r="F24" s="40">
        <f>D24</f>
        <v>41517</v>
      </c>
      <c r="G24" s="40">
        <f>F24</f>
        <v>41517</v>
      </c>
      <c r="H24" s="40">
        <f>G24</f>
        <v>41517</v>
      </c>
      <c r="I24" s="40">
        <f>H24</f>
        <v>41517</v>
      </c>
      <c r="J24" s="40">
        <f>I24</f>
        <v>41517</v>
      </c>
      <c r="K24" s="40">
        <f>J24</f>
        <v>41517</v>
      </c>
      <c r="L24" s="40">
        <f>K24</f>
        <v>41517</v>
      </c>
      <c r="M24" s="40">
        <f>L24</f>
        <v>41517</v>
      </c>
      <c r="N24" s="40">
        <f>M24</f>
        <v>41517</v>
      </c>
      <c r="O24" s="40">
        <f>N24</f>
        <v>41517</v>
      </c>
      <c r="P24" s="40">
        <f>O24</f>
        <v>41517</v>
      </c>
      <c r="Q24" s="40">
        <f>P24</f>
        <v>41517</v>
      </c>
      <c r="R24" s="40">
        <f>Q24</f>
        <v>41517</v>
      </c>
    </row>
    <row r="25" spans="1:18" ht="26.25" customHeight="1">
      <c r="A25" s="5" t="s">
        <v>15</v>
      </c>
      <c r="B25" s="7" t="s">
        <v>23</v>
      </c>
      <c r="C25" s="47" t="s">
        <v>61</v>
      </c>
      <c r="D25" s="43">
        <v>41547</v>
      </c>
      <c r="E25" s="40">
        <f>R25</f>
        <v>41547</v>
      </c>
      <c r="F25" s="40">
        <f>D25</f>
        <v>41547</v>
      </c>
      <c r="G25" s="40">
        <f>F25</f>
        <v>41547</v>
      </c>
      <c r="H25" s="40">
        <f>G25</f>
        <v>41547</v>
      </c>
      <c r="I25" s="40">
        <f>H25</f>
        <v>41547</v>
      </c>
      <c r="J25" s="40">
        <f>I25</f>
        <v>41547</v>
      </c>
      <c r="K25" s="40">
        <f>J25</f>
        <v>41547</v>
      </c>
      <c r="L25" s="40">
        <f>K25</f>
        <v>41547</v>
      </c>
      <c r="M25" s="40">
        <f>L25</f>
        <v>41547</v>
      </c>
      <c r="N25" s="40">
        <f>M25</f>
        <v>41547</v>
      </c>
      <c r="O25" s="40">
        <f>N25</f>
        <v>41547</v>
      </c>
      <c r="P25" s="40">
        <f>O25</f>
        <v>41547</v>
      </c>
      <c r="Q25" s="40">
        <f>P25</f>
        <v>41547</v>
      </c>
      <c r="R25" s="40">
        <f>Q25</f>
        <v>41547</v>
      </c>
    </row>
    <row r="26" spans="1:18" ht="26.25" customHeight="1">
      <c r="A26" s="5" t="s">
        <v>15</v>
      </c>
      <c r="B26" s="7" t="s">
        <v>23</v>
      </c>
      <c r="C26" s="47" t="s">
        <v>62</v>
      </c>
      <c r="D26" s="43">
        <v>41362</v>
      </c>
      <c r="E26" s="40">
        <f>R26</f>
        <v>41362</v>
      </c>
      <c r="F26" s="40">
        <f>D26</f>
        <v>41362</v>
      </c>
      <c r="G26" s="40">
        <f>F26</f>
        <v>41362</v>
      </c>
      <c r="H26" s="40">
        <f>G26</f>
        <v>41362</v>
      </c>
      <c r="I26" s="40">
        <f>H26</f>
        <v>41362</v>
      </c>
      <c r="J26" s="40">
        <f>I26</f>
        <v>41362</v>
      </c>
      <c r="K26" s="40">
        <f>J26</f>
        <v>41362</v>
      </c>
      <c r="L26" s="40">
        <f>K26</f>
        <v>41362</v>
      </c>
      <c r="M26" s="40">
        <f>L26</f>
        <v>41362</v>
      </c>
      <c r="N26" s="40">
        <f>M26</f>
        <v>41362</v>
      </c>
      <c r="O26" s="40">
        <f>N26</f>
        <v>41362</v>
      </c>
      <c r="P26" s="40">
        <f>O26</f>
        <v>41362</v>
      </c>
      <c r="Q26" s="40">
        <f>P26</f>
        <v>41362</v>
      </c>
      <c r="R26" s="40">
        <f>Q26</f>
        <v>41362</v>
      </c>
    </row>
    <row r="27" spans="1:18" ht="26.25" customHeight="1">
      <c r="A27" s="5" t="s">
        <v>15</v>
      </c>
      <c r="B27" s="7" t="s">
        <v>23</v>
      </c>
      <c r="C27" s="47" t="s">
        <v>63</v>
      </c>
      <c r="D27" s="43">
        <v>41393</v>
      </c>
      <c r="E27" s="40">
        <f>R27</f>
        <v>41393</v>
      </c>
      <c r="F27" s="40">
        <f>D27</f>
        <v>41393</v>
      </c>
      <c r="G27" s="40">
        <f>F27</f>
        <v>41393</v>
      </c>
      <c r="H27" s="40">
        <f>G27</f>
        <v>41393</v>
      </c>
      <c r="I27" s="40">
        <f>H27</f>
        <v>41393</v>
      </c>
      <c r="J27" s="40">
        <f>I27</f>
        <v>41393</v>
      </c>
      <c r="K27" s="40">
        <f>J27</f>
        <v>41393</v>
      </c>
      <c r="L27" s="40">
        <f>K27</f>
        <v>41393</v>
      </c>
      <c r="M27" s="40">
        <f>L27</f>
        <v>41393</v>
      </c>
      <c r="N27" s="40">
        <f>M27</f>
        <v>41393</v>
      </c>
      <c r="O27" s="40">
        <f>N27</f>
        <v>41393</v>
      </c>
      <c r="P27" s="40">
        <f>O27</f>
        <v>41393</v>
      </c>
      <c r="Q27" s="40">
        <f>P27</f>
        <v>41393</v>
      </c>
      <c r="R27" s="40">
        <f>Q27</f>
        <v>41393</v>
      </c>
    </row>
    <row r="28" spans="1:18" ht="26.25" customHeight="1">
      <c r="A28" s="5" t="s">
        <v>15</v>
      </c>
      <c r="B28" s="7" t="s">
        <v>23</v>
      </c>
      <c r="C28" s="47" t="s">
        <v>64</v>
      </c>
      <c r="D28" s="43">
        <v>41455</v>
      </c>
      <c r="E28" s="40">
        <f>R28</f>
        <v>41455</v>
      </c>
      <c r="F28" s="40">
        <f>D28</f>
        <v>41455</v>
      </c>
      <c r="G28" s="40">
        <f>F28</f>
        <v>41455</v>
      </c>
      <c r="H28" s="40">
        <f>G28</f>
        <v>41455</v>
      </c>
      <c r="I28" s="40">
        <f>H28</f>
        <v>41455</v>
      </c>
      <c r="J28" s="40">
        <f>I28</f>
        <v>41455</v>
      </c>
      <c r="K28" s="40">
        <f>J28</f>
        <v>41455</v>
      </c>
      <c r="L28" s="40">
        <f>K28</f>
        <v>41455</v>
      </c>
      <c r="M28" s="40">
        <f>L28</f>
        <v>41455</v>
      </c>
      <c r="N28" s="40">
        <f>M28</f>
        <v>41455</v>
      </c>
      <c r="O28" s="40">
        <f>N28</f>
        <v>41455</v>
      </c>
      <c r="P28" s="40">
        <f>O28</f>
        <v>41455</v>
      </c>
      <c r="Q28" s="40">
        <f>P28</f>
        <v>41455</v>
      </c>
      <c r="R28" s="40">
        <f>Q28</f>
        <v>41455</v>
      </c>
    </row>
    <row r="29" spans="1:18" ht="26.25" customHeight="1">
      <c r="A29" s="5" t="s">
        <v>15</v>
      </c>
      <c r="B29" s="7" t="s">
        <v>23</v>
      </c>
      <c r="C29" s="47" t="s">
        <v>65</v>
      </c>
      <c r="D29" s="43">
        <v>41575</v>
      </c>
      <c r="E29" s="40">
        <f>R29</f>
        <v>41541</v>
      </c>
      <c r="F29" s="40">
        <f>D29</f>
        <v>41575</v>
      </c>
      <c r="G29" s="40">
        <f>F29</f>
        <v>41575</v>
      </c>
      <c r="H29" s="40">
        <f>G29</f>
        <v>41575</v>
      </c>
      <c r="I29" s="40">
        <f>H29</f>
        <v>41575</v>
      </c>
      <c r="J29" s="40">
        <f>I29</f>
        <v>41575</v>
      </c>
      <c r="K29" s="40">
        <f>J29</f>
        <v>41575</v>
      </c>
      <c r="L29" s="40">
        <f>K29</f>
        <v>41575</v>
      </c>
      <c r="M29" s="40">
        <f>L29</f>
        <v>41575</v>
      </c>
      <c r="N29" s="40">
        <f>M29-34</f>
        <v>41541</v>
      </c>
      <c r="O29" s="40">
        <f>N29</f>
        <v>41541</v>
      </c>
      <c r="P29" s="40">
        <f>O29</f>
        <v>41541</v>
      </c>
      <c r="Q29" s="40">
        <f>P29</f>
        <v>41541</v>
      </c>
      <c r="R29" s="40">
        <f>Q29</f>
        <v>41541</v>
      </c>
    </row>
    <row r="30" spans="1:18" ht="26.25" customHeight="1">
      <c r="A30" s="5" t="s">
        <v>15</v>
      </c>
      <c r="B30" s="7" t="s">
        <v>24</v>
      </c>
      <c r="C30" s="47" t="s">
        <v>66</v>
      </c>
      <c r="D30" s="43">
        <v>41577</v>
      </c>
      <c r="E30" s="40">
        <f>R30</f>
        <v>41577</v>
      </c>
      <c r="F30" s="40">
        <f>D30</f>
        <v>41577</v>
      </c>
      <c r="G30" s="40">
        <f>F30</f>
        <v>41577</v>
      </c>
      <c r="H30" s="40">
        <f>G30</f>
        <v>41577</v>
      </c>
      <c r="I30" s="40">
        <f>H30</f>
        <v>41577</v>
      </c>
      <c r="J30" s="40">
        <f>I30</f>
        <v>41577</v>
      </c>
      <c r="K30" s="40">
        <f>J30</f>
        <v>41577</v>
      </c>
      <c r="L30" s="40">
        <f>K30</f>
        <v>41577</v>
      </c>
      <c r="M30" s="40">
        <f>L30</f>
        <v>41577</v>
      </c>
      <c r="N30" s="40">
        <f>M30</f>
        <v>41577</v>
      </c>
      <c r="O30" s="40">
        <f>N30</f>
        <v>41577</v>
      </c>
      <c r="P30" s="40">
        <f>O30</f>
        <v>41577</v>
      </c>
      <c r="Q30" s="40">
        <f>P30</f>
        <v>41577</v>
      </c>
      <c r="R30" s="40">
        <f>Q30</f>
        <v>41577</v>
      </c>
    </row>
    <row r="31" spans="1:18" ht="26.25" customHeight="1">
      <c r="A31" s="5" t="s">
        <v>15</v>
      </c>
      <c r="B31" s="7" t="s">
        <v>24</v>
      </c>
      <c r="C31" s="47" t="s">
        <v>67</v>
      </c>
      <c r="D31" s="43">
        <v>41639</v>
      </c>
      <c r="E31" s="40">
        <f>R31</f>
        <v>41639</v>
      </c>
      <c r="F31" s="40">
        <f>D31</f>
        <v>41639</v>
      </c>
      <c r="G31" s="40">
        <f>F31</f>
        <v>41639</v>
      </c>
      <c r="H31" s="40">
        <f>G31</f>
        <v>41639</v>
      </c>
      <c r="I31" s="40">
        <f>H31</f>
        <v>41639</v>
      </c>
      <c r="J31" s="40">
        <f>I31</f>
        <v>41639</v>
      </c>
      <c r="K31" s="40">
        <f>J31</f>
        <v>41639</v>
      </c>
      <c r="L31" s="40">
        <f>K31</f>
        <v>41639</v>
      </c>
      <c r="M31" s="40">
        <f>L31</f>
        <v>41639</v>
      </c>
      <c r="N31" s="40">
        <f>M31</f>
        <v>41639</v>
      </c>
      <c r="O31" s="40">
        <f>N31</f>
        <v>41639</v>
      </c>
      <c r="P31" s="40">
        <f>O31</f>
        <v>41639</v>
      </c>
      <c r="Q31" s="40">
        <f>P31</f>
        <v>41639</v>
      </c>
      <c r="R31" s="40">
        <f>Q31</f>
        <v>41639</v>
      </c>
    </row>
    <row r="32" spans="1:18" ht="26.25" customHeight="1">
      <c r="A32" s="5" t="s">
        <v>15</v>
      </c>
      <c r="B32" s="7" t="s">
        <v>24</v>
      </c>
      <c r="C32" s="47" t="s">
        <v>68</v>
      </c>
      <c r="D32" s="43">
        <v>41639</v>
      </c>
      <c r="E32" s="40">
        <f>R32</f>
        <v>41639</v>
      </c>
      <c r="F32" s="40">
        <f>D32</f>
        <v>41639</v>
      </c>
      <c r="G32" s="40">
        <f>F32</f>
        <v>41639</v>
      </c>
      <c r="H32" s="40">
        <f>G32</f>
        <v>41639</v>
      </c>
      <c r="I32" s="40">
        <f>H32</f>
        <v>41639</v>
      </c>
      <c r="J32" s="40">
        <f>I32</f>
        <v>41639</v>
      </c>
      <c r="K32" s="40">
        <f>J32</f>
        <v>41639</v>
      </c>
      <c r="L32" s="40">
        <f>K32</f>
        <v>41639</v>
      </c>
      <c r="M32" s="40">
        <f>L32</f>
        <v>41639</v>
      </c>
      <c r="N32" s="40">
        <f>M32</f>
        <v>41639</v>
      </c>
      <c r="O32" s="40">
        <f>N32</f>
        <v>41639</v>
      </c>
      <c r="P32" s="40">
        <f>O32</f>
        <v>41639</v>
      </c>
      <c r="Q32" s="40">
        <f>P32</f>
        <v>41639</v>
      </c>
      <c r="R32" s="40">
        <f>Q32</f>
        <v>41639</v>
      </c>
    </row>
    <row r="33" spans="1:18" ht="26.25" customHeight="1">
      <c r="A33" s="5" t="s">
        <v>15</v>
      </c>
      <c r="B33" s="7" t="s">
        <v>24</v>
      </c>
      <c r="C33" s="47" t="s">
        <v>69</v>
      </c>
      <c r="D33" s="43">
        <v>41449</v>
      </c>
      <c r="E33" s="40">
        <f>R33</f>
        <v>41449</v>
      </c>
      <c r="F33" s="40">
        <f>D33</f>
        <v>41449</v>
      </c>
      <c r="G33" s="40">
        <f>F33</f>
        <v>41449</v>
      </c>
      <c r="H33" s="40">
        <f>G33</f>
        <v>41449</v>
      </c>
      <c r="I33" s="40">
        <f>H33</f>
        <v>41449</v>
      </c>
      <c r="J33" s="40">
        <f>I33</f>
        <v>41449</v>
      </c>
      <c r="K33" s="40">
        <f>J33</f>
        <v>41449</v>
      </c>
      <c r="L33" s="40">
        <f>K33</f>
        <v>41449</v>
      </c>
      <c r="M33" s="40">
        <f>L33</f>
        <v>41449</v>
      </c>
      <c r="N33" s="40">
        <f>M33</f>
        <v>41449</v>
      </c>
      <c r="O33" s="40">
        <f>N33</f>
        <v>41449</v>
      </c>
      <c r="P33" s="40">
        <f>O33</f>
        <v>41449</v>
      </c>
      <c r="Q33" s="40">
        <f>P33</f>
        <v>41449</v>
      </c>
      <c r="R33" s="40">
        <f>Q33</f>
        <v>41449</v>
      </c>
    </row>
    <row r="34" spans="1:18" ht="26.25" customHeight="1">
      <c r="A34" s="5" t="s">
        <v>15</v>
      </c>
      <c r="B34" s="7" t="s">
        <v>24</v>
      </c>
      <c r="C34" s="47" t="s">
        <v>70</v>
      </c>
      <c r="D34" s="43">
        <v>41576</v>
      </c>
      <c r="E34" s="40">
        <f>R34</f>
        <v>41576</v>
      </c>
      <c r="F34" s="40">
        <f>D34</f>
        <v>41576</v>
      </c>
      <c r="G34" s="40">
        <f>F34</f>
        <v>41576</v>
      </c>
      <c r="H34" s="40">
        <f>G34</f>
        <v>41576</v>
      </c>
      <c r="I34" s="40">
        <f>H34</f>
        <v>41576</v>
      </c>
      <c r="J34" s="40">
        <f>I34</f>
        <v>41576</v>
      </c>
      <c r="K34" s="40">
        <f>J34</f>
        <v>41576</v>
      </c>
      <c r="L34" s="40">
        <f>K34</f>
        <v>41576</v>
      </c>
      <c r="M34" s="40">
        <f>L34</f>
        <v>41576</v>
      </c>
      <c r="N34" s="40">
        <f>M34</f>
        <v>41576</v>
      </c>
      <c r="O34" s="40">
        <f>N34</f>
        <v>41576</v>
      </c>
      <c r="P34" s="40">
        <f>O34</f>
        <v>41576</v>
      </c>
      <c r="Q34" s="40">
        <f>P34</f>
        <v>41576</v>
      </c>
      <c r="R34" s="40">
        <f>Q34</f>
        <v>41576</v>
      </c>
    </row>
    <row r="35" spans="1:18" ht="26.25" customHeight="1">
      <c r="A35" s="5" t="s">
        <v>15</v>
      </c>
      <c r="B35" s="7" t="s">
        <v>25</v>
      </c>
      <c r="C35" s="47" t="s">
        <v>71</v>
      </c>
      <c r="D35" s="43">
        <v>41517</v>
      </c>
      <c r="E35" s="40">
        <f>R35</f>
        <v>41563</v>
      </c>
      <c r="F35" s="40">
        <f>D35</f>
        <v>41517</v>
      </c>
      <c r="G35" s="40">
        <f>F35</f>
        <v>41517</v>
      </c>
      <c r="H35" s="40">
        <f>G35</f>
        <v>41517</v>
      </c>
      <c r="I35" s="40">
        <f>H35</f>
        <v>41517</v>
      </c>
      <c r="J35" s="40">
        <f>I35</f>
        <v>41517</v>
      </c>
      <c r="K35" s="40">
        <f>J35</f>
        <v>41517</v>
      </c>
      <c r="L35" s="40">
        <f>K35</f>
        <v>41517</v>
      </c>
      <c r="M35" s="40">
        <f>L35</f>
        <v>41517</v>
      </c>
      <c r="N35" s="40">
        <f>M35+46</f>
        <v>41563</v>
      </c>
      <c r="O35" s="40">
        <f>N35</f>
        <v>41563</v>
      </c>
      <c r="P35" s="40">
        <f>O35</f>
        <v>41563</v>
      </c>
      <c r="Q35" s="40">
        <f>P35</f>
        <v>41563</v>
      </c>
      <c r="R35" s="40">
        <f>Q35</f>
        <v>41563</v>
      </c>
    </row>
    <row r="36" spans="1:18" ht="26.25" customHeight="1">
      <c r="A36" s="5" t="s">
        <v>15</v>
      </c>
      <c r="B36" s="7" t="s">
        <v>25</v>
      </c>
      <c r="C36" s="47" t="s">
        <v>72</v>
      </c>
      <c r="D36" s="43">
        <v>41348</v>
      </c>
      <c r="E36" s="40">
        <f>R36</f>
        <v>41348</v>
      </c>
      <c r="F36" s="40">
        <f>D36</f>
        <v>41348</v>
      </c>
      <c r="G36" s="40">
        <f>F36</f>
        <v>41348</v>
      </c>
      <c r="H36" s="40">
        <f>G36</f>
        <v>41348</v>
      </c>
      <c r="I36" s="40">
        <f>H36</f>
        <v>41348</v>
      </c>
      <c r="J36" s="40">
        <f>I36</f>
        <v>41348</v>
      </c>
      <c r="K36" s="40">
        <f>J36</f>
        <v>41348</v>
      </c>
      <c r="L36" s="40">
        <f>K36</f>
        <v>41348</v>
      </c>
      <c r="M36" s="40">
        <f>L36</f>
        <v>41348</v>
      </c>
      <c r="N36" s="40">
        <f>M36</f>
        <v>41348</v>
      </c>
      <c r="O36" s="40">
        <f>N36</f>
        <v>41348</v>
      </c>
      <c r="P36" s="40">
        <f>O36</f>
        <v>41348</v>
      </c>
      <c r="Q36" s="40">
        <f>P36</f>
        <v>41348</v>
      </c>
      <c r="R36" s="40">
        <f>Q36</f>
        <v>41348</v>
      </c>
    </row>
    <row r="37" spans="1:18" ht="26.25" customHeight="1">
      <c r="A37" s="5" t="s">
        <v>15</v>
      </c>
      <c r="B37" s="7" t="s">
        <v>25</v>
      </c>
      <c r="C37" s="47" t="s">
        <v>73</v>
      </c>
      <c r="D37" s="43">
        <v>41362</v>
      </c>
      <c r="E37" s="40">
        <f>R37</f>
        <v>41362</v>
      </c>
      <c r="F37" s="40">
        <f>D37</f>
        <v>41362</v>
      </c>
      <c r="G37" s="40">
        <f>F37</f>
        <v>41362</v>
      </c>
      <c r="H37" s="40">
        <f>G37</f>
        <v>41362</v>
      </c>
      <c r="I37" s="40">
        <f>H37</f>
        <v>41362</v>
      </c>
      <c r="J37" s="40">
        <f>I37</f>
        <v>41362</v>
      </c>
      <c r="K37" s="40">
        <f>J37</f>
        <v>41362</v>
      </c>
      <c r="L37" s="40">
        <f>K37</f>
        <v>41362</v>
      </c>
      <c r="M37" s="40">
        <f>L37</f>
        <v>41362</v>
      </c>
      <c r="N37" s="40">
        <f>M37</f>
        <v>41362</v>
      </c>
      <c r="O37" s="40">
        <f>N37</f>
        <v>41362</v>
      </c>
      <c r="P37" s="40">
        <f>O37</f>
        <v>41362</v>
      </c>
      <c r="Q37" s="40">
        <f>P37</f>
        <v>41362</v>
      </c>
      <c r="R37" s="40">
        <f>Q37</f>
        <v>41362</v>
      </c>
    </row>
    <row r="38" spans="1:18" ht="26.25" customHeight="1">
      <c r="A38" s="5" t="s">
        <v>15</v>
      </c>
      <c r="B38" s="7" t="s">
        <v>25</v>
      </c>
      <c r="C38" s="47" t="s">
        <v>74</v>
      </c>
      <c r="D38" s="43">
        <v>41439</v>
      </c>
      <c r="E38" s="40">
        <f>R38</f>
        <v>41439</v>
      </c>
      <c r="F38" s="40">
        <f>D38</f>
        <v>41439</v>
      </c>
      <c r="G38" s="40">
        <f>F38</f>
        <v>41439</v>
      </c>
      <c r="H38" s="40">
        <f>G38</f>
        <v>41439</v>
      </c>
      <c r="I38" s="40">
        <f>H38</f>
        <v>41439</v>
      </c>
      <c r="J38" s="40">
        <f>I38</f>
        <v>41439</v>
      </c>
      <c r="K38" s="40">
        <f>J38</f>
        <v>41439</v>
      </c>
      <c r="L38" s="40">
        <f>K38</f>
        <v>41439</v>
      </c>
      <c r="M38" s="40">
        <f>L38</f>
        <v>41439</v>
      </c>
      <c r="N38" s="40">
        <f>M38</f>
        <v>41439</v>
      </c>
      <c r="O38" s="40">
        <f>N38</f>
        <v>41439</v>
      </c>
      <c r="P38" s="40">
        <f>O38</f>
        <v>41439</v>
      </c>
      <c r="Q38" s="40">
        <f>P38</f>
        <v>41439</v>
      </c>
      <c r="R38" s="40">
        <f>Q38</f>
        <v>41439</v>
      </c>
    </row>
    <row r="39" spans="1:18" ht="26.25" customHeight="1">
      <c r="A39" s="5" t="s">
        <v>15</v>
      </c>
      <c r="B39" s="7" t="s">
        <v>25</v>
      </c>
      <c r="C39" s="47" t="s">
        <v>75</v>
      </c>
      <c r="D39" s="43">
        <v>41467</v>
      </c>
      <c r="E39" s="40">
        <f>R39</f>
        <v>41467</v>
      </c>
      <c r="F39" s="40">
        <f>D39</f>
        <v>41467</v>
      </c>
      <c r="G39" s="40">
        <f>F39</f>
        <v>41467</v>
      </c>
      <c r="H39" s="40">
        <f>G39</f>
        <v>41467</v>
      </c>
      <c r="I39" s="40">
        <f>H39</f>
        <v>41467</v>
      </c>
      <c r="J39" s="40">
        <f>I39</f>
        <v>41467</v>
      </c>
      <c r="K39" s="40">
        <f>J39</f>
        <v>41467</v>
      </c>
      <c r="L39" s="40">
        <f>K39</f>
        <v>41467</v>
      </c>
      <c r="M39" s="40">
        <f>L39</f>
        <v>41467</v>
      </c>
      <c r="N39" s="40">
        <f>M39</f>
        <v>41467</v>
      </c>
      <c r="O39" s="40">
        <f>N39</f>
        <v>41467</v>
      </c>
      <c r="P39" s="40">
        <f>O39</f>
        <v>41467</v>
      </c>
      <c r="Q39" s="40">
        <f>P39</f>
        <v>41467</v>
      </c>
      <c r="R39" s="40">
        <f>Q39</f>
        <v>41467</v>
      </c>
    </row>
    <row r="40" spans="1:18" ht="26.25" customHeight="1">
      <c r="A40" s="5" t="s">
        <v>15</v>
      </c>
      <c r="B40" s="7" t="s">
        <v>25</v>
      </c>
      <c r="C40" s="47" t="s">
        <v>76</v>
      </c>
      <c r="D40" s="43">
        <v>41517</v>
      </c>
      <c r="E40" s="40">
        <f>R40</f>
        <v>41517</v>
      </c>
      <c r="F40" s="40">
        <f>D40</f>
        <v>41517</v>
      </c>
      <c r="G40" s="40">
        <f>F40</f>
        <v>41517</v>
      </c>
      <c r="H40" s="40">
        <f>G40</f>
        <v>41517</v>
      </c>
      <c r="I40" s="40">
        <f>H40</f>
        <v>41517</v>
      </c>
      <c r="J40" s="40">
        <f>I40</f>
        <v>41517</v>
      </c>
      <c r="K40" s="40">
        <f>J40</f>
        <v>41517</v>
      </c>
      <c r="L40" s="40">
        <f>K40</f>
        <v>41517</v>
      </c>
      <c r="M40" s="40">
        <f>L40</f>
        <v>41517</v>
      </c>
      <c r="N40" s="40">
        <f>M40</f>
        <v>41517</v>
      </c>
      <c r="O40" s="40">
        <f>N40</f>
        <v>41517</v>
      </c>
      <c r="P40" s="40">
        <f>O40</f>
        <v>41517</v>
      </c>
      <c r="Q40" s="40">
        <f>P40</f>
        <v>41517</v>
      </c>
      <c r="R40" s="40">
        <f>Q40</f>
        <v>41517</v>
      </c>
    </row>
    <row r="41" spans="1:18" ht="26.25" customHeight="1">
      <c r="A41" s="5" t="s">
        <v>15</v>
      </c>
      <c r="B41" s="7" t="s">
        <v>25</v>
      </c>
      <c r="C41" s="47" t="s">
        <v>77</v>
      </c>
      <c r="D41" s="43">
        <v>41578</v>
      </c>
      <c r="E41" s="40">
        <f>R41</f>
        <v>41578</v>
      </c>
      <c r="F41" s="40">
        <f>D41</f>
        <v>41578</v>
      </c>
      <c r="G41" s="40">
        <f>F41</f>
        <v>41578</v>
      </c>
      <c r="H41" s="40">
        <f>G41</f>
        <v>41578</v>
      </c>
      <c r="I41" s="40">
        <f>H41</f>
        <v>41578</v>
      </c>
      <c r="J41" s="40">
        <f>I41</f>
        <v>41578</v>
      </c>
      <c r="K41" s="40">
        <f>J41</f>
        <v>41578</v>
      </c>
      <c r="L41" s="40">
        <f>K41</f>
        <v>41578</v>
      </c>
      <c r="M41" s="40">
        <f>L41</f>
        <v>41578</v>
      </c>
      <c r="N41" s="40">
        <f>M41</f>
        <v>41578</v>
      </c>
      <c r="O41" s="40">
        <f>N41</f>
        <v>41578</v>
      </c>
      <c r="P41" s="40">
        <f>O41</f>
        <v>41578</v>
      </c>
      <c r="Q41" s="40">
        <f>P41</f>
        <v>41578</v>
      </c>
      <c r="R41" s="40">
        <f>Q41</f>
        <v>41578</v>
      </c>
    </row>
    <row r="42" spans="1:18" ht="26.25" customHeight="1">
      <c r="A42" s="5" t="s">
        <v>15</v>
      </c>
      <c r="B42" s="7" t="s">
        <v>26</v>
      </c>
      <c r="C42" s="47" t="s">
        <v>78</v>
      </c>
      <c r="D42" s="43">
        <v>41517</v>
      </c>
      <c r="E42" s="40">
        <f>R42</f>
        <v>41527</v>
      </c>
      <c r="F42" s="40">
        <f>D42</f>
        <v>41517</v>
      </c>
      <c r="G42" s="40">
        <f>F42</f>
        <v>41517</v>
      </c>
      <c r="H42" s="40">
        <f>G42</f>
        <v>41517</v>
      </c>
      <c r="I42" s="40">
        <f>H42</f>
        <v>41517</v>
      </c>
      <c r="J42" s="40">
        <f>I42+10</f>
        <v>41527</v>
      </c>
      <c r="K42" s="40">
        <f>J42</f>
        <v>41527</v>
      </c>
      <c r="L42" s="40">
        <f>K42</f>
        <v>41527</v>
      </c>
      <c r="M42" s="40">
        <f>L42</f>
        <v>41527</v>
      </c>
      <c r="N42" s="40">
        <f>M42</f>
        <v>41527</v>
      </c>
      <c r="O42" s="40">
        <f>N42</f>
        <v>41527</v>
      </c>
      <c r="P42" s="40">
        <f>O42</f>
        <v>41527</v>
      </c>
      <c r="Q42" s="40">
        <f>P42</f>
        <v>41527</v>
      </c>
      <c r="R42" s="40">
        <f>Q42</f>
        <v>41527</v>
      </c>
    </row>
    <row r="43" spans="1:18" ht="26.25" customHeight="1">
      <c r="A43" s="5" t="s">
        <v>15</v>
      </c>
      <c r="B43" s="7" t="s">
        <v>26</v>
      </c>
      <c r="C43" s="47" t="s">
        <v>79</v>
      </c>
      <c r="D43" s="43">
        <v>41547</v>
      </c>
      <c r="E43" s="40">
        <f>R43</f>
        <v>41547</v>
      </c>
      <c r="F43" s="40">
        <f>D43</f>
        <v>41547</v>
      </c>
      <c r="G43" s="40">
        <f>F43</f>
        <v>41547</v>
      </c>
      <c r="H43" s="40">
        <f>G43</f>
        <v>41547</v>
      </c>
      <c r="I43" s="40">
        <f>H43</f>
        <v>41547</v>
      </c>
      <c r="J43" s="40">
        <f>I43</f>
        <v>41547</v>
      </c>
      <c r="K43" s="40">
        <f>J43</f>
        <v>41547</v>
      </c>
      <c r="L43" s="40">
        <f>K43</f>
        <v>41547</v>
      </c>
      <c r="M43" s="40">
        <f>L43</f>
        <v>41547</v>
      </c>
      <c r="N43" s="40">
        <f>M43</f>
        <v>41547</v>
      </c>
      <c r="O43" s="40">
        <f>N43</f>
        <v>41547</v>
      </c>
      <c r="P43" s="40">
        <f>O43</f>
        <v>41547</v>
      </c>
      <c r="Q43" s="40">
        <f>P43</f>
        <v>41547</v>
      </c>
      <c r="R43" s="40">
        <f>Q43</f>
        <v>41547</v>
      </c>
    </row>
    <row r="44" spans="1:18" ht="26.25" customHeight="1">
      <c r="A44" s="5" t="s">
        <v>15</v>
      </c>
      <c r="B44" s="7" t="s">
        <v>26</v>
      </c>
      <c r="C44" s="47" t="s">
        <v>80</v>
      </c>
      <c r="D44" s="43">
        <v>41379</v>
      </c>
      <c r="E44" s="40">
        <f>R44</f>
        <v>41379</v>
      </c>
      <c r="F44" s="40">
        <f>D44</f>
        <v>41379</v>
      </c>
      <c r="G44" s="40">
        <f>F44</f>
        <v>41379</v>
      </c>
      <c r="H44" s="40">
        <f>G44</f>
        <v>41379</v>
      </c>
      <c r="I44" s="40">
        <f>H44</f>
        <v>41379</v>
      </c>
      <c r="J44" s="40">
        <f>I44</f>
        <v>41379</v>
      </c>
      <c r="K44" s="40">
        <f>J44</f>
        <v>41379</v>
      </c>
      <c r="L44" s="40">
        <f>K44</f>
        <v>41379</v>
      </c>
      <c r="M44" s="40">
        <f>L44</f>
        <v>41379</v>
      </c>
      <c r="N44" s="40">
        <f>M44</f>
        <v>41379</v>
      </c>
      <c r="O44" s="40">
        <f>N44</f>
        <v>41379</v>
      </c>
      <c r="P44" s="40">
        <f>O44</f>
        <v>41379</v>
      </c>
      <c r="Q44" s="40">
        <f>P44</f>
        <v>41379</v>
      </c>
      <c r="R44" s="40">
        <f>Q44</f>
        <v>41379</v>
      </c>
    </row>
    <row r="45" spans="1:18" ht="26.25" customHeight="1">
      <c r="A45" s="5" t="s">
        <v>15</v>
      </c>
      <c r="B45" s="7" t="s">
        <v>26</v>
      </c>
      <c r="C45" s="47" t="s">
        <v>81</v>
      </c>
      <c r="D45" s="43">
        <v>41455</v>
      </c>
      <c r="E45" s="40">
        <f>R45</f>
        <v>41455</v>
      </c>
      <c r="F45" s="40">
        <f>D45</f>
        <v>41455</v>
      </c>
      <c r="G45" s="40">
        <f>F45</f>
        <v>41455</v>
      </c>
      <c r="H45" s="40">
        <f>G45</f>
        <v>41455</v>
      </c>
      <c r="I45" s="40">
        <f>H45</f>
        <v>41455</v>
      </c>
      <c r="J45" s="40">
        <f>I45</f>
        <v>41455</v>
      </c>
      <c r="K45" s="40">
        <f>J45</f>
        <v>41455</v>
      </c>
      <c r="L45" s="40">
        <f>K45</f>
        <v>41455</v>
      </c>
      <c r="M45" s="40">
        <f>L45</f>
        <v>41455</v>
      </c>
      <c r="N45" s="40">
        <f>M45</f>
        <v>41455</v>
      </c>
      <c r="O45" s="40">
        <f>N45</f>
        <v>41455</v>
      </c>
      <c r="P45" s="40">
        <f>O45</f>
        <v>41455</v>
      </c>
      <c r="Q45" s="40">
        <f>P45</f>
        <v>41455</v>
      </c>
      <c r="R45" s="40">
        <f>Q45</f>
        <v>41455</v>
      </c>
    </row>
    <row r="46" spans="1:18" ht="26.25" customHeight="1">
      <c r="A46" s="5" t="s">
        <v>15</v>
      </c>
      <c r="B46" s="7" t="s">
        <v>26</v>
      </c>
      <c r="C46" s="47" t="s">
        <v>82</v>
      </c>
      <c r="D46" s="43">
        <v>41525</v>
      </c>
      <c r="E46" s="40">
        <f>R46</f>
        <v>41525</v>
      </c>
      <c r="F46" s="40">
        <f>D46</f>
        <v>41525</v>
      </c>
      <c r="G46" s="40">
        <f>F46</f>
        <v>41525</v>
      </c>
      <c r="H46" s="40">
        <f>G46</f>
        <v>41525</v>
      </c>
      <c r="I46" s="40">
        <f>H46</f>
        <v>41525</v>
      </c>
      <c r="J46" s="40">
        <f>I46</f>
        <v>41525</v>
      </c>
      <c r="K46" s="40">
        <f>J46</f>
        <v>41525</v>
      </c>
      <c r="L46" s="40">
        <f>K46</f>
        <v>41525</v>
      </c>
      <c r="M46" s="40">
        <f>L46</f>
        <v>41525</v>
      </c>
      <c r="N46" s="40">
        <f>M46</f>
        <v>41525</v>
      </c>
      <c r="O46" s="40">
        <f>N46</f>
        <v>41525</v>
      </c>
      <c r="P46" s="40">
        <f>O46</f>
        <v>41525</v>
      </c>
      <c r="Q46" s="40">
        <f>P46</f>
        <v>41525</v>
      </c>
      <c r="R46" s="40">
        <f>Q46</f>
        <v>41525</v>
      </c>
    </row>
    <row r="47" spans="1:18" ht="26.25" customHeight="1">
      <c r="A47" s="5" t="s">
        <v>15</v>
      </c>
      <c r="B47" s="7" t="s">
        <v>26</v>
      </c>
      <c r="C47" s="47" t="s">
        <v>83</v>
      </c>
      <c r="D47" s="43">
        <v>41547</v>
      </c>
      <c r="E47" s="40">
        <f>R47</f>
        <v>41547</v>
      </c>
      <c r="F47" s="40">
        <f>D47</f>
        <v>41547</v>
      </c>
      <c r="G47" s="40">
        <f>F47</f>
        <v>41547</v>
      </c>
      <c r="H47" s="40">
        <f>G47</f>
        <v>41547</v>
      </c>
      <c r="I47" s="40">
        <f>H47</f>
        <v>41547</v>
      </c>
      <c r="J47" s="40">
        <f>I47</f>
        <v>41547</v>
      </c>
      <c r="K47" s="40">
        <f>J47</f>
        <v>41547</v>
      </c>
      <c r="L47" s="40">
        <f>K47</f>
        <v>41547</v>
      </c>
      <c r="M47" s="40">
        <f>L47</f>
        <v>41547</v>
      </c>
      <c r="N47" s="40">
        <f>M47</f>
        <v>41547</v>
      </c>
      <c r="O47" s="40">
        <f>N47</f>
        <v>41547</v>
      </c>
      <c r="P47" s="40">
        <f>O47</f>
        <v>41547</v>
      </c>
      <c r="Q47" s="40">
        <f>P47</f>
        <v>41547</v>
      </c>
      <c r="R47" s="40">
        <f>Q47</f>
        <v>41547</v>
      </c>
    </row>
    <row r="48" spans="1:18" ht="26.25" customHeight="1">
      <c r="A48" s="5" t="s">
        <v>15</v>
      </c>
      <c r="B48" s="7" t="s">
        <v>27</v>
      </c>
      <c r="C48" s="47" t="s">
        <v>84</v>
      </c>
      <c r="D48" s="43">
        <v>41387</v>
      </c>
      <c r="E48" s="40">
        <f>R48</f>
        <v>41387</v>
      </c>
      <c r="F48" s="40">
        <f>D48</f>
        <v>41387</v>
      </c>
      <c r="G48" s="40">
        <f>F48</f>
        <v>41387</v>
      </c>
      <c r="H48" s="40">
        <f>G48</f>
        <v>41387</v>
      </c>
      <c r="I48" s="40">
        <f>H48</f>
        <v>41387</v>
      </c>
      <c r="J48" s="40">
        <f>I48</f>
        <v>41387</v>
      </c>
      <c r="K48" s="40">
        <f>J48</f>
        <v>41387</v>
      </c>
      <c r="L48" s="40">
        <f>K48</f>
        <v>41387</v>
      </c>
      <c r="M48" s="40">
        <f>L48</f>
        <v>41387</v>
      </c>
      <c r="N48" s="40">
        <f>M48</f>
        <v>41387</v>
      </c>
      <c r="O48" s="40">
        <f>N48</f>
        <v>41387</v>
      </c>
      <c r="P48" s="40">
        <f>O48</f>
        <v>41387</v>
      </c>
      <c r="Q48" s="40">
        <f>P48</f>
        <v>41387</v>
      </c>
      <c r="R48" s="40">
        <f>Q48</f>
        <v>41387</v>
      </c>
    </row>
    <row r="49" spans="1:18" ht="26.25" customHeight="1">
      <c r="A49" s="5" t="s">
        <v>15</v>
      </c>
      <c r="B49" s="7" t="s">
        <v>27</v>
      </c>
      <c r="C49" s="47" t="s">
        <v>85</v>
      </c>
      <c r="D49" s="43">
        <v>41440</v>
      </c>
      <c r="E49" s="40">
        <f>R49</f>
        <v>41440</v>
      </c>
      <c r="F49" s="40">
        <f>D49</f>
        <v>41440</v>
      </c>
      <c r="G49" s="40">
        <f>F49</f>
        <v>41440</v>
      </c>
      <c r="H49" s="40">
        <f>G49</f>
        <v>41440</v>
      </c>
      <c r="I49" s="40">
        <f>H49</f>
        <v>41440</v>
      </c>
      <c r="J49" s="40">
        <f>I49</f>
        <v>41440</v>
      </c>
      <c r="K49" s="40">
        <f>J49</f>
        <v>41440</v>
      </c>
      <c r="L49" s="40">
        <f>K49</f>
        <v>41440</v>
      </c>
      <c r="M49" s="40">
        <f>L49</f>
        <v>41440</v>
      </c>
      <c r="N49" s="40">
        <f>M49</f>
        <v>41440</v>
      </c>
      <c r="O49" s="40">
        <f>N49</f>
        <v>41440</v>
      </c>
      <c r="P49" s="40">
        <f>O49</f>
        <v>41440</v>
      </c>
      <c r="Q49" s="40">
        <f>P49</f>
        <v>41440</v>
      </c>
      <c r="R49" s="40">
        <f>Q49</f>
        <v>41440</v>
      </c>
    </row>
    <row r="50" spans="1:18" ht="26.25" customHeight="1">
      <c r="A50" s="5" t="s">
        <v>15</v>
      </c>
      <c r="B50" s="7" t="s">
        <v>27</v>
      </c>
      <c r="C50" s="47" t="s">
        <v>86</v>
      </c>
      <c r="D50" s="43">
        <v>41455</v>
      </c>
      <c r="E50" s="40">
        <f>R50</f>
        <v>41455</v>
      </c>
      <c r="F50" s="40">
        <f>D50</f>
        <v>41455</v>
      </c>
      <c r="G50" s="40">
        <f>F50</f>
        <v>41455</v>
      </c>
      <c r="H50" s="40">
        <f>G50</f>
        <v>41455</v>
      </c>
      <c r="I50" s="40">
        <f>H50</f>
        <v>41455</v>
      </c>
      <c r="J50" s="40">
        <f>I50</f>
        <v>41455</v>
      </c>
      <c r="K50" s="40">
        <f>J50</f>
        <v>41455</v>
      </c>
      <c r="L50" s="40">
        <f>K50</f>
        <v>41455</v>
      </c>
      <c r="M50" s="40">
        <f>L50</f>
        <v>41455</v>
      </c>
      <c r="N50" s="40">
        <f>M50</f>
        <v>41455</v>
      </c>
      <c r="O50" s="40">
        <f>N50</f>
        <v>41455</v>
      </c>
      <c r="P50" s="40">
        <f>O50</f>
        <v>41455</v>
      </c>
      <c r="Q50" s="40">
        <f>P50</f>
        <v>41455</v>
      </c>
      <c r="R50" s="40">
        <f>Q50</f>
        <v>41455</v>
      </c>
    </row>
    <row r="51" spans="1:18" ht="26.25" customHeight="1">
      <c r="A51" s="5" t="s">
        <v>15</v>
      </c>
      <c r="B51" s="7" t="s">
        <v>27</v>
      </c>
      <c r="C51" s="47" t="s">
        <v>87</v>
      </c>
      <c r="D51" s="43">
        <v>41577</v>
      </c>
      <c r="E51" s="40">
        <f>R51</f>
        <v>41587</v>
      </c>
      <c r="F51" s="40">
        <f>D51</f>
        <v>41577</v>
      </c>
      <c r="G51" s="40">
        <f>F51</f>
        <v>41577</v>
      </c>
      <c r="H51" s="40">
        <f>G51</f>
        <v>41577</v>
      </c>
      <c r="I51" s="40">
        <f>H51</f>
        <v>41577</v>
      </c>
      <c r="J51" s="40">
        <f>I51</f>
        <v>41577</v>
      </c>
      <c r="K51" s="40">
        <f>J51</f>
        <v>41577</v>
      </c>
      <c r="L51" s="40">
        <f>K51+10</f>
        <v>41587</v>
      </c>
      <c r="M51" s="40">
        <f>L51</f>
        <v>41587</v>
      </c>
      <c r="N51" s="40">
        <f>M51</f>
        <v>41587</v>
      </c>
      <c r="O51" s="40">
        <f>N51</f>
        <v>41587</v>
      </c>
      <c r="P51" s="40">
        <f>O51</f>
        <v>41587</v>
      </c>
      <c r="Q51" s="40">
        <f>P51</f>
        <v>41587</v>
      </c>
      <c r="R51" s="40">
        <f>Q51</f>
        <v>41587</v>
      </c>
    </row>
    <row r="52" spans="1:18" ht="26.25" customHeight="1">
      <c r="A52" s="5" t="s">
        <v>17</v>
      </c>
      <c r="B52" s="7" t="s">
        <v>28</v>
      </c>
      <c r="C52" s="47" t="s">
        <v>88</v>
      </c>
      <c r="D52" s="43">
        <v>41333</v>
      </c>
      <c r="E52" s="40">
        <f>R52</f>
        <v>41333</v>
      </c>
      <c r="F52" s="40">
        <f>D52</f>
        <v>41333</v>
      </c>
      <c r="G52" s="40">
        <f>F52</f>
        <v>41333</v>
      </c>
      <c r="H52" s="40">
        <f>G52</f>
        <v>41333</v>
      </c>
      <c r="I52" s="40">
        <f>H52</f>
        <v>41333</v>
      </c>
      <c r="J52" s="40">
        <f>I52</f>
        <v>41333</v>
      </c>
      <c r="K52" s="40">
        <f>J52</f>
        <v>41333</v>
      </c>
      <c r="L52" s="40">
        <f>K52</f>
        <v>41333</v>
      </c>
      <c r="M52" s="40">
        <f>L52</f>
        <v>41333</v>
      </c>
      <c r="N52" s="40">
        <f>M52</f>
        <v>41333</v>
      </c>
      <c r="O52" s="40">
        <f>N52</f>
        <v>41333</v>
      </c>
      <c r="P52" s="40">
        <f>O52</f>
        <v>41333</v>
      </c>
      <c r="Q52" s="40">
        <f>P52</f>
        <v>41333</v>
      </c>
      <c r="R52" s="40">
        <f>Q52</f>
        <v>41333</v>
      </c>
    </row>
    <row r="53" spans="1:18" ht="26.25" customHeight="1">
      <c r="A53" s="5" t="s">
        <v>17</v>
      </c>
      <c r="B53" s="7" t="s">
        <v>28</v>
      </c>
      <c r="C53" s="47" t="s">
        <v>89</v>
      </c>
      <c r="D53" s="43">
        <v>41364</v>
      </c>
      <c r="E53" s="40">
        <f>R53</f>
        <v>41364</v>
      </c>
      <c r="F53" s="40">
        <f>D53</f>
        <v>41364</v>
      </c>
      <c r="G53" s="40">
        <f>F53</f>
        <v>41364</v>
      </c>
      <c r="H53" s="40">
        <f>G53</f>
        <v>41364</v>
      </c>
      <c r="I53" s="40">
        <f>H53</f>
        <v>41364</v>
      </c>
      <c r="J53" s="40">
        <f>I53</f>
        <v>41364</v>
      </c>
      <c r="K53" s="40">
        <f>J53</f>
        <v>41364</v>
      </c>
      <c r="L53" s="40">
        <f>K53</f>
        <v>41364</v>
      </c>
      <c r="M53" s="40">
        <f>L53</f>
        <v>41364</v>
      </c>
      <c r="N53" s="40">
        <f>M53</f>
        <v>41364</v>
      </c>
      <c r="O53" s="40">
        <f>N53</f>
        <v>41364</v>
      </c>
      <c r="P53" s="40">
        <f>O53</f>
        <v>41364</v>
      </c>
      <c r="Q53" s="40">
        <f>P53</f>
        <v>41364</v>
      </c>
      <c r="R53" s="40">
        <f>Q53</f>
        <v>41364</v>
      </c>
    </row>
    <row r="54" spans="1:18" ht="26.25" customHeight="1">
      <c r="A54" s="5" t="s">
        <v>17</v>
      </c>
      <c r="B54" s="7" t="s">
        <v>28</v>
      </c>
      <c r="C54" s="47" t="s">
        <v>90</v>
      </c>
      <c r="D54" s="43">
        <v>41455</v>
      </c>
      <c r="E54" s="40">
        <f>R54</f>
        <v>41455</v>
      </c>
      <c r="F54" s="40">
        <f>D54</f>
        <v>41455</v>
      </c>
      <c r="G54" s="40">
        <f>F54</f>
        <v>41455</v>
      </c>
      <c r="H54" s="40">
        <f>G54</f>
        <v>41455</v>
      </c>
      <c r="I54" s="40">
        <f>H54</f>
        <v>41455</v>
      </c>
      <c r="J54" s="40">
        <f>I54</f>
        <v>41455</v>
      </c>
      <c r="K54" s="40">
        <f>J54</f>
        <v>41455</v>
      </c>
      <c r="L54" s="40">
        <f>K54</f>
        <v>41455</v>
      </c>
      <c r="M54" s="40">
        <f>L54</f>
        <v>41455</v>
      </c>
      <c r="N54" s="40">
        <f>M54</f>
        <v>41455</v>
      </c>
      <c r="O54" s="40">
        <f>N54</f>
        <v>41455</v>
      </c>
      <c r="P54" s="40">
        <f>O54</f>
        <v>41455</v>
      </c>
      <c r="Q54" s="40">
        <f>P54</f>
        <v>41455</v>
      </c>
      <c r="R54" s="40">
        <f>Q54</f>
        <v>41455</v>
      </c>
    </row>
    <row r="55" spans="1:18" ht="26.25" customHeight="1">
      <c r="A55" s="5" t="s">
        <v>17</v>
      </c>
      <c r="B55" s="7" t="s">
        <v>28</v>
      </c>
      <c r="C55" s="47" t="s">
        <v>91</v>
      </c>
      <c r="D55" s="43">
        <v>41547</v>
      </c>
      <c r="E55" s="40">
        <f>R55</f>
        <v>41547</v>
      </c>
      <c r="F55" s="40">
        <f>D55</f>
        <v>41547</v>
      </c>
      <c r="G55" s="40">
        <f>F55</f>
        <v>41547</v>
      </c>
      <c r="H55" s="40">
        <f>G55</f>
        <v>41547</v>
      </c>
      <c r="I55" s="40">
        <f>H55</f>
        <v>41547</v>
      </c>
      <c r="J55" s="40">
        <f>I55</f>
        <v>41547</v>
      </c>
      <c r="K55" s="40">
        <f>J55</f>
        <v>41547</v>
      </c>
      <c r="L55" s="40">
        <f>K55</f>
        <v>41547</v>
      </c>
      <c r="M55" s="40">
        <f>L55</f>
        <v>41547</v>
      </c>
      <c r="N55" s="40">
        <f>M55</f>
        <v>41547</v>
      </c>
      <c r="O55" s="40">
        <f>N55</f>
        <v>41547</v>
      </c>
      <c r="P55" s="40">
        <f>O55</f>
        <v>41547</v>
      </c>
      <c r="Q55" s="40">
        <f>P55</f>
        <v>41547</v>
      </c>
      <c r="R55" s="40">
        <f>Q55</f>
        <v>41547</v>
      </c>
    </row>
    <row r="56" spans="1:18" ht="26.25" customHeight="1">
      <c r="A56" s="5" t="s">
        <v>17</v>
      </c>
      <c r="B56" s="7" t="s">
        <v>28</v>
      </c>
      <c r="C56" s="47" t="s">
        <v>92</v>
      </c>
      <c r="D56" s="43">
        <v>41608</v>
      </c>
      <c r="E56" s="40">
        <f>R56</f>
        <v>41608</v>
      </c>
      <c r="F56" s="40">
        <f>D56</f>
        <v>41608</v>
      </c>
      <c r="G56" s="40">
        <f>F56</f>
        <v>41608</v>
      </c>
      <c r="H56" s="40">
        <f>G56</f>
        <v>41608</v>
      </c>
      <c r="I56" s="40">
        <f>H56</f>
        <v>41608</v>
      </c>
      <c r="J56" s="40">
        <f>I56</f>
        <v>41608</v>
      </c>
      <c r="K56" s="40">
        <f>J56</f>
        <v>41608</v>
      </c>
      <c r="L56" s="40">
        <f>K56</f>
        <v>41608</v>
      </c>
      <c r="M56" s="40">
        <f>L56</f>
        <v>41608</v>
      </c>
      <c r="N56" s="40">
        <f>M56</f>
        <v>41608</v>
      </c>
      <c r="O56" s="40">
        <f>N56</f>
        <v>41608</v>
      </c>
      <c r="P56" s="40">
        <f>O56</f>
        <v>41608</v>
      </c>
      <c r="Q56" s="40">
        <f>P56</f>
        <v>41608</v>
      </c>
      <c r="R56" s="40">
        <f>Q56</f>
        <v>41608</v>
      </c>
    </row>
    <row r="57" spans="1:18" ht="26.25" customHeight="1">
      <c r="A57" s="5" t="s">
        <v>17</v>
      </c>
      <c r="B57" s="7" t="s">
        <v>29</v>
      </c>
      <c r="C57" s="47" t="s">
        <v>93</v>
      </c>
      <c r="D57" s="43">
        <v>41578</v>
      </c>
      <c r="E57" s="40">
        <f>R57</f>
        <v>41578</v>
      </c>
      <c r="F57" s="40">
        <f>D57</f>
        <v>41578</v>
      </c>
      <c r="G57" s="40">
        <f>F57</f>
        <v>41578</v>
      </c>
      <c r="H57" s="40">
        <f>G57</f>
        <v>41578</v>
      </c>
      <c r="I57" s="40">
        <f>H57</f>
        <v>41578</v>
      </c>
      <c r="J57" s="40">
        <f>I57</f>
        <v>41578</v>
      </c>
      <c r="K57" s="40">
        <f>J57</f>
        <v>41578</v>
      </c>
      <c r="L57" s="40">
        <f>K57</f>
        <v>41578</v>
      </c>
      <c r="M57" s="40">
        <f>L57</f>
        <v>41578</v>
      </c>
      <c r="N57" s="40">
        <f>M57</f>
        <v>41578</v>
      </c>
      <c r="O57" s="40">
        <f>N57</f>
        <v>41578</v>
      </c>
      <c r="P57" s="40">
        <f>O57</f>
        <v>41578</v>
      </c>
      <c r="Q57" s="40">
        <f>P57</f>
        <v>41578</v>
      </c>
      <c r="R57" s="40">
        <f>Q57</f>
        <v>41578</v>
      </c>
    </row>
    <row r="58" spans="1:18" ht="26.25" customHeight="1">
      <c r="A58" s="5" t="s">
        <v>17</v>
      </c>
      <c r="B58" s="7" t="s">
        <v>29</v>
      </c>
      <c r="C58" s="47" t="s">
        <v>94</v>
      </c>
      <c r="D58" s="43">
        <v>41486</v>
      </c>
      <c r="E58" s="40">
        <f>R58</f>
        <v>41486</v>
      </c>
      <c r="F58" s="40">
        <f>D58</f>
        <v>41486</v>
      </c>
      <c r="G58" s="40">
        <f>F58</f>
        <v>41486</v>
      </c>
      <c r="H58" s="40">
        <f>G58</f>
        <v>41486</v>
      </c>
      <c r="I58" s="40">
        <f>H58</f>
        <v>41486</v>
      </c>
      <c r="J58" s="40">
        <f>I58</f>
        <v>41486</v>
      </c>
      <c r="K58" s="40">
        <f>J58</f>
        <v>41486</v>
      </c>
      <c r="L58" s="40">
        <f>K58</f>
        <v>41486</v>
      </c>
      <c r="M58" s="40">
        <f>L58</f>
        <v>41486</v>
      </c>
      <c r="N58" s="40">
        <f>M58</f>
        <v>41486</v>
      </c>
      <c r="O58" s="40">
        <f>N58</f>
        <v>41486</v>
      </c>
      <c r="P58" s="40">
        <f>O58</f>
        <v>41486</v>
      </c>
      <c r="Q58" s="40">
        <f>P58</f>
        <v>41486</v>
      </c>
      <c r="R58" s="40">
        <f>Q58</f>
        <v>41486</v>
      </c>
    </row>
    <row r="59" spans="1:18" ht="26.25" customHeight="1">
      <c r="A59" s="5" t="s">
        <v>17</v>
      </c>
      <c r="B59" s="7" t="s">
        <v>30</v>
      </c>
      <c r="C59" s="47" t="s">
        <v>95</v>
      </c>
      <c r="D59" s="43">
        <v>41628</v>
      </c>
      <c r="E59" s="40">
        <f>R59</f>
        <v>41628</v>
      </c>
      <c r="F59" s="40">
        <f>D59</f>
        <v>41628</v>
      </c>
      <c r="G59" s="40">
        <f>F59</f>
        <v>41628</v>
      </c>
      <c r="H59" s="40">
        <f>G59</f>
        <v>41628</v>
      </c>
      <c r="I59" s="40">
        <f>H59</f>
        <v>41628</v>
      </c>
      <c r="J59" s="40">
        <f>I59</f>
        <v>41628</v>
      </c>
      <c r="K59" s="40">
        <f>J59</f>
        <v>41628</v>
      </c>
      <c r="L59" s="40">
        <f>K59</f>
        <v>41628</v>
      </c>
      <c r="M59" s="40">
        <f>L59</f>
        <v>41628</v>
      </c>
      <c r="N59" s="40">
        <f>M59</f>
        <v>41628</v>
      </c>
      <c r="O59" s="40">
        <f>N59</f>
        <v>41628</v>
      </c>
      <c r="P59" s="40">
        <f>O59</f>
        <v>41628</v>
      </c>
      <c r="Q59" s="40">
        <f>P59</f>
        <v>41628</v>
      </c>
      <c r="R59" s="40">
        <f>Q59</f>
        <v>41628</v>
      </c>
    </row>
    <row r="60" spans="1:18" ht="26.25" customHeight="1">
      <c r="A60" s="5" t="s">
        <v>17</v>
      </c>
      <c r="B60" s="7" t="s">
        <v>30</v>
      </c>
      <c r="C60" s="47" t="s">
        <v>96</v>
      </c>
      <c r="D60" s="43">
        <v>41628</v>
      </c>
      <c r="E60" s="40">
        <f>R60</f>
        <v>41993</v>
      </c>
      <c r="F60" s="40">
        <f>D60+365</f>
        <v>41993</v>
      </c>
      <c r="G60" s="40">
        <f>F60</f>
        <v>41993</v>
      </c>
      <c r="H60" s="40">
        <f>G60</f>
        <v>41993</v>
      </c>
      <c r="I60" s="40">
        <f>H60</f>
        <v>41993</v>
      </c>
      <c r="J60" s="40">
        <f>I60</f>
        <v>41993</v>
      </c>
      <c r="K60" s="40">
        <f>J60</f>
        <v>41993</v>
      </c>
      <c r="L60" s="40">
        <f>K60</f>
        <v>41993</v>
      </c>
      <c r="M60" s="40">
        <f>L60</f>
        <v>41993</v>
      </c>
      <c r="N60" s="40">
        <f>M60</f>
        <v>41993</v>
      </c>
      <c r="O60" s="40">
        <f>N60</f>
        <v>41993</v>
      </c>
      <c r="P60" s="40">
        <f>O60</f>
        <v>41993</v>
      </c>
      <c r="Q60" s="40">
        <f>P60</f>
        <v>41993</v>
      </c>
      <c r="R60" s="40">
        <f>Q60</f>
        <v>41993</v>
      </c>
    </row>
    <row r="61" spans="1:18" ht="26.25" customHeight="1">
      <c r="A61" s="5" t="s">
        <v>17</v>
      </c>
      <c r="B61" s="7" t="s">
        <v>30</v>
      </c>
      <c r="C61" s="47" t="s">
        <v>97</v>
      </c>
      <c r="D61" s="43">
        <v>41572</v>
      </c>
      <c r="E61" s="40">
        <f>R61</f>
        <v>41937</v>
      </c>
      <c r="F61" s="40">
        <f t="shared" ref="F61:F74" si="5">D61+365</f>
        <v>41937</v>
      </c>
      <c r="G61" s="40">
        <f>F61</f>
        <v>41937</v>
      </c>
      <c r="H61" s="40">
        <f>G61</f>
        <v>41937</v>
      </c>
      <c r="I61" s="40">
        <f>H61</f>
        <v>41937</v>
      </c>
      <c r="J61" s="40">
        <f>I61</f>
        <v>41937</v>
      </c>
      <c r="K61" s="40">
        <f>J61</f>
        <v>41937</v>
      </c>
      <c r="L61" s="40">
        <f>K61</f>
        <v>41937</v>
      </c>
      <c r="M61" s="40">
        <f>L61</f>
        <v>41937</v>
      </c>
      <c r="N61" s="40">
        <f>M61</f>
        <v>41937</v>
      </c>
      <c r="O61" s="40">
        <f>N61</f>
        <v>41937</v>
      </c>
      <c r="P61" s="40">
        <f>O61</f>
        <v>41937</v>
      </c>
      <c r="Q61" s="40">
        <f>P61</f>
        <v>41937</v>
      </c>
      <c r="R61" s="40">
        <f>Q61</f>
        <v>41937</v>
      </c>
    </row>
    <row r="62" spans="1:18" ht="26.25" customHeight="1">
      <c r="A62" s="5" t="s">
        <v>17</v>
      </c>
      <c r="B62" s="7" t="s">
        <v>30</v>
      </c>
      <c r="C62" s="47" t="s">
        <v>98</v>
      </c>
      <c r="D62" s="43">
        <v>41364</v>
      </c>
      <c r="E62" s="40">
        <f>R62</f>
        <v>41729</v>
      </c>
      <c r="F62" s="40">
        <f t="shared" si="5"/>
        <v>41729</v>
      </c>
      <c r="G62" s="40">
        <f>F62</f>
        <v>41729</v>
      </c>
      <c r="H62" s="40">
        <f>G62</f>
        <v>41729</v>
      </c>
      <c r="I62" s="40">
        <f>H62</f>
        <v>41729</v>
      </c>
      <c r="J62" s="40">
        <f>I62</f>
        <v>41729</v>
      </c>
      <c r="K62" s="40">
        <f>J62</f>
        <v>41729</v>
      </c>
      <c r="L62" s="40">
        <f>K62</f>
        <v>41729</v>
      </c>
      <c r="M62" s="40">
        <f>L62</f>
        <v>41729</v>
      </c>
      <c r="N62" s="40">
        <f>M62</f>
        <v>41729</v>
      </c>
      <c r="O62" s="40">
        <f>N62</f>
        <v>41729</v>
      </c>
      <c r="P62" s="40">
        <f>O62</f>
        <v>41729</v>
      </c>
      <c r="Q62" s="40">
        <f>P62</f>
        <v>41729</v>
      </c>
      <c r="R62" s="40">
        <f>Q62</f>
        <v>41729</v>
      </c>
    </row>
    <row r="63" spans="1:18" ht="26.25" customHeight="1">
      <c r="A63" s="5" t="s">
        <v>17</v>
      </c>
      <c r="B63" s="7" t="s">
        <v>30</v>
      </c>
      <c r="C63" s="47" t="s">
        <v>99</v>
      </c>
      <c r="D63" s="43">
        <v>41578</v>
      </c>
      <c r="E63" s="40">
        <f>R63</f>
        <v>41943</v>
      </c>
      <c r="F63" s="40">
        <f t="shared" si="5"/>
        <v>41943</v>
      </c>
      <c r="G63" s="40">
        <f>F63</f>
        <v>41943</v>
      </c>
      <c r="H63" s="40">
        <f>G63</f>
        <v>41943</v>
      </c>
      <c r="I63" s="40">
        <f>H63</f>
        <v>41943</v>
      </c>
      <c r="J63" s="40">
        <f>I63</f>
        <v>41943</v>
      </c>
      <c r="K63" s="40">
        <f>J63</f>
        <v>41943</v>
      </c>
      <c r="L63" s="40">
        <f>K63</f>
        <v>41943</v>
      </c>
      <c r="M63" s="40">
        <f>L63</f>
        <v>41943</v>
      </c>
      <c r="N63" s="40">
        <f>M63</f>
        <v>41943</v>
      </c>
      <c r="O63" s="40">
        <f>N63</f>
        <v>41943</v>
      </c>
      <c r="P63" s="40">
        <f>O63</f>
        <v>41943</v>
      </c>
      <c r="Q63" s="40">
        <f>P63</f>
        <v>41943</v>
      </c>
      <c r="R63" s="40">
        <f>Q63</f>
        <v>41943</v>
      </c>
    </row>
    <row r="64" spans="1:18" ht="26.25" customHeight="1">
      <c r="A64" s="5" t="s">
        <v>17</v>
      </c>
      <c r="B64" s="7" t="s">
        <v>30</v>
      </c>
      <c r="C64" s="47" t="s">
        <v>100</v>
      </c>
      <c r="D64" s="43">
        <v>41455</v>
      </c>
      <c r="E64" s="40">
        <f>R64</f>
        <v>41820</v>
      </c>
      <c r="F64" s="40">
        <f t="shared" si="5"/>
        <v>41820</v>
      </c>
      <c r="G64" s="40">
        <f>F64</f>
        <v>41820</v>
      </c>
      <c r="H64" s="40">
        <f>G64</f>
        <v>41820</v>
      </c>
      <c r="I64" s="40">
        <f>H64</f>
        <v>41820</v>
      </c>
      <c r="J64" s="40">
        <f>I64</f>
        <v>41820</v>
      </c>
      <c r="K64" s="40">
        <f>J64</f>
        <v>41820</v>
      </c>
      <c r="L64" s="40">
        <f>K64</f>
        <v>41820</v>
      </c>
      <c r="M64" s="40">
        <f>L64</f>
        <v>41820</v>
      </c>
      <c r="N64" s="40">
        <f>M64</f>
        <v>41820</v>
      </c>
      <c r="O64" s="40">
        <f>N64</f>
        <v>41820</v>
      </c>
      <c r="P64" s="40">
        <f>O64</f>
        <v>41820</v>
      </c>
      <c r="Q64" s="40">
        <f>P64</f>
        <v>41820</v>
      </c>
      <c r="R64" s="40">
        <f>Q64</f>
        <v>41820</v>
      </c>
    </row>
    <row r="65" spans="1:18" ht="26.25" customHeight="1">
      <c r="A65" s="5" t="s">
        <v>17</v>
      </c>
      <c r="B65" s="7" t="s">
        <v>30</v>
      </c>
      <c r="C65" s="47" t="s">
        <v>101</v>
      </c>
      <c r="D65" s="43">
        <v>41455</v>
      </c>
      <c r="E65" s="40">
        <f>R65</f>
        <v>41820</v>
      </c>
      <c r="F65" s="40">
        <f t="shared" si="5"/>
        <v>41820</v>
      </c>
      <c r="G65" s="40">
        <f>F65</f>
        <v>41820</v>
      </c>
      <c r="H65" s="40">
        <f>G65</f>
        <v>41820</v>
      </c>
      <c r="I65" s="40">
        <f>H65</f>
        <v>41820</v>
      </c>
      <c r="J65" s="40">
        <f>I65</f>
        <v>41820</v>
      </c>
      <c r="K65" s="40">
        <f>J65</f>
        <v>41820</v>
      </c>
      <c r="L65" s="40">
        <f>K65</f>
        <v>41820</v>
      </c>
      <c r="M65" s="40">
        <f>L65</f>
        <v>41820</v>
      </c>
      <c r="N65" s="40">
        <f>M65</f>
        <v>41820</v>
      </c>
      <c r="O65" s="40">
        <f>N65</f>
        <v>41820</v>
      </c>
      <c r="P65" s="40">
        <f>O65</f>
        <v>41820</v>
      </c>
      <c r="Q65" s="40">
        <f>P65</f>
        <v>41820</v>
      </c>
      <c r="R65" s="40">
        <f>Q65</f>
        <v>41820</v>
      </c>
    </row>
    <row r="66" spans="1:18" ht="26.25" customHeight="1">
      <c r="A66" s="5" t="s">
        <v>17</v>
      </c>
      <c r="B66" s="7" t="s">
        <v>31</v>
      </c>
      <c r="C66" s="47" t="s">
        <v>102</v>
      </c>
      <c r="D66" s="43">
        <v>41517</v>
      </c>
      <c r="E66" s="40">
        <f>R66</f>
        <v>41882</v>
      </c>
      <c r="F66" s="40">
        <f t="shared" si="5"/>
        <v>41882</v>
      </c>
      <c r="G66" s="40">
        <f>F66</f>
        <v>41882</v>
      </c>
      <c r="H66" s="40">
        <f>G66</f>
        <v>41882</v>
      </c>
      <c r="I66" s="40">
        <f>H66</f>
        <v>41882</v>
      </c>
      <c r="J66" s="40">
        <f>I66</f>
        <v>41882</v>
      </c>
      <c r="K66" s="40">
        <f>J66</f>
        <v>41882</v>
      </c>
      <c r="L66" s="40">
        <f>K66</f>
        <v>41882</v>
      </c>
      <c r="M66" s="40">
        <f>L66</f>
        <v>41882</v>
      </c>
      <c r="N66" s="40">
        <f>M66</f>
        <v>41882</v>
      </c>
      <c r="O66" s="40">
        <f>N66</f>
        <v>41882</v>
      </c>
      <c r="P66" s="40">
        <f>O66</f>
        <v>41882</v>
      </c>
      <c r="Q66" s="40">
        <f>P66</f>
        <v>41882</v>
      </c>
      <c r="R66" s="40">
        <f>Q66</f>
        <v>41882</v>
      </c>
    </row>
    <row r="67" spans="1:18" ht="26.25" customHeight="1">
      <c r="A67" s="5" t="s">
        <v>17</v>
      </c>
      <c r="B67" s="7" t="s">
        <v>31</v>
      </c>
      <c r="C67" s="47" t="s">
        <v>103</v>
      </c>
      <c r="D67" s="43">
        <v>41547</v>
      </c>
      <c r="E67" s="40">
        <f>R67</f>
        <v>41912</v>
      </c>
      <c r="F67" s="40">
        <f t="shared" si="5"/>
        <v>41912</v>
      </c>
      <c r="G67" s="40">
        <f>F67</f>
        <v>41912</v>
      </c>
      <c r="H67" s="40">
        <f>G67</f>
        <v>41912</v>
      </c>
      <c r="I67" s="40">
        <f>H67</f>
        <v>41912</v>
      </c>
      <c r="J67" s="40">
        <f>I67</f>
        <v>41912</v>
      </c>
      <c r="K67" s="40">
        <f>J67</f>
        <v>41912</v>
      </c>
      <c r="L67" s="40">
        <f>K67</f>
        <v>41912</v>
      </c>
      <c r="M67" s="40">
        <f>L67</f>
        <v>41912</v>
      </c>
      <c r="N67" s="40">
        <f>M67</f>
        <v>41912</v>
      </c>
      <c r="O67" s="40">
        <f>N67</f>
        <v>41912</v>
      </c>
      <c r="P67" s="40">
        <f>O67</f>
        <v>41912</v>
      </c>
      <c r="Q67" s="40">
        <f>P67</f>
        <v>41912</v>
      </c>
      <c r="R67" s="40">
        <f>Q67</f>
        <v>41912</v>
      </c>
    </row>
    <row r="68" spans="1:18" ht="26.25" customHeight="1">
      <c r="A68" s="5" t="s">
        <v>17</v>
      </c>
      <c r="B68" s="7" t="s">
        <v>31</v>
      </c>
      <c r="C68" s="47" t="s">
        <v>104</v>
      </c>
      <c r="D68" s="43">
        <v>41455</v>
      </c>
      <c r="E68" s="40">
        <f>R68</f>
        <v>41820</v>
      </c>
      <c r="F68" s="40">
        <f t="shared" si="5"/>
        <v>41820</v>
      </c>
      <c r="G68" s="40">
        <f>F68</f>
        <v>41820</v>
      </c>
      <c r="H68" s="40">
        <f>G68</f>
        <v>41820</v>
      </c>
      <c r="I68" s="40">
        <f>H68</f>
        <v>41820</v>
      </c>
      <c r="J68" s="40">
        <f>I68</f>
        <v>41820</v>
      </c>
      <c r="K68" s="40">
        <f>J68</f>
        <v>41820</v>
      </c>
      <c r="L68" s="40">
        <f>K68</f>
        <v>41820</v>
      </c>
      <c r="M68" s="40">
        <f>L68</f>
        <v>41820</v>
      </c>
      <c r="N68" s="40">
        <f>M68</f>
        <v>41820</v>
      </c>
      <c r="O68" s="40">
        <f>N68</f>
        <v>41820</v>
      </c>
      <c r="P68" s="40">
        <f>O68</f>
        <v>41820</v>
      </c>
      <c r="Q68" s="40">
        <f>P68</f>
        <v>41820</v>
      </c>
      <c r="R68" s="40">
        <f>Q68</f>
        <v>41820</v>
      </c>
    </row>
    <row r="69" spans="1:18" ht="26.25" customHeight="1">
      <c r="A69" s="5" t="s">
        <v>17</v>
      </c>
      <c r="B69" s="7" t="s">
        <v>31</v>
      </c>
      <c r="C69" s="47" t="s">
        <v>105</v>
      </c>
      <c r="D69" s="43">
        <v>41486</v>
      </c>
      <c r="E69" s="40">
        <f>R69</f>
        <v>41851</v>
      </c>
      <c r="F69" s="40">
        <f t="shared" si="5"/>
        <v>41851</v>
      </c>
      <c r="G69" s="40">
        <f>F69</f>
        <v>41851</v>
      </c>
      <c r="H69" s="40">
        <f>G69</f>
        <v>41851</v>
      </c>
      <c r="I69" s="40">
        <f>H69</f>
        <v>41851</v>
      </c>
      <c r="J69" s="40">
        <f>I69</f>
        <v>41851</v>
      </c>
      <c r="K69" s="40">
        <f>J69</f>
        <v>41851</v>
      </c>
      <c r="L69" s="40">
        <f>K69</f>
        <v>41851</v>
      </c>
      <c r="M69" s="40">
        <f>L69</f>
        <v>41851</v>
      </c>
      <c r="N69" s="40">
        <f>M69</f>
        <v>41851</v>
      </c>
      <c r="O69" s="40">
        <f>N69</f>
        <v>41851</v>
      </c>
      <c r="P69" s="40">
        <f>O69</f>
        <v>41851</v>
      </c>
      <c r="Q69" s="40">
        <f>P69</f>
        <v>41851</v>
      </c>
      <c r="R69" s="40">
        <f>Q69</f>
        <v>41851</v>
      </c>
    </row>
    <row r="70" spans="1:18" ht="26.25" customHeight="1">
      <c r="A70" s="5" t="s">
        <v>17</v>
      </c>
      <c r="B70" s="7" t="s">
        <v>31</v>
      </c>
      <c r="C70" s="47" t="s">
        <v>106</v>
      </c>
      <c r="D70" s="43">
        <v>41517</v>
      </c>
      <c r="E70" s="40">
        <f>R70</f>
        <v>41882</v>
      </c>
      <c r="F70" s="40">
        <f t="shared" si="5"/>
        <v>41882</v>
      </c>
      <c r="G70" s="40">
        <f>F70</f>
        <v>41882</v>
      </c>
      <c r="H70" s="40">
        <f>G70</f>
        <v>41882</v>
      </c>
      <c r="I70" s="40">
        <f>H70</f>
        <v>41882</v>
      </c>
      <c r="J70" s="40">
        <f>I70</f>
        <v>41882</v>
      </c>
      <c r="K70" s="40">
        <f>J70</f>
        <v>41882</v>
      </c>
      <c r="L70" s="40">
        <f>K70</f>
        <v>41882</v>
      </c>
      <c r="M70" s="40">
        <f>L70</f>
        <v>41882</v>
      </c>
      <c r="N70" s="40">
        <f>M70</f>
        <v>41882</v>
      </c>
      <c r="O70" s="40">
        <f>N70</f>
        <v>41882</v>
      </c>
      <c r="P70" s="40">
        <f>O70</f>
        <v>41882</v>
      </c>
      <c r="Q70" s="40">
        <f>P70</f>
        <v>41882</v>
      </c>
      <c r="R70" s="40">
        <f>Q70</f>
        <v>41882</v>
      </c>
    </row>
    <row r="71" spans="1:18" ht="26.25" customHeight="1">
      <c r="A71" s="5" t="s">
        <v>17</v>
      </c>
      <c r="B71" s="7" t="s">
        <v>32</v>
      </c>
      <c r="C71" s="47" t="s">
        <v>107</v>
      </c>
      <c r="D71" s="43">
        <v>41333</v>
      </c>
      <c r="E71" s="40">
        <f>R71</f>
        <v>41698</v>
      </c>
      <c r="F71" s="40">
        <f>D71+365</f>
        <v>41698</v>
      </c>
      <c r="G71" s="40">
        <f>F71</f>
        <v>41698</v>
      </c>
      <c r="H71" s="40">
        <f>G71</f>
        <v>41698</v>
      </c>
      <c r="I71" s="40">
        <f>H71</f>
        <v>41698</v>
      </c>
      <c r="J71" s="40">
        <f>I71</f>
        <v>41698</v>
      </c>
      <c r="K71" s="40">
        <f>J71</f>
        <v>41698</v>
      </c>
      <c r="L71" s="40">
        <f>K71</f>
        <v>41698</v>
      </c>
      <c r="M71" s="40">
        <f>L71</f>
        <v>41698</v>
      </c>
      <c r="N71" s="40">
        <f>M71</f>
        <v>41698</v>
      </c>
      <c r="O71" s="40">
        <f>N71</f>
        <v>41698</v>
      </c>
      <c r="P71" s="40">
        <f>O71</f>
        <v>41698</v>
      </c>
      <c r="Q71" s="40">
        <f>P71</f>
        <v>41698</v>
      </c>
      <c r="R71" s="40">
        <f>Q71</f>
        <v>41698</v>
      </c>
    </row>
    <row r="72" spans="1:18" ht="26.25" customHeight="1">
      <c r="A72" s="5" t="s">
        <v>17</v>
      </c>
      <c r="B72" s="7" t="s">
        <v>32</v>
      </c>
      <c r="C72" s="47" t="s">
        <v>108</v>
      </c>
      <c r="D72" s="43">
        <v>41428</v>
      </c>
      <c r="E72" s="40">
        <f>R72</f>
        <v>41793</v>
      </c>
      <c r="F72" s="40">
        <f t="shared" si="5"/>
        <v>41793</v>
      </c>
      <c r="G72" s="40">
        <f>F72</f>
        <v>41793</v>
      </c>
      <c r="H72" s="40">
        <f>G72</f>
        <v>41793</v>
      </c>
      <c r="I72" s="40">
        <f>H72</f>
        <v>41793</v>
      </c>
      <c r="J72" s="40">
        <f>I72</f>
        <v>41793</v>
      </c>
      <c r="K72" s="40">
        <f>J72</f>
        <v>41793</v>
      </c>
      <c r="L72" s="40">
        <f>K72</f>
        <v>41793</v>
      </c>
      <c r="M72" s="40">
        <f>L72</f>
        <v>41793</v>
      </c>
      <c r="N72" s="40">
        <f>M72</f>
        <v>41793</v>
      </c>
      <c r="O72" s="40">
        <f>N72</f>
        <v>41793</v>
      </c>
      <c r="P72" s="40">
        <f>O72</f>
        <v>41793</v>
      </c>
      <c r="Q72" s="40">
        <f>P72</f>
        <v>41793</v>
      </c>
      <c r="R72" s="40">
        <f>Q72</f>
        <v>41793</v>
      </c>
    </row>
    <row r="73" spans="1:18" ht="26.25" customHeight="1">
      <c r="A73" s="5" t="s">
        <v>17</v>
      </c>
      <c r="B73" s="7" t="s">
        <v>32</v>
      </c>
      <c r="C73" s="47" t="s">
        <v>109</v>
      </c>
      <c r="D73" s="43">
        <v>41396</v>
      </c>
      <c r="E73" s="40">
        <f>R73</f>
        <v>41761</v>
      </c>
      <c r="F73" s="40">
        <f t="shared" si="5"/>
        <v>41761</v>
      </c>
      <c r="G73" s="40">
        <f>F73</f>
        <v>41761</v>
      </c>
      <c r="H73" s="40">
        <f>G73</f>
        <v>41761</v>
      </c>
      <c r="I73" s="40">
        <f>H73</f>
        <v>41761</v>
      </c>
      <c r="J73" s="40">
        <f>I73</f>
        <v>41761</v>
      </c>
      <c r="K73" s="40">
        <f>J73</f>
        <v>41761</v>
      </c>
      <c r="L73" s="40">
        <f>K73</f>
        <v>41761</v>
      </c>
      <c r="M73" s="40">
        <f>L73</f>
        <v>41761</v>
      </c>
      <c r="N73" s="40">
        <f>M73</f>
        <v>41761</v>
      </c>
      <c r="O73" s="40">
        <f>N73</f>
        <v>41761</v>
      </c>
      <c r="P73" s="40">
        <f>O73</f>
        <v>41761</v>
      </c>
      <c r="Q73" s="40">
        <f>P73</f>
        <v>41761</v>
      </c>
      <c r="R73" s="40">
        <f>Q73</f>
        <v>41761</v>
      </c>
    </row>
    <row r="74" spans="1:18" ht="26.25" customHeight="1">
      <c r="A74" s="5" t="s">
        <v>17</v>
      </c>
      <c r="B74" s="7" t="s">
        <v>32</v>
      </c>
      <c r="C74" s="47" t="s">
        <v>110</v>
      </c>
      <c r="D74" s="43">
        <v>41404</v>
      </c>
      <c r="E74" s="40">
        <f>R74</f>
        <v>41769</v>
      </c>
      <c r="F74" s="40">
        <f t="shared" si="5"/>
        <v>41769</v>
      </c>
      <c r="G74" s="40">
        <f>F74</f>
        <v>41769</v>
      </c>
      <c r="H74" s="40">
        <f>G74</f>
        <v>41769</v>
      </c>
      <c r="I74" s="40">
        <f>H74</f>
        <v>41769</v>
      </c>
      <c r="J74" s="40">
        <f>I74</f>
        <v>41769</v>
      </c>
      <c r="K74" s="40">
        <f>J74</f>
        <v>41769</v>
      </c>
      <c r="L74" s="40">
        <f>K74</f>
        <v>41769</v>
      </c>
      <c r="M74" s="40">
        <f>L74</f>
        <v>41769</v>
      </c>
      <c r="N74" s="40">
        <f>M74</f>
        <v>41769</v>
      </c>
      <c r="O74" s="40">
        <f>N74</f>
        <v>41769</v>
      </c>
      <c r="P74" s="40">
        <f>O74</f>
        <v>41769</v>
      </c>
      <c r="Q74" s="40">
        <f>P74</f>
        <v>41769</v>
      </c>
      <c r="R74" s="40">
        <f>Q74</f>
        <v>41769</v>
      </c>
    </row>
    <row r="75" spans="1:18" ht="26.25" customHeight="1">
      <c r="A75" s="5" t="s">
        <v>17</v>
      </c>
      <c r="B75" s="7" t="s">
        <v>33</v>
      </c>
      <c r="C75" s="47" t="s">
        <v>111</v>
      </c>
      <c r="D75" s="43">
        <v>41455</v>
      </c>
      <c r="E75" s="40">
        <f>R75</f>
        <v>41455</v>
      </c>
      <c r="F75" s="40">
        <f>D75</f>
        <v>41455</v>
      </c>
      <c r="G75" s="40">
        <f>F75</f>
        <v>41455</v>
      </c>
      <c r="H75" s="40">
        <f>G75</f>
        <v>41455</v>
      </c>
      <c r="I75" s="40">
        <f>H75</f>
        <v>41455</v>
      </c>
      <c r="J75" s="40">
        <f>I75</f>
        <v>41455</v>
      </c>
      <c r="K75" s="40">
        <f>J75</f>
        <v>41455</v>
      </c>
      <c r="L75" s="40">
        <f>K75</f>
        <v>41455</v>
      </c>
      <c r="M75" s="40">
        <f>L75</f>
        <v>41455</v>
      </c>
      <c r="N75" s="40">
        <f>M75</f>
        <v>41455</v>
      </c>
      <c r="O75" s="40">
        <f>N75</f>
        <v>41455</v>
      </c>
      <c r="P75" s="40">
        <f>O75</f>
        <v>41455</v>
      </c>
      <c r="Q75" s="40">
        <f>P75</f>
        <v>41455</v>
      </c>
      <c r="R75" s="40">
        <f>Q75</f>
        <v>41455</v>
      </c>
    </row>
    <row r="76" spans="1:18" ht="26.25" customHeight="1">
      <c r="A76" s="5" t="s">
        <v>17</v>
      </c>
      <c r="B76" s="7" t="s">
        <v>33</v>
      </c>
      <c r="C76" s="47" t="s">
        <v>112</v>
      </c>
      <c r="D76" s="43">
        <v>41455</v>
      </c>
      <c r="E76" s="40">
        <f>R76</f>
        <v>41455</v>
      </c>
      <c r="F76" s="40">
        <f>D76</f>
        <v>41455</v>
      </c>
      <c r="G76" s="40">
        <f>F76</f>
        <v>41455</v>
      </c>
      <c r="H76" s="40">
        <f>G76</f>
        <v>41455</v>
      </c>
      <c r="I76" s="40">
        <f>H76</f>
        <v>41455</v>
      </c>
      <c r="J76" s="40">
        <f>I76</f>
        <v>41455</v>
      </c>
      <c r="K76" s="40">
        <f>J76</f>
        <v>41455</v>
      </c>
      <c r="L76" s="40">
        <f>K76</f>
        <v>41455</v>
      </c>
      <c r="M76" s="40">
        <f>L76</f>
        <v>41455</v>
      </c>
      <c r="N76" s="40">
        <f>M76</f>
        <v>41455</v>
      </c>
      <c r="O76" s="40">
        <f>N76</f>
        <v>41455</v>
      </c>
      <c r="P76" s="40">
        <f>O76</f>
        <v>41455</v>
      </c>
      <c r="Q76" s="40">
        <f>P76</f>
        <v>41455</v>
      </c>
      <c r="R76" s="40">
        <f>Q76</f>
        <v>41455</v>
      </c>
    </row>
    <row r="77" spans="1:18" ht="26.25" customHeight="1">
      <c r="A77" s="5" t="s">
        <v>17</v>
      </c>
      <c r="B77" s="7" t="s">
        <v>33</v>
      </c>
      <c r="C77" s="47" t="s">
        <v>113</v>
      </c>
      <c r="D77" s="43">
        <v>41363</v>
      </c>
      <c r="E77" s="40">
        <f>R77</f>
        <v>41363</v>
      </c>
      <c r="F77" s="40">
        <f>D77</f>
        <v>41363</v>
      </c>
      <c r="G77" s="40">
        <f>F77</f>
        <v>41363</v>
      </c>
      <c r="H77" s="40">
        <f>G77</f>
        <v>41363</v>
      </c>
      <c r="I77" s="40">
        <f>H77</f>
        <v>41363</v>
      </c>
      <c r="J77" s="40">
        <f>I77</f>
        <v>41363</v>
      </c>
      <c r="K77" s="40">
        <f>J77</f>
        <v>41363</v>
      </c>
      <c r="L77" s="40">
        <f>K77</f>
        <v>41363</v>
      </c>
      <c r="M77" s="40">
        <f>L77</f>
        <v>41363</v>
      </c>
      <c r="N77" s="40">
        <f>M77</f>
        <v>41363</v>
      </c>
      <c r="O77" s="40">
        <f>N77</f>
        <v>41363</v>
      </c>
      <c r="P77" s="40">
        <f>O77</f>
        <v>41363</v>
      </c>
      <c r="Q77" s="40">
        <f>P77</f>
        <v>41363</v>
      </c>
      <c r="R77" s="40">
        <f>Q77</f>
        <v>41363</v>
      </c>
    </row>
    <row r="78" spans="1:18" ht="26.25" customHeight="1">
      <c r="A78" s="5" t="s">
        <v>17</v>
      </c>
      <c r="B78" s="7" t="s">
        <v>33</v>
      </c>
      <c r="C78" s="47" t="s">
        <v>114</v>
      </c>
      <c r="D78" s="43">
        <v>41486</v>
      </c>
      <c r="E78" s="40">
        <f>R78</f>
        <v>41486</v>
      </c>
      <c r="F78" s="40">
        <f>D78</f>
        <v>41486</v>
      </c>
      <c r="G78" s="40">
        <f>F78</f>
        <v>41486</v>
      </c>
      <c r="H78" s="40">
        <f>G78</f>
        <v>41486</v>
      </c>
      <c r="I78" s="40">
        <f>H78</f>
        <v>41486</v>
      </c>
      <c r="J78" s="40">
        <f>I78</f>
        <v>41486</v>
      </c>
      <c r="K78" s="40">
        <f>J78</f>
        <v>41486</v>
      </c>
      <c r="L78" s="40">
        <f>K78</f>
        <v>41486</v>
      </c>
      <c r="M78" s="40">
        <f>L78</f>
        <v>41486</v>
      </c>
      <c r="N78" s="40">
        <f>M78</f>
        <v>41486</v>
      </c>
      <c r="O78" s="40">
        <f>N78</f>
        <v>41486</v>
      </c>
      <c r="P78" s="40">
        <f>O78</f>
        <v>41486</v>
      </c>
      <c r="Q78" s="40">
        <f>P78</f>
        <v>41486</v>
      </c>
      <c r="R78" s="40">
        <f>Q78</f>
        <v>41486</v>
      </c>
    </row>
    <row r="79" spans="1:18" ht="26.25" customHeight="1">
      <c r="A79" s="5" t="s">
        <v>16</v>
      </c>
      <c r="B79" s="6" t="s">
        <v>34</v>
      </c>
      <c r="C79" s="47" t="s">
        <v>115</v>
      </c>
      <c r="D79" s="40">
        <v>41304</v>
      </c>
      <c r="E79" s="40">
        <f>R79</f>
        <v>41304</v>
      </c>
      <c r="F79" s="40">
        <f>D79</f>
        <v>41304</v>
      </c>
      <c r="G79" s="40">
        <f>F79</f>
        <v>41304</v>
      </c>
      <c r="H79" s="40">
        <f>G79</f>
        <v>41304</v>
      </c>
      <c r="I79" s="40">
        <f>H79</f>
        <v>41304</v>
      </c>
      <c r="J79" s="40">
        <f>I79</f>
        <v>41304</v>
      </c>
      <c r="K79" s="40">
        <f>J79</f>
        <v>41304</v>
      </c>
      <c r="L79" s="40">
        <f>K79</f>
        <v>41304</v>
      </c>
      <c r="M79" s="40">
        <f>L79</f>
        <v>41304</v>
      </c>
      <c r="N79" s="40">
        <f>M79</f>
        <v>41304</v>
      </c>
      <c r="O79" s="40">
        <f>N79</f>
        <v>41304</v>
      </c>
      <c r="P79" s="40">
        <f>O79</f>
        <v>41304</v>
      </c>
      <c r="Q79" s="40">
        <f>P79</f>
        <v>41304</v>
      </c>
      <c r="R79" s="40">
        <f>Q79</f>
        <v>41304</v>
      </c>
    </row>
    <row r="80" spans="1:18" ht="26.25" customHeight="1">
      <c r="A80" s="5" t="s">
        <v>16</v>
      </c>
      <c r="B80" s="6" t="s">
        <v>34</v>
      </c>
      <c r="C80" s="47" t="s">
        <v>116</v>
      </c>
      <c r="D80" s="40">
        <v>41394</v>
      </c>
      <c r="E80" s="40">
        <f>R80</f>
        <v>41394</v>
      </c>
      <c r="F80" s="40">
        <f>D80</f>
        <v>41394</v>
      </c>
      <c r="G80" s="40">
        <f>F80</f>
        <v>41394</v>
      </c>
      <c r="H80" s="40">
        <f>G80</f>
        <v>41394</v>
      </c>
      <c r="I80" s="40">
        <f>H80</f>
        <v>41394</v>
      </c>
      <c r="J80" s="40">
        <f>I80</f>
        <v>41394</v>
      </c>
      <c r="K80" s="40">
        <f>J80</f>
        <v>41394</v>
      </c>
      <c r="L80" s="40">
        <f>K80</f>
        <v>41394</v>
      </c>
      <c r="M80" s="40">
        <f>L80</f>
        <v>41394</v>
      </c>
      <c r="N80" s="40">
        <f>M80</f>
        <v>41394</v>
      </c>
      <c r="O80" s="40">
        <f>N80</f>
        <v>41394</v>
      </c>
      <c r="P80" s="40">
        <f>O80</f>
        <v>41394</v>
      </c>
      <c r="Q80" s="40">
        <f>P80</f>
        <v>41394</v>
      </c>
      <c r="R80" s="40">
        <f>Q80</f>
        <v>41394</v>
      </c>
    </row>
    <row r="81" spans="1:18" ht="26.25" customHeight="1">
      <c r="A81" s="5" t="s">
        <v>16</v>
      </c>
      <c r="B81" s="6" t="s">
        <v>34</v>
      </c>
      <c r="C81" s="47" t="s">
        <v>117</v>
      </c>
      <c r="D81" s="40">
        <v>41394</v>
      </c>
      <c r="E81" s="40">
        <f>R81</f>
        <v>41394</v>
      </c>
      <c r="F81" s="40">
        <f>D81</f>
        <v>41394</v>
      </c>
      <c r="G81" s="40">
        <f>F81</f>
        <v>41394</v>
      </c>
      <c r="H81" s="40">
        <f>G81</f>
        <v>41394</v>
      </c>
      <c r="I81" s="40">
        <f>H81</f>
        <v>41394</v>
      </c>
      <c r="J81" s="40">
        <f>I81</f>
        <v>41394</v>
      </c>
      <c r="K81" s="40">
        <f>J81</f>
        <v>41394</v>
      </c>
      <c r="L81" s="40">
        <f>K81</f>
        <v>41394</v>
      </c>
      <c r="M81" s="40">
        <f>L81</f>
        <v>41394</v>
      </c>
      <c r="N81" s="40">
        <f>M81</f>
        <v>41394</v>
      </c>
      <c r="O81" s="40">
        <f>N81</f>
        <v>41394</v>
      </c>
      <c r="P81" s="40">
        <f>O81</f>
        <v>41394</v>
      </c>
      <c r="Q81" s="40">
        <f>P81</f>
        <v>41394</v>
      </c>
      <c r="R81" s="40">
        <f>Q81</f>
        <v>41394</v>
      </c>
    </row>
    <row r="82" spans="1:18" ht="26.25" customHeight="1">
      <c r="A82" s="5" t="s">
        <v>16</v>
      </c>
      <c r="B82" s="6" t="s">
        <v>34</v>
      </c>
      <c r="C82" s="47" t="s">
        <v>118</v>
      </c>
      <c r="D82" s="40">
        <v>41455</v>
      </c>
      <c r="E82" s="40">
        <f>R82</f>
        <v>41455</v>
      </c>
      <c r="F82" s="40">
        <f>D82</f>
        <v>41455</v>
      </c>
      <c r="G82" s="40">
        <f>F82</f>
        <v>41455</v>
      </c>
      <c r="H82" s="40">
        <f>G82</f>
        <v>41455</v>
      </c>
      <c r="I82" s="40">
        <f>H82</f>
        <v>41455</v>
      </c>
      <c r="J82" s="40">
        <f>I82</f>
        <v>41455</v>
      </c>
      <c r="K82" s="40">
        <f>J82</f>
        <v>41455</v>
      </c>
      <c r="L82" s="40">
        <f>K82</f>
        <v>41455</v>
      </c>
      <c r="M82" s="40">
        <f>L82</f>
        <v>41455</v>
      </c>
      <c r="N82" s="40">
        <f>M82</f>
        <v>41455</v>
      </c>
      <c r="O82" s="40">
        <f>N82</f>
        <v>41455</v>
      </c>
      <c r="P82" s="40">
        <f>O82</f>
        <v>41455</v>
      </c>
      <c r="Q82" s="40">
        <f>P82</f>
        <v>41455</v>
      </c>
      <c r="R82" s="40">
        <f>Q82</f>
        <v>41455</v>
      </c>
    </row>
    <row r="83" spans="1:18" ht="26.25" customHeight="1">
      <c r="A83" s="5" t="s">
        <v>16</v>
      </c>
      <c r="B83" s="6" t="s">
        <v>34</v>
      </c>
      <c r="C83" s="47" t="s">
        <v>119</v>
      </c>
      <c r="D83" s="40">
        <v>41608</v>
      </c>
      <c r="E83" s="40">
        <f>R83</f>
        <v>41544</v>
      </c>
      <c r="F83" s="40">
        <f>D83</f>
        <v>41608</v>
      </c>
      <c r="G83" s="40">
        <f>F83</f>
        <v>41608</v>
      </c>
      <c r="H83" s="40">
        <f>G83-64</f>
        <v>41544</v>
      </c>
      <c r="I83" s="40">
        <f>H83</f>
        <v>41544</v>
      </c>
      <c r="J83" s="40">
        <f>I83</f>
        <v>41544</v>
      </c>
      <c r="K83" s="40">
        <f>J83</f>
        <v>41544</v>
      </c>
      <c r="L83" s="40">
        <f>K83</f>
        <v>41544</v>
      </c>
      <c r="M83" s="40">
        <f>L83</f>
        <v>41544</v>
      </c>
      <c r="N83" s="40">
        <f>M83</f>
        <v>41544</v>
      </c>
      <c r="O83" s="40">
        <f>N83</f>
        <v>41544</v>
      </c>
      <c r="P83" s="40">
        <f>O83</f>
        <v>41544</v>
      </c>
      <c r="Q83" s="40">
        <f>P83</f>
        <v>41544</v>
      </c>
      <c r="R83" s="40">
        <f>Q83</f>
        <v>41544</v>
      </c>
    </row>
    <row r="84" spans="1:18" ht="26.25" customHeight="1">
      <c r="A84" s="5" t="s">
        <v>16</v>
      </c>
      <c r="B84" s="6" t="s">
        <v>34</v>
      </c>
      <c r="C84" s="47" t="s">
        <v>120</v>
      </c>
      <c r="D84" s="40">
        <v>41639</v>
      </c>
      <c r="E84" s="40">
        <f>R84</f>
        <v>41575</v>
      </c>
      <c r="F84" s="40">
        <f>D84</f>
        <v>41639</v>
      </c>
      <c r="G84" s="40">
        <f>F84</f>
        <v>41639</v>
      </c>
      <c r="H84" s="40">
        <f t="shared" ref="H84:H94" si="6">G84-64</f>
        <v>41575</v>
      </c>
      <c r="I84" s="40">
        <f>H84</f>
        <v>41575</v>
      </c>
      <c r="J84" s="40">
        <f>I84</f>
        <v>41575</v>
      </c>
      <c r="K84" s="40">
        <f>J84</f>
        <v>41575</v>
      </c>
      <c r="L84" s="40">
        <f>K84</f>
        <v>41575</v>
      </c>
      <c r="M84" s="40">
        <f>L84</f>
        <v>41575</v>
      </c>
      <c r="N84" s="40">
        <f>M84</f>
        <v>41575</v>
      </c>
      <c r="O84" s="40">
        <f>N84</f>
        <v>41575</v>
      </c>
      <c r="P84" s="40">
        <f>O84</f>
        <v>41575</v>
      </c>
      <c r="Q84" s="40">
        <f>P84</f>
        <v>41575</v>
      </c>
      <c r="R84" s="40">
        <f>Q84</f>
        <v>41575</v>
      </c>
    </row>
    <row r="85" spans="1:18" ht="26.25" customHeight="1">
      <c r="A85" s="5" t="s">
        <v>16</v>
      </c>
      <c r="B85" s="6" t="s">
        <v>34</v>
      </c>
      <c r="C85" s="47" t="s">
        <v>121</v>
      </c>
      <c r="D85" s="41">
        <v>41639</v>
      </c>
      <c r="E85" s="40">
        <f>R85</f>
        <v>41575</v>
      </c>
      <c r="F85" s="40">
        <f>D85</f>
        <v>41639</v>
      </c>
      <c r="G85" s="40">
        <f>F85</f>
        <v>41639</v>
      </c>
      <c r="H85" s="40">
        <f t="shared" si="6"/>
        <v>41575</v>
      </c>
      <c r="I85" s="40">
        <f>H85</f>
        <v>41575</v>
      </c>
      <c r="J85" s="40">
        <f>I85</f>
        <v>41575</v>
      </c>
      <c r="K85" s="40">
        <f>J85</f>
        <v>41575</v>
      </c>
      <c r="L85" s="40">
        <f>K85</f>
        <v>41575</v>
      </c>
      <c r="M85" s="40">
        <f>L85</f>
        <v>41575</v>
      </c>
      <c r="N85" s="40">
        <f>M85</f>
        <v>41575</v>
      </c>
      <c r="O85" s="40">
        <f>N85</f>
        <v>41575</v>
      </c>
      <c r="P85" s="40">
        <f>O85</f>
        <v>41575</v>
      </c>
      <c r="Q85" s="40">
        <f>P85</f>
        <v>41575</v>
      </c>
      <c r="R85" s="40">
        <f>Q85</f>
        <v>41575</v>
      </c>
    </row>
    <row r="86" spans="1:18" ht="26.25" customHeight="1">
      <c r="A86" s="5" t="s">
        <v>16</v>
      </c>
      <c r="B86" s="7" t="s">
        <v>35</v>
      </c>
      <c r="C86" s="47" t="s">
        <v>122</v>
      </c>
      <c r="D86" s="40">
        <v>41425</v>
      </c>
      <c r="E86" s="40">
        <f>R86</f>
        <v>41361</v>
      </c>
      <c r="F86" s="40">
        <f>D86</f>
        <v>41425</v>
      </c>
      <c r="G86" s="40">
        <f>F86</f>
        <v>41425</v>
      </c>
      <c r="H86" s="40">
        <f t="shared" si="6"/>
        <v>41361</v>
      </c>
      <c r="I86" s="40">
        <f>H86</f>
        <v>41361</v>
      </c>
      <c r="J86" s="40">
        <f>I86</f>
        <v>41361</v>
      </c>
      <c r="K86" s="40">
        <f>J86</f>
        <v>41361</v>
      </c>
      <c r="L86" s="40">
        <f>K86</f>
        <v>41361</v>
      </c>
      <c r="M86" s="40">
        <f>L86</f>
        <v>41361</v>
      </c>
      <c r="N86" s="40">
        <f>M86</f>
        <v>41361</v>
      </c>
      <c r="O86" s="40">
        <f>N86</f>
        <v>41361</v>
      </c>
      <c r="P86" s="40">
        <f>O86</f>
        <v>41361</v>
      </c>
      <c r="Q86" s="40">
        <f>P86</f>
        <v>41361</v>
      </c>
      <c r="R86" s="40">
        <f>Q86</f>
        <v>41361</v>
      </c>
    </row>
    <row r="87" spans="1:18" ht="26.25" customHeight="1">
      <c r="A87" s="5" t="s">
        <v>16</v>
      </c>
      <c r="B87" s="7" t="s">
        <v>35</v>
      </c>
      <c r="C87" s="47" t="s">
        <v>123</v>
      </c>
      <c r="D87" s="40">
        <v>41547</v>
      </c>
      <c r="E87" s="40">
        <f>R87</f>
        <v>41483</v>
      </c>
      <c r="F87" s="40">
        <f>D87</f>
        <v>41547</v>
      </c>
      <c r="G87" s="40">
        <f>F87</f>
        <v>41547</v>
      </c>
      <c r="H87" s="40">
        <f t="shared" si="6"/>
        <v>41483</v>
      </c>
      <c r="I87" s="40">
        <f>H87</f>
        <v>41483</v>
      </c>
      <c r="J87" s="40">
        <f>I87</f>
        <v>41483</v>
      </c>
      <c r="K87" s="40">
        <f>J87</f>
        <v>41483</v>
      </c>
      <c r="L87" s="40">
        <f>K87</f>
        <v>41483</v>
      </c>
      <c r="M87" s="40">
        <f>L87</f>
        <v>41483</v>
      </c>
      <c r="N87" s="40">
        <f>M87</f>
        <v>41483</v>
      </c>
      <c r="O87" s="40">
        <f>N87</f>
        <v>41483</v>
      </c>
      <c r="P87" s="40">
        <f>O87</f>
        <v>41483</v>
      </c>
      <c r="Q87" s="40">
        <f>P87</f>
        <v>41483</v>
      </c>
      <c r="R87" s="40">
        <f>Q87</f>
        <v>41483</v>
      </c>
    </row>
    <row r="88" spans="1:18" ht="26.25" customHeight="1">
      <c r="A88" s="5" t="s">
        <v>16</v>
      </c>
      <c r="B88" s="8" t="s">
        <v>36</v>
      </c>
      <c r="C88" s="47" t="s">
        <v>124</v>
      </c>
      <c r="D88" s="42">
        <v>41365</v>
      </c>
      <c r="E88" s="40">
        <f t="shared" ref="E88:E95" si="7">R88+14</f>
        <v>41315</v>
      </c>
      <c r="F88" s="40">
        <f>D88</f>
        <v>41365</v>
      </c>
      <c r="G88" s="40">
        <f>F88</f>
        <v>41365</v>
      </c>
      <c r="H88" s="40">
        <f t="shared" si="6"/>
        <v>41301</v>
      </c>
      <c r="I88" s="40">
        <f>H88</f>
        <v>41301</v>
      </c>
      <c r="J88" s="40">
        <f>I88</f>
        <v>41301</v>
      </c>
      <c r="K88" s="40">
        <f>J88</f>
        <v>41301</v>
      </c>
      <c r="L88" s="40">
        <f>K88</f>
        <v>41301</v>
      </c>
      <c r="M88" s="40">
        <f>L88</f>
        <v>41301</v>
      </c>
      <c r="N88" s="40">
        <f>M88</f>
        <v>41301</v>
      </c>
      <c r="O88" s="40">
        <f>N88</f>
        <v>41301</v>
      </c>
      <c r="P88" s="40">
        <f>O88</f>
        <v>41301</v>
      </c>
      <c r="Q88" s="40">
        <f>P88</f>
        <v>41301</v>
      </c>
      <c r="R88" s="40">
        <f>Q88</f>
        <v>41301</v>
      </c>
    </row>
    <row r="89" spans="1:18" ht="26.25" customHeight="1">
      <c r="A89" s="5" t="s">
        <v>16</v>
      </c>
      <c r="B89" s="8" t="s">
        <v>36</v>
      </c>
      <c r="C89" s="47" t="s">
        <v>125</v>
      </c>
      <c r="D89" s="42">
        <v>41365</v>
      </c>
      <c r="E89" s="40">
        <f t="shared" si="7"/>
        <v>41315</v>
      </c>
      <c r="F89" s="40">
        <f>D89</f>
        <v>41365</v>
      </c>
      <c r="G89" s="40">
        <f>F89</f>
        <v>41365</v>
      </c>
      <c r="H89" s="40">
        <f t="shared" si="6"/>
        <v>41301</v>
      </c>
      <c r="I89" s="40">
        <f>H89</f>
        <v>41301</v>
      </c>
      <c r="J89" s="40">
        <f>I89</f>
        <v>41301</v>
      </c>
      <c r="K89" s="40">
        <f>J89</f>
        <v>41301</v>
      </c>
      <c r="L89" s="40">
        <f>K89</f>
        <v>41301</v>
      </c>
      <c r="M89" s="40">
        <f>L89</f>
        <v>41301</v>
      </c>
      <c r="N89" s="40">
        <f>M89</f>
        <v>41301</v>
      </c>
      <c r="O89" s="40">
        <f>N89</f>
        <v>41301</v>
      </c>
      <c r="P89" s="40">
        <f>O89</f>
        <v>41301</v>
      </c>
      <c r="Q89" s="40">
        <f>P89</f>
        <v>41301</v>
      </c>
      <c r="R89" s="40">
        <f>Q89</f>
        <v>41301</v>
      </c>
    </row>
    <row r="90" spans="1:18" ht="26.25" customHeight="1">
      <c r="A90" s="5" t="s">
        <v>16</v>
      </c>
      <c r="B90" s="8" t="s">
        <v>36</v>
      </c>
      <c r="C90" s="47" t="s">
        <v>126</v>
      </c>
      <c r="D90" s="42">
        <v>41456</v>
      </c>
      <c r="E90" s="40">
        <f t="shared" si="7"/>
        <v>41406</v>
      </c>
      <c r="F90" s="40">
        <f>D90</f>
        <v>41456</v>
      </c>
      <c r="G90" s="40">
        <f>F90</f>
        <v>41456</v>
      </c>
      <c r="H90" s="40">
        <f t="shared" si="6"/>
        <v>41392</v>
      </c>
      <c r="I90" s="40">
        <f>H90</f>
        <v>41392</v>
      </c>
      <c r="J90" s="40">
        <f>I90</f>
        <v>41392</v>
      </c>
      <c r="K90" s="40">
        <f>J90</f>
        <v>41392</v>
      </c>
      <c r="L90" s="40">
        <f>K90</f>
        <v>41392</v>
      </c>
      <c r="M90" s="40">
        <f>L90</f>
        <v>41392</v>
      </c>
      <c r="N90" s="40">
        <f>M90</f>
        <v>41392</v>
      </c>
      <c r="O90" s="40">
        <f>N90</f>
        <v>41392</v>
      </c>
      <c r="P90" s="40">
        <f>O90</f>
        <v>41392</v>
      </c>
      <c r="Q90" s="40">
        <f>P90</f>
        <v>41392</v>
      </c>
      <c r="R90" s="40">
        <f>Q90</f>
        <v>41392</v>
      </c>
    </row>
    <row r="91" spans="1:18" ht="26.25" customHeight="1">
      <c r="A91" s="5" t="s">
        <v>16</v>
      </c>
      <c r="B91" s="8" t="s">
        <v>36</v>
      </c>
      <c r="C91" s="47" t="s">
        <v>127</v>
      </c>
      <c r="D91" s="42">
        <v>41579</v>
      </c>
      <c r="E91" s="40">
        <f t="shared" si="7"/>
        <v>41529</v>
      </c>
      <c r="F91" s="40">
        <f>D91</f>
        <v>41579</v>
      </c>
      <c r="G91" s="40">
        <f>F91</f>
        <v>41579</v>
      </c>
      <c r="H91" s="40">
        <f t="shared" si="6"/>
        <v>41515</v>
      </c>
      <c r="I91" s="40">
        <f>H91</f>
        <v>41515</v>
      </c>
      <c r="J91" s="40">
        <f>I91</f>
        <v>41515</v>
      </c>
      <c r="K91" s="40">
        <f>J91</f>
        <v>41515</v>
      </c>
      <c r="L91" s="40">
        <f>K91</f>
        <v>41515</v>
      </c>
      <c r="M91" s="40">
        <f>L91</f>
        <v>41515</v>
      </c>
      <c r="N91" s="40">
        <f>M91</f>
        <v>41515</v>
      </c>
      <c r="O91" s="40">
        <f>N91</f>
        <v>41515</v>
      </c>
      <c r="P91" s="40">
        <f>O91</f>
        <v>41515</v>
      </c>
      <c r="Q91" s="40">
        <f>P91</f>
        <v>41515</v>
      </c>
      <c r="R91" s="40">
        <f>Q91</f>
        <v>41515</v>
      </c>
    </row>
    <row r="92" spans="1:18" ht="26.25" customHeight="1">
      <c r="A92" s="5" t="s">
        <v>16</v>
      </c>
      <c r="B92" s="8" t="s">
        <v>36</v>
      </c>
      <c r="C92" s="47" t="s">
        <v>128</v>
      </c>
      <c r="D92" s="42">
        <v>41609</v>
      </c>
      <c r="E92" s="40">
        <f t="shared" si="7"/>
        <v>41559</v>
      </c>
      <c r="F92" s="40">
        <f>D92</f>
        <v>41609</v>
      </c>
      <c r="G92" s="40">
        <f>F92</f>
        <v>41609</v>
      </c>
      <c r="H92" s="40">
        <f>G92-64</f>
        <v>41545</v>
      </c>
      <c r="I92" s="40">
        <f>H92</f>
        <v>41545</v>
      </c>
      <c r="J92" s="40">
        <f>I92</f>
        <v>41545</v>
      </c>
      <c r="K92" s="40">
        <f>J92</f>
        <v>41545</v>
      </c>
      <c r="L92" s="40">
        <f>K92</f>
        <v>41545</v>
      </c>
      <c r="M92" s="40">
        <f>L92</f>
        <v>41545</v>
      </c>
      <c r="N92" s="40">
        <f>M92</f>
        <v>41545</v>
      </c>
      <c r="O92" s="40">
        <f>N92</f>
        <v>41545</v>
      </c>
      <c r="P92" s="40">
        <f>O92</f>
        <v>41545</v>
      </c>
      <c r="Q92" s="40">
        <f>P92</f>
        <v>41545</v>
      </c>
      <c r="R92" s="40">
        <f>Q92</f>
        <v>41545</v>
      </c>
    </row>
    <row r="93" spans="1:18" ht="26.25" customHeight="1">
      <c r="A93" s="5" t="s">
        <v>16</v>
      </c>
      <c r="B93" s="7" t="s">
        <v>37</v>
      </c>
      <c r="C93" s="47" t="s">
        <v>129</v>
      </c>
      <c r="D93" s="40">
        <v>41363</v>
      </c>
      <c r="E93" s="40">
        <f t="shared" si="7"/>
        <v>41313</v>
      </c>
      <c r="F93" s="40">
        <f>D93</f>
        <v>41363</v>
      </c>
      <c r="G93" s="40">
        <f>F93</f>
        <v>41363</v>
      </c>
      <c r="H93" s="40">
        <f t="shared" si="6"/>
        <v>41299</v>
      </c>
      <c r="I93" s="40">
        <f>H93</f>
        <v>41299</v>
      </c>
      <c r="J93" s="40">
        <f>I93</f>
        <v>41299</v>
      </c>
      <c r="K93" s="40">
        <f>J93</f>
        <v>41299</v>
      </c>
      <c r="L93" s="40">
        <f>K93</f>
        <v>41299</v>
      </c>
      <c r="M93" s="40">
        <f>L93</f>
        <v>41299</v>
      </c>
      <c r="N93" s="40">
        <f>M93</f>
        <v>41299</v>
      </c>
      <c r="O93" s="40">
        <f>N93</f>
        <v>41299</v>
      </c>
      <c r="P93" s="40">
        <f>O93</f>
        <v>41299</v>
      </c>
      <c r="Q93" s="40">
        <f>P93</f>
        <v>41299</v>
      </c>
      <c r="R93" s="40">
        <f>Q93</f>
        <v>41299</v>
      </c>
    </row>
    <row r="94" spans="1:18" ht="26.25" customHeight="1">
      <c r="A94" s="5" t="s">
        <v>16</v>
      </c>
      <c r="B94" s="7" t="s">
        <v>37</v>
      </c>
      <c r="C94" s="47" t="s">
        <v>130</v>
      </c>
      <c r="D94" s="40">
        <v>41394</v>
      </c>
      <c r="E94" s="40">
        <f t="shared" si="7"/>
        <v>41344</v>
      </c>
      <c r="F94" s="40">
        <f>D94</f>
        <v>41394</v>
      </c>
      <c r="G94" s="40">
        <f>F94</f>
        <v>41394</v>
      </c>
      <c r="H94" s="40">
        <f t="shared" si="6"/>
        <v>41330</v>
      </c>
      <c r="I94" s="40">
        <f>H94</f>
        <v>41330</v>
      </c>
      <c r="J94" s="40">
        <f>I94</f>
        <v>41330</v>
      </c>
      <c r="K94" s="40">
        <f>J94</f>
        <v>41330</v>
      </c>
      <c r="L94" s="40">
        <f>K94</f>
        <v>41330</v>
      </c>
      <c r="M94" s="40">
        <f>L94</f>
        <v>41330</v>
      </c>
      <c r="N94" s="40">
        <f>M94</f>
        <v>41330</v>
      </c>
      <c r="O94" s="40">
        <f>N94</f>
        <v>41330</v>
      </c>
      <c r="P94" s="40">
        <f>O94</f>
        <v>41330</v>
      </c>
      <c r="Q94" s="40">
        <f>P94</f>
        <v>41330</v>
      </c>
      <c r="R94" s="40">
        <f>Q94</f>
        <v>41330</v>
      </c>
    </row>
    <row r="95" spans="1:18" ht="26.25" customHeight="1">
      <c r="A95" s="5" t="s">
        <v>16</v>
      </c>
      <c r="B95" s="7" t="s">
        <v>37</v>
      </c>
      <c r="C95" s="47" t="s">
        <v>131</v>
      </c>
      <c r="D95" s="40">
        <v>41394</v>
      </c>
      <c r="E95" s="40">
        <f t="shared" si="7"/>
        <v>41408</v>
      </c>
      <c r="F95" s="40">
        <f>D95</f>
        <v>41394</v>
      </c>
      <c r="G95" s="40">
        <f>F95</f>
        <v>41394</v>
      </c>
      <c r="H95" s="40">
        <f>G95</f>
        <v>41394</v>
      </c>
      <c r="I95" s="40">
        <f>H95</f>
        <v>41394</v>
      </c>
      <c r="J95" s="40">
        <f>I95</f>
        <v>41394</v>
      </c>
      <c r="K95" s="40">
        <f>J95</f>
        <v>41394</v>
      </c>
      <c r="L95" s="40">
        <f>K95</f>
        <v>41394</v>
      </c>
      <c r="M95" s="40">
        <f>L95</f>
        <v>41394</v>
      </c>
      <c r="N95" s="40">
        <f>M95</f>
        <v>41394</v>
      </c>
      <c r="O95" s="40">
        <f>N95</f>
        <v>41394</v>
      </c>
      <c r="P95" s="40">
        <f>O95</f>
        <v>41394</v>
      </c>
      <c r="Q95" s="40">
        <f>P95</f>
        <v>41394</v>
      </c>
      <c r="R95" s="40">
        <f>Q95</f>
        <v>41394</v>
      </c>
    </row>
    <row r="96" spans="1:18" ht="26.25" customHeight="1">
      <c r="A96" s="5" t="s">
        <v>16</v>
      </c>
      <c r="B96" s="7" t="s">
        <v>37</v>
      </c>
      <c r="C96" s="47" t="s">
        <v>132</v>
      </c>
      <c r="D96" s="40">
        <v>41485</v>
      </c>
      <c r="E96" s="40">
        <f>R96+14</f>
        <v>41499</v>
      </c>
      <c r="F96" s="40">
        <f>D96</f>
        <v>41485</v>
      </c>
      <c r="G96" s="40">
        <f>F96</f>
        <v>41485</v>
      </c>
      <c r="H96" s="40">
        <f>G96</f>
        <v>41485</v>
      </c>
      <c r="I96" s="40">
        <f>H96</f>
        <v>41485</v>
      </c>
      <c r="J96" s="40">
        <f>I96</f>
        <v>41485</v>
      </c>
      <c r="K96" s="40">
        <f>J96</f>
        <v>41485</v>
      </c>
      <c r="L96" s="40">
        <f>K96</f>
        <v>41485</v>
      </c>
      <c r="M96" s="40">
        <f>L96</f>
        <v>41485</v>
      </c>
      <c r="N96" s="40">
        <f>M96</f>
        <v>41485</v>
      </c>
      <c r="O96" s="40">
        <f>N96</f>
        <v>41485</v>
      </c>
      <c r="P96" s="40">
        <f>O96</f>
        <v>41485</v>
      </c>
      <c r="Q96" s="40">
        <f>P96</f>
        <v>41485</v>
      </c>
      <c r="R96" s="40">
        <f>Q96</f>
        <v>41485</v>
      </c>
    </row>
    <row r="97" spans="1:18" ht="26.25" customHeight="1">
      <c r="A97" s="5" t="s">
        <v>16</v>
      </c>
      <c r="B97" s="7" t="s">
        <v>37</v>
      </c>
      <c r="C97" s="47" t="s">
        <v>133</v>
      </c>
      <c r="D97" s="40">
        <v>41485</v>
      </c>
      <c r="E97" s="40">
        <f t="shared" ref="E97:E100" si="8">R97+14</f>
        <v>41499</v>
      </c>
      <c r="F97" s="40">
        <f>D97</f>
        <v>41485</v>
      </c>
      <c r="G97" s="40">
        <f>F97</f>
        <v>41485</v>
      </c>
      <c r="H97" s="40">
        <f>G97</f>
        <v>41485</v>
      </c>
      <c r="I97" s="40">
        <f>H97</f>
        <v>41485</v>
      </c>
      <c r="J97" s="40">
        <f>I97</f>
        <v>41485</v>
      </c>
      <c r="K97" s="40">
        <f>J97</f>
        <v>41485</v>
      </c>
      <c r="L97" s="40">
        <f>K97</f>
        <v>41485</v>
      </c>
      <c r="M97" s="40">
        <f>L97</f>
        <v>41485</v>
      </c>
      <c r="N97" s="40">
        <f>M97</f>
        <v>41485</v>
      </c>
      <c r="O97" s="40">
        <f>N97</f>
        <v>41485</v>
      </c>
      <c r="P97" s="40">
        <f>O97</f>
        <v>41485</v>
      </c>
      <c r="Q97" s="40">
        <f>P97</f>
        <v>41485</v>
      </c>
      <c r="R97" s="40">
        <f>Q97</f>
        <v>41485</v>
      </c>
    </row>
    <row r="98" spans="1:18" ht="26.25" customHeight="1">
      <c r="A98" s="5" t="s">
        <v>16</v>
      </c>
      <c r="B98" s="7" t="s">
        <v>37</v>
      </c>
      <c r="C98" s="47" t="s">
        <v>134</v>
      </c>
      <c r="D98" s="40">
        <v>41547</v>
      </c>
      <c r="E98" s="40">
        <f t="shared" si="8"/>
        <v>41561</v>
      </c>
      <c r="F98" s="40">
        <f>D98</f>
        <v>41547</v>
      </c>
      <c r="G98" s="40">
        <f>F98</f>
        <v>41547</v>
      </c>
      <c r="H98" s="40">
        <f>G98</f>
        <v>41547</v>
      </c>
      <c r="I98" s="40">
        <f>H98</f>
        <v>41547</v>
      </c>
      <c r="J98" s="40">
        <f>I98</f>
        <v>41547</v>
      </c>
      <c r="K98" s="40">
        <f>J98</f>
        <v>41547</v>
      </c>
      <c r="L98" s="40">
        <f>K98</f>
        <v>41547</v>
      </c>
      <c r="M98" s="40">
        <f>L98</f>
        <v>41547</v>
      </c>
      <c r="N98" s="40">
        <f>M98</f>
        <v>41547</v>
      </c>
      <c r="O98" s="40">
        <f>N98</f>
        <v>41547</v>
      </c>
      <c r="P98" s="40">
        <f>O98</f>
        <v>41547</v>
      </c>
      <c r="Q98" s="40">
        <f>P98</f>
        <v>41547</v>
      </c>
      <c r="R98" s="40">
        <f>Q98</f>
        <v>41547</v>
      </c>
    </row>
    <row r="99" spans="1:18" ht="26.25" customHeight="1">
      <c r="A99" s="5" t="s">
        <v>16</v>
      </c>
      <c r="B99" s="7" t="s">
        <v>37</v>
      </c>
      <c r="C99" s="47" t="s">
        <v>135</v>
      </c>
      <c r="D99" s="40">
        <v>41639</v>
      </c>
      <c r="E99" s="40">
        <f t="shared" si="8"/>
        <v>41653</v>
      </c>
      <c r="F99" s="40">
        <f>D99</f>
        <v>41639</v>
      </c>
      <c r="G99" s="40">
        <f>F99</f>
        <v>41639</v>
      </c>
      <c r="H99" s="40">
        <f>G99</f>
        <v>41639</v>
      </c>
      <c r="I99" s="40">
        <f>H99</f>
        <v>41639</v>
      </c>
      <c r="J99" s="40">
        <f>I99</f>
        <v>41639</v>
      </c>
      <c r="K99" s="40">
        <f>J99</f>
        <v>41639</v>
      </c>
      <c r="L99" s="40">
        <f>K99</f>
        <v>41639</v>
      </c>
      <c r="M99" s="40">
        <f>L99</f>
        <v>41639</v>
      </c>
      <c r="N99" s="40">
        <f>M99</f>
        <v>41639</v>
      </c>
      <c r="O99" s="40">
        <f>N99</f>
        <v>41639</v>
      </c>
      <c r="P99" s="40">
        <f>O99</f>
        <v>41639</v>
      </c>
      <c r="Q99" s="40">
        <f>P99</f>
        <v>41639</v>
      </c>
      <c r="R99" s="40">
        <f>Q99</f>
        <v>41639</v>
      </c>
    </row>
    <row r="100" spans="1:18" ht="26.25" customHeight="1">
      <c r="A100" s="5" t="s">
        <v>16</v>
      </c>
      <c r="B100" s="7" t="s">
        <v>38</v>
      </c>
      <c r="C100" s="47" t="s">
        <v>136</v>
      </c>
      <c r="D100" s="43">
        <v>41367</v>
      </c>
      <c r="E100" s="40">
        <f t="shared" si="8"/>
        <v>41381</v>
      </c>
      <c r="F100" s="40">
        <f>D100</f>
        <v>41367</v>
      </c>
      <c r="G100" s="40">
        <f>F100</f>
        <v>41367</v>
      </c>
      <c r="H100" s="40">
        <f>G100</f>
        <v>41367</v>
      </c>
      <c r="I100" s="40">
        <f>H100</f>
        <v>41367</v>
      </c>
      <c r="J100" s="40">
        <f>I100</f>
        <v>41367</v>
      </c>
      <c r="K100" s="40">
        <f>J100</f>
        <v>41367</v>
      </c>
      <c r="L100" s="40">
        <f>K100</f>
        <v>41367</v>
      </c>
      <c r="M100" s="40">
        <f>L100</f>
        <v>41367</v>
      </c>
      <c r="N100" s="40">
        <f>M100</f>
        <v>41367</v>
      </c>
      <c r="O100" s="40">
        <f>N100</f>
        <v>41367</v>
      </c>
      <c r="P100" s="40">
        <f>O100</f>
        <v>41367</v>
      </c>
      <c r="Q100" s="40">
        <f>P100</f>
        <v>41367</v>
      </c>
      <c r="R100" s="40">
        <f>Q100</f>
        <v>41367</v>
      </c>
    </row>
    <row r="101" spans="1:18" ht="26.25" customHeight="1">
      <c r="A101" s="5" t="s">
        <v>16</v>
      </c>
      <c r="B101" s="7" t="s">
        <v>38</v>
      </c>
      <c r="C101" s="47" t="s">
        <v>137</v>
      </c>
      <c r="D101" s="43">
        <v>41458</v>
      </c>
      <c r="E101" s="40">
        <f>R101</f>
        <v>41458</v>
      </c>
      <c r="F101" s="40">
        <f>D101</f>
        <v>41458</v>
      </c>
      <c r="G101" s="40">
        <f>F101</f>
        <v>41458</v>
      </c>
      <c r="H101" s="40">
        <f>G101</f>
        <v>41458</v>
      </c>
      <c r="I101" s="40">
        <f>H101</f>
        <v>41458</v>
      </c>
      <c r="J101" s="40">
        <f>I101</f>
        <v>41458</v>
      </c>
      <c r="K101" s="40">
        <f>J101</f>
        <v>41458</v>
      </c>
      <c r="L101" s="40">
        <f>K101</f>
        <v>41458</v>
      </c>
      <c r="M101" s="40">
        <f>L101</f>
        <v>41458</v>
      </c>
      <c r="N101" s="40">
        <f>M101</f>
        <v>41458</v>
      </c>
      <c r="O101" s="40">
        <f>N101</f>
        <v>41458</v>
      </c>
      <c r="P101" s="40">
        <f>O101</f>
        <v>41458</v>
      </c>
      <c r="Q101" s="40">
        <f>P101</f>
        <v>41458</v>
      </c>
      <c r="R101" s="40">
        <f>Q101</f>
        <v>41458</v>
      </c>
    </row>
    <row r="102" spans="1:18" ht="26.25" customHeight="1">
      <c r="A102" s="24" t="s">
        <v>16</v>
      </c>
      <c r="B102" s="25" t="s">
        <v>38</v>
      </c>
      <c r="C102" s="47" t="s">
        <v>138</v>
      </c>
      <c r="D102" s="43">
        <v>41428</v>
      </c>
      <c r="E102" s="40">
        <f>R102</f>
        <v>41428</v>
      </c>
      <c r="F102" s="40">
        <f>D102</f>
        <v>41428</v>
      </c>
      <c r="G102" s="40">
        <f>F102</f>
        <v>41428</v>
      </c>
      <c r="H102" s="40">
        <f>G102</f>
        <v>41428</v>
      </c>
      <c r="I102" s="40">
        <f>H102</f>
        <v>41428</v>
      </c>
      <c r="J102" s="40">
        <f>I102</f>
        <v>41428</v>
      </c>
      <c r="K102" s="40">
        <f>J102</f>
        <v>41428</v>
      </c>
      <c r="L102" s="40">
        <f>K102</f>
        <v>41428</v>
      </c>
      <c r="M102" s="40">
        <f>L102</f>
        <v>41428</v>
      </c>
      <c r="N102" s="40">
        <f>M102</f>
        <v>41428</v>
      </c>
      <c r="O102" s="40">
        <f>N102</f>
        <v>41428</v>
      </c>
      <c r="P102" s="40">
        <f>O102</f>
        <v>41428</v>
      </c>
      <c r="Q102" s="40">
        <f>P102</f>
        <v>41428</v>
      </c>
      <c r="R102" s="40">
        <f>Q102</f>
        <v>41428</v>
      </c>
    </row>
  </sheetData>
  <sortState ref="A4:R106">
    <sortCondition ref="A3"/>
  </sortState>
  <mergeCells count="1">
    <mergeCell ref="F1:R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P14"/>
  <sheetViews>
    <sheetView zoomScale="160" zoomScaleNormal="160" workbookViewId="0">
      <selection activeCell="B18" sqref="B18"/>
    </sheetView>
  </sheetViews>
  <sheetFormatPr baseColWidth="10" defaultRowHeight="15" outlineLevelRow="2"/>
  <cols>
    <col min="1" max="1" width="11.140625" customWidth="1"/>
  </cols>
  <sheetData>
    <row r="1" spans="1:16" ht="15.75" thickBot="1">
      <c r="C1" s="2">
        <f>Dates!F2</f>
        <v>41275</v>
      </c>
      <c r="D1" s="2">
        <f>Dates!G2</f>
        <v>41306</v>
      </c>
      <c r="E1" s="2">
        <f>Dates!H2</f>
        <v>41334</v>
      </c>
      <c r="F1" s="2">
        <f>Dates!I2</f>
        <v>41365</v>
      </c>
      <c r="G1" s="2">
        <f>Dates!J2</f>
        <v>41395</v>
      </c>
      <c r="H1" s="2">
        <f>Dates!K2</f>
        <v>41426</v>
      </c>
      <c r="I1" s="2">
        <f>Dates!L2</f>
        <v>41456</v>
      </c>
      <c r="J1" s="2">
        <f>Dates!M2</f>
        <v>41487</v>
      </c>
      <c r="K1" s="2">
        <f>Dates!N2</f>
        <v>41518</v>
      </c>
      <c r="L1" s="2">
        <f>Dates!O2</f>
        <v>41548</v>
      </c>
      <c r="M1" s="2">
        <f>Dates!P2</f>
        <v>41579</v>
      </c>
      <c r="N1" s="2">
        <f>Dates!Q2</f>
        <v>41609</v>
      </c>
      <c r="O1" s="2">
        <f>Dates!R2</f>
        <v>41640</v>
      </c>
      <c r="P1" s="2">
        <f>Dates!S2</f>
        <v>41671</v>
      </c>
    </row>
    <row r="2" spans="1:16" collapsed="1">
      <c r="A2" s="38" t="s">
        <v>1</v>
      </c>
      <c r="B2" s="39"/>
      <c r="C2" s="21">
        <f t="shared" ref="C2:O2" si="0">SUMPRODUCT((target&gt;=C$1)*(target&lt;D$1))</f>
        <v>4</v>
      </c>
      <c r="D2" s="21">
        <f t="shared" si="0"/>
        <v>7</v>
      </c>
      <c r="E2" s="21">
        <f t="shared" si="0"/>
        <v>11</v>
      </c>
      <c r="F2" s="21">
        <f t="shared" si="0"/>
        <v>10</v>
      </c>
      <c r="G2" s="21">
        <f t="shared" si="0"/>
        <v>3</v>
      </c>
      <c r="H2" s="21">
        <f t="shared" si="0"/>
        <v>16</v>
      </c>
      <c r="I2" s="21">
        <f t="shared" si="0"/>
        <v>11</v>
      </c>
      <c r="J2" s="21">
        <f t="shared" si="0"/>
        <v>9</v>
      </c>
      <c r="K2" s="21">
        <f t="shared" si="0"/>
        <v>9</v>
      </c>
      <c r="L2" s="21">
        <f t="shared" si="0"/>
        <v>8</v>
      </c>
      <c r="M2" s="21">
        <f t="shared" si="0"/>
        <v>3</v>
      </c>
      <c r="N2" s="21">
        <f t="shared" si="0"/>
        <v>9</v>
      </c>
      <c r="O2" s="13">
        <f t="shared" si="0"/>
        <v>0</v>
      </c>
    </row>
    <row r="3" spans="1:16" hidden="1" outlineLevel="1">
      <c r="A3" s="34" t="s">
        <v>144</v>
      </c>
      <c r="B3" s="35"/>
      <c r="C3" s="20">
        <f>SUM($C2:C2)</f>
        <v>4</v>
      </c>
      <c r="D3" s="20">
        <f>SUM($C2:D2)</f>
        <v>11</v>
      </c>
      <c r="E3" s="20">
        <f>SUM($C2:E2)</f>
        <v>22</v>
      </c>
      <c r="F3" s="20">
        <f>SUM($C2:F2)</f>
        <v>32</v>
      </c>
      <c r="G3" s="20">
        <f>SUM($C2:G2)</f>
        <v>35</v>
      </c>
      <c r="H3" s="20">
        <f>SUM($C2:H2)</f>
        <v>51</v>
      </c>
      <c r="I3" s="20">
        <f>SUM($C2:I2)</f>
        <v>62</v>
      </c>
      <c r="J3" s="20">
        <f>SUM($C2:J2)</f>
        <v>71</v>
      </c>
      <c r="K3" s="20">
        <f>SUM($C2:K2)</f>
        <v>80</v>
      </c>
      <c r="L3" s="20">
        <f>SUM($C2:L2)</f>
        <v>88</v>
      </c>
      <c r="M3" s="20">
        <f>SUM($C2:M2)</f>
        <v>91</v>
      </c>
      <c r="N3" s="20">
        <f>SUM($C2:N2)</f>
        <v>100</v>
      </c>
      <c r="O3" s="16">
        <f>SUM($C2:O2)</f>
        <v>100</v>
      </c>
    </row>
    <row r="4" spans="1:16" ht="15.75" collapsed="1" thickBot="1">
      <c r="A4" s="32" t="s">
        <v>2</v>
      </c>
      <c r="B4" s="33"/>
      <c r="C4" s="19">
        <f ca="1">SUMPRODUCT((jan&gt;=C$1)*(jan&lt;D$1))</f>
        <v>4</v>
      </c>
      <c r="D4" s="19">
        <f ca="1">SUMPRODUCT((feb&gt;=D$1)*(feb&lt;E$1))</f>
        <v>6</v>
      </c>
      <c r="E4" s="19">
        <f ca="1">SUMPRODUCT((mar&gt;=E$1)*(mar&lt;F$1))</f>
        <v>8</v>
      </c>
      <c r="F4" s="19">
        <f ca="1">SUMPRODUCT((apr&gt;=F$1)*(apr&lt;G$1))</f>
        <v>9</v>
      </c>
      <c r="G4" s="19">
        <f ca="1">SUMPRODUCT((may&gt;=G$1)*(may&lt;H$1))</f>
        <v>1</v>
      </c>
      <c r="H4" s="19">
        <f ca="1">SUMPRODUCT((jun&gt;=H$1)*(jun&lt;I$1))</f>
        <v>14</v>
      </c>
      <c r="I4" s="19">
        <f ca="1">SUMPRODUCT((jul&gt;=I$1)*(jul&lt;J$1))</f>
        <v>8</v>
      </c>
      <c r="J4" s="19">
        <f ca="1">SUMPRODUCT((aug&gt;=J$1)*(aug&lt;K$1))</f>
        <v>5</v>
      </c>
      <c r="K4" s="19">
        <f ca="1">SUMPRODUCT((sep&gt;=K$1)*(sep&lt;L$1))</f>
        <v>12</v>
      </c>
      <c r="L4" s="19">
        <f ca="1">SUMPRODUCT((oct&gt;=L$1)*(oct&lt;M$1))</f>
        <v>10</v>
      </c>
      <c r="M4" s="19">
        <f ca="1">SUMPRODUCT((nov&gt;=M$1)*(nov&lt;N$1))</f>
        <v>3</v>
      </c>
      <c r="N4" s="19">
        <f ca="1">SUMPRODUCT((dec&gt;=N$1)*(dec&lt;O$1))</f>
        <v>5</v>
      </c>
      <c r="O4" s="14">
        <f ca="1">SUMPRODUCT((jan&gt;=O$1)*(jan&lt;P$1))</f>
        <v>0</v>
      </c>
    </row>
    <row r="5" spans="1:16" ht="15.75" hidden="1" outlineLevel="1" thickBot="1">
      <c r="A5" s="36" t="s">
        <v>12</v>
      </c>
      <c r="B5" s="37"/>
      <c r="C5" s="22">
        <f ca="1">C4</f>
        <v>4</v>
      </c>
      <c r="D5" s="22">
        <f ca="1">SUM($C6:C6)+D4</f>
        <v>10</v>
      </c>
      <c r="E5" s="22">
        <f ca="1">SUM($C6:D6)+E4</f>
        <v>20</v>
      </c>
      <c r="F5" s="22">
        <f ca="1">SUM($C6:E6)+F4</f>
        <v>29</v>
      </c>
      <c r="G5" s="22">
        <f ca="1">SUM($C6:F6)+G4</f>
        <v>28</v>
      </c>
      <c r="H5" s="22">
        <f ca="1">SUM($C6:G6)+H4</f>
        <v>44</v>
      </c>
      <c r="I5" s="22">
        <f ca="1">SUM($C6:H6)+I4</f>
        <v>51</v>
      </c>
      <c r="J5" s="22">
        <f ca="1">SUM($C6:I6)+J4</f>
        <v>53</v>
      </c>
      <c r="K5" s="22">
        <f ca="1">SUM($C6:J6)+K4</f>
        <v>64</v>
      </c>
      <c r="L5" s="22">
        <f ca="1">SUM($C6:K6)+L4</f>
        <v>73</v>
      </c>
      <c r="M5" s="22">
        <f ca="1">SUM($C6:L6)+M4</f>
        <v>78</v>
      </c>
      <c r="N5" s="22">
        <f ca="1">SUM($C6:M6)+N4</f>
        <v>83</v>
      </c>
      <c r="O5" s="17">
        <f ca="1">SUM($C6:N6)+O4</f>
        <v>82</v>
      </c>
    </row>
    <row r="6" spans="1:16" ht="15.75" collapsed="1" thickBot="1">
      <c r="A6" s="30" t="s">
        <v>6</v>
      </c>
      <c r="B6" s="31"/>
      <c r="C6" s="21">
        <f t="shared" ref="C6:O6" si="1">SUMPRODUCT((met&gt;=C$1)*(met&lt;D$1))</f>
        <v>4</v>
      </c>
      <c r="D6" s="21">
        <f t="shared" si="1"/>
        <v>8</v>
      </c>
      <c r="E6" s="21">
        <f t="shared" si="1"/>
        <v>8</v>
      </c>
      <c r="F6" s="21">
        <f t="shared" si="1"/>
        <v>7</v>
      </c>
      <c r="G6" s="21">
        <f t="shared" si="1"/>
        <v>3</v>
      </c>
      <c r="H6" s="21">
        <f t="shared" si="1"/>
        <v>13</v>
      </c>
      <c r="I6" s="21">
        <f t="shared" si="1"/>
        <v>5</v>
      </c>
      <c r="J6" s="21">
        <f t="shared" si="1"/>
        <v>4</v>
      </c>
      <c r="K6" s="21">
        <f t="shared" si="1"/>
        <v>11</v>
      </c>
      <c r="L6" s="21">
        <f t="shared" si="1"/>
        <v>12</v>
      </c>
      <c r="M6" s="21">
        <f t="shared" si="1"/>
        <v>3</v>
      </c>
      <c r="N6" s="21">
        <f t="shared" si="1"/>
        <v>4</v>
      </c>
      <c r="O6" s="13">
        <f t="shared" si="1"/>
        <v>1</v>
      </c>
    </row>
    <row r="7" spans="1:16" hidden="1" outlineLevel="1" collapsed="1">
      <c r="A7" s="32" t="s">
        <v>5</v>
      </c>
      <c r="B7" s="33"/>
      <c r="C7" s="19">
        <f ca="1">SUMPRODUCT((met&gt;=C$1)*(met&lt;D$1)*(met&gt;jan))</f>
        <v>0</v>
      </c>
      <c r="D7" s="19">
        <f ca="1">SUMPRODUCT((met&gt;=D$1)*(met&lt;E$1)*(met&gt;feb))</f>
        <v>0</v>
      </c>
      <c r="E7" s="19">
        <f ca="1">SUMPRODUCT((met&gt;=E$1)*(met&lt;F$1)*(met&gt;mar))</f>
        <v>1</v>
      </c>
      <c r="F7" s="19">
        <f ca="1">SUMPRODUCT((met&gt;=F$1)*(met&lt;G$1)*(met&gt;apr))</f>
        <v>1</v>
      </c>
      <c r="G7" s="19">
        <f ca="1">SUMPRODUCT((met&gt;=G$1)*(met&lt;H$1)*(met&gt;may))</f>
        <v>2</v>
      </c>
      <c r="H7" s="19">
        <f ca="1">SUMPRODUCT((met&gt;=H$1)*(met&lt;I$1)*(met&gt;jun))</f>
        <v>0</v>
      </c>
      <c r="I7" s="19">
        <f ca="1">SUMPRODUCT((met&gt;=I$1)*(met&lt;J$1)*(met&gt;jul))</f>
        <v>0</v>
      </c>
      <c r="J7" s="19">
        <f ca="1">SUMPRODUCT((met&gt;=J$1)*(met&lt;K$1)*(met&gt;aug))</f>
        <v>2</v>
      </c>
      <c r="K7" s="19">
        <f ca="1">SUMPRODUCT((met&gt;=K$1)*(met&lt;L$1)*(met&gt;sep))</f>
        <v>1</v>
      </c>
      <c r="L7" s="19">
        <f ca="1">SUMPRODUCT((met&gt;=L$1)*(met&lt;M$1)*(met&gt;oct))</f>
        <v>2</v>
      </c>
      <c r="M7" s="19">
        <f ca="1">SUMPRODUCT((met&gt;=M$1)*(met&lt;N$1)*(met&gt;nov))</f>
        <v>0</v>
      </c>
      <c r="N7" s="19">
        <f ca="1">SUMPRODUCT((met&gt;=N$1)*(met&lt;O$1)*(met&gt;dec))</f>
        <v>0</v>
      </c>
      <c r="O7" s="14">
        <f ca="1">SUMPRODUCT((met&gt;=O$1)*(met&lt;P$1)*(met&gt;nextjan))</f>
        <v>1</v>
      </c>
    </row>
    <row r="8" spans="1:16" hidden="1" outlineLevel="2">
      <c r="A8" s="34" t="s">
        <v>9</v>
      </c>
      <c r="B8" s="35"/>
      <c r="C8" s="20">
        <f ca="1">SUM($C7:C7)</f>
        <v>0</v>
      </c>
      <c r="D8" s="20">
        <f ca="1">SUM($C7:D7)</f>
        <v>0</v>
      </c>
      <c r="E8" s="20">
        <f ca="1">SUM($C7:E7)</f>
        <v>1</v>
      </c>
      <c r="F8" s="20">
        <f ca="1">SUM(C7:F7)</f>
        <v>2</v>
      </c>
      <c r="G8" s="20">
        <f ca="1">SUM($C7:G7)</f>
        <v>4</v>
      </c>
      <c r="H8" s="20">
        <f ca="1">SUM($C7:H7)</f>
        <v>4</v>
      </c>
      <c r="I8" s="20">
        <f ca="1">SUM($C7:I7)</f>
        <v>4</v>
      </c>
      <c r="J8" s="20">
        <f ca="1">SUM($C7:J7)</f>
        <v>6</v>
      </c>
      <c r="K8" s="20">
        <f ca="1">SUM($C7:K7)</f>
        <v>7</v>
      </c>
      <c r="L8" s="20">
        <f ca="1">SUM($C7:L7)</f>
        <v>9</v>
      </c>
      <c r="M8" s="20">
        <f ca="1">SUM($C7:M7)</f>
        <v>9</v>
      </c>
      <c r="N8" s="20">
        <f ca="1">SUM($C7:N7)</f>
        <v>9</v>
      </c>
      <c r="O8" s="16">
        <f ca="1">SUM($C7:O7)</f>
        <v>10</v>
      </c>
    </row>
    <row r="9" spans="1:16" hidden="1" outlineLevel="1" collapsed="1">
      <c r="A9" s="32" t="s">
        <v>4</v>
      </c>
      <c r="B9" s="33"/>
      <c r="C9" s="19">
        <f ca="1">SUMPRODUCT((met&gt;=C$1)*(met&lt;D$1)*(met=jan))</f>
        <v>4</v>
      </c>
      <c r="D9" s="19">
        <f ca="1">SUMPRODUCT((met&gt;=D$1)*(met&lt;E$1)*(met=feb))</f>
        <v>5</v>
      </c>
      <c r="E9" s="19">
        <f ca="1">SUMPRODUCT((met&gt;=E$1)*(met&lt;F$1)*(met=mar))</f>
        <v>7</v>
      </c>
      <c r="F9" s="19">
        <f ca="1">SUMPRODUCT((met&gt;=F$1)*(met&lt;G$1)*(met=apr))</f>
        <v>6</v>
      </c>
      <c r="G9" s="19">
        <f ca="1">SUMPRODUCT((met&gt;=G$1)*(met&lt;H$1)*(met=may))</f>
        <v>1</v>
      </c>
      <c r="H9" s="19">
        <f ca="1">SUMPRODUCT((met&gt;=H$1)*(met&lt;I$1)*(met=jun))</f>
        <v>13</v>
      </c>
      <c r="I9" s="19">
        <f ca="1">SUMPRODUCT((met&gt;=I$1)*(met&lt;J$1)*(met=jul))</f>
        <v>5</v>
      </c>
      <c r="J9" s="19">
        <f ca="1">SUMPRODUCT((met&gt;=J$1)*(met&lt;K$1)*(met=aug))</f>
        <v>2</v>
      </c>
      <c r="K9" s="19">
        <f ca="1">SUMPRODUCT((met&gt;=K$1)*(met&lt;L$1)*(met=sep))</f>
        <v>10</v>
      </c>
      <c r="L9" s="19">
        <f ca="1">SUMPRODUCT((met&gt;=L$1)*(met&lt;M$1)*(met=oct))</f>
        <v>10</v>
      </c>
      <c r="M9" s="19">
        <f ca="1">SUMPRODUCT((met&gt;=M$1)*(met&lt;N$1)*(met=nov))</f>
        <v>3</v>
      </c>
      <c r="N9" s="19">
        <f ca="1">SUMPRODUCT((met&gt;=N$1)*(met&lt;O$1)*(met=dec))</f>
        <v>4</v>
      </c>
      <c r="O9" s="14">
        <f ca="1">SUMPRODUCT((met&gt;=O$1)*(met&lt;P$1)*(met=nextjan))</f>
        <v>0</v>
      </c>
    </row>
    <row r="10" spans="1:16" hidden="1" outlineLevel="2">
      <c r="A10" s="34" t="s">
        <v>10</v>
      </c>
      <c r="B10" s="35"/>
      <c r="C10" s="20">
        <f ca="1">SUM($C9:C9)</f>
        <v>4</v>
      </c>
      <c r="D10" s="20">
        <f ca="1">SUM($C9:D9)</f>
        <v>9</v>
      </c>
      <c r="E10" s="20">
        <f ca="1">SUM($C9:E9)</f>
        <v>16</v>
      </c>
      <c r="F10" s="20">
        <f ca="1">SUM($C9:F9)</f>
        <v>22</v>
      </c>
      <c r="G10" s="20">
        <f ca="1">SUM($C9:G9)</f>
        <v>23</v>
      </c>
      <c r="H10" s="20">
        <f ca="1">SUM($C9:H9)</f>
        <v>36</v>
      </c>
      <c r="I10" s="20">
        <f ca="1">SUM($C9:I9)</f>
        <v>41</v>
      </c>
      <c r="J10" s="20">
        <f ca="1">SUM($C9:J9)</f>
        <v>43</v>
      </c>
      <c r="K10" s="20">
        <f ca="1">SUM($C9:K9)</f>
        <v>53</v>
      </c>
      <c r="L10" s="20">
        <f ca="1">SUM($C9:L9)</f>
        <v>63</v>
      </c>
      <c r="M10" s="20">
        <f ca="1">SUM($C9:M9)</f>
        <v>66</v>
      </c>
      <c r="N10" s="20">
        <f ca="1">SUM($C9:N9)</f>
        <v>70</v>
      </c>
      <c r="O10" s="16">
        <f ca="1">SUM($C9:O9)</f>
        <v>70</v>
      </c>
    </row>
    <row r="11" spans="1:16" ht="15.75" hidden="1" outlineLevel="1" collapsed="1" thickBot="1">
      <c r="A11" s="32" t="s">
        <v>3</v>
      </c>
      <c r="B11" s="33"/>
      <c r="C11" s="19">
        <f ca="1">SUMPRODUCT((met&gt;=C$1)*(met&lt;D$1)*(met&lt;jan))</f>
        <v>0</v>
      </c>
      <c r="D11" s="19">
        <f ca="1">SUMPRODUCT((met&gt;=D$1)*(met&lt;E$1)*(met&lt;feb))</f>
        <v>3</v>
      </c>
      <c r="E11" s="19">
        <f ca="1">SUMPRODUCT((met&gt;=E$1)*(met&lt;F$1)*(met&lt;mar))</f>
        <v>0</v>
      </c>
      <c r="F11" s="19">
        <f ca="1">SUMPRODUCT((met&gt;=F$1)*(met&lt;G$1)*(met&lt;apr))</f>
        <v>0</v>
      </c>
      <c r="G11" s="19">
        <f ca="1">SUMPRODUCT((met&gt;=G$1)*(met&lt;H$1)*(met&lt;may))</f>
        <v>0</v>
      </c>
      <c r="H11" s="19">
        <f ca="1">SUMPRODUCT((met&gt;=H$1)*(met&lt;I$1)*(met&lt;jun))</f>
        <v>0</v>
      </c>
      <c r="I11" s="19">
        <f ca="1">SUMPRODUCT((met&gt;=I$1)*(met&lt;J$1)*(met&lt;jul))</f>
        <v>0</v>
      </c>
      <c r="J11" s="19">
        <f ca="1">SUMPRODUCT((met&gt;=J$1)*(met&lt;K$1)*(met&lt;aug))</f>
        <v>0</v>
      </c>
      <c r="K11" s="19">
        <f ca="1">SUMPRODUCT((met&gt;=K$1)*(met&lt;L$1)*(met&lt;sep))</f>
        <v>0</v>
      </c>
      <c r="L11" s="19">
        <f ca="1">SUMPRODUCT((met&gt;=L$1)*(met&lt;M$1)*(met&lt;oct))</f>
        <v>0</v>
      </c>
      <c r="M11" s="19">
        <f ca="1">SUMPRODUCT((met&gt;=M$1)*(met&lt;N$1)*(met&lt;nov))</f>
        <v>0</v>
      </c>
      <c r="N11" s="19">
        <f ca="1">SUMPRODUCT((met&gt;=N$1)*(met&lt;O$1)*(met&lt;dec))</f>
        <v>0</v>
      </c>
      <c r="O11" s="14">
        <f ca="1">SUMPRODUCT((met&gt;=O$1)*(met&lt;P$1)*(met&lt;nextjan))</f>
        <v>0</v>
      </c>
    </row>
    <row r="12" spans="1:16" ht="15.75" hidden="1" outlineLevel="2" thickBot="1">
      <c r="A12" s="36" t="s">
        <v>11</v>
      </c>
      <c r="B12" s="37"/>
      <c r="C12" s="22">
        <f ca="1">SUM($C11:C11)</f>
        <v>0</v>
      </c>
      <c r="D12" s="22">
        <f ca="1">SUM($C11:D11)</f>
        <v>3</v>
      </c>
      <c r="E12" s="22">
        <f ca="1">SUM($C11:E11)</f>
        <v>3</v>
      </c>
      <c r="F12" s="22">
        <f ca="1">SUM($C11:F11)</f>
        <v>3</v>
      </c>
      <c r="G12" s="22">
        <f ca="1">SUM($C11:G11)</f>
        <v>3</v>
      </c>
      <c r="H12" s="22">
        <f ca="1">SUM($C11:H11)</f>
        <v>3</v>
      </c>
      <c r="I12" s="22">
        <f ca="1">SUM($C11:I11)</f>
        <v>3</v>
      </c>
      <c r="J12" s="22">
        <f ca="1">SUM($C11:J11)</f>
        <v>3</v>
      </c>
      <c r="K12" s="22">
        <f ca="1">SUM($C11:K11)</f>
        <v>3</v>
      </c>
      <c r="L12" s="22">
        <f ca="1">SUM($C11:L11)</f>
        <v>3</v>
      </c>
      <c r="M12" s="22">
        <f ca="1">SUM($C11:M11)</f>
        <v>3</v>
      </c>
      <c r="N12" s="22">
        <f ca="1">SUM($C11:N11)</f>
        <v>3</v>
      </c>
      <c r="O12" s="17">
        <f ca="1">SUM($C11:O11)</f>
        <v>3</v>
      </c>
    </row>
    <row r="13" spans="1:16">
      <c r="A13" s="30" t="s">
        <v>13</v>
      </c>
      <c r="B13" s="31"/>
      <c r="C13" s="21">
        <f ca="1">SUMPRODUCT((met="")*(target&lt;&gt;"")*(jan&lt;D$1))</f>
        <v>0</v>
      </c>
      <c r="D13" s="21">
        <f ca="1">SUMPRODUCT((met="")*(target&lt;&gt;"")*(feb&lt;E$1))</f>
        <v>0</v>
      </c>
      <c r="E13" s="21">
        <f ca="1">SUMPRODUCT((met="")*(target&lt;&gt;"")*(mar&lt;F$1))</f>
        <v>0</v>
      </c>
      <c r="F13" s="21">
        <f ca="1">SUMPRODUCT((met="")*(target&lt;&gt;"")*(apr&lt;G$1))</f>
        <v>0</v>
      </c>
      <c r="G13" s="21">
        <f ca="1">SUMPRODUCT((met="")*(target&lt;&gt;"")*(may&lt;H$1))</f>
        <v>0</v>
      </c>
      <c r="H13" s="21">
        <f ca="1">SUMPRODUCT((met="")*(target&lt;&gt;"")*(jun&lt;I$1))</f>
        <v>0</v>
      </c>
      <c r="I13" s="21">
        <f ca="1">SUMPRODUCT((met="")*(target&lt;&gt;"")*(jul&lt;J$1))</f>
        <v>0</v>
      </c>
      <c r="J13" s="21">
        <f ca="1">SUMPRODUCT((met="")*(target&lt;&gt;"")*(aug&lt;K$1))</f>
        <v>0</v>
      </c>
      <c r="K13" s="21">
        <f ca="1">SUMPRODUCT((met="")*(target&lt;&gt;"")*(sep&lt;L$1))</f>
        <v>0</v>
      </c>
      <c r="L13" s="21">
        <f ca="1">SUMPRODUCT((met="")*(target&lt;&gt;"")*(oct&lt;M$1))</f>
        <v>0</v>
      </c>
      <c r="M13" s="21">
        <f ca="1">SUMPRODUCT((met="")*(target&lt;&gt;"")*(nov&lt;N$1))</f>
        <v>0</v>
      </c>
      <c r="N13" s="21">
        <f ca="1">SUMPRODUCT((met="")*(target&lt;&gt;"")*(dec&lt;O$1))</f>
        <v>0</v>
      </c>
      <c r="O13" s="13">
        <f ca="1">SUMPRODUCT((met="")*(target&lt;&gt;"")*(nextjan&lt;P$1))</f>
        <v>0</v>
      </c>
    </row>
    <row r="14" spans="1:16" ht="15.75" thickBot="1">
      <c r="A14" s="28" t="s">
        <v>8</v>
      </c>
      <c r="B14" s="29"/>
      <c r="C14" s="15">
        <f ca="1">SUMPRODUCT((jan&gt;target)*(target&lt;&gt;""))</f>
        <v>15</v>
      </c>
      <c r="D14" s="15">
        <f ca="1">SUMPRODUCT((feb&gt;jan)*(target&lt;&gt;""))</f>
        <v>1</v>
      </c>
      <c r="E14" s="15">
        <f ca="1">SUMPRODUCT((mar&gt;feb)*(target&lt;&gt;""))</f>
        <v>2</v>
      </c>
      <c r="F14" s="15">
        <f ca="1">SUMPRODUCT((apr&gt;mar)*(target&lt;&gt;""))</f>
        <v>9</v>
      </c>
      <c r="G14" s="15">
        <f ca="1">SUMPRODUCT((may&gt;apr)*(target&lt;&gt;""))</f>
        <v>2</v>
      </c>
      <c r="H14" s="15">
        <f ca="1">SUMPRODUCT((jun&gt;may)*(target&lt;&gt;""))</f>
        <v>2</v>
      </c>
      <c r="I14" s="15">
        <f ca="1">SUMPRODUCT((jul&gt;jun)*(target&lt;&gt;""))</f>
        <v>2</v>
      </c>
      <c r="J14" s="15">
        <f ca="1">SUMPRODUCT((aug&gt;jul)*(target&lt;&gt;""))</f>
        <v>1</v>
      </c>
      <c r="K14" s="15">
        <f ca="1">SUMPRODUCT((sep&gt;aug)*(target&lt;&gt;""))</f>
        <v>3</v>
      </c>
      <c r="L14" s="15">
        <f ca="1">SUMPRODUCT((oct&gt;sep)*(target&lt;&gt;""))</f>
        <v>1</v>
      </c>
      <c r="M14" s="15">
        <f ca="1">SUMPRODUCT((nov&gt;oct)*(target&lt;&gt;""))</f>
        <v>0</v>
      </c>
      <c r="N14" s="15">
        <f ca="1">SUMPRODUCT((dec&gt;nov)*(target&lt;&gt;""))</f>
        <v>0</v>
      </c>
      <c r="O14" s="18">
        <f ca="1">SUMPRODUCT((nextjan&gt;dec)*(target&lt;&gt;""))</f>
        <v>0</v>
      </c>
    </row>
  </sheetData>
  <mergeCells count="13">
    <mergeCell ref="A7:B7"/>
    <mergeCell ref="A8:B8"/>
    <mergeCell ref="A6:B6"/>
    <mergeCell ref="A2:B2"/>
    <mergeCell ref="A3:B3"/>
    <mergeCell ref="A4:B4"/>
    <mergeCell ref="A5:B5"/>
    <mergeCell ref="A14:B14"/>
    <mergeCell ref="A13:B13"/>
    <mergeCell ref="A9:B9"/>
    <mergeCell ref="A10:B10"/>
    <mergeCell ref="A11:B11"/>
    <mergeCell ref="A12:B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Dates</vt:lpstr>
      <vt:lpstr>Milestones</vt:lpstr>
      <vt:lpstr>met</vt:lpstr>
      <vt:lpstr>target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ODOUX Jean (AREVA NP SAS)</dc:creator>
  <cp:lastModifiedBy>ODOUX Jean (AREVA NP SAS)</cp:lastModifiedBy>
  <dcterms:created xsi:type="dcterms:W3CDTF">2013-02-27T11:30:07Z</dcterms:created>
  <dcterms:modified xsi:type="dcterms:W3CDTF">2013-02-28T14:41:14Z</dcterms:modified>
</cp:coreProperties>
</file>