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225" windowWidth="9720" windowHeight="8325" firstSheet="2" activeTab="3"/>
  </bookViews>
  <sheets>
    <sheet name="Import" sheetId="5" r:id="rId1"/>
    <sheet name="Sla" sheetId="6" r:id="rId2"/>
    <sheet name="Nbre requêtes par classificat°" sheetId="2" r:id="rId3"/>
    <sheet name="CalculSLA" sheetId="1" r:id="rId4"/>
    <sheet name="Feuil3" sheetId="3" r:id="rId5"/>
  </sheets>
  <definedNames>
    <definedName name="_xlnm._FilterDatabase" localSheetId="3" hidden="1">CalculSLA!$C$20:$H$520</definedName>
    <definedName name="_xlnm._FilterDatabase" localSheetId="0" hidden="1">Import!$D$1:$D$401</definedName>
  </definedNames>
  <calcPr calcId="144525"/>
</workbook>
</file>

<file path=xl/calcChain.xml><?xml version="1.0" encoding="utf-8"?>
<calcChain xmlns="http://schemas.openxmlformats.org/spreadsheetml/2006/main">
  <c r="D2" i="1" l="1"/>
  <c r="E2" i="1"/>
  <c r="C2" i="1" l="1"/>
  <c r="C8" i="6" s="1"/>
  <c r="C4" i="6"/>
  <c r="C3" i="6"/>
  <c r="B88" i="2"/>
  <c r="B94" i="2"/>
  <c r="B92" i="2"/>
  <c r="B93" i="2"/>
  <c r="B91" i="2"/>
  <c r="B83" i="2"/>
  <c r="B82" i="2"/>
  <c r="B81" i="2"/>
  <c r="B80" i="2"/>
  <c r="B79" i="2"/>
  <c r="B78" i="2"/>
  <c r="B77" i="2"/>
  <c r="B76" i="2"/>
  <c r="B75" i="2"/>
  <c r="B72" i="2"/>
  <c r="B34" i="2"/>
  <c r="B52" i="2"/>
  <c r="B62" i="2"/>
  <c r="B53" i="2"/>
  <c r="B61" i="2"/>
  <c r="B67" i="2"/>
  <c r="B66" i="2"/>
  <c r="B65" i="2"/>
  <c r="B64" i="2"/>
  <c r="B63" i="2"/>
  <c r="B60" i="2"/>
  <c r="B59" i="2"/>
  <c r="B58" i="2"/>
  <c r="B57" i="2"/>
  <c r="B56" i="2"/>
  <c r="B55" i="2"/>
  <c r="B54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3" i="2"/>
  <c r="B32" i="2"/>
  <c r="B29" i="2"/>
  <c r="B4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95" i="2" l="1"/>
  <c r="C93" i="2" s="1"/>
  <c r="B84" i="2"/>
  <c r="C83" i="2" s="1"/>
  <c r="B68" i="2"/>
  <c r="C32" i="2" s="1"/>
  <c r="B25" i="2"/>
  <c r="C24" i="2" s="1"/>
  <c r="C91" i="2" l="1"/>
  <c r="C92" i="2"/>
  <c r="C94" i="2"/>
  <c r="C79" i="2"/>
  <c r="C81" i="2"/>
  <c r="C77" i="2"/>
  <c r="C75" i="2"/>
  <c r="C82" i="2"/>
  <c r="C76" i="2"/>
  <c r="C78" i="2"/>
  <c r="C80" i="2"/>
  <c r="C65" i="2"/>
  <c r="C57" i="2"/>
  <c r="C61" i="2"/>
  <c r="C53" i="2"/>
  <c r="C63" i="2"/>
  <c r="C59" i="2"/>
  <c r="C55" i="2"/>
  <c r="C49" i="2"/>
  <c r="C51" i="2"/>
  <c r="C47" i="2"/>
  <c r="C67" i="2"/>
  <c r="C66" i="2"/>
  <c r="C62" i="2"/>
  <c r="C58" i="2"/>
  <c r="C54" i="2"/>
  <c r="C50" i="2"/>
  <c r="C46" i="2"/>
  <c r="C44" i="2"/>
  <c r="C42" i="2"/>
  <c r="C40" i="2"/>
  <c r="C38" i="2"/>
  <c r="C36" i="2"/>
  <c r="C34" i="2"/>
  <c r="C64" i="2"/>
  <c r="C60" i="2"/>
  <c r="C56" i="2"/>
  <c r="C52" i="2"/>
  <c r="C48" i="2"/>
  <c r="C45" i="2"/>
  <c r="C43" i="2"/>
  <c r="C41" i="2"/>
  <c r="C39" i="2"/>
  <c r="C37" i="2"/>
  <c r="C35" i="2"/>
  <c r="C33" i="2"/>
  <c r="C23" i="2"/>
  <c r="C13" i="2"/>
  <c r="C21" i="2"/>
  <c r="C10" i="2"/>
  <c r="C17" i="2"/>
  <c r="C9" i="2"/>
  <c r="C18" i="2"/>
  <c r="C8" i="2"/>
  <c r="C16" i="2"/>
  <c r="C19" i="2"/>
  <c r="C15" i="2"/>
  <c r="C11" i="2"/>
  <c r="C7" i="2"/>
  <c r="C14" i="2"/>
  <c r="C22" i="2"/>
  <c r="C12" i="2"/>
  <c r="C20" i="2"/>
  <c r="G2" i="1" l="1"/>
  <c r="C24" i="6" l="1"/>
  <c r="F21" i="1"/>
  <c r="G21" i="1" l="1"/>
  <c r="D5" i="1"/>
  <c r="D9" i="1" s="1"/>
  <c r="D4" i="1"/>
  <c r="D8" i="1" s="1"/>
  <c r="E10" i="6" l="1"/>
  <c r="D10" i="6"/>
  <c r="C9" i="6"/>
  <c r="F2" i="1"/>
  <c r="C19" i="6" s="1"/>
  <c r="F22" i="1"/>
  <c r="F23" i="1"/>
  <c r="G23" i="1" s="1"/>
  <c r="F24" i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145" i="1"/>
  <c r="G145" i="1" s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G158" i="1" s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G175" i="1" s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0" i="1"/>
  <c r="G190" i="1" s="1"/>
  <c r="F191" i="1"/>
  <c r="G191" i="1" s="1"/>
  <c r="F192" i="1"/>
  <c r="G192" i="1" s="1"/>
  <c r="F193" i="1"/>
  <c r="G193" i="1" s="1"/>
  <c r="F194" i="1"/>
  <c r="G194" i="1" s="1"/>
  <c r="F195" i="1"/>
  <c r="G195" i="1" s="1"/>
  <c r="F196" i="1"/>
  <c r="G196" i="1" s="1"/>
  <c r="F197" i="1"/>
  <c r="G197" i="1" s="1"/>
  <c r="F198" i="1"/>
  <c r="G198" i="1" s="1"/>
  <c r="F199" i="1"/>
  <c r="G199" i="1" s="1"/>
  <c r="F200" i="1"/>
  <c r="G200" i="1" s="1"/>
  <c r="F201" i="1"/>
  <c r="G201" i="1" s="1"/>
  <c r="F202" i="1"/>
  <c r="G202" i="1" s="1"/>
  <c r="F203" i="1"/>
  <c r="G203" i="1" s="1"/>
  <c r="F204" i="1"/>
  <c r="G204" i="1" s="1"/>
  <c r="F205" i="1"/>
  <c r="G205" i="1" s="1"/>
  <c r="F206" i="1"/>
  <c r="G206" i="1" s="1"/>
  <c r="F207" i="1"/>
  <c r="G207" i="1" s="1"/>
  <c r="F208" i="1"/>
  <c r="G208" i="1" s="1"/>
  <c r="F209" i="1"/>
  <c r="G209" i="1" s="1"/>
  <c r="F210" i="1"/>
  <c r="G210" i="1" s="1"/>
  <c r="F211" i="1"/>
  <c r="G211" i="1" s="1"/>
  <c r="F212" i="1"/>
  <c r="G212" i="1" s="1"/>
  <c r="F213" i="1"/>
  <c r="G213" i="1" s="1"/>
  <c r="F214" i="1"/>
  <c r="G214" i="1" s="1"/>
  <c r="F215" i="1"/>
  <c r="G215" i="1" s="1"/>
  <c r="F216" i="1"/>
  <c r="G216" i="1" s="1"/>
  <c r="F217" i="1"/>
  <c r="G217" i="1" s="1"/>
  <c r="F218" i="1"/>
  <c r="G218" i="1" s="1"/>
  <c r="F219" i="1"/>
  <c r="G219" i="1" s="1"/>
  <c r="F220" i="1"/>
  <c r="G220" i="1" s="1"/>
  <c r="F221" i="1"/>
  <c r="G221" i="1" s="1"/>
  <c r="F222" i="1"/>
  <c r="G222" i="1" s="1"/>
  <c r="F223" i="1"/>
  <c r="G223" i="1" s="1"/>
  <c r="F224" i="1"/>
  <c r="G224" i="1" s="1"/>
  <c r="F225" i="1"/>
  <c r="G225" i="1" s="1"/>
  <c r="F226" i="1"/>
  <c r="G226" i="1" s="1"/>
  <c r="F227" i="1"/>
  <c r="G227" i="1" s="1"/>
  <c r="F228" i="1"/>
  <c r="G228" i="1" s="1"/>
  <c r="F229" i="1"/>
  <c r="G229" i="1" s="1"/>
  <c r="F230" i="1"/>
  <c r="G230" i="1" s="1"/>
  <c r="F231" i="1"/>
  <c r="G231" i="1" s="1"/>
  <c r="F232" i="1"/>
  <c r="G232" i="1" s="1"/>
  <c r="F233" i="1"/>
  <c r="G233" i="1" s="1"/>
  <c r="F234" i="1"/>
  <c r="G234" i="1" s="1"/>
  <c r="F235" i="1"/>
  <c r="G235" i="1" s="1"/>
  <c r="F236" i="1"/>
  <c r="G236" i="1" s="1"/>
  <c r="F237" i="1"/>
  <c r="G237" i="1" s="1"/>
  <c r="F238" i="1"/>
  <c r="G238" i="1" s="1"/>
  <c r="F239" i="1"/>
  <c r="G239" i="1" s="1"/>
  <c r="F240" i="1"/>
  <c r="G240" i="1" s="1"/>
  <c r="F241" i="1"/>
  <c r="G241" i="1" s="1"/>
  <c r="F242" i="1"/>
  <c r="G242" i="1" s="1"/>
  <c r="F243" i="1"/>
  <c r="G243" i="1" s="1"/>
  <c r="F244" i="1"/>
  <c r="G244" i="1" s="1"/>
  <c r="F245" i="1"/>
  <c r="G245" i="1" s="1"/>
  <c r="F246" i="1"/>
  <c r="G246" i="1" s="1"/>
  <c r="F247" i="1"/>
  <c r="G247" i="1" s="1"/>
  <c r="F248" i="1"/>
  <c r="G248" i="1" s="1"/>
  <c r="F249" i="1"/>
  <c r="G249" i="1" s="1"/>
  <c r="F250" i="1"/>
  <c r="G250" i="1" s="1"/>
  <c r="F251" i="1"/>
  <c r="G251" i="1" s="1"/>
  <c r="F252" i="1"/>
  <c r="G252" i="1" s="1"/>
  <c r="F253" i="1"/>
  <c r="G253" i="1" s="1"/>
  <c r="F254" i="1"/>
  <c r="G254" i="1" s="1"/>
  <c r="F255" i="1"/>
  <c r="G255" i="1" s="1"/>
  <c r="F256" i="1"/>
  <c r="G256" i="1" s="1"/>
  <c r="F257" i="1"/>
  <c r="G257" i="1" s="1"/>
  <c r="F258" i="1"/>
  <c r="G258" i="1" s="1"/>
  <c r="F259" i="1"/>
  <c r="G259" i="1" s="1"/>
  <c r="F260" i="1"/>
  <c r="G260" i="1" s="1"/>
  <c r="F261" i="1"/>
  <c r="G261" i="1" s="1"/>
  <c r="F262" i="1"/>
  <c r="G262" i="1" s="1"/>
  <c r="F263" i="1"/>
  <c r="G263" i="1" s="1"/>
  <c r="F264" i="1"/>
  <c r="G264" i="1" s="1"/>
  <c r="F265" i="1"/>
  <c r="G265" i="1" s="1"/>
  <c r="F266" i="1"/>
  <c r="G266" i="1" s="1"/>
  <c r="F267" i="1"/>
  <c r="G267" i="1" s="1"/>
  <c r="F268" i="1"/>
  <c r="G268" i="1" s="1"/>
  <c r="F269" i="1"/>
  <c r="G269" i="1" s="1"/>
  <c r="F270" i="1"/>
  <c r="G270" i="1" s="1"/>
  <c r="F271" i="1"/>
  <c r="G271" i="1" s="1"/>
  <c r="F272" i="1"/>
  <c r="G272" i="1" s="1"/>
  <c r="F273" i="1"/>
  <c r="G273" i="1" s="1"/>
  <c r="F274" i="1"/>
  <c r="G274" i="1" s="1"/>
  <c r="F275" i="1"/>
  <c r="G275" i="1" s="1"/>
  <c r="F276" i="1"/>
  <c r="G276" i="1" s="1"/>
  <c r="F277" i="1"/>
  <c r="G277" i="1" s="1"/>
  <c r="F278" i="1"/>
  <c r="G278" i="1" s="1"/>
  <c r="F279" i="1"/>
  <c r="G279" i="1" s="1"/>
  <c r="F280" i="1"/>
  <c r="G280" i="1" s="1"/>
  <c r="F281" i="1"/>
  <c r="G281" i="1" s="1"/>
  <c r="F282" i="1"/>
  <c r="G282" i="1" s="1"/>
  <c r="F283" i="1"/>
  <c r="G283" i="1" s="1"/>
  <c r="F284" i="1"/>
  <c r="G284" i="1" s="1"/>
  <c r="F285" i="1"/>
  <c r="G285" i="1" s="1"/>
  <c r="F286" i="1"/>
  <c r="G286" i="1" s="1"/>
  <c r="F287" i="1"/>
  <c r="G287" i="1" s="1"/>
  <c r="F288" i="1"/>
  <c r="G288" i="1" s="1"/>
  <c r="F289" i="1"/>
  <c r="G289" i="1" s="1"/>
  <c r="F290" i="1"/>
  <c r="G290" i="1" s="1"/>
  <c r="F291" i="1"/>
  <c r="G291" i="1" s="1"/>
  <c r="F292" i="1"/>
  <c r="G292" i="1" s="1"/>
  <c r="F293" i="1"/>
  <c r="G293" i="1" s="1"/>
  <c r="F294" i="1"/>
  <c r="G294" i="1" s="1"/>
  <c r="F295" i="1"/>
  <c r="G295" i="1" s="1"/>
  <c r="F296" i="1"/>
  <c r="G296" i="1" s="1"/>
  <c r="F297" i="1"/>
  <c r="G297" i="1" s="1"/>
  <c r="F298" i="1"/>
  <c r="G298" i="1" s="1"/>
  <c r="F299" i="1"/>
  <c r="G299" i="1" s="1"/>
  <c r="F300" i="1"/>
  <c r="G300" i="1" s="1"/>
  <c r="F301" i="1"/>
  <c r="G301" i="1" s="1"/>
  <c r="F302" i="1"/>
  <c r="G302" i="1" s="1"/>
  <c r="F303" i="1"/>
  <c r="G303" i="1" s="1"/>
  <c r="F304" i="1"/>
  <c r="G304" i="1" s="1"/>
  <c r="F305" i="1"/>
  <c r="G305" i="1" s="1"/>
  <c r="F306" i="1"/>
  <c r="G306" i="1" s="1"/>
  <c r="F307" i="1"/>
  <c r="G307" i="1" s="1"/>
  <c r="F308" i="1"/>
  <c r="G308" i="1" s="1"/>
  <c r="F309" i="1"/>
  <c r="G309" i="1" s="1"/>
  <c r="F310" i="1"/>
  <c r="G310" i="1" s="1"/>
  <c r="F311" i="1"/>
  <c r="G311" i="1" s="1"/>
  <c r="F312" i="1"/>
  <c r="G312" i="1" s="1"/>
  <c r="F313" i="1"/>
  <c r="G313" i="1" s="1"/>
  <c r="F314" i="1"/>
  <c r="G314" i="1" s="1"/>
  <c r="F315" i="1"/>
  <c r="G315" i="1" s="1"/>
  <c r="F316" i="1"/>
  <c r="G316" i="1" s="1"/>
  <c r="F317" i="1"/>
  <c r="G317" i="1" s="1"/>
  <c r="F318" i="1"/>
  <c r="G318" i="1" s="1"/>
  <c r="F319" i="1"/>
  <c r="G319" i="1" s="1"/>
  <c r="F320" i="1"/>
  <c r="G320" i="1" s="1"/>
  <c r="F321" i="1"/>
  <c r="G321" i="1" s="1"/>
  <c r="F322" i="1"/>
  <c r="G322" i="1" s="1"/>
  <c r="F323" i="1"/>
  <c r="G323" i="1" s="1"/>
  <c r="F324" i="1"/>
  <c r="G324" i="1" s="1"/>
  <c r="F325" i="1"/>
  <c r="G325" i="1" s="1"/>
  <c r="F326" i="1"/>
  <c r="G326" i="1" s="1"/>
  <c r="F327" i="1"/>
  <c r="G327" i="1" s="1"/>
  <c r="F328" i="1"/>
  <c r="G328" i="1" s="1"/>
  <c r="F329" i="1"/>
  <c r="G329" i="1" s="1"/>
  <c r="F330" i="1"/>
  <c r="G330" i="1" s="1"/>
  <c r="F331" i="1"/>
  <c r="G331" i="1" s="1"/>
  <c r="F332" i="1"/>
  <c r="G332" i="1" s="1"/>
  <c r="F333" i="1"/>
  <c r="G333" i="1" s="1"/>
  <c r="F334" i="1"/>
  <c r="G334" i="1" s="1"/>
  <c r="F335" i="1"/>
  <c r="G335" i="1" s="1"/>
  <c r="F336" i="1"/>
  <c r="G336" i="1" s="1"/>
  <c r="F337" i="1"/>
  <c r="G337" i="1" s="1"/>
  <c r="F338" i="1"/>
  <c r="G338" i="1" s="1"/>
  <c r="F339" i="1"/>
  <c r="G339" i="1" s="1"/>
  <c r="F340" i="1"/>
  <c r="G340" i="1" s="1"/>
  <c r="F341" i="1"/>
  <c r="G341" i="1" s="1"/>
  <c r="F342" i="1"/>
  <c r="G342" i="1" s="1"/>
  <c r="F343" i="1"/>
  <c r="G343" i="1" s="1"/>
  <c r="F344" i="1"/>
  <c r="G344" i="1" s="1"/>
  <c r="F345" i="1"/>
  <c r="G345" i="1" s="1"/>
  <c r="F346" i="1"/>
  <c r="G346" i="1" s="1"/>
  <c r="F347" i="1"/>
  <c r="G347" i="1" s="1"/>
  <c r="F348" i="1"/>
  <c r="G348" i="1" s="1"/>
  <c r="F349" i="1"/>
  <c r="G349" i="1" s="1"/>
  <c r="F350" i="1"/>
  <c r="G350" i="1" s="1"/>
  <c r="F351" i="1"/>
  <c r="G351" i="1" s="1"/>
  <c r="F352" i="1"/>
  <c r="G352" i="1" s="1"/>
  <c r="F353" i="1"/>
  <c r="G353" i="1" s="1"/>
  <c r="F354" i="1"/>
  <c r="G354" i="1" s="1"/>
  <c r="F355" i="1"/>
  <c r="G355" i="1" s="1"/>
  <c r="F356" i="1"/>
  <c r="G356" i="1" s="1"/>
  <c r="F357" i="1"/>
  <c r="G357" i="1" s="1"/>
  <c r="F358" i="1"/>
  <c r="G358" i="1" s="1"/>
  <c r="F359" i="1"/>
  <c r="G359" i="1" s="1"/>
  <c r="F360" i="1"/>
  <c r="G360" i="1" s="1"/>
  <c r="F361" i="1"/>
  <c r="G361" i="1" s="1"/>
  <c r="F362" i="1"/>
  <c r="G362" i="1" s="1"/>
  <c r="F363" i="1"/>
  <c r="G363" i="1" s="1"/>
  <c r="F364" i="1"/>
  <c r="G364" i="1" s="1"/>
  <c r="F365" i="1"/>
  <c r="G365" i="1" s="1"/>
  <c r="F366" i="1"/>
  <c r="G366" i="1" s="1"/>
  <c r="F367" i="1"/>
  <c r="G367" i="1" s="1"/>
  <c r="F368" i="1"/>
  <c r="G368" i="1" s="1"/>
  <c r="F369" i="1"/>
  <c r="G369" i="1" s="1"/>
  <c r="F370" i="1"/>
  <c r="G370" i="1" s="1"/>
  <c r="F371" i="1"/>
  <c r="G371" i="1" s="1"/>
  <c r="F372" i="1"/>
  <c r="G372" i="1" s="1"/>
  <c r="F373" i="1"/>
  <c r="G373" i="1" s="1"/>
  <c r="F374" i="1"/>
  <c r="G374" i="1" s="1"/>
  <c r="F375" i="1"/>
  <c r="G375" i="1" s="1"/>
  <c r="F376" i="1"/>
  <c r="G376" i="1" s="1"/>
  <c r="F377" i="1"/>
  <c r="G377" i="1" s="1"/>
  <c r="F378" i="1"/>
  <c r="G378" i="1" s="1"/>
  <c r="F379" i="1"/>
  <c r="G379" i="1" s="1"/>
  <c r="F380" i="1"/>
  <c r="G380" i="1" s="1"/>
  <c r="F381" i="1"/>
  <c r="G381" i="1" s="1"/>
  <c r="F382" i="1"/>
  <c r="G382" i="1" s="1"/>
  <c r="F383" i="1"/>
  <c r="G383" i="1" s="1"/>
  <c r="F384" i="1"/>
  <c r="G384" i="1" s="1"/>
  <c r="F385" i="1"/>
  <c r="G385" i="1" s="1"/>
  <c r="F386" i="1"/>
  <c r="G386" i="1" s="1"/>
  <c r="F387" i="1"/>
  <c r="G387" i="1" s="1"/>
  <c r="F388" i="1"/>
  <c r="G388" i="1" s="1"/>
  <c r="F389" i="1"/>
  <c r="G389" i="1" s="1"/>
  <c r="F390" i="1"/>
  <c r="G390" i="1" s="1"/>
  <c r="F391" i="1"/>
  <c r="G391" i="1" s="1"/>
  <c r="F392" i="1"/>
  <c r="G392" i="1" s="1"/>
  <c r="F393" i="1"/>
  <c r="G393" i="1" s="1"/>
  <c r="F394" i="1"/>
  <c r="G394" i="1" s="1"/>
  <c r="F395" i="1"/>
  <c r="G395" i="1" s="1"/>
  <c r="F396" i="1"/>
  <c r="G396" i="1" s="1"/>
  <c r="F397" i="1"/>
  <c r="G397" i="1" s="1"/>
  <c r="F398" i="1"/>
  <c r="G398" i="1" s="1"/>
  <c r="F399" i="1"/>
  <c r="G399" i="1" s="1"/>
  <c r="F400" i="1"/>
  <c r="G400" i="1" s="1"/>
  <c r="F401" i="1"/>
  <c r="G401" i="1" s="1"/>
  <c r="F402" i="1"/>
  <c r="G402" i="1" s="1"/>
  <c r="F403" i="1"/>
  <c r="G403" i="1" s="1"/>
  <c r="F404" i="1"/>
  <c r="G404" i="1" s="1"/>
  <c r="F405" i="1"/>
  <c r="G405" i="1" s="1"/>
  <c r="F406" i="1"/>
  <c r="G406" i="1" s="1"/>
  <c r="F407" i="1"/>
  <c r="G407" i="1" s="1"/>
  <c r="F408" i="1"/>
  <c r="G408" i="1" s="1"/>
  <c r="F409" i="1"/>
  <c r="G409" i="1" s="1"/>
  <c r="F410" i="1"/>
  <c r="G410" i="1" s="1"/>
  <c r="F411" i="1"/>
  <c r="G411" i="1" s="1"/>
  <c r="F412" i="1"/>
  <c r="G412" i="1" s="1"/>
  <c r="F413" i="1"/>
  <c r="G413" i="1" s="1"/>
  <c r="F414" i="1"/>
  <c r="G414" i="1" s="1"/>
  <c r="F415" i="1"/>
  <c r="G415" i="1" s="1"/>
  <c r="F416" i="1"/>
  <c r="G416" i="1" s="1"/>
  <c r="F417" i="1"/>
  <c r="G417" i="1" s="1"/>
  <c r="F418" i="1"/>
  <c r="G418" i="1" s="1"/>
  <c r="F419" i="1"/>
  <c r="G419" i="1" s="1"/>
  <c r="F420" i="1"/>
  <c r="G420" i="1" s="1"/>
  <c r="F421" i="1"/>
  <c r="G421" i="1" s="1"/>
  <c r="F422" i="1"/>
  <c r="G422" i="1" s="1"/>
  <c r="F423" i="1"/>
  <c r="G423" i="1" s="1"/>
  <c r="F424" i="1"/>
  <c r="G424" i="1" s="1"/>
  <c r="F425" i="1"/>
  <c r="G425" i="1" s="1"/>
  <c r="F426" i="1"/>
  <c r="G426" i="1" s="1"/>
  <c r="F427" i="1"/>
  <c r="G427" i="1" s="1"/>
  <c r="F428" i="1"/>
  <c r="G428" i="1" s="1"/>
  <c r="F429" i="1"/>
  <c r="G429" i="1" s="1"/>
  <c r="F430" i="1"/>
  <c r="G430" i="1" s="1"/>
  <c r="F431" i="1"/>
  <c r="G431" i="1" s="1"/>
  <c r="F432" i="1"/>
  <c r="G432" i="1" s="1"/>
  <c r="F433" i="1"/>
  <c r="G433" i="1" s="1"/>
  <c r="F434" i="1"/>
  <c r="G434" i="1" s="1"/>
  <c r="F435" i="1"/>
  <c r="G435" i="1" s="1"/>
  <c r="F436" i="1"/>
  <c r="G436" i="1" s="1"/>
  <c r="F437" i="1"/>
  <c r="G437" i="1" s="1"/>
  <c r="F438" i="1"/>
  <c r="G438" i="1" s="1"/>
  <c r="F439" i="1"/>
  <c r="G439" i="1" s="1"/>
  <c r="F440" i="1"/>
  <c r="G440" i="1" s="1"/>
  <c r="F441" i="1"/>
  <c r="G441" i="1" s="1"/>
  <c r="F442" i="1"/>
  <c r="G442" i="1" s="1"/>
  <c r="F443" i="1"/>
  <c r="G443" i="1" s="1"/>
  <c r="F444" i="1"/>
  <c r="G444" i="1" s="1"/>
  <c r="F445" i="1"/>
  <c r="G445" i="1" s="1"/>
  <c r="F446" i="1"/>
  <c r="G446" i="1" s="1"/>
  <c r="F447" i="1"/>
  <c r="G447" i="1" s="1"/>
  <c r="F448" i="1"/>
  <c r="G448" i="1" s="1"/>
  <c r="F449" i="1"/>
  <c r="G449" i="1" s="1"/>
  <c r="F450" i="1"/>
  <c r="G450" i="1" s="1"/>
  <c r="F451" i="1"/>
  <c r="G451" i="1" s="1"/>
  <c r="F452" i="1"/>
  <c r="G452" i="1" s="1"/>
  <c r="F453" i="1"/>
  <c r="G453" i="1" s="1"/>
  <c r="F454" i="1"/>
  <c r="G454" i="1" s="1"/>
  <c r="F455" i="1"/>
  <c r="G455" i="1" s="1"/>
  <c r="F456" i="1"/>
  <c r="G456" i="1" s="1"/>
  <c r="F457" i="1"/>
  <c r="G457" i="1" s="1"/>
  <c r="F458" i="1"/>
  <c r="G458" i="1" s="1"/>
  <c r="F459" i="1"/>
  <c r="G459" i="1" s="1"/>
  <c r="F460" i="1"/>
  <c r="G460" i="1" s="1"/>
  <c r="F461" i="1"/>
  <c r="G461" i="1" s="1"/>
  <c r="F462" i="1"/>
  <c r="G462" i="1" s="1"/>
  <c r="F463" i="1"/>
  <c r="G463" i="1" s="1"/>
  <c r="F464" i="1"/>
  <c r="G464" i="1" s="1"/>
  <c r="F465" i="1"/>
  <c r="G465" i="1" s="1"/>
  <c r="F466" i="1"/>
  <c r="G466" i="1" s="1"/>
  <c r="F467" i="1"/>
  <c r="G467" i="1" s="1"/>
  <c r="F468" i="1"/>
  <c r="G468" i="1" s="1"/>
  <c r="F469" i="1"/>
  <c r="G469" i="1" s="1"/>
  <c r="F470" i="1"/>
  <c r="G470" i="1" s="1"/>
  <c r="F471" i="1"/>
  <c r="G471" i="1" s="1"/>
  <c r="F472" i="1"/>
  <c r="G472" i="1" s="1"/>
  <c r="F473" i="1"/>
  <c r="G473" i="1" s="1"/>
  <c r="F474" i="1"/>
  <c r="G474" i="1" s="1"/>
  <c r="F475" i="1"/>
  <c r="G475" i="1" s="1"/>
  <c r="F476" i="1"/>
  <c r="G476" i="1" s="1"/>
  <c r="F477" i="1"/>
  <c r="G477" i="1" s="1"/>
  <c r="F478" i="1"/>
  <c r="G478" i="1" s="1"/>
  <c r="F479" i="1"/>
  <c r="G479" i="1" s="1"/>
  <c r="F480" i="1"/>
  <c r="G480" i="1" s="1"/>
  <c r="F481" i="1"/>
  <c r="G481" i="1" s="1"/>
  <c r="F482" i="1"/>
  <c r="G482" i="1" s="1"/>
  <c r="F483" i="1"/>
  <c r="G483" i="1" s="1"/>
  <c r="F484" i="1"/>
  <c r="G484" i="1" s="1"/>
  <c r="F485" i="1"/>
  <c r="G485" i="1" s="1"/>
  <c r="F486" i="1"/>
  <c r="G486" i="1" s="1"/>
  <c r="F487" i="1"/>
  <c r="G487" i="1" s="1"/>
  <c r="F488" i="1"/>
  <c r="G488" i="1" s="1"/>
  <c r="F489" i="1"/>
  <c r="G489" i="1" s="1"/>
  <c r="F490" i="1"/>
  <c r="G490" i="1" s="1"/>
  <c r="F491" i="1"/>
  <c r="G491" i="1" s="1"/>
  <c r="F492" i="1"/>
  <c r="G492" i="1" s="1"/>
  <c r="F493" i="1"/>
  <c r="G493" i="1" s="1"/>
  <c r="F494" i="1"/>
  <c r="G494" i="1" s="1"/>
  <c r="F495" i="1"/>
  <c r="G495" i="1" s="1"/>
  <c r="F496" i="1"/>
  <c r="G496" i="1" s="1"/>
  <c r="F497" i="1"/>
  <c r="G497" i="1" s="1"/>
  <c r="F498" i="1"/>
  <c r="G498" i="1" s="1"/>
  <c r="F499" i="1"/>
  <c r="G499" i="1" s="1"/>
  <c r="F500" i="1"/>
  <c r="G500" i="1" s="1"/>
  <c r="F501" i="1"/>
  <c r="G501" i="1" s="1"/>
  <c r="F502" i="1"/>
  <c r="G502" i="1" s="1"/>
  <c r="F503" i="1"/>
  <c r="G503" i="1" s="1"/>
  <c r="F504" i="1"/>
  <c r="G504" i="1" s="1"/>
  <c r="F505" i="1"/>
  <c r="G505" i="1" s="1"/>
  <c r="F506" i="1"/>
  <c r="G506" i="1" s="1"/>
  <c r="F507" i="1"/>
  <c r="G507" i="1" s="1"/>
  <c r="F508" i="1"/>
  <c r="G508" i="1" s="1"/>
  <c r="F509" i="1"/>
  <c r="G509" i="1" s="1"/>
  <c r="F510" i="1"/>
  <c r="G510" i="1" s="1"/>
  <c r="F511" i="1"/>
  <c r="G511" i="1" s="1"/>
  <c r="F512" i="1"/>
  <c r="G512" i="1" s="1"/>
  <c r="F513" i="1"/>
  <c r="G513" i="1" s="1"/>
  <c r="F514" i="1"/>
  <c r="G514" i="1" s="1"/>
  <c r="F515" i="1"/>
  <c r="G515" i="1" s="1"/>
  <c r="F516" i="1"/>
  <c r="G516" i="1" s="1"/>
  <c r="F517" i="1"/>
  <c r="G517" i="1" s="1"/>
  <c r="F518" i="1"/>
  <c r="G518" i="1" s="1"/>
  <c r="F519" i="1"/>
  <c r="G519" i="1" s="1"/>
  <c r="F520" i="1"/>
  <c r="G520" i="1" s="1"/>
  <c r="I522" i="1"/>
  <c r="C14" i="6" l="1"/>
  <c r="G40" i="1"/>
  <c r="E5" i="1"/>
  <c r="E9" i="1" s="1"/>
  <c r="E4" i="1"/>
  <c r="E8" i="1" s="1"/>
  <c r="G24" i="1"/>
  <c r="F5" i="1"/>
  <c r="F9" i="1" s="1"/>
  <c r="F4" i="1"/>
  <c r="G22" i="1"/>
  <c r="H6" i="1"/>
  <c r="H11" i="1" s="1"/>
  <c r="H3" i="1"/>
  <c r="H8" i="1" s="1"/>
  <c r="H5" i="1"/>
  <c r="H10" i="1" s="1"/>
  <c r="H4" i="1"/>
  <c r="H9" i="1" s="1"/>
  <c r="N3" i="1"/>
  <c r="N5" i="1" s="1"/>
  <c r="N7" i="1" s="1"/>
  <c r="F8" i="1" l="1"/>
  <c r="G22" i="6"/>
  <c r="F22" i="6"/>
  <c r="F26" i="6"/>
  <c r="F25" i="6"/>
  <c r="G26" i="6"/>
  <c r="G25" i="6"/>
  <c r="F21" i="6"/>
  <c r="F20" i="6"/>
  <c r="E26" i="6"/>
  <c r="E25" i="6"/>
  <c r="D26" i="6"/>
  <c r="D25" i="6"/>
  <c r="G21" i="6"/>
  <c r="G20" i="6"/>
  <c r="E16" i="6"/>
  <c r="E15" i="6"/>
</calcChain>
</file>

<file path=xl/sharedStrings.xml><?xml version="1.0" encoding="utf-8"?>
<sst xmlns="http://schemas.openxmlformats.org/spreadsheetml/2006/main" count="1629" uniqueCount="189">
  <si>
    <t>N°</t>
  </si>
  <si>
    <t>Total</t>
  </si>
  <si>
    <t>Nbre Dossiers</t>
  </si>
  <si>
    <t>En heure</t>
  </si>
  <si>
    <t>Temp moyen par dossier</t>
  </si>
  <si>
    <t>Très Haute</t>
  </si>
  <si>
    <t>Haute</t>
  </si>
  <si>
    <t>Moyenne</t>
  </si>
  <si>
    <t>Très Basse</t>
  </si>
  <si>
    <t>I</t>
  </si>
  <si>
    <t>Date Début</t>
  </si>
  <si>
    <t>Date Fin</t>
  </si>
  <si>
    <t>Priorite</t>
  </si>
  <si>
    <t>DureeH</t>
  </si>
  <si>
    <t>DureeJ</t>
  </si>
  <si>
    <t>&lt; ou = à 10H</t>
  </si>
  <si>
    <t>&lt; ou = à 20H</t>
  </si>
  <si>
    <t>&lt; ou = à 50H</t>
  </si>
  <si>
    <t>Très basse</t>
  </si>
  <si>
    <t>&lt;10H</t>
  </si>
  <si>
    <t>&lt;20H</t>
  </si>
  <si>
    <t>&lt;50H</t>
  </si>
  <si>
    <t>&gt;50H</t>
  </si>
  <si>
    <t>Délai moyen</t>
  </si>
  <si>
    <t>Incidents</t>
  </si>
  <si>
    <t>Classification dossiers</t>
  </si>
  <si>
    <t>Nombre</t>
  </si>
  <si>
    <t>Pourcentage</t>
  </si>
  <si>
    <t>Appli. Bureautique</t>
  </si>
  <si>
    <t>Appli. Métier</t>
  </si>
  <si>
    <t>Appli. Technique</t>
  </si>
  <si>
    <t>Appli. Diverse</t>
  </si>
  <si>
    <t>Système Citrix</t>
  </si>
  <si>
    <t>Système Access Master</t>
  </si>
  <si>
    <t>Système Windows</t>
  </si>
  <si>
    <t>Erreur Utilisateur</t>
  </si>
  <si>
    <t>Impression</t>
  </si>
  <si>
    <t>Lien réseau</t>
  </si>
  <si>
    <t>Matériel : Imprimante</t>
  </si>
  <si>
    <t>Matériel : Poste de travail</t>
  </si>
  <si>
    <t>Matériel : Fax</t>
  </si>
  <si>
    <t>Matériel : Serveur</t>
  </si>
  <si>
    <t>Messagerie</t>
  </si>
  <si>
    <t>Matériel : Réseau</t>
  </si>
  <si>
    <t xml:space="preserve"> Moyenne </t>
  </si>
  <si>
    <t xml:space="preserve"> Incident &gt; Habilit. / Droits / Authentif. </t>
  </si>
  <si>
    <t/>
  </si>
  <si>
    <t xml:space="preserve"> Incident &gt; Appli. Bureautique &gt; Word </t>
  </si>
  <si>
    <t xml:space="preserve"> Haute </t>
  </si>
  <si>
    <t xml:space="preserve"> Service &gt; Installation &amp; Maj. Logiciel &gt; Cnam / Pmf </t>
  </si>
  <si>
    <t xml:space="preserve"> Incident &gt; Messagerie </t>
  </si>
  <si>
    <t xml:space="preserve"> Service &gt; Configuration Poste de Travail </t>
  </si>
  <si>
    <t xml:space="preserve"> Service &gt; Droits &amp; habilitations &gt; Modification </t>
  </si>
  <si>
    <t xml:space="preserve"> Service &gt; Assist. Utilisateur </t>
  </si>
  <si>
    <t xml:space="preserve"> Incident &gt; Impression </t>
  </si>
  <si>
    <t xml:space="preserve"> Service &gt; Configuration Imprimante </t>
  </si>
  <si>
    <t xml:space="preserve"> Incident &gt; Appli. Diverse &gt; Intranet </t>
  </si>
  <si>
    <t xml:space="preserve"> Service &gt; Installation Poste de Travail </t>
  </si>
  <si>
    <t xml:space="preserve"> Incident &gt; Appli. Diverse &gt; Internet </t>
  </si>
  <si>
    <t xml:space="preserve"> Service &gt; Droits &amp; habilitations &gt; Suppression </t>
  </si>
  <si>
    <t xml:space="preserve"> Incident &gt; Erreur utilisateur </t>
  </si>
  <si>
    <t xml:space="preserve"> Incident &gt; Appli. Technique &gt; Hyperion </t>
  </si>
  <si>
    <t xml:space="preserve"> Service &gt; Sauvegarde / Restauration </t>
  </si>
  <si>
    <t xml:space="preserve"> Service &gt; Installation &amp; Maj. Logiciel &gt; Autre </t>
  </si>
  <si>
    <t xml:space="preserve"> Service &gt; Droits &amp; habilitations </t>
  </si>
  <si>
    <t xml:space="preserve"> Service &gt; Installation &amp; Maj. Logiciel &gt; Windows </t>
  </si>
  <si>
    <t xml:space="preserve"> Incident &gt; Appli. Technique &gt; BlackBerry </t>
  </si>
  <si>
    <t xml:space="preserve"> Incident &gt; Appli. Bureautique </t>
  </si>
  <si>
    <t xml:space="preserve"> Incident &gt; Appli. Bureautique &gt; Excel </t>
  </si>
  <si>
    <t xml:space="preserve"> Incident &gt; Système &gt; Windows </t>
  </si>
  <si>
    <t xml:space="preserve"> Très basse </t>
  </si>
  <si>
    <t xml:space="preserve"> Incident &gt; Système &gt; Citrix </t>
  </si>
  <si>
    <t xml:space="preserve"> Très haute </t>
  </si>
  <si>
    <t xml:space="preserve"> Incident &gt; Système &gt; Acces Master </t>
  </si>
  <si>
    <t xml:space="preserve"> Incident &gt; Matériel &gt; Autre </t>
  </si>
  <si>
    <t xml:space="preserve"> Incident &gt; Lien réseau </t>
  </si>
  <si>
    <t xml:space="preserve"> Service &gt; Droits &amp; habilitations &gt; Création </t>
  </si>
  <si>
    <t xml:space="preserve"> Service &gt; Réservation Visioconférence </t>
  </si>
  <si>
    <t xml:space="preserve"> Incident &gt; Appli. Technique &gt; Gédéon </t>
  </si>
  <si>
    <t xml:space="preserve"> Service &gt; Installation Phériphérique </t>
  </si>
  <si>
    <t xml:space="preserve"> Incident &gt; Appli. Métier &gt; Hippocrate </t>
  </si>
  <si>
    <t xml:space="preserve"> Incident &gt; Appli. Métier &gt; Civitas </t>
  </si>
  <si>
    <t xml:space="preserve"> Incident &gt; Matériel &gt; Imprimante </t>
  </si>
  <si>
    <t xml:space="preserve"> Incident &gt; Matériel &gt; Poste de Travail </t>
  </si>
  <si>
    <t xml:space="preserve"> Incident &gt; Appli. Métier &gt; Progres PN </t>
  </si>
  <si>
    <t xml:space="preserve"> Incident &gt; Matériel &gt; Réseau </t>
  </si>
  <si>
    <t xml:space="preserve"> Incident &gt; Appli. Métier &gt; Journée </t>
  </si>
  <si>
    <t xml:space="preserve"> Incident &gt; Appli. Métier &gt; Sirepa </t>
  </si>
  <si>
    <t xml:space="preserve"> Incident &gt; Appli. Métier &gt; Mediam </t>
  </si>
  <si>
    <t xml:space="preserve"> Incident &gt; Appli. Métier &gt; Alcor </t>
  </si>
  <si>
    <t xml:space="preserve"> Incident &gt; Matériel </t>
  </si>
  <si>
    <t xml:space="preserve"> Incident &gt; Appli. Métier &gt; Lise </t>
  </si>
  <si>
    <t xml:space="preserve"> Incident &gt; Appli. Métier &gt; ImmosNet </t>
  </si>
  <si>
    <t xml:space="preserve"> Incident &gt; Appli. Métier &gt; Webmatique </t>
  </si>
  <si>
    <t xml:space="preserve"> Incident &gt; Appli. Métier &gt; Amaril </t>
  </si>
  <si>
    <t xml:space="preserve"> Incident &gt; Appli. Technique &gt; Visio-Conférence </t>
  </si>
  <si>
    <t xml:space="preserve"> Incident &gt; Appli. Métier </t>
  </si>
  <si>
    <t xml:space="preserve"> Incident &gt; Appli. Métier &gt; Ligne 1000 </t>
  </si>
  <si>
    <t xml:space="preserve"> Incident &gt; Appli. Métier &gt; Erasme </t>
  </si>
  <si>
    <t xml:space="preserve"> Incident &gt; Appli. Métier &gt; Image </t>
  </si>
  <si>
    <t xml:space="preserve"> Incident &gt; Appli. Métier &gt; Oxanet </t>
  </si>
  <si>
    <t>Habilit. / Droits / Authentif.</t>
  </si>
  <si>
    <t>Matériel : Autre</t>
  </si>
  <si>
    <t>Requête Incidents</t>
  </si>
  <si>
    <t>Requête Incidents Métier</t>
  </si>
  <si>
    <t>Incidents / Métier</t>
  </si>
  <si>
    <t>Alcor</t>
  </si>
  <si>
    <t>Amaril</t>
  </si>
  <si>
    <t>Astérie</t>
  </si>
  <si>
    <t>Bdca</t>
  </si>
  <si>
    <t>Civitas</t>
  </si>
  <si>
    <t>Contiol-D</t>
  </si>
  <si>
    <t>Eopps</t>
  </si>
  <si>
    <t>Equatis</t>
  </si>
  <si>
    <t>Erasme</t>
  </si>
  <si>
    <t>Fnps</t>
  </si>
  <si>
    <t>Ged</t>
  </si>
  <si>
    <t>Hippocrate</t>
  </si>
  <si>
    <t>If</t>
  </si>
  <si>
    <t>Image</t>
  </si>
  <si>
    <t>ImmosNet</t>
  </si>
  <si>
    <t>Iris</t>
  </si>
  <si>
    <t>Journée</t>
  </si>
  <si>
    <t>Ligne 1000</t>
  </si>
  <si>
    <t>Lise</t>
  </si>
  <si>
    <t>Médialog</t>
  </si>
  <si>
    <t>Médiam</t>
  </si>
  <si>
    <t>Micro Archives</t>
  </si>
  <si>
    <t>Optichèque</t>
  </si>
  <si>
    <t>Outil Caisse</t>
  </si>
  <si>
    <t>Oxajor</t>
  </si>
  <si>
    <t>Oxanet</t>
  </si>
  <si>
    <t>Pension Compta</t>
  </si>
  <si>
    <t>Pfs</t>
  </si>
  <si>
    <t>Progrès PN</t>
  </si>
  <si>
    <t>Progrès PU</t>
  </si>
  <si>
    <t>Share Enim</t>
  </si>
  <si>
    <t>Sirepa</t>
  </si>
  <si>
    <t>Synergie</t>
  </si>
  <si>
    <t>Webmatique</t>
  </si>
  <si>
    <t>Webvisu</t>
  </si>
  <si>
    <t>Intranet</t>
  </si>
  <si>
    <t>Requête Services</t>
  </si>
  <si>
    <t>Services</t>
  </si>
  <si>
    <t>Assistance Utilisateur</t>
  </si>
  <si>
    <t>Droits &amp; Habilitation</t>
  </si>
  <si>
    <t>Installation &amp; Maj. Logiciels</t>
  </si>
  <si>
    <t>Réservation Visio</t>
  </si>
  <si>
    <t>Sauvegarde / Restauration</t>
  </si>
  <si>
    <t>Installation Poste Travail</t>
  </si>
  <si>
    <t>Installation Phériphérique</t>
  </si>
  <si>
    <t>Configuration Poste Travail</t>
  </si>
  <si>
    <t>Configuration Imprimante</t>
  </si>
  <si>
    <t>Requête Services Logiciels</t>
  </si>
  <si>
    <t>Services / Installation é Maj. Logiciels</t>
  </si>
  <si>
    <t>Installation &amp; Maj. Logiciels : CNAM/PMF</t>
  </si>
  <si>
    <t>Installation &amp; Maj. Logiciels : ENIM</t>
  </si>
  <si>
    <t>Installation &amp; Maj. Logiciels : WINDOWS</t>
  </si>
  <si>
    <t>Installation &amp; Maj. Logiciels : AUTRE</t>
  </si>
  <si>
    <t>Année : 2012</t>
  </si>
  <si>
    <t>Délai de résolution</t>
  </si>
  <si>
    <t>Nb total de dossiers   225</t>
  </si>
  <si>
    <t>&lt;= à 10:00:00</t>
  </si>
  <si>
    <t>&lt;= à 20:00:00</t>
  </si>
  <si>
    <t>&lt;= à 50:00:00</t>
  </si>
  <si>
    <t>&gt;à 50:00:00</t>
  </si>
  <si>
    <t>Critique</t>
  </si>
  <si>
    <t>Urgent</t>
  </si>
  <si>
    <t>Non urgent</t>
  </si>
  <si>
    <t>119
100,00 %
3:41:00</t>
  </si>
  <si>
    <t>Planifié</t>
  </si>
  <si>
    <t>96
92,31 %
1:25:00</t>
  </si>
  <si>
    <t>1
00,96 %
16:05:00</t>
  </si>
  <si>
    <t>2
1,92%
33:50:00</t>
  </si>
  <si>
    <t>5
04,81 %
116:20:00</t>
  </si>
  <si>
    <t>Dans une cellule, de haut en bas, sont indiqués : Le nombre d'incidents, le pourcentage de résolution, le délai moyen.
Niveau SLA requis &gt;= 95 % dans la fourchette définie en BLEU. Si SLA &lt; 95 % affichage en ROUGE.</t>
  </si>
  <si>
    <t>Mois : 12</t>
  </si>
  <si>
    <t>1
100,00 %
00:23:00</t>
  </si>
  <si>
    <t>Année : 2013</t>
  </si>
  <si>
    <t>Mois : 01</t>
  </si>
  <si>
    <t xml:space="preserve">Année : </t>
  </si>
  <si>
    <t xml:space="preserve">Mois : </t>
  </si>
  <si>
    <t xml:space="preserve">
</t>
  </si>
  <si>
    <t>% en Delai</t>
  </si>
  <si>
    <t>% hors Délai</t>
  </si>
  <si>
    <t>Nbre en Delai</t>
  </si>
  <si>
    <t>Nbre hors Délai</t>
  </si>
  <si>
    <t>Hors Délai moyen</t>
  </si>
  <si>
    <r>
      <t>Je cherche a avoir le temps moyen du nombre
de dossier "</t>
    </r>
    <r>
      <rPr>
        <b/>
        <sz val="11"/>
        <color rgb="FFFFFF00"/>
        <rFont val="Calibri"/>
        <family val="2"/>
        <scheme val="minor"/>
      </rPr>
      <t>moyenne</t>
    </r>
    <r>
      <rPr>
        <b/>
        <sz val="11"/>
        <color theme="1"/>
        <rFont val="Calibri"/>
        <family val="2"/>
        <scheme val="minor"/>
      </rPr>
      <t>" en delai, c’est-à-dire,
inferieur ou égal à 50 heures par rapport au 
tableau ci-dessous.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</si>
</sst>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hh]:mm:ss"/>
    <numFmt numFmtId="165" formatCode="d&quot;j&quot;hh:mm:ss"/>
    <numFmt numFmtId="166" formatCode="0;[Red]0"/>
    <numFmt numFmtId="167" formatCode="[$-40C]mmmm\-yy;@"/>
    <numFmt numFmtId="168" formatCode="yyyy"/>
    <numFmt numFmtId="169" formatCode="mm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444444"/>
      <name val="Segoe UI"/>
      <family val="2"/>
    </font>
    <font>
      <sz val="11"/>
      <color rgb="FF444444"/>
      <name val="Segoe UI"/>
      <family val="2"/>
    </font>
    <font>
      <b/>
      <sz val="10"/>
      <name val="Arial"/>
      <family val="2"/>
    </font>
    <font>
      <sz val="10"/>
      <color theme="1"/>
      <name val="Wingdings"/>
      <charset val="2"/>
    </font>
    <font>
      <b/>
      <sz val="11"/>
      <name val="Arial"/>
      <family val="2"/>
    </font>
    <font>
      <b/>
      <sz val="10"/>
      <color indexed="9"/>
      <name val="Arial"/>
      <family val="2"/>
    </font>
    <font>
      <b/>
      <sz val="10"/>
      <color theme="1"/>
      <name val="Arial"/>
      <family val="2"/>
    </font>
    <font>
      <b/>
      <sz val="11"/>
      <color rgb="FFFFFF0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18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6" borderId="19" applyNumberFormat="0" applyAlignment="0" applyProtection="0"/>
    <xf numFmtId="0" fontId="7" fillId="0" borderId="20" applyNumberFormat="0" applyFill="0" applyAlignment="0" applyProtection="0"/>
    <xf numFmtId="0" fontId="3" fillId="27" borderId="21" applyNumberFormat="0" applyFont="0" applyAlignment="0" applyProtection="0"/>
    <xf numFmtId="0" fontId="8" fillId="28" borderId="19" applyNumberFormat="0" applyAlignment="0" applyProtection="0"/>
    <xf numFmtId="0" fontId="9" fillId="29" borderId="0" applyNumberFormat="0" applyBorder="0" applyAlignment="0" applyProtection="0"/>
    <xf numFmtId="0" fontId="10" fillId="30" borderId="0" applyNumberFormat="0" applyBorder="0" applyAlignment="0" applyProtection="0"/>
    <xf numFmtId="0" fontId="1" fillId="0" borderId="0"/>
    <xf numFmtId="0" fontId="11" fillId="31" borderId="0" applyNumberFormat="0" applyBorder="0" applyAlignment="0" applyProtection="0"/>
    <xf numFmtId="0" fontId="12" fillId="26" borderId="22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23" applyNumberFormat="0" applyFill="0" applyAlignment="0" applyProtection="0"/>
    <xf numFmtId="0" fontId="16" fillId="0" borderId="24" applyNumberFormat="0" applyFill="0" applyAlignment="0" applyProtection="0"/>
    <xf numFmtId="0" fontId="17" fillId="0" borderId="2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26" applyNumberFormat="0" applyFill="0" applyAlignment="0" applyProtection="0"/>
    <xf numFmtId="0" fontId="19" fillId="32" borderId="27" applyNumberFormat="0" applyAlignment="0" applyProtection="0"/>
  </cellStyleXfs>
  <cellXfs count="205">
    <xf numFmtId="0" fontId="0" fillId="0" borderId="0" xfId="0"/>
    <xf numFmtId="165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22" fontId="1" fillId="0" borderId="1" xfId="32" applyNumberFormat="1" applyBorder="1" applyProtection="1">
      <protection locked="0"/>
    </xf>
    <xf numFmtId="22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22" fontId="0" fillId="0" borderId="1" xfId="0" applyNumberFormat="1" applyBorder="1" applyProtection="1">
      <protection locked="0"/>
    </xf>
    <xf numFmtId="22" fontId="1" fillId="0" borderId="2" xfId="32" applyNumberFormat="1" applyBorder="1" applyProtection="1">
      <protection locked="0"/>
    </xf>
    <xf numFmtId="22" fontId="0" fillId="0" borderId="2" xfId="0" applyNumberFormat="1" applyBorder="1" applyProtection="1">
      <protection locked="0"/>
    </xf>
    <xf numFmtId="22" fontId="0" fillId="0" borderId="3" xfId="0" applyNumberFormat="1" applyBorder="1" applyProtection="1">
      <protection locked="0"/>
    </xf>
    <xf numFmtId="22" fontId="0" fillId="0" borderId="4" xfId="0" applyNumberFormat="1" applyBorder="1" applyProtection="1">
      <protection locked="0"/>
    </xf>
    <xf numFmtId="0" fontId="0" fillId="0" borderId="0" xfId="0" applyAlignment="1" applyProtection="1">
      <alignment wrapText="1"/>
      <protection locked="0"/>
    </xf>
    <xf numFmtId="49" fontId="2" fillId="0" borderId="7" xfId="32" applyNumberFormat="1" applyFont="1" applyBorder="1" applyAlignment="1" applyProtection="1">
      <alignment horizontal="left"/>
      <protection locked="0"/>
    </xf>
    <xf numFmtId="0" fontId="1" fillId="0" borderId="7" xfId="32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166" fontId="0" fillId="0" borderId="0" xfId="0" applyNumberFormat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165" fontId="0" fillId="0" borderId="13" xfId="0" applyNumberFormat="1" applyBorder="1" applyAlignment="1" applyProtection="1">
      <alignment vertical="center"/>
    </xf>
    <xf numFmtId="0" fontId="0" fillId="0" borderId="0" xfId="0" applyAlignment="1" applyProtection="1">
      <alignment vertical="center"/>
      <protection locked="0"/>
    </xf>
    <xf numFmtId="164" fontId="0" fillId="0" borderId="14" xfId="0" applyNumberFormat="1" applyBorder="1" applyProtection="1">
      <protection locked="0"/>
    </xf>
    <xf numFmtId="0" fontId="0" fillId="0" borderId="0" xfId="0" applyAlignment="1" applyProtection="1">
      <protection locked="0"/>
    </xf>
    <xf numFmtId="22" fontId="1" fillId="0" borderId="17" xfId="32" applyNumberFormat="1" applyBorder="1" applyProtection="1">
      <protection locked="0"/>
    </xf>
    <xf numFmtId="22" fontId="1" fillId="0" borderId="18" xfId="32" applyNumberFormat="1" applyBorder="1" applyProtection="1"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wrapText="1"/>
      <protection locked="0"/>
    </xf>
    <xf numFmtId="49" fontId="0" fillId="0" borderId="0" xfId="0" applyNumberFormat="1" applyProtection="1">
      <protection locked="0"/>
    </xf>
    <xf numFmtId="0" fontId="19" fillId="0" borderId="0" xfId="0" applyFont="1" applyFill="1" applyBorder="1" applyAlignment="1" applyProtection="1">
      <alignment vertical="center" wrapText="1"/>
    </xf>
    <xf numFmtId="164" fontId="0" fillId="0" borderId="14" xfId="0" applyNumberFormat="1" applyBorder="1" applyAlignment="1" applyProtection="1">
      <alignment horizontal="center"/>
      <protection locked="0"/>
    </xf>
    <xf numFmtId="22" fontId="0" fillId="0" borderId="0" xfId="0" applyNumberFormat="1" applyFill="1" applyBorder="1" applyProtection="1">
      <protection locked="0"/>
    </xf>
    <xf numFmtId="164" fontId="19" fillId="0" borderId="0" xfId="0" applyNumberFormat="1" applyFont="1" applyFill="1" applyBorder="1" applyAlignment="1" applyProtection="1">
      <alignment horizontal="right"/>
    </xf>
    <xf numFmtId="165" fontId="0" fillId="0" borderId="0" xfId="0" applyNumberFormat="1" applyFill="1" applyBorder="1" applyAlignment="1" applyProtection="1">
      <alignment vertical="center"/>
    </xf>
    <xf numFmtId="164" fontId="0" fillId="0" borderId="0" xfId="0" applyNumberFormat="1" applyFill="1" applyBorder="1" applyProtection="1">
      <protection locked="0"/>
    </xf>
    <xf numFmtId="165" fontId="0" fillId="0" borderId="0" xfId="0" applyNumberFormat="1" applyFill="1" applyBorder="1" applyProtection="1">
      <protection locked="0"/>
    </xf>
    <xf numFmtId="164" fontId="19" fillId="0" borderId="0" xfId="0" applyNumberFormat="1" applyFont="1" applyFill="1" applyBorder="1" applyAlignment="1" applyProtection="1">
      <alignment horizontal="right"/>
      <protection locked="0"/>
    </xf>
    <xf numFmtId="0" fontId="0" fillId="0" borderId="0" xfId="0" applyFill="1" applyBorder="1" applyAlignment="1" applyProtection="1">
      <alignment horizontal="center"/>
      <protection locked="0"/>
    </xf>
    <xf numFmtId="164" fontId="0" fillId="0" borderId="0" xfId="0" applyNumberFormat="1" applyFill="1" applyBorder="1" applyAlignment="1" applyProtection="1">
      <alignment horizontal="center"/>
      <protection locked="0"/>
    </xf>
    <xf numFmtId="0" fontId="19" fillId="0" borderId="0" xfId="0" applyFont="1" applyFill="1" applyBorder="1" applyAlignment="1" applyProtection="1">
      <alignment horizontal="center"/>
      <protection locked="0"/>
    </xf>
    <xf numFmtId="0" fontId="23" fillId="0" borderId="0" xfId="0" applyFont="1" applyProtection="1">
      <protection locked="0"/>
    </xf>
    <xf numFmtId="0" fontId="19" fillId="34" borderId="14" xfId="0" applyFont="1" applyFill="1" applyBorder="1" applyAlignment="1" applyProtection="1">
      <alignment horizontal="center" vertical="center"/>
      <protection locked="0"/>
    </xf>
    <xf numFmtId="0" fontId="19" fillId="36" borderId="14" xfId="0" applyFont="1" applyFill="1" applyBorder="1" applyAlignment="1" applyProtection="1">
      <alignment horizontal="center" vertical="center"/>
      <protection locked="0"/>
    </xf>
    <xf numFmtId="0" fontId="19" fillId="35" borderId="14" xfId="0" applyFont="1" applyFill="1" applyBorder="1" applyAlignment="1" applyProtection="1">
      <alignment horizontal="center" vertical="center"/>
      <protection locked="0"/>
    </xf>
    <xf numFmtId="0" fontId="19" fillId="37" borderId="14" xfId="0" applyFont="1" applyFill="1" applyBorder="1" applyAlignment="1" applyProtection="1">
      <alignment horizontal="center" vertical="center" wrapText="1"/>
    </xf>
    <xf numFmtId="166" fontId="19" fillId="37" borderId="16" xfId="0" applyNumberFormat="1" applyFont="1" applyFill="1" applyBorder="1" applyAlignment="1" applyProtection="1">
      <alignment horizontal="center" vertical="center" wrapText="1"/>
    </xf>
    <xf numFmtId="164" fontId="19" fillId="37" borderId="12" xfId="0" applyNumberFormat="1" applyFont="1" applyFill="1" applyBorder="1" applyAlignment="1" applyProtection="1">
      <alignment horizontal="right"/>
    </xf>
    <xf numFmtId="164" fontId="19" fillId="37" borderId="14" xfId="0" applyNumberFormat="1" applyFont="1" applyFill="1" applyBorder="1" applyAlignment="1" applyProtection="1">
      <alignment horizontal="right"/>
      <protection locked="0"/>
    </xf>
    <xf numFmtId="0" fontId="19" fillId="37" borderId="14" xfId="0" applyFont="1" applyFill="1" applyBorder="1" applyAlignment="1" applyProtection="1">
      <alignment horizontal="center"/>
      <protection locked="0"/>
    </xf>
    <xf numFmtId="166" fontId="19" fillId="37" borderId="14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Fill="1" applyBorder="1" applyAlignment="1">
      <alignment horizontal="left" vertical="center" wrapText="1"/>
    </xf>
    <xf numFmtId="0" fontId="0" fillId="0" borderId="0" xfId="0" applyFill="1" applyBorder="1"/>
    <xf numFmtId="0" fontId="20" fillId="0" borderId="0" xfId="0" applyFont="1" applyFill="1" applyBorder="1" applyAlignment="1">
      <alignment vertical="top" wrapText="1"/>
    </xf>
    <xf numFmtId="0" fontId="21" fillId="0" borderId="0" xfId="0" applyFont="1" applyFill="1" applyBorder="1" applyAlignment="1">
      <alignment vertical="top" wrapText="1"/>
    </xf>
    <xf numFmtId="0" fontId="0" fillId="0" borderId="14" xfId="0" applyNumberFormat="1" applyBorder="1" applyAlignment="1" applyProtection="1">
      <alignment horizontal="center"/>
      <protection locked="0"/>
    </xf>
    <xf numFmtId="166" fontId="2" fillId="0" borderId="7" xfId="32" applyNumberFormat="1" applyFont="1" applyBorder="1" applyAlignment="1" applyProtection="1">
      <alignment horizontal="left"/>
      <protection locked="0"/>
    </xf>
    <xf numFmtId="0" fontId="0" fillId="0" borderId="15" xfId="0" applyBorder="1" applyAlignment="1" applyProtection="1">
      <protection locked="0"/>
    </xf>
    <xf numFmtId="49" fontId="1" fillId="0" borderId="7" xfId="32" applyNumberFormat="1" applyFont="1" applyBorder="1" applyAlignment="1" applyProtection="1">
      <alignment horizontal="left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49" fontId="0" fillId="0" borderId="0" xfId="0" applyNumberFormat="1" applyBorder="1" applyAlignment="1" applyProtection="1">
      <alignment horizontal="center" wrapText="1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31" xfId="0" applyBorder="1" applyAlignment="1" applyProtection="1">
      <alignment horizontal="center"/>
      <protection locked="0"/>
    </xf>
    <xf numFmtId="164" fontId="0" fillId="0" borderId="32" xfId="0" applyNumberFormat="1" applyBorder="1" applyProtection="1"/>
    <xf numFmtId="164" fontId="0" fillId="0" borderId="33" xfId="0" applyNumberFormat="1" applyBorder="1" applyProtection="1"/>
    <xf numFmtId="164" fontId="0" fillId="0" borderId="34" xfId="0" applyNumberFormat="1" applyBorder="1" applyProtection="1"/>
    <xf numFmtId="0" fontId="0" fillId="0" borderId="35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 wrapText="1"/>
    </xf>
    <xf numFmtId="10" fontId="0" fillId="0" borderId="0" xfId="0" applyNumberFormat="1" applyProtection="1">
      <protection locked="0"/>
    </xf>
    <xf numFmtId="164" fontId="0" fillId="0" borderId="0" xfId="0" applyNumberFormat="1" applyBorder="1" applyAlignment="1" applyProtection="1">
      <alignment horizontal="center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10" fontId="0" fillId="0" borderId="14" xfId="0" applyNumberFormat="1" applyBorder="1" applyProtection="1">
      <protection locked="0"/>
    </xf>
    <xf numFmtId="0" fontId="19" fillId="37" borderId="14" xfId="0" applyFont="1" applyFill="1" applyBorder="1" applyAlignment="1" applyProtection="1">
      <alignment horizontal="right"/>
      <protection locked="0"/>
    </xf>
    <xf numFmtId="166" fontId="19" fillId="37" borderId="15" xfId="0" applyNumberFormat="1" applyFont="1" applyFill="1" applyBorder="1" applyAlignment="1" applyProtection="1">
      <alignment horizontal="right"/>
      <protection locked="0"/>
    </xf>
    <xf numFmtId="166" fontId="19" fillId="37" borderId="28" xfId="0" applyNumberFormat="1" applyFont="1" applyFill="1" applyBorder="1" applyAlignment="1" applyProtection="1">
      <alignment horizontal="right"/>
      <protection locked="0"/>
    </xf>
    <xf numFmtId="166" fontId="19" fillId="37" borderId="14" xfId="0" applyNumberFormat="1" applyFont="1" applyFill="1" applyBorder="1" applyAlignment="1" applyProtection="1">
      <alignment horizontal="right"/>
      <protection locked="0"/>
    </xf>
    <xf numFmtId="164" fontId="0" fillId="0" borderId="15" xfId="0" applyNumberFormat="1" applyBorder="1" applyProtection="1">
      <protection locked="0"/>
    </xf>
    <xf numFmtId="0" fontId="0" fillId="0" borderId="14" xfId="0" applyNumberFormat="1" applyBorder="1" applyProtection="1">
      <protection locked="0"/>
    </xf>
    <xf numFmtId="0" fontId="0" fillId="0" borderId="0" xfId="0" applyFont="1"/>
    <xf numFmtId="164" fontId="19" fillId="37" borderId="14" xfId="0" applyNumberFormat="1" applyFont="1" applyFill="1" applyBorder="1" applyAlignment="1" applyProtection="1">
      <alignment horizontal="center" vertical="center" wrapText="1"/>
    </xf>
    <xf numFmtId="0" fontId="18" fillId="0" borderId="1" xfId="0" applyFont="1" applyBorder="1"/>
    <xf numFmtId="0" fontId="19" fillId="38" borderId="1" xfId="0" applyFont="1" applyFill="1" applyBorder="1"/>
    <xf numFmtId="0" fontId="19" fillId="38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49" fontId="0" fillId="0" borderId="0" xfId="0" applyNumberFormat="1" applyAlignment="1" applyProtection="1">
      <alignment horizontal="left"/>
      <protection locked="0"/>
    </xf>
    <xf numFmtId="22" fontId="0" fillId="0" borderId="0" xfId="0" applyNumberFormat="1" applyAlignment="1" applyProtection="1">
      <alignment horizontal="left"/>
      <protection locked="0"/>
    </xf>
    <xf numFmtId="22" fontId="1" fillId="0" borderId="0" xfId="0" applyNumberFormat="1" applyFont="1" applyAlignment="1" applyProtection="1">
      <alignment horizontal="left"/>
      <protection locked="0"/>
    </xf>
    <xf numFmtId="49" fontId="1" fillId="0" borderId="0" xfId="0" applyNumberFormat="1" applyFont="1" applyAlignment="1" applyProtection="1">
      <alignment horizontal="left"/>
      <protection locked="0"/>
    </xf>
    <xf numFmtId="9" fontId="0" fillId="0" borderId="7" xfId="0" applyNumberFormat="1" applyFill="1" applyBorder="1" applyAlignment="1">
      <alignment horizontal="center"/>
    </xf>
    <xf numFmtId="0" fontId="18" fillId="0" borderId="38" xfId="0" applyFont="1" applyBorder="1"/>
    <xf numFmtId="0" fontId="19" fillId="38" borderId="38" xfId="0" applyFont="1" applyFill="1" applyBorder="1"/>
    <xf numFmtId="0" fontId="0" fillId="0" borderId="38" xfId="0" applyBorder="1"/>
    <xf numFmtId="0" fontId="0" fillId="0" borderId="38" xfId="0" applyBorder="1" applyAlignment="1">
      <alignment horizontal="left"/>
    </xf>
    <xf numFmtId="0" fontId="19" fillId="38" borderId="7" xfId="0" applyFont="1" applyFill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0" fontId="0" fillId="0" borderId="1" xfId="0" applyBorder="1" applyAlignment="1" applyProtection="1">
      <alignment wrapText="1"/>
      <protection locked="0"/>
    </xf>
    <xf numFmtId="0" fontId="19" fillId="40" borderId="1" xfId="0" applyFont="1" applyFill="1" applyBorder="1" applyAlignment="1">
      <alignment vertical="top" wrapText="1"/>
    </xf>
    <xf numFmtId="167" fontId="0" fillId="0" borderId="1" xfId="0" applyNumberFormat="1" applyBorder="1" applyAlignment="1" applyProtection="1">
      <alignment horizontal="center" wrapText="1"/>
      <protection locked="0"/>
    </xf>
    <xf numFmtId="0" fontId="0" fillId="0" borderId="0" xfId="0" applyBorder="1"/>
    <xf numFmtId="0" fontId="0" fillId="0" borderId="0" xfId="0" applyBorder="1" applyAlignment="1"/>
    <xf numFmtId="0" fontId="0" fillId="0" borderId="40" xfId="0" applyBorder="1"/>
    <xf numFmtId="167" fontId="0" fillId="0" borderId="41" xfId="0" applyNumberFormat="1" applyBorder="1" applyAlignment="1" applyProtection="1">
      <alignment horizontal="center" wrapText="1"/>
      <protection locked="0"/>
    </xf>
    <xf numFmtId="0" fontId="19" fillId="38" borderId="17" xfId="0" applyFont="1" applyFill="1" applyBorder="1" applyAlignment="1">
      <alignment horizontal="center"/>
    </xf>
    <xf numFmtId="0" fontId="0" fillId="0" borderId="42" xfId="0" applyBorder="1"/>
    <xf numFmtId="167" fontId="0" fillId="0" borderId="38" xfId="0" applyNumberFormat="1" applyBorder="1" applyAlignment="1">
      <alignment horizontal="center"/>
    </xf>
    <xf numFmtId="0" fontId="18" fillId="0" borderId="38" xfId="0" applyFont="1" applyBorder="1" applyAlignment="1"/>
    <xf numFmtId="0" fontId="0" fillId="0" borderId="0" xfId="0" applyFont="1" applyBorder="1" applyAlignment="1"/>
    <xf numFmtId="167" fontId="0" fillId="0" borderId="1" xfId="0" applyNumberFormat="1" applyFont="1" applyBorder="1" applyAlignment="1">
      <alignment horizontal="center"/>
    </xf>
    <xf numFmtId="0" fontId="22" fillId="0" borderId="0" xfId="0" applyFont="1"/>
    <xf numFmtId="0" fontId="22" fillId="0" borderId="15" xfId="0" applyFont="1" applyBorder="1" applyAlignment="1"/>
    <xf numFmtId="0" fontId="22" fillId="0" borderId="16" xfId="0" applyFont="1" applyBorder="1" applyAlignment="1"/>
    <xf numFmtId="0" fontId="25" fillId="41" borderId="14" xfId="0" applyFont="1" applyFill="1" applyBorder="1" applyAlignment="1">
      <alignment horizontal="center"/>
    </xf>
    <xf numFmtId="0" fontId="25" fillId="41" borderId="14" xfId="0" applyFont="1" applyFill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/>
    </xf>
    <xf numFmtId="0" fontId="25" fillId="41" borderId="44" xfId="0" applyFont="1" applyFill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  <xf numFmtId="0" fontId="25" fillId="41" borderId="46" xfId="0" applyFont="1" applyFill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10" fontId="22" fillId="0" borderId="14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right"/>
    </xf>
    <xf numFmtId="168" fontId="18" fillId="0" borderId="0" xfId="0" applyNumberFormat="1" applyFont="1"/>
    <xf numFmtId="169" fontId="18" fillId="0" borderId="0" xfId="0" applyNumberFormat="1" applyFont="1"/>
    <xf numFmtId="0" fontId="18" fillId="0" borderId="14" xfId="0" applyFont="1" applyBorder="1" applyAlignment="1" applyProtection="1">
      <alignment horizontal="center" wrapText="1"/>
    </xf>
    <xf numFmtId="0" fontId="25" fillId="41" borderId="49" xfId="0" applyFont="1" applyFill="1" applyBorder="1" applyAlignment="1">
      <alignment horizontal="center"/>
    </xf>
    <xf numFmtId="0" fontId="26" fillId="0" borderId="49" xfId="0" applyFont="1" applyFill="1" applyBorder="1" applyAlignment="1">
      <alignment horizontal="center"/>
    </xf>
    <xf numFmtId="0" fontId="26" fillId="0" borderId="44" xfId="0" applyFont="1" applyFill="1" applyBorder="1" applyAlignment="1">
      <alignment horizontal="center"/>
    </xf>
    <xf numFmtId="0" fontId="26" fillId="0" borderId="46" xfId="0" applyFont="1" applyFill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6" fillId="0" borderId="49" xfId="0" applyFont="1" applyBorder="1" applyAlignment="1">
      <alignment horizontal="center" vertical="center"/>
    </xf>
    <xf numFmtId="0" fontId="26" fillId="0" borderId="44" xfId="0" applyFont="1" applyBorder="1" applyAlignment="1">
      <alignment horizontal="center" vertical="center"/>
    </xf>
    <xf numFmtId="10" fontId="26" fillId="0" borderId="44" xfId="0" applyNumberFormat="1" applyFont="1" applyBorder="1" applyAlignment="1">
      <alignment horizontal="center" vertical="center"/>
    </xf>
    <xf numFmtId="0" fontId="26" fillId="0" borderId="46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/>
    </xf>
    <xf numFmtId="0" fontId="26" fillId="0" borderId="36" xfId="0" applyFont="1" applyFill="1" applyBorder="1" applyAlignment="1">
      <alignment horizontal="center"/>
    </xf>
    <xf numFmtId="0" fontId="26" fillId="0" borderId="37" xfId="0" applyFont="1" applyFill="1" applyBorder="1" applyAlignment="1">
      <alignment horizontal="center"/>
    </xf>
    <xf numFmtId="0" fontId="26" fillId="0" borderId="48" xfId="0" applyFont="1" applyFill="1" applyBorder="1" applyAlignment="1">
      <alignment horizontal="center"/>
    </xf>
    <xf numFmtId="0" fontId="26" fillId="0" borderId="45" xfId="0" applyFont="1" applyFill="1" applyBorder="1" applyAlignment="1">
      <alignment horizontal="center"/>
    </xf>
    <xf numFmtId="0" fontId="26" fillId="0" borderId="44" xfId="0" applyFont="1" applyFill="1" applyBorder="1" applyAlignment="1">
      <alignment horizontal="center" vertical="center" wrapText="1"/>
    </xf>
    <xf numFmtId="0" fontId="26" fillId="0" borderId="48" xfId="0" applyFont="1" applyFill="1" applyBorder="1" applyAlignment="1">
      <alignment horizontal="center" vertical="center" wrapText="1"/>
    </xf>
    <xf numFmtId="0" fontId="26" fillId="0" borderId="45" xfId="0" applyFont="1" applyFill="1" applyBorder="1" applyAlignment="1">
      <alignment horizontal="center" vertical="center" wrapText="1"/>
    </xf>
    <xf numFmtId="0" fontId="26" fillId="0" borderId="49" xfId="0" applyFont="1" applyFill="1" applyBorder="1" applyAlignment="1">
      <alignment horizontal="center" vertical="center" wrapText="1"/>
    </xf>
    <xf numFmtId="10" fontId="26" fillId="0" borderId="44" xfId="0" applyNumberFormat="1" applyFont="1" applyFill="1" applyBorder="1" applyAlignment="1">
      <alignment horizontal="center" vertical="center" wrapText="1"/>
    </xf>
    <xf numFmtId="10" fontId="26" fillId="0" borderId="46" xfId="0" applyNumberFormat="1" applyFont="1" applyFill="1" applyBorder="1" applyAlignment="1">
      <alignment horizontal="center" vertical="center" wrapText="1"/>
    </xf>
    <xf numFmtId="1" fontId="26" fillId="0" borderId="44" xfId="0" applyNumberFormat="1" applyFont="1" applyFill="1" applyBorder="1" applyAlignment="1">
      <alignment horizontal="center" vertical="center" wrapText="1"/>
    </xf>
    <xf numFmtId="10" fontId="26" fillId="0" borderId="45" xfId="0" applyNumberFormat="1" applyFont="1" applyFill="1" applyBorder="1" applyAlignment="1">
      <alignment horizontal="center"/>
    </xf>
    <xf numFmtId="164" fontId="26" fillId="0" borderId="44" xfId="0" applyNumberFormat="1" applyFont="1" applyFill="1" applyBorder="1" applyAlignment="1">
      <alignment horizontal="center"/>
    </xf>
    <xf numFmtId="164" fontId="26" fillId="0" borderId="44" xfId="0" applyNumberFormat="1" applyFont="1" applyBorder="1" applyAlignment="1">
      <alignment horizontal="center" vertical="center" wrapText="1"/>
    </xf>
    <xf numFmtId="164" fontId="26" fillId="0" borderId="44" xfId="0" applyNumberFormat="1" applyFont="1" applyBorder="1" applyAlignment="1">
      <alignment horizontal="center" vertical="center"/>
    </xf>
    <xf numFmtId="164" fontId="26" fillId="0" borderId="48" xfId="0" applyNumberFormat="1" applyFont="1" applyFill="1" applyBorder="1" applyAlignment="1">
      <alignment horizontal="center"/>
    </xf>
    <xf numFmtId="164" fontId="26" fillId="0" borderId="45" xfId="0" applyNumberFormat="1" applyFont="1" applyFill="1" applyBorder="1" applyAlignment="1">
      <alignment horizontal="center"/>
    </xf>
    <xf numFmtId="164" fontId="26" fillId="0" borderId="4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24" fillId="0" borderId="43" xfId="0" applyFont="1" applyBorder="1" applyAlignment="1">
      <alignment horizontal="center"/>
    </xf>
    <xf numFmtId="0" fontId="25" fillId="41" borderId="49" xfId="0" applyFont="1" applyFill="1" applyBorder="1" applyAlignment="1">
      <alignment horizontal="center" vertical="center"/>
    </xf>
    <xf numFmtId="0" fontId="25" fillId="41" borderId="44" xfId="0" applyFont="1" applyFill="1" applyBorder="1" applyAlignment="1">
      <alignment horizontal="center" vertical="center"/>
    </xf>
    <xf numFmtId="0" fontId="25" fillId="41" borderId="46" xfId="0" applyFont="1" applyFill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18" fillId="39" borderId="39" xfId="0" applyFont="1" applyFill="1" applyBorder="1" applyAlignment="1">
      <alignment horizontal="center"/>
    </xf>
    <xf numFmtId="0" fontId="18" fillId="39" borderId="7" xfId="0" applyFont="1" applyFill="1" applyBorder="1" applyAlignment="1">
      <alignment horizontal="center"/>
    </xf>
    <xf numFmtId="0" fontId="18" fillId="39" borderId="1" xfId="0" applyFont="1" applyFill="1" applyBorder="1" applyAlignment="1">
      <alignment horizontal="center"/>
    </xf>
    <xf numFmtId="0" fontId="18" fillId="39" borderId="38" xfId="0" applyFont="1" applyFill="1" applyBorder="1" applyAlignment="1">
      <alignment horizontal="center"/>
    </xf>
    <xf numFmtId="165" fontId="0" fillId="0" borderId="6" xfId="0" applyNumberFormat="1" applyBorder="1" applyAlignment="1" applyProtection="1">
      <alignment horizontal="center"/>
    </xf>
    <xf numFmtId="165" fontId="0" fillId="0" borderId="4" xfId="0" applyNumberFormat="1" applyBorder="1" applyAlignment="1" applyProtection="1">
      <alignment horizontal="center"/>
    </xf>
    <xf numFmtId="0" fontId="19" fillId="37" borderId="15" xfId="0" applyFont="1" applyFill="1" applyBorder="1" applyAlignment="1" applyProtection="1">
      <alignment horizontal="left"/>
      <protection locked="0"/>
    </xf>
    <xf numFmtId="0" fontId="19" fillId="37" borderId="29" xfId="0" applyFont="1" applyFill="1" applyBorder="1" applyAlignment="1" applyProtection="1">
      <alignment horizontal="left"/>
      <protection locked="0"/>
    </xf>
    <xf numFmtId="0" fontId="19" fillId="37" borderId="16" xfId="0" applyFont="1" applyFill="1" applyBorder="1" applyAlignment="1" applyProtection="1">
      <alignment horizontal="left"/>
      <protection locked="0"/>
    </xf>
    <xf numFmtId="165" fontId="0" fillId="0" borderId="5" xfId="0" applyNumberFormat="1" applyBorder="1" applyAlignment="1" applyProtection="1">
      <alignment horizontal="center"/>
    </xf>
    <xf numFmtId="165" fontId="0" fillId="0" borderId="2" xfId="0" applyNumberFormat="1" applyBorder="1" applyAlignment="1" applyProtection="1">
      <alignment horizontal="center"/>
    </xf>
    <xf numFmtId="0" fontId="19" fillId="33" borderId="15" xfId="0" applyFont="1" applyFill="1" applyBorder="1" applyAlignment="1" applyProtection="1">
      <alignment horizontal="center" vertical="center"/>
      <protection locked="0"/>
    </xf>
    <xf numFmtId="0" fontId="19" fillId="33" borderId="29" xfId="0" applyFont="1" applyFill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wrapText="1"/>
      <protection locked="0"/>
    </xf>
    <xf numFmtId="0" fontId="0" fillId="0" borderId="16" xfId="0" applyBorder="1" applyAlignment="1" applyProtection="1">
      <alignment horizontal="center" wrapText="1"/>
      <protection locked="0"/>
    </xf>
    <xf numFmtId="164" fontId="19" fillId="37" borderId="15" xfId="0" applyNumberFormat="1" applyFont="1" applyFill="1" applyBorder="1" applyAlignment="1" applyProtection="1">
      <alignment horizontal="right"/>
      <protection locked="0"/>
    </xf>
    <xf numFmtId="164" fontId="19" fillId="37" borderId="29" xfId="0" applyNumberFormat="1" applyFont="1" applyFill="1" applyBorder="1" applyAlignment="1" applyProtection="1">
      <alignment horizontal="right"/>
      <protection locked="0"/>
    </xf>
    <xf numFmtId="164" fontId="19" fillId="37" borderId="16" xfId="0" applyNumberFormat="1" applyFont="1" applyFill="1" applyBorder="1" applyAlignment="1" applyProtection="1">
      <alignment horizontal="right"/>
      <protection locked="0"/>
    </xf>
    <xf numFmtId="0" fontId="19" fillId="0" borderId="0" xfId="0" applyFont="1" applyFill="1" applyBorder="1" applyAlignment="1" applyProtection="1">
      <alignment horizontal="center"/>
      <protection locked="0"/>
    </xf>
    <xf numFmtId="164" fontId="19" fillId="37" borderId="15" xfId="0" applyNumberFormat="1" applyFont="1" applyFill="1" applyBorder="1" applyAlignment="1" applyProtection="1">
      <alignment horizontal="center" vertical="center" wrapText="1"/>
    </xf>
    <xf numFmtId="164" fontId="19" fillId="37" borderId="16" xfId="0" applyNumberFormat="1" applyFont="1" applyFill="1" applyBorder="1" applyAlignment="1" applyProtection="1">
      <alignment horizontal="center" vertical="center" wrapText="1"/>
    </xf>
    <xf numFmtId="165" fontId="0" fillId="0" borderId="36" xfId="0" applyNumberFormat="1" applyBorder="1" applyAlignment="1" applyProtection="1">
      <alignment horizontal="center"/>
    </xf>
    <xf numFmtId="165" fontId="0" fillId="0" borderId="37" xfId="0" applyNumberFormat="1" applyBorder="1" applyAlignment="1" applyProtection="1">
      <alignment horizontal="center"/>
    </xf>
    <xf numFmtId="164" fontId="18" fillId="0" borderId="50" xfId="0" applyNumberFormat="1" applyFont="1" applyFill="1" applyBorder="1" applyAlignment="1" applyProtection="1">
      <alignment horizontal="left" vertical="top"/>
      <protection locked="0"/>
    </xf>
    <xf numFmtId="164" fontId="18" fillId="0" borderId="37" xfId="0" applyNumberFormat="1" applyFont="1" applyFill="1" applyBorder="1" applyAlignment="1" applyProtection="1">
      <alignment horizontal="left" vertical="top"/>
      <protection locked="0"/>
    </xf>
    <xf numFmtId="164" fontId="18" fillId="0" borderId="48" xfId="0" applyNumberFormat="1" applyFont="1" applyFill="1" applyBorder="1" applyAlignment="1" applyProtection="1">
      <alignment horizontal="left" vertical="top"/>
      <protection locked="0"/>
    </xf>
    <xf numFmtId="164" fontId="18" fillId="0" borderId="0" xfId="0" applyNumberFormat="1" applyFont="1" applyFill="1" applyBorder="1" applyAlignment="1" applyProtection="1">
      <alignment horizontal="left" vertical="top"/>
      <protection locked="0"/>
    </xf>
    <xf numFmtId="164" fontId="18" fillId="0" borderId="45" xfId="0" applyNumberFormat="1" applyFont="1" applyFill="1" applyBorder="1" applyAlignment="1" applyProtection="1">
      <alignment horizontal="left" vertical="top"/>
      <protection locked="0"/>
    </xf>
    <xf numFmtId="164" fontId="18" fillId="0" borderId="28" xfId="0" applyNumberFormat="1" applyFont="1" applyFill="1" applyBorder="1" applyAlignment="1" applyProtection="1">
      <alignment horizontal="left" vertical="top"/>
      <protection locked="0"/>
    </xf>
    <xf numFmtId="164" fontId="18" fillId="0" borderId="43" xfId="0" applyNumberFormat="1" applyFont="1" applyFill="1" applyBorder="1" applyAlignment="1" applyProtection="1">
      <alignment horizontal="left" vertical="top"/>
      <protection locked="0"/>
    </xf>
    <xf numFmtId="164" fontId="18" fillId="0" borderId="47" xfId="0" applyNumberFormat="1" applyFont="1" applyFill="1" applyBorder="1" applyAlignment="1" applyProtection="1">
      <alignment horizontal="left" vertical="top"/>
      <protection locked="0"/>
    </xf>
    <xf numFmtId="164" fontId="18" fillId="0" borderId="36" xfId="0" applyNumberFormat="1" applyFont="1" applyFill="1" applyBorder="1" applyAlignment="1" applyProtection="1">
      <alignment horizontal="left" vertical="top" wrapText="1"/>
      <protection locked="0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'Nbre requêtes par classificat°'!$B$4</c:f>
              <c:strCache>
                <c:ptCount val="1"/>
                <c:pt idx="0">
                  <c:v>octobre-12</c:v>
                </c:pt>
              </c:strCache>
            </c:strRef>
          </c:tx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'Nbre requêtes par classificat°'!$A$7:$A$24</c:f>
              <c:strCache>
                <c:ptCount val="18"/>
                <c:pt idx="0">
                  <c:v>Appli. Bureautique</c:v>
                </c:pt>
                <c:pt idx="1">
                  <c:v>Appli. Métier</c:v>
                </c:pt>
                <c:pt idx="2">
                  <c:v>Appli. Technique</c:v>
                </c:pt>
                <c:pt idx="3">
                  <c:v>Appli. Diverse</c:v>
                </c:pt>
                <c:pt idx="4">
                  <c:v>Système Citrix</c:v>
                </c:pt>
                <c:pt idx="5">
                  <c:v>Système Access Master</c:v>
                </c:pt>
                <c:pt idx="6">
                  <c:v>Système Windows</c:v>
                </c:pt>
                <c:pt idx="7">
                  <c:v>Erreur Utilisateur</c:v>
                </c:pt>
                <c:pt idx="8">
                  <c:v>Habilit. / Droits / Authentif.</c:v>
                </c:pt>
                <c:pt idx="9">
                  <c:v>Impression</c:v>
                </c:pt>
                <c:pt idx="10">
                  <c:v>Lien réseau</c:v>
                </c:pt>
                <c:pt idx="11">
                  <c:v>Matériel : Imprimante</c:v>
                </c:pt>
                <c:pt idx="12">
                  <c:v>Matériel : Poste de travail</c:v>
                </c:pt>
                <c:pt idx="13">
                  <c:v>Matériel : Fax</c:v>
                </c:pt>
                <c:pt idx="14">
                  <c:v>Matériel : Serveur</c:v>
                </c:pt>
                <c:pt idx="15">
                  <c:v>Messagerie</c:v>
                </c:pt>
                <c:pt idx="16">
                  <c:v>Matériel : Réseau</c:v>
                </c:pt>
                <c:pt idx="17">
                  <c:v>Matériel : Autre</c:v>
                </c:pt>
              </c:strCache>
            </c:strRef>
          </c:cat>
          <c:val>
            <c:numRef>
              <c:f>'Nbre requêtes par classificat°'!$B$7:$B$24</c:f>
              <c:numCache>
                <c:formatCode>General</c:formatCode>
                <c:ptCount val="18"/>
                <c:pt idx="0">
                  <c:v>5</c:v>
                </c:pt>
                <c:pt idx="1">
                  <c:v>29</c:v>
                </c:pt>
                <c:pt idx="2">
                  <c:v>9</c:v>
                </c:pt>
                <c:pt idx="3">
                  <c:v>3</c:v>
                </c:pt>
                <c:pt idx="4">
                  <c:v>8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17</c:v>
                </c:pt>
                <c:pt idx="9">
                  <c:v>10</c:v>
                </c:pt>
                <c:pt idx="10">
                  <c:v>3</c:v>
                </c:pt>
                <c:pt idx="11">
                  <c:v>7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25</c:v>
                </c:pt>
                <c:pt idx="16">
                  <c:v>2</c:v>
                </c:pt>
                <c:pt idx="17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5332608"/>
        <c:axId val="75338496"/>
      </c:barChart>
      <c:catAx>
        <c:axId val="75332608"/>
        <c:scaling>
          <c:orientation val="minMax"/>
        </c:scaling>
        <c:delete val="0"/>
        <c:axPos val="l"/>
        <c:majorTickMark val="out"/>
        <c:minorTickMark val="none"/>
        <c:tickLblPos val="nextTo"/>
        <c:crossAx val="75338496"/>
        <c:crosses val="autoZero"/>
        <c:auto val="1"/>
        <c:lblAlgn val="ctr"/>
        <c:lblOffset val="100"/>
        <c:noMultiLvlLbl val="0"/>
      </c:catAx>
      <c:valAx>
        <c:axId val="7533849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75332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6"/>
    </mc:Choice>
    <mc:Fallback>
      <c:style val="16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'Nbre requêtes par classificat°'!$B$29</c:f>
              <c:strCache>
                <c:ptCount val="1"/>
                <c:pt idx="0">
                  <c:v>octobre-12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'Nbre requêtes par classificat°'!$A$32:$A$67</c:f>
              <c:strCache>
                <c:ptCount val="36"/>
                <c:pt idx="0">
                  <c:v>Alcor</c:v>
                </c:pt>
                <c:pt idx="1">
                  <c:v>Amaril</c:v>
                </c:pt>
                <c:pt idx="2">
                  <c:v>Astérie</c:v>
                </c:pt>
                <c:pt idx="3">
                  <c:v>Bdca</c:v>
                </c:pt>
                <c:pt idx="4">
                  <c:v>Civitas</c:v>
                </c:pt>
                <c:pt idx="5">
                  <c:v>Contiol-D</c:v>
                </c:pt>
                <c:pt idx="6">
                  <c:v>Eopps</c:v>
                </c:pt>
                <c:pt idx="7">
                  <c:v>Equatis</c:v>
                </c:pt>
                <c:pt idx="8">
                  <c:v>Erasme</c:v>
                </c:pt>
                <c:pt idx="9">
                  <c:v>Fnps</c:v>
                </c:pt>
                <c:pt idx="10">
                  <c:v>Ged</c:v>
                </c:pt>
                <c:pt idx="11">
                  <c:v>Hippocrate</c:v>
                </c:pt>
                <c:pt idx="12">
                  <c:v>If</c:v>
                </c:pt>
                <c:pt idx="13">
                  <c:v>Image</c:v>
                </c:pt>
                <c:pt idx="14">
                  <c:v>ImmosNet</c:v>
                </c:pt>
                <c:pt idx="15">
                  <c:v>Intranet</c:v>
                </c:pt>
                <c:pt idx="16">
                  <c:v>Iris</c:v>
                </c:pt>
                <c:pt idx="17">
                  <c:v>Journée</c:v>
                </c:pt>
                <c:pt idx="18">
                  <c:v>Ligne 1000</c:v>
                </c:pt>
                <c:pt idx="19">
                  <c:v>Lise</c:v>
                </c:pt>
                <c:pt idx="20">
                  <c:v>Médialog</c:v>
                </c:pt>
                <c:pt idx="21">
                  <c:v>Médiam</c:v>
                </c:pt>
                <c:pt idx="22">
                  <c:v>Micro Archives</c:v>
                </c:pt>
                <c:pt idx="23">
                  <c:v>Optichèque</c:v>
                </c:pt>
                <c:pt idx="24">
                  <c:v>Outil Caisse</c:v>
                </c:pt>
                <c:pt idx="25">
                  <c:v>Oxajor</c:v>
                </c:pt>
                <c:pt idx="26">
                  <c:v>Oxanet</c:v>
                </c:pt>
                <c:pt idx="27">
                  <c:v>Pension Compta</c:v>
                </c:pt>
                <c:pt idx="28">
                  <c:v>Pfs</c:v>
                </c:pt>
                <c:pt idx="29">
                  <c:v>Progrès PN</c:v>
                </c:pt>
                <c:pt idx="30">
                  <c:v>Progrès PU</c:v>
                </c:pt>
                <c:pt idx="31">
                  <c:v>Share Enim</c:v>
                </c:pt>
                <c:pt idx="32">
                  <c:v>Sirepa</c:v>
                </c:pt>
                <c:pt idx="33">
                  <c:v>Synergie</c:v>
                </c:pt>
                <c:pt idx="34">
                  <c:v>Webmatique</c:v>
                </c:pt>
                <c:pt idx="35">
                  <c:v>Webvisu</c:v>
                </c:pt>
              </c:strCache>
            </c:strRef>
          </c:cat>
          <c:val>
            <c:numRef>
              <c:f>'Nbre requêtes par classificat°'!$B$32:$B$67</c:f>
              <c:numCache>
                <c:formatCode>General</c:formatCode>
                <c:ptCount val="36"/>
                <c:pt idx="0">
                  <c:v>1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9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002816"/>
        <c:axId val="74004352"/>
      </c:barChart>
      <c:catAx>
        <c:axId val="74002816"/>
        <c:scaling>
          <c:orientation val="minMax"/>
        </c:scaling>
        <c:delete val="0"/>
        <c:axPos val="l"/>
        <c:majorTickMark val="out"/>
        <c:minorTickMark val="none"/>
        <c:tickLblPos val="nextTo"/>
        <c:crossAx val="74004352"/>
        <c:crosses val="autoZero"/>
        <c:auto val="1"/>
        <c:lblAlgn val="ctr"/>
        <c:lblOffset val="100"/>
        <c:noMultiLvlLbl val="0"/>
      </c:catAx>
      <c:valAx>
        <c:axId val="740043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740028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4"/>
    </mc:Choice>
    <mc:Fallback>
      <c:style val="14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'Nbre requêtes par classificat°'!$B$72</c:f>
              <c:strCache>
                <c:ptCount val="1"/>
                <c:pt idx="0">
                  <c:v>octobre-12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'Nbre requêtes par classificat°'!$A$75:$A$83</c:f>
              <c:strCache>
                <c:ptCount val="9"/>
                <c:pt idx="0">
                  <c:v>Assistance Utilisateur</c:v>
                </c:pt>
                <c:pt idx="1">
                  <c:v>Droits &amp; Habilitation</c:v>
                </c:pt>
                <c:pt idx="2">
                  <c:v>Installation &amp; Maj. Logiciels</c:v>
                </c:pt>
                <c:pt idx="3">
                  <c:v>Réservation Visio</c:v>
                </c:pt>
                <c:pt idx="4">
                  <c:v>Sauvegarde / Restauration</c:v>
                </c:pt>
                <c:pt idx="5">
                  <c:v>Installation Poste Travail</c:v>
                </c:pt>
                <c:pt idx="6">
                  <c:v>Installation Phériphérique</c:v>
                </c:pt>
                <c:pt idx="7">
                  <c:v>Configuration Poste Travail</c:v>
                </c:pt>
                <c:pt idx="8">
                  <c:v>Configuration Imprimante</c:v>
                </c:pt>
              </c:strCache>
            </c:strRef>
          </c:cat>
          <c:val>
            <c:numRef>
              <c:f>'Nbre requêtes par classificat°'!$B$75:$B$83</c:f>
              <c:numCache>
                <c:formatCode>General</c:formatCode>
                <c:ptCount val="9"/>
                <c:pt idx="0">
                  <c:v>13</c:v>
                </c:pt>
                <c:pt idx="1">
                  <c:v>174</c:v>
                </c:pt>
                <c:pt idx="2">
                  <c:v>10</c:v>
                </c:pt>
                <c:pt idx="3">
                  <c:v>20</c:v>
                </c:pt>
                <c:pt idx="4">
                  <c:v>6</c:v>
                </c:pt>
                <c:pt idx="5">
                  <c:v>1</c:v>
                </c:pt>
                <c:pt idx="6">
                  <c:v>19</c:v>
                </c:pt>
                <c:pt idx="7">
                  <c:v>11</c:v>
                </c:pt>
                <c:pt idx="8">
                  <c:v>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036736"/>
        <c:axId val="74038272"/>
      </c:barChart>
      <c:catAx>
        <c:axId val="74036736"/>
        <c:scaling>
          <c:orientation val="minMax"/>
        </c:scaling>
        <c:delete val="0"/>
        <c:axPos val="l"/>
        <c:majorTickMark val="out"/>
        <c:minorTickMark val="none"/>
        <c:tickLblPos val="nextTo"/>
        <c:crossAx val="74038272"/>
        <c:crosses val="autoZero"/>
        <c:auto val="1"/>
        <c:lblAlgn val="ctr"/>
        <c:lblOffset val="100"/>
        <c:noMultiLvlLbl val="0"/>
      </c:catAx>
      <c:valAx>
        <c:axId val="7403827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74036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9"/>
    </mc:Choice>
    <mc:Fallback>
      <c:style val="9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'Nbre requêtes par classificat°'!$B$88:$C$88</c:f>
              <c:strCache>
                <c:ptCount val="1"/>
                <c:pt idx="0">
                  <c:v>octobre-12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'Nbre requêtes par classificat°'!$A$91:$A$94</c:f>
              <c:strCache>
                <c:ptCount val="4"/>
                <c:pt idx="0">
                  <c:v>Installation &amp; Maj. Logiciels : CNAM/PMF</c:v>
                </c:pt>
                <c:pt idx="1">
                  <c:v>Installation &amp; Maj. Logiciels : ENIM</c:v>
                </c:pt>
                <c:pt idx="2">
                  <c:v>Installation &amp; Maj. Logiciels : WINDOWS</c:v>
                </c:pt>
                <c:pt idx="3">
                  <c:v>Installation &amp; Maj. Logiciels : AUTRE</c:v>
                </c:pt>
              </c:strCache>
            </c:strRef>
          </c:cat>
          <c:val>
            <c:numRef>
              <c:f>'Nbre requêtes par classificat°'!$B$91:$B$94</c:f>
              <c:numCache>
                <c:formatCode>General</c:formatCode>
                <c:ptCount val="4"/>
                <c:pt idx="0">
                  <c:v>5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4144384"/>
        <c:axId val="74150272"/>
      </c:barChart>
      <c:catAx>
        <c:axId val="74144384"/>
        <c:scaling>
          <c:orientation val="minMax"/>
        </c:scaling>
        <c:delete val="0"/>
        <c:axPos val="l"/>
        <c:majorTickMark val="out"/>
        <c:minorTickMark val="none"/>
        <c:tickLblPos val="nextTo"/>
        <c:crossAx val="74150272"/>
        <c:crosses val="autoZero"/>
        <c:auto val="1"/>
        <c:lblAlgn val="ctr"/>
        <c:lblOffset val="100"/>
        <c:noMultiLvlLbl val="0"/>
      </c:catAx>
      <c:valAx>
        <c:axId val="7415027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741443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17</xdr:row>
      <xdr:rowOff>304800</xdr:rowOff>
    </xdr:from>
    <xdr:to>
      <xdr:col>4</xdr:col>
      <xdr:colOff>981075</xdr:colOff>
      <xdr:row>17</xdr:row>
      <xdr:rowOff>485775</xdr:rowOff>
    </xdr:to>
    <xdr:sp macro="" textlink="">
      <xdr:nvSpPr>
        <xdr:cNvPr id="2" name="Rectangle 4"/>
        <xdr:cNvSpPr>
          <a:spLocks noChangeArrowheads="1"/>
        </xdr:cNvSpPr>
      </xdr:nvSpPr>
      <xdr:spPr bwMode="auto">
        <a:xfrm>
          <a:off x="4006215" y="2598420"/>
          <a:ext cx="7620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CCFF" mc:Ignorable="a14" a14:legacySpreadsheetColorIndex="4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100,00 %</a:t>
          </a:r>
        </a:p>
      </xdr:txBody>
    </xdr:sp>
    <xdr:clientData/>
  </xdr:twoCellAnchor>
  <xdr:twoCellAnchor>
    <xdr:from>
      <xdr:col>3</xdr:col>
      <xdr:colOff>219075</xdr:colOff>
      <xdr:row>42</xdr:row>
      <xdr:rowOff>314325</xdr:rowOff>
    </xdr:from>
    <xdr:to>
      <xdr:col>3</xdr:col>
      <xdr:colOff>981075</xdr:colOff>
      <xdr:row>42</xdr:row>
      <xdr:rowOff>495300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2794635" y="7606665"/>
          <a:ext cx="7620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CCFF" mc:Ignorable="a14" a14:legacySpreadsheetColorIndex="4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100,00 %</a:t>
          </a:r>
        </a:p>
      </xdr:txBody>
    </xdr:sp>
    <xdr:clientData/>
  </xdr:twoCellAnchor>
  <xdr:twoCellAnchor>
    <xdr:from>
      <xdr:col>5</xdr:col>
      <xdr:colOff>219075</xdr:colOff>
      <xdr:row>44</xdr:row>
      <xdr:rowOff>314325</xdr:rowOff>
    </xdr:from>
    <xdr:to>
      <xdr:col>5</xdr:col>
      <xdr:colOff>981075</xdr:colOff>
      <xdr:row>44</xdr:row>
      <xdr:rowOff>495300</xdr:rowOff>
    </xdr:to>
    <xdr:sp macro="" textlink="">
      <xdr:nvSpPr>
        <xdr:cNvPr id="5" name="Rectangle 5"/>
        <xdr:cNvSpPr>
          <a:spLocks noChangeArrowheads="1"/>
        </xdr:cNvSpPr>
      </xdr:nvSpPr>
      <xdr:spPr bwMode="auto">
        <a:xfrm>
          <a:off x="5217795" y="9222105"/>
          <a:ext cx="7620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CCFF" mc:Ignorable="a14" a14:legacySpreadsheetColorIndex="4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100,00 %</a:t>
          </a:r>
        </a:p>
      </xdr:txBody>
    </xdr:sp>
    <xdr:clientData/>
  </xdr:twoCellAnchor>
  <xdr:twoCellAnchor>
    <xdr:from>
      <xdr:col>3</xdr:col>
      <xdr:colOff>219075</xdr:colOff>
      <xdr:row>60</xdr:row>
      <xdr:rowOff>314325</xdr:rowOff>
    </xdr:from>
    <xdr:to>
      <xdr:col>3</xdr:col>
      <xdr:colOff>981075</xdr:colOff>
      <xdr:row>60</xdr:row>
      <xdr:rowOff>495300</xdr:rowOff>
    </xdr:to>
    <xdr:sp macro="" textlink="">
      <xdr:nvSpPr>
        <xdr:cNvPr id="6" name="Rectangle 3"/>
        <xdr:cNvSpPr>
          <a:spLocks noChangeArrowheads="1"/>
        </xdr:cNvSpPr>
      </xdr:nvSpPr>
      <xdr:spPr bwMode="auto">
        <a:xfrm>
          <a:off x="2794635" y="13413105"/>
          <a:ext cx="7620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CCFF" mc:Ignorable="a14" a14:legacySpreadsheetColorIndex="4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100,00 %</a:t>
          </a:r>
        </a:p>
      </xdr:txBody>
    </xdr:sp>
    <xdr:clientData/>
  </xdr:twoCellAnchor>
  <xdr:twoCellAnchor>
    <xdr:from>
      <xdr:col>5</xdr:col>
      <xdr:colOff>219075</xdr:colOff>
      <xdr:row>62</xdr:row>
      <xdr:rowOff>314325</xdr:rowOff>
    </xdr:from>
    <xdr:to>
      <xdr:col>5</xdr:col>
      <xdr:colOff>981075</xdr:colOff>
      <xdr:row>62</xdr:row>
      <xdr:rowOff>495300</xdr:rowOff>
    </xdr:to>
    <xdr:sp macro="" textlink="">
      <xdr:nvSpPr>
        <xdr:cNvPr id="7" name="Rectangle 5"/>
        <xdr:cNvSpPr>
          <a:spLocks noChangeArrowheads="1"/>
        </xdr:cNvSpPr>
      </xdr:nvSpPr>
      <xdr:spPr bwMode="auto">
        <a:xfrm>
          <a:off x="5217795" y="15028545"/>
          <a:ext cx="7620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CCFF" mc:Ignorable="a14" a14:legacySpreadsheetColorIndex="4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100,00 %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7</xdr:col>
      <xdr:colOff>213360</xdr:colOff>
      <xdr:row>2</xdr:row>
      <xdr:rowOff>3810</xdr:rowOff>
    </xdr:to>
    <xdr:pic>
      <xdr:nvPicPr>
        <xdr:cNvPr id="3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0280" y="205740"/>
          <a:ext cx="319278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3</xdr:row>
      <xdr:rowOff>0</xdr:rowOff>
    </xdr:from>
    <xdr:to>
      <xdr:col>11</xdr:col>
      <xdr:colOff>784860</xdr:colOff>
      <xdr:row>25</xdr:row>
      <xdr:rowOff>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0</xdr:colOff>
      <xdr:row>28</xdr:row>
      <xdr:rowOff>0</xdr:rowOff>
    </xdr:from>
    <xdr:to>
      <xdr:col>12</xdr:col>
      <xdr:colOff>0</xdr:colOff>
      <xdr:row>68</xdr:row>
      <xdr:rowOff>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0</xdr:colOff>
      <xdr:row>71</xdr:row>
      <xdr:rowOff>0</xdr:rowOff>
    </xdr:from>
    <xdr:to>
      <xdr:col>12</xdr:col>
      <xdr:colOff>7620</xdr:colOff>
      <xdr:row>84</xdr:row>
      <xdr:rowOff>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0</xdr:colOff>
      <xdr:row>87</xdr:row>
      <xdr:rowOff>7620</xdr:rowOff>
    </xdr:from>
    <xdr:to>
      <xdr:col>12</xdr:col>
      <xdr:colOff>0</xdr:colOff>
      <xdr:row>95</xdr:row>
      <xdr:rowOff>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15</xdr:row>
      <xdr:rowOff>123825</xdr:rowOff>
    </xdr:from>
    <xdr:to>
      <xdr:col>11</xdr:col>
      <xdr:colOff>228600</xdr:colOff>
      <xdr:row>18</xdr:row>
      <xdr:rowOff>152400</xdr:rowOff>
    </xdr:to>
    <xdr:cxnSp macro="">
      <xdr:nvCxnSpPr>
        <xdr:cNvPr id="3" name="Connecteur droit avec flèche 2"/>
        <xdr:cNvCxnSpPr/>
      </xdr:nvCxnSpPr>
      <xdr:spPr>
        <a:xfrm flipH="1">
          <a:off x="6296025" y="3124200"/>
          <a:ext cx="762000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1038225</xdr:colOff>
      <xdr:row>12</xdr:row>
      <xdr:rowOff>38100</xdr:rowOff>
    </xdr:from>
    <xdr:to>
      <xdr:col>11</xdr:col>
      <xdr:colOff>47625</xdr:colOff>
      <xdr:row>12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4800600" y="2438400"/>
          <a:ext cx="2076450" cy="6667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3"/>
  </sheetPr>
  <dimension ref="A1:E401"/>
  <sheetViews>
    <sheetView workbookViewId="0">
      <selection activeCell="D6" sqref="D6"/>
    </sheetView>
  </sheetViews>
  <sheetFormatPr baseColWidth="10" defaultRowHeight="15" x14ac:dyDescent="0.25"/>
  <cols>
    <col min="1" max="2" width="15.5703125" bestFit="1" customWidth="1"/>
    <col min="4" max="4" width="43.28515625" bestFit="1" customWidth="1"/>
  </cols>
  <sheetData>
    <row r="1" spans="1:5" s="84" customFormat="1" ht="14.45" x14ac:dyDescent="0.3">
      <c r="A1" s="94">
        <v>41183.376388888886</v>
      </c>
      <c r="B1" s="94">
        <v>41183.647222222222</v>
      </c>
      <c r="C1" s="95" t="s">
        <v>44</v>
      </c>
      <c r="D1" s="95" t="s">
        <v>45</v>
      </c>
      <c r="E1" s="95" t="s">
        <v>46</v>
      </c>
    </row>
    <row r="2" spans="1:5" ht="14.45" hidden="1" x14ac:dyDescent="0.3">
      <c r="A2" s="93">
        <v>41183.377083333333</v>
      </c>
      <c r="B2" s="93">
        <v>41190.379166666666</v>
      </c>
      <c r="C2" s="92" t="s">
        <v>44</v>
      </c>
      <c r="D2" s="92" t="s">
        <v>47</v>
      </c>
      <c r="E2" s="92" t="s">
        <v>46</v>
      </c>
    </row>
    <row r="3" spans="1:5" ht="14.45" hidden="1" x14ac:dyDescent="0.3">
      <c r="A3" s="93">
        <v>41183.37777777778</v>
      </c>
      <c r="B3" s="93">
        <v>41183.422222222223</v>
      </c>
      <c r="C3" s="92" t="s">
        <v>48</v>
      </c>
      <c r="D3" s="92" t="s">
        <v>74</v>
      </c>
      <c r="E3" s="92" t="s">
        <v>46</v>
      </c>
    </row>
    <row r="4" spans="1:5" ht="14.45" hidden="1" x14ac:dyDescent="0.3">
      <c r="A4" s="93">
        <v>41183.422222222223</v>
      </c>
      <c r="B4" s="93">
        <v>41183.648611111108</v>
      </c>
      <c r="C4" s="92" t="s">
        <v>44</v>
      </c>
      <c r="D4" s="92" t="s">
        <v>75</v>
      </c>
      <c r="E4" s="92" t="s">
        <v>46</v>
      </c>
    </row>
    <row r="5" spans="1:5" ht="14.45" hidden="1" x14ac:dyDescent="0.3">
      <c r="A5" s="93">
        <v>41183.436111111114</v>
      </c>
      <c r="B5" s="93">
        <v>41183.650694444441</v>
      </c>
      <c r="C5" s="92" t="s">
        <v>44</v>
      </c>
      <c r="D5" s="92" t="s">
        <v>76</v>
      </c>
      <c r="E5" s="92" t="s">
        <v>46</v>
      </c>
    </row>
    <row r="6" spans="1:5" ht="14.45" x14ac:dyDescent="0.3">
      <c r="A6" s="93">
        <v>41183.548611111109</v>
      </c>
      <c r="B6" s="93">
        <v>41183.651388888888</v>
      </c>
      <c r="C6" s="92" t="s">
        <v>44</v>
      </c>
      <c r="D6" s="92" t="s">
        <v>49</v>
      </c>
      <c r="E6" s="92" t="s">
        <v>46</v>
      </c>
    </row>
    <row r="7" spans="1:5" ht="14.45" hidden="1" x14ac:dyDescent="0.3">
      <c r="A7" s="93">
        <v>41183.631944444445</v>
      </c>
      <c r="B7" s="93">
        <v>41184.49722222222</v>
      </c>
      <c r="C7" s="92" t="s">
        <v>44</v>
      </c>
      <c r="D7" s="92" t="s">
        <v>50</v>
      </c>
      <c r="E7" s="92" t="s">
        <v>46</v>
      </c>
    </row>
    <row r="8" spans="1:5" ht="14.45" hidden="1" x14ac:dyDescent="0.3">
      <c r="A8" s="93">
        <v>41183.637499999997</v>
      </c>
      <c r="B8" s="93">
        <v>41183.678472222222</v>
      </c>
      <c r="C8" s="92" t="s">
        <v>44</v>
      </c>
      <c r="D8" s="92" t="s">
        <v>69</v>
      </c>
      <c r="E8" s="92" t="s">
        <v>46</v>
      </c>
    </row>
    <row r="9" spans="1:5" ht="14.45" hidden="1" x14ac:dyDescent="0.3">
      <c r="A9" s="93">
        <v>41184.333333333336</v>
      </c>
      <c r="B9" s="93">
        <v>41184.488194444442</v>
      </c>
      <c r="C9" s="92" t="s">
        <v>70</v>
      </c>
      <c r="D9" s="92" t="s">
        <v>77</v>
      </c>
      <c r="E9" s="92" t="s">
        <v>46</v>
      </c>
    </row>
    <row r="10" spans="1:5" ht="14.45" hidden="1" x14ac:dyDescent="0.3">
      <c r="A10" s="93">
        <v>41184.334027777775</v>
      </c>
      <c r="B10" s="93">
        <v>41184.488194444442</v>
      </c>
      <c r="C10" s="92" t="s">
        <v>44</v>
      </c>
      <c r="D10" s="92" t="s">
        <v>51</v>
      </c>
      <c r="E10" s="92" t="s">
        <v>46</v>
      </c>
    </row>
    <row r="11" spans="1:5" ht="14.45" hidden="1" x14ac:dyDescent="0.3">
      <c r="A11" s="93">
        <v>41184.334722222222</v>
      </c>
      <c r="B11" s="93">
        <v>41184.490277777775</v>
      </c>
      <c r="C11" s="92" t="s">
        <v>70</v>
      </c>
      <c r="D11" s="92" t="s">
        <v>77</v>
      </c>
      <c r="E11" s="92" t="s">
        <v>46</v>
      </c>
    </row>
    <row r="12" spans="1:5" ht="14.45" hidden="1" x14ac:dyDescent="0.3">
      <c r="A12" s="93">
        <v>41184.339583333334</v>
      </c>
      <c r="B12" s="93">
        <v>41184.490277777775</v>
      </c>
      <c r="C12" s="92" t="s">
        <v>70</v>
      </c>
      <c r="D12" s="92" t="s">
        <v>52</v>
      </c>
      <c r="E12" s="92" t="s">
        <v>46</v>
      </c>
    </row>
    <row r="13" spans="1:5" ht="14.45" hidden="1" x14ac:dyDescent="0.3">
      <c r="A13" s="93">
        <v>41184.340277777781</v>
      </c>
      <c r="B13" s="93">
        <v>41184.490277777775</v>
      </c>
      <c r="C13" s="92" t="s">
        <v>70</v>
      </c>
      <c r="D13" s="92" t="s">
        <v>52</v>
      </c>
      <c r="E13" s="92" t="s">
        <v>46</v>
      </c>
    </row>
    <row r="14" spans="1:5" ht="14.45" hidden="1" x14ac:dyDescent="0.3">
      <c r="A14" s="93">
        <v>41184.340277777781</v>
      </c>
      <c r="B14" s="93">
        <v>41184.490972222222</v>
      </c>
      <c r="C14" s="92" t="s">
        <v>70</v>
      </c>
      <c r="D14" s="92" t="s">
        <v>52</v>
      </c>
      <c r="E14" s="92" t="s">
        <v>46</v>
      </c>
    </row>
    <row r="15" spans="1:5" ht="14.45" hidden="1" x14ac:dyDescent="0.3">
      <c r="A15" s="93">
        <v>41184.34097222222</v>
      </c>
      <c r="B15" s="93">
        <v>41184.490972222222</v>
      </c>
      <c r="C15" s="92" t="s">
        <v>70</v>
      </c>
      <c r="D15" s="92" t="s">
        <v>52</v>
      </c>
      <c r="E15" s="92" t="s">
        <v>46</v>
      </c>
    </row>
    <row r="16" spans="1:5" ht="14.45" hidden="1" x14ac:dyDescent="0.3">
      <c r="A16" s="93">
        <v>41184.342361111114</v>
      </c>
      <c r="B16" s="93">
        <v>41184.491666666669</v>
      </c>
      <c r="C16" s="92" t="s">
        <v>70</v>
      </c>
      <c r="D16" s="92" t="s">
        <v>52</v>
      </c>
      <c r="E16" s="92" t="s">
        <v>46</v>
      </c>
    </row>
    <row r="17" spans="1:5" ht="14.45" hidden="1" x14ac:dyDescent="0.3">
      <c r="A17" s="93">
        <v>41184.342361111114</v>
      </c>
      <c r="B17" s="93">
        <v>41184.491666666669</v>
      </c>
      <c r="C17" s="92" t="s">
        <v>70</v>
      </c>
      <c r="D17" s="92" t="s">
        <v>52</v>
      </c>
      <c r="E17" s="92" t="s">
        <v>46</v>
      </c>
    </row>
    <row r="18" spans="1:5" ht="14.45" hidden="1" x14ac:dyDescent="0.3">
      <c r="A18" s="93">
        <v>41184.345833333333</v>
      </c>
      <c r="B18" s="93">
        <v>41184.491666666669</v>
      </c>
      <c r="C18" s="92" t="s">
        <v>44</v>
      </c>
      <c r="D18" s="92" t="s">
        <v>76</v>
      </c>
      <c r="E18" s="92" t="s">
        <v>46</v>
      </c>
    </row>
    <row r="19" spans="1:5" ht="14.45" hidden="1" x14ac:dyDescent="0.3">
      <c r="A19" s="93">
        <v>41184.444444444445</v>
      </c>
      <c r="B19" s="93">
        <v>41184.492361111108</v>
      </c>
      <c r="C19" s="92" t="s">
        <v>44</v>
      </c>
      <c r="D19" s="92" t="s">
        <v>78</v>
      </c>
      <c r="E19" s="92" t="s">
        <v>46</v>
      </c>
    </row>
    <row r="20" spans="1:5" ht="14.45" hidden="1" x14ac:dyDescent="0.3">
      <c r="A20" s="93">
        <v>41184.445138888892</v>
      </c>
      <c r="B20" s="93">
        <v>41184.492361111108</v>
      </c>
      <c r="C20" s="92" t="s">
        <v>44</v>
      </c>
      <c r="D20" s="92" t="s">
        <v>79</v>
      </c>
      <c r="E20" s="92" t="s">
        <v>46</v>
      </c>
    </row>
    <row r="21" spans="1:5" ht="14.45" hidden="1" x14ac:dyDescent="0.3">
      <c r="A21" s="93">
        <v>41184.453472222223</v>
      </c>
      <c r="B21" s="93">
        <v>41184.493055555555</v>
      </c>
      <c r="C21" s="92" t="s">
        <v>44</v>
      </c>
      <c r="D21" s="92" t="s">
        <v>80</v>
      </c>
      <c r="E21" s="92" t="s">
        <v>46</v>
      </c>
    </row>
    <row r="22" spans="1:5" ht="14.45" hidden="1" x14ac:dyDescent="0.3">
      <c r="A22" s="93">
        <v>41184.529861111114</v>
      </c>
      <c r="B22" s="93">
        <v>41185.553472222222</v>
      </c>
      <c r="C22" s="92" t="s">
        <v>44</v>
      </c>
      <c r="D22" s="92" t="s">
        <v>52</v>
      </c>
      <c r="E22" s="92" t="s">
        <v>46</v>
      </c>
    </row>
    <row r="23" spans="1:5" ht="14.45" x14ac:dyDescent="0.3">
      <c r="A23" s="93">
        <v>41184.57708333333</v>
      </c>
      <c r="B23" s="93">
        <v>41185.554166666669</v>
      </c>
      <c r="C23" s="92" t="s">
        <v>44</v>
      </c>
      <c r="D23" s="92" t="s">
        <v>49</v>
      </c>
      <c r="E23" s="92" t="s">
        <v>46</v>
      </c>
    </row>
    <row r="24" spans="1:5" ht="14.45" x14ac:dyDescent="0.3">
      <c r="A24" s="93">
        <v>41185.363888888889</v>
      </c>
      <c r="B24" s="93">
        <v>41185.554166666669</v>
      </c>
      <c r="C24" s="92" t="s">
        <v>44</v>
      </c>
      <c r="D24" s="92" t="s">
        <v>53</v>
      </c>
      <c r="E24" s="92" t="s">
        <v>46</v>
      </c>
    </row>
    <row r="25" spans="1:5" ht="14.45" hidden="1" x14ac:dyDescent="0.3">
      <c r="A25" s="93">
        <v>41185.374305555553</v>
      </c>
      <c r="B25" s="93">
        <v>41185.556250000001</v>
      </c>
      <c r="C25" s="92" t="s">
        <v>44</v>
      </c>
      <c r="D25" s="92" t="s">
        <v>45</v>
      </c>
      <c r="E25" s="92" t="s">
        <v>46</v>
      </c>
    </row>
    <row r="26" spans="1:5" ht="14.45" hidden="1" x14ac:dyDescent="0.3">
      <c r="A26" s="93">
        <v>41185.375</v>
      </c>
      <c r="B26" s="93">
        <v>41185.557638888888</v>
      </c>
      <c r="C26" s="92" t="s">
        <v>44</v>
      </c>
      <c r="D26" s="92" t="s">
        <v>54</v>
      </c>
      <c r="E26" s="92" t="s">
        <v>46</v>
      </c>
    </row>
    <row r="27" spans="1:5" ht="14.45" hidden="1" x14ac:dyDescent="0.3">
      <c r="A27" s="93">
        <v>41185.375694444447</v>
      </c>
      <c r="B27" s="93">
        <v>41185.557638888888</v>
      </c>
      <c r="C27" s="92" t="s">
        <v>70</v>
      </c>
      <c r="D27" s="92" t="s">
        <v>52</v>
      </c>
      <c r="E27" s="92" t="s">
        <v>46</v>
      </c>
    </row>
    <row r="28" spans="1:5" ht="14.45" hidden="1" x14ac:dyDescent="0.3">
      <c r="A28" s="93">
        <v>41185.376388888886</v>
      </c>
      <c r="B28" s="93">
        <v>41185.557638888888</v>
      </c>
      <c r="C28" s="92" t="s">
        <v>70</v>
      </c>
      <c r="D28" s="92" t="s">
        <v>52</v>
      </c>
      <c r="E28" s="92" t="s">
        <v>46</v>
      </c>
    </row>
    <row r="29" spans="1:5" ht="14.45" hidden="1" x14ac:dyDescent="0.3">
      <c r="A29" s="93">
        <v>41185.377083333333</v>
      </c>
      <c r="B29" s="93">
        <v>41185.557638888888</v>
      </c>
      <c r="C29" s="92" t="s">
        <v>70</v>
      </c>
      <c r="D29" s="92" t="s">
        <v>52</v>
      </c>
      <c r="E29" s="92" t="s">
        <v>46</v>
      </c>
    </row>
    <row r="30" spans="1:5" ht="14.45" hidden="1" x14ac:dyDescent="0.3">
      <c r="A30" s="93">
        <v>41185.377083333333</v>
      </c>
      <c r="B30" s="93">
        <v>41185.557638888888</v>
      </c>
      <c r="C30" s="92" t="s">
        <v>70</v>
      </c>
      <c r="D30" s="92" t="s">
        <v>52</v>
      </c>
      <c r="E30" s="92" t="s">
        <v>46</v>
      </c>
    </row>
    <row r="31" spans="1:5" ht="14.45" hidden="1" x14ac:dyDescent="0.3">
      <c r="A31" s="93">
        <v>41185.377083333333</v>
      </c>
      <c r="B31" s="93">
        <v>41185.558333333334</v>
      </c>
      <c r="C31" s="92" t="s">
        <v>70</v>
      </c>
      <c r="D31" s="92" t="s">
        <v>52</v>
      </c>
      <c r="E31" s="92" t="s">
        <v>46</v>
      </c>
    </row>
    <row r="32" spans="1:5" ht="14.45" hidden="1" x14ac:dyDescent="0.3">
      <c r="A32" s="93">
        <v>41185.37777777778</v>
      </c>
      <c r="B32" s="93">
        <v>41185.558333333334</v>
      </c>
      <c r="C32" s="92" t="s">
        <v>70</v>
      </c>
      <c r="D32" s="92" t="s">
        <v>52</v>
      </c>
      <c r="E32" s="92" t="s">
        <v>46</v>
      </c>
    </row>
    <row r="33" spans="1:5" ht="14.45" hidden="1" x14ac:dyDescent="0.3">
      <c r="A33" s="93">
        <v>41185.626388888886</v>
      </c>
      <c r="B33" s="93">
        <v>41186.551388888889</v>
      </c>
      <c r="C33" s="92" t="s">
        <v>70</v>
      </c>
      <c r="D33" s="92" t="s">
        <v>52</v>
      </c>
      <c r="E33" s="92" t="s">
        <v>46</v>
      </c>
    </row>
    <row r="34" spans="1:5" ht="14.45" hidden="1" x14ac:dyDescent="0.3">
      <c r="A34" s="93">
        <v>41186.337500000001</v>
      </c>
      <c r="B34" s="93">
        <v>41186.554861111108</v>
      </c>
      <c r="C34" s="92" t="s">
        <v>44</v>
      </c>
      <c r="D34" s="92" t="s">
        <v>55</v>
      </c>
      <c r="E34" s="92" t="s">
        <v>46</v>
      </c>
    </row>
    <row r="35" spans="1:5" ht="14.45" hidden="1" x14ac:dyDescent="0.3">
      <c r="A35" s="93">
        <v>41186.338194444441</v>
      </c>
      <c r="B35" s="93">
        <v>41186.554861111108</v>
      </c>
      <c r="C35" s="92" t="s">
        <v>44</v>
      </c>
      <c r="D35" s="92" t="s">
        <v>55</v>
      </c>
      <c r="E35" s="92" t="s">
        <v>46</v>
      </c>
    </row>
    <row r="36" spans="1:5" ht="14.45" hidden="1" x14ac:dyDescent="0.3">
      <c r="A36" s="93">
        <v>41186.338888888888</v>
      </c>
      <c r="B36" s="93">
        <v>41186.554861111108</v>
      </c>
      <c r="C36" s="92" t="s">
        <v>44</v>
      </c>
      <c r="D36" s="92" t="s">
        <v>55</v>
      </c>
      <c r="E36" s="92" t="s">
        <v>46</v>
      </c>
    </row>
    <row r="37" spans="1:5" ht="14.45" hidden="1" x14ac:dyDescent="0.3">
      <c r="A37" s="93">
        <v>41186.343055555553</v>
      </c>
      <c r="B37" s="93">
        <v>41186.555555555555</v>
      </c>
      <c r="C37" s="92" t="s">
        <v>44</v>
      </c>
      <c r="D37" s="92" t="s">
        <v>55</v>
      </c>
      <c r="E37" s="92" t="s">
        <v>46</v>
      </c>
    </row>
    <row r="38" spans="1:5" ht="14.45" hidden="1" x14ac:dyDescent="0.3">
      <c r="A38" s="93">
        <v>41186.343055555553</v>
      </c>
      <c r="B38" s="93">
        <v>41186.555555555555</v>
      </c>
      <c r="C38" s="92" t="s">
        <v>44</v>
      </c>
      <c r="D38" s="92" t="s">
        <v>55</v>
      </c>
      <c r="E38" s="92" t="s">
        <v>46</v>
      </c>
    </row>
    <row r="39" spans="1:5" ht="14.45" hidden="1" x14ac:dyDescent="0.3">
      <c r="A39" s="93">
        <v>41186.343055555553</v>
      </c>
      <c r="B39" s="93">
        <v>41186.555555555555</v>
      </c>
      <c r="C39" s="92" t="s">
        <v>44</v>
      </c>
      <c r="D39" s="92" t="s">
        <v>55</v>
      </c>
      <c r="E39" s="92" t="s">
        <v>46</v>
      </c>
    </row>
    <row r="40" spans="1:5" ht="14.45" hidden="1" x14ac:dyDescent="0.3">
      <c r="A40" s="93">
        <v>41186.344444444447</v>
      </c>
      <c r="B40" s="93">
        <v>41186.555555555555</v>
      </c>
      <c r="C40" s="92" t="s">
        <v>44</v>
      </c>
      <c r="D40" s="92" t="s">
        <v>55</v>
      </c>
      <c r="E40" s="92" t="s">
        <v>46</v>
      </c>
    </row>
    <row r="41" spans="1:5" ht="14.45" x14ac:dyDescent="0.3">
      <c r="A41" s="93">
        <v>41186.345138888886</v>
      </c>
      <c r="B41" s="93">
        <v>41186.555555555555</v>
      </c>
      <c r="C41" s="92" t="s">
        <v>44</v>
      </c>
      <c r="D41" s="92" t="s">
        <v>53</v>
      </c>
      <c r="E41" s="92" t="s">
        <v>46</v>
      </c>
    </row>
    <row r="42" spans="1:5" ht="14.45" hidden="1" x14ac:dyDescent="0.3">
      <c r="A42" s="93">
        <v>41186.34652777778</v>
      </c>
      <c r="B42" s="93">
        <v>41186.556944444441</v>
      </c>
      <c r="C42" s="92" t="s">
        <v>44</v>
      </c>
      <c r="D42" s="92" t="s">
        <v>71</v>
      </c>
      <c r="E42" s="92" t="s">
        <v>46</v>
      </c>
    </row>
    <row r="43" spans="1:5" ht="14.45" hidden="1" x14ac:dyDescent="0.3">
      <c r="A43" s="93">
        <v>41186.355555555558</v>
      </c>
      <c r="B43" s="93">
        <v>41186.556944444441</v>
      </c>
      <c r="C43" s="92" t="s">
        <v>44</v>
      </c>
      <c r="D43" s="92" t="s">
        <v>71</v>
      </c>
      <c r="E43" s="92" t="s">
        <v>46</v>
      </c>
    </row>
    <row r="44" spans="1:5" ht="14.45" hidden="1" x14ac:dyDescent="0.3">
      <c r="A44" s="93">
        <v>41186.488194444442</v>
      </c>
      <c r="B44" s="93">
        <v>41186.551388888889</v>
      </c>
      <c r="C44" s="92" t="s">
        <v>70</v>
      </c>
      <c r="D44" s="92" t="s">
        <v>52</v>
      </c>
      <c r="E44" s="92" t="s">
        <v>46</v>
      </c>
    </row>
    <row r="45" spans="1:5" ht="14.45" hidden="1" x14ac:dyDescent="0.3">
      <c r="A45" s="93">
        <v>41186.488888888889</v>
      </c>
      <c r="B45" s="93">
        <v>41186.551388888889</v>
      </c>
      <c r="C45" s="92" t="s">
        <v>70</v>
      </c>
      <c r="D45" s="92" t="s">
        <v>52</v>
      </c>
      <c r="E45" s="92" t="s">
        <v>46</v>
      </c>
    </row>
    <row r="46" spans="1:5" ht="14.45" hidden="1" x14ac:dyDescent="0.3">
      <c r="A46" s="93">
        <v>41186.489583333336</v>
      </c>
      <c r="B46" s="93">
        <v>41186.5625</v>
      </c>
      <c r="C46" s="92" t="s">
        <v>70</v>
      </c>
      <c r="D46" s="92" t="s">
        <v>52</v>
      </c>
      <c r="E46" s="92" t="s">
        <v>46</v>
      </c>
    </row>
    <row r="47" spans="1:5" ht="14.45" hidden="1" x14ac:dyDescent="0.3">
      <c r="A47" s="93">
        <v>41186.490972222222</v>
      </c>
      <c r="B47" s="93">
        <v>41186.5625</v>
      </c>
      <c r="C47" s="92" t="s">
        <v>70</v>
      </c>
      <c r="D47" s="92" t="s">
        <v>52</v>
      </c>
      <c r="E47" s="92" t="s">
        <v>46</v>
      </c>
    </row>
    <row r="48" spans="1:5" ht="14.45" hidden="1" x14ac:dyDescent="0.3">
      <c r="A48" s="93">
        <v>41186.494444444441</v>
      </c>
      <c r="B48" s="93">
        <v>41186.552777777775</v>
      </c>
      <c r="C48" s="92" t="s">
        <v>70</v>
      </c>
      <c r="D48" s="92" t="s">
        <v>52</v>
      </c>
      <c r="E48" s="92" t="s">
        <v>46</v>
      </c>
    </row>
    <row r="49" spans="1:5" ht="14.45" hidden="1" x14ac:dyDescent="0.3">
      <c r="A49" s="93">
        <v>41186.495138888888</v>
      </c>
      <c r="B49" s="93">
        <v>41186.552777777775</v>
      </c>
      <c r="C49" s="92" t="s">
        <v>70</v>
      </c>
      <c r="D49" s="92" t="s">
        <v>52</v>
      </c>
      <c r="E49" s="92" t="s">
        <v>46</v>
      </c>
    </row>
    <row r="50" spans="1:5" ht="14.45" hidden="1" x14ac:dyDescent="0.3">
      <c r="A50" s="93">
        <v>41186.495833333334</v>
      </c>
      <c r="B50" s="93">
        <v>41186.552777777775</v>
      </c>
      <c r="C50" s="92" t="s">
        <v>70</v>
      </c>
      <c r="D50" s="92" t="s">
        <v>52</v>
      </c>
      <c r="E50" s="92" t="s">
        <v>46</v>
      </c>
    </row>
    <row r="51" spans="1:5" ht="14.45" hidden="1" x14ac:dyDescent="0.3">
      <c r="A51" s="93">
        <v>41186.496527777781</v>
      </c>
      <c r="B51" s="93">
        <v>41186.552777777775</v>
      </c>
      <c r="C51" s="92" t="s">
        <v>70</v>
      </c>
      <c r="D51" s="92" t="s">
        <v>52</v>
      </c>
      <c r="E51" s="92" t="s">
        <v>46</v>
      </c>
    </row>
    <row r="52" spans="1:5" ht="14.45" hidden="1" x14ac:dyDescent="0.3">
      <c r="A52" s="93">
        <v>41186.496527777781</v>
      </c>
      <c r="B52" s="93">
        <v>41186.553472222222</v>
      </c>
      <c r="C52" s="92" t="s">
        <v>70</v>
      </c>
      <c r="D52" s="92" t="s">
        <v>52</v>
      </c>
      <c r="E52" s="92" t="s">
        <v>46</v>
      </c>
    </row>
    <row r="53" spans="1:5" ht="14.45" hidden="1" x14ac:dyDescent="0.3">
      <c r="A53" s="93">
        <v>41186.496527777781</v>
      </c>
      <c r="B53" s="93">
        <v>41186.553472222222</v>
      </c>
      <c r="C53" s="92" t="s">
        <v>70</v>
      </c>
      <c r="D53" s="92" t="s">
        <v>52</v>
      </c>
      <c r="E53" s="92" t="s">
        <v>46</v>
      </c>
    </row>
    <row r="54" spans="1:5" ht="14.45" hidden="1" x14ac:dyDescent="0.3">
      <c r="A54" s="93">
        <v>41186.49722222222</v>
      </c>
      <c r="B54" s="93">
        <v>41186.554166666669</v>
      </c>
      <c r="C54" s="92" t="s">
        <v>70</v>
      </c>
      <c r="D54" s="92" t="s">
        <v>52</v>
      </c>
      <c r="E54" s="92" t="s">
        <v>46</v>
      </c>
    </row>
    <row r="55" spans="1:5" ht="14.45" hidden="1" x14ac:dyDescent="0.3">
      <c r="A55" s="93">
        <v>41186.497916666667</v>
      </c>
      <c r="B55" s="93">
        <v>41186.554166666669</v>
      </c>
      <c r="C55" s="92" t="s">
        <v>70</v>
      </c>
      <c r="D55" s="92" t="s">
        <v>52</v>
      </c>
      <c r="E55" s="92" t="s">
        <v>46</v>
      </c>
    </row>
    <row r="56" spans="1:5" ht="14.45" hidden="1" x14ac:dyDescent="0.3">
      <c r="A56" s="93">
        <v>41186.497916666667</v>
      </c>
      <c r="B56" s="93">
        <v>41186.5625</v>
      </c>
      <c r="C56" s="92" t="s">
        <v>70</v>
      </c>
      <c r="D56" s="92" t="s">
        <v>52</v>
      </c>
      <c r="E56" s="92" t="s">
        <v>46</v>
      </c>
    </row>
    <row r="57" spans="1:5" ht="14.45" hidden="1" x14ac:dyDescent="0.3">
      <c r="A57" s="93">
        <v>41186.498611111114</v>
      </c>
      <c r="B57" s="93">
        <v>41186.554166666669</v>
      </c>
      <c r="C57" s="92" t="s">
        <v>70</v>
      </c>
      <c r="D57" s="92" t="s">
        <v>52</v>
      </c>
      <c r="E57" s="92" t="s">
        <v>46</v>
      </c>
    </row>
    <row r="58" spans="1:5" ht="14.45" hidden="1" x14ac:dyDescent="0.3">
      <c r="A58" s="93">
        <v>41186.498611111114</v>
      </c>
      <c r="B58" s="93">
        <v>41186.554166666669</v>
      </c>
      <c r="C58" s="92" t="s">
        <v>70</v>
      </c>
      <c r="D58" s="92" t="s">
        <v>52</v>
      </c>
      <c r="E58" s="92" t="s">
        <v>46</v>
      </c>
    </row>
    <row r="59" spans="1:5" ht="14.45" hidden="1" x14ac:dyDescent="0.3">
      <c r="A59" s="93">
        <v>41186.501388888886</v>
      </c>
      <c r="B59" s="93">
        <v>41186.554861111108</v>
      </c>
      <c r="C59" s="92" t="s">
        <v>70</v>
      </c>
      <c r="D59" s="92" t="s">
        <v>76</v>
      </c>
      <c r="E59" s="92" t="s">
        <v>46</v>
      </c>
    </row>
    <row r="60" spans="1:5" ht="14.45" hidden="1" x14ac:dyDescent="0.3">
      <c r="A60" s="93">
        <v>41186.502083333333</v>
      </c>
      <c r="B60" s="93">
        <v>41186.554861111108</v>
      </c>
      <c r="C60" s="92" t="s">
        <v>70</v>
      </c>
      <c r="D60" s="92" t="s">
        <v>76</v>
      </c>
      <c r="E60" s="92" t="s">
        <v>46</v>
      </c>
    </row>
    <row r="61" spans="1:5" ht="14.45" hidden="1" x14ac:dyDescent="0.3">
      <c r="A61" s="93">
        <v>41186.557638888888</v>
      </c>
      <c r="B61" s="93">
        <v>41186.644444444442</v>
      </c>
      <c r="C61" s="92" t="s">
        <v>44</v>
      </c>
      <c r="D61" s="92" t="s">
        <v>79</v>
      </c>
      <c r="E61" s="92" t="s">
        <v>46</v>
      </c>
    </row>
    <row r="62" spans="1:5" ht="14.45" hidden="1" x14ac:dyDescent="0.3">
      <c r="A62" s="93">
        <v>41186.558333333334</v>
      </c>
      <c r="B62" s="93">
        <v>41186.644444444442</v>
      </c>
      <c r="C62" s="92" t="s">
        <v>44</v>
      </c>
      <c r="D62" s="92" t="s">
        <v>79</v>
      </c>
      <c r="E62" s="92" t="s">
        <v>46</v>
      </c>
    </row>
    <row r="63" spans="1:5" ht="14.45" hidden="1" x14ac:dyDescent="0.3">
      <c r="A63" s="93">
        <v>41186.559027777781</v>
      </c>
      <c r="B63" s="93">
        <v>41186.645138888889</v>
      </c>
      <c r="C63" s="92" t="s">
        <v>44</v>
      </c>
      <c r="D63" s="92" t="s">
        <v>79</v>
      </c>
      <c r="E63" s="92" t="s">
        <v>46</v>
      </c>
    </row>
    <row r="64" spans="1:5" ht="14.45" hidden="1" x14ac:dyDescent="0.3">
      <c r="A64" s="93">
        <v>41186.559027777781</v>
      </c>
      <c r="B64" s="93">
        <v>41186.645138888889</v>
      </c>
      <c r="C64" s="92" t="s">
        <v>44</v>
      </c>
      <c r="D64" s="92" t="s">
        <v>79</v>
      </c>
      <c r="E64" s="92" t="s">
        <v>46</v>
      </c>
    </row>
    <row r="65" spans="1:5" ht="14.45" hidden="1" x14ac:dyDescent="0.3">
      <c r="A65" s="93">
        <v>41186.559027777781</v>
      </c>
      <c r="B65" s="93">
        <v>41186.645138888889</v>
      </c>
      <c r="C65" s="92" t="s">
        <v>44</v>
      </c>
      <c r="D65" s="92" t="s">
        <v>79</v>
      </c>
      <c r="E65" s="92" t="s">
        <v>46</v>
      </c>
    </row>
    <row r="66" spans="1:5" ht="14.45" hidden="1" x14ac:dyDescent="0.3">
      <c r="A66" s="93">
        <v>41186.55972222222</v>
      </c>
      <c r="B66" s="93">
        <v>41186.645138888889</v>
      </c>
      <c r="C66" s="92" t="s">
        <v>44</v>
      </c>
      <c r="D66" s="92" t="s">
        <v>79</v>
      </c>
      <c r="E66" s="92" t="s">
        <v>46</v>
      </c>
    </row>
    <row r="67" spans="1:5" ht="14.45" hidden="1" x14ac:dyDescent="0.3">
      <c r="A67" s="93">
        <v>41186.55972222222</v>
      </c>
      <c r="B67" s="93">
        <v>41186.645138888889</v>
      </c>
      <c r="C67" s="92" t="s">
        <v>44</v>
      </c>
      <c r="D67" s="92" t="s">
        <v>79</v>
      </c>
      <c r="E67" s="92" t="s">
        <v>46</v>
      </c>
    </row>
    <row r="68" spans="1:5" ht="14.45" hidden="1" x14ac:dyDescent="0.3">
      <c r="A68" s="93">
        <v>41186.55972222222</v>
      </c>
      <c r="B68" s="93">
        <v>41186.645138888889</v>
      </c>
      <c r="C68" s="92" t="s">
        <v>44</v>
      </c>
      <c r="D68" s="92" t="s">
        <v>79</v>
      </c>
      <c r="E68" s="92" t="s">
        <v>46</v>
      </c>
    </row>
    <row r="69" spans="1:5" ht="14.45" hidden="1" x14ac:dyDescent="0.3">
      <c r="A69" s="93">
        <v>41186.560416666667</v>
      </c>
      <c r="B69" s="93">
        <v>41186.645833333336</v>
      </c>
      <c r="C69" s="92" t="s">
        <v>44</v>
      </c>
      <c r="D69" s="92" t="s">
        <v>79</v>
      </c>
      <c r="E69" s="92" t="s">
        <v>46</v>
      </c>
    </row>
    <row r="70" spans="1:5" ht="14.45" hidden="1" x14ac:dyDescent="0.3">
      <c r="A70" s="93">
        <v>41186.560416666667</v>
      </c>
      <c r="B70" s="93">
        <v>41186.645833333336</v>
      </c>
      <c r="C70" s="92" t="s">
        <v>44</v>
      </c>
      <c r="D70" s="92" t="s">
        <v>79</v>
      </c>
      <c r="E70" s="92" t="s">
        <v>46</v>
      </c>
    </row>
    <row r="71" spans="1:5" ht="14.45" hidden="1" x14ac:dyDescent="0.3">
      <c r="A71" s="93">
        <v>41186.560416666667</v>
      </c>
      <c r="B71" s="93">
        <v>41186.645833333336</v>
      </c>
      <c r="C71" s="92" t="s">
        <v>44</v>
      </c>
      <c r="D71" s="92" t="s">
        <v>79</v>
      </c>
      <c r="E71" s="92" t="s">
        <v>46</v>
      </c>
    </row>
    <row r="72" spans="1:5" ht="14.45" hidden="1" x14ac:dyDescent="0.3">
      <c r="A72" s="93">
        <v>41186.560416666667</v>
      </c>
      <c r="B72" s="93">
        <v>41186.645833333336</v>
      </c>
      <c r="C72" s="92" t="s">
        <v>44</v>
      </c>
      <c r="D72" s="92" t="s">
        <v>79</v>
      </c>
      <c r="E72" s="92" t="s">
        <v>46</v>
      </c>
    </row>
    <row r="73" spans="1:5" ht="14.45" hidden="1" x14ac:dyDescent="0.3">
      <c r="A73" s="93">
        <v>41186.565972222219</v>
      </c>
      <c r="B73" s="93">
        <v>41186.646527777775</v>
      </c>
      <c r="C73" s="92" t="s">
        <v>44</v>
      </c>
      <c r="D73" s="92" t="s">
        <v>56</v>
      </c>
      <c r="E73" s="92" t="s">
        <v>46</v>
      </c>
    </row>
    <row r="74" spans="1:5" ht="14.45" hidden="1" x14ac:dyDescent="0.3">
      <c r="A74" s="93">
        <v>41186.567361111112</v>
      </c>
      <c r="B74" s="93">
        <v>41186.647916666669</v>
      </c>
      <c r="C74" s="92" t="s">
        <v>44</v>
      </c>
      <c r="D74" s="92" t="s">
        <v>50</v>
      </c>
      <c r="E74" s="92" t="s">
        <v>46</v>
      </c>
    </row>
    <row r="75" spans="1:5" ht="14.45" hidden="1" x14ac:dyDescent="0.3">
      <c r="A75" s="93">
        <v>41186.568055555559</v>
      </c>
      <c r="B75" s="93">
        <v>41186.648611111108</v>
      </c>
      <c r="C75" s="92" t="s">
        <v>44</v>
      </c>
      <c r="D75" s="92" t="s">
        <v>81</v>
      </c>
      <c r="E75" s="92" t="s">
        <v>46</v>
      </c>
    </row>
    <row r="76" spans="1:5" ht="14.45" hidden="1" x14ac:dyDescent="0.3">
      <c r="A76" s="93">
        <v>41186.640277777777</v>
      </c>
      <c r="B76" s="93">
        <v>41186.649305555555</v>
      </c>
      <c r="C76" s="92" t="s">
        <v>70</v>
      </c>
      <c r="D76" s="92" t="s">
        <v>52</v>
      </c>
      <c r="E76" s="92" t="s">
        <v>46</v>
      </c>
    </row>
    <row r="77" spans="1:5" ht="14.45" hidden="1" x14ac:dyDescent="0.3">
      <c r="A77" s="93">
        <v>41186.640972222223</v>
      </c>
      <c r="B77" s="93">
        <v>41186.649305555555</v>
      </c>
      <c r="C77" s="92" t="s">
        <v>70</v>
      </c>
      <c r="D77" s="92" t="s">
        <v>52</v>
      </c>
      <c r="E77" s="92" t="s">
        <v>46</v>
      </c>
    </row>
    <row r="78" spans="1:5" ht="14.45" hidden="1" x14ac:dyDescent="0.3">
      <c r="A78" s="93">
        <v>41186.640972222223</v>
      </c>
      <c r="B78" s="93">
        <v>41186.649305555555</v>
      </c>
      <c r="C78" s="92" t="s">
        <v>70</v>
      </c>
      <c r="D78" s="92" t="s">
        <v>52</v>
      </c>
      <c r="E78" s="92" t="s">
        <v>46</v>
      </c>
    </row>
    <row r="79" spans="1:5" ht="14.45" hidden="1" x14ac:dyDescent="0.3">
      <c r="A79" s="93">
        <v>41186.64166666667</v>
      </c>
      <c r="B79" s="93">
        <v>41186.649305555555</v>
      </c>
      <c r="C79" s="92" t="s">
        <v>70</v>
      </c>
      <c r="D79" s="92" t="s">
        <v>52</v>
      </c>
      <c r="E79" s="92" t="s">
        <v>46</v>
      </c>
    </row>
    <row r="80" spans="1:5" ht="14.45" hidden="1" x14ac:dyDescent="0.3">
      <c r="A80" s="93">
        <v>41186.64166666667</v>
      </c>
      <c r="B80" s="93">
        <v>41186.685416666667</v>
      </c>
      <c r="C80" s="92" t="s">
        <v>70</v>
      </c>
      <c r="D80" s="92" t="s">
        <v>76</v>
      </c>
      <c r="E80" s="92" t="s">
        <v>46</v>
      </c>
    </row>
    <row r="81" spans="1:5" ht="14.45" x14ac:dyDescent="0.3">
      <c r="A81" s="93">
        <v>41186.643055555556</v>
      </c>
      <c r="B81" s="93">
        <v>41186.686111111114</v>
      </c>
      <c r="C81" s="92" t="s">
        <v>44</v>
      </c>
      <c r="D81" s="92" t="s">
        <v>57</v>
      </c>
      <c r="E81" s="92" t="s">
        <v>46</v>
      </c>
    </row>
    <row r="82" spans="1:5" x14ac:dyDescent="0.25">
      <c r="A82" s="93">
        <v>41186.643750000003</v>
      </c>
      <c r="B82" s="93">
        <v>41186.65</v>
      </c>
      <c r="C82" s="92" t="s">
        <v>70</v>
      </c>
      <c r="D82" s="92" t="s">
        <v>53</v>
      </c>
      <c r="E82" s="92" t="s">
        <v>46</v>
      </c>
    </row>
    <row r="83" spans="1:5" ht="14.45" hidden="1" x14ac:dyDescent="0.3">
      <c r="A83" s="93">
        <v>41186.668055555558</v>
      </c>
      <c r="B83" s="93">
        <v>41186.671527777777</v>
      </c>
      <c r="C83" s="92" t="s">
        <v>44</v>
      </c>
      <c r="D83" s="92" t="s">
        <v>54</v>
      </c>
      <c r="E83" s="92" t="s">
        <v>46</v>
      </c>
    </row>
    <row r="84" spans="1:5" ht="14.45" hidden="1" x14ac:dyDescent="0.3">
      <c r="A84" s="93">
        <v>41186.673611111109</v>
      </c>
      <c r="B84" s="93">
        <v>41186.686111111114</v>
      </c>
      <c r="C84" s="92" t="s">
        <v>70</v>
      </c>
      <c r="D84" s="92" t="s">
        <v>77</v>
      </c>
      <c r="E84" s="92" t="s">
        <v>46</v>
      </c>
    </row>
    <row r="85" spans="1:5" ht="14.45" hidden="1" x14ac:dyDescent="0.3">
      <c r="A85" s="93">
        <v>41186.674305555556</v>
      </c>
      <c r="B85" s="93">
        <v>41186.686111111114</v>
      </c>
      <c r="C85" s="92" t="s">
        <v>44</v>
      </c>
      <c r="D85" s="92" t="s">
        <v>45</v>
      </c>
      <c r="E85" s="92" t="s">
        <v>46</v>
      </c>
    </row>
    <row r="86" spans="1:5" ht="14.45" hidden="1" x14ac:dyDescent="0.3">
      <c r="A86" s="93">
        <v>41186.686805555553</v>
      </c>
      <c r="B86" s="93">
        <v>41187.383333333331</v>
      </c>
      <c r="C86" s="92" t="s">
        <v>70</v>
      </c>
      <c r="D86" s="92" t="s">
        <v>52</v>
      </c>
      <c r="E86" s="92" t="s">
        <v>46</v>
      </c>
    </row>
    <row r="87" spans="1:5" ht="14.45" hidden="1" x14ac:dyDescent="0.3">
      <c r="A87" s="93">
        <v>41186.686805555553</v>
      </c>
      <c r="B87" s="93">
        <v>41187.383333333331</v>
      </c>
      <c r="C87" s="92" t="s">
        <v>70</v>
      </c>
      <c r="D87" s="92" t="s">
        <v>52</v>
      </c>
      <c r="E87" s="92" t="s">
        <v>46</v>
      </c>
    </row>
    <row r="88" spans="1:5" ht="14.45" hidden="1" x14ac:dyDescent="0.3">
      <c r="A88" s="93">
        <v>41186.686805555553</v>
      </c>
      <c r="B88" s="93">
        <v>41187.383333333331</v>
      </c>
      <c r="C88" s="92" t="s">
        <v>70</v>
      </c>
      <c r="D88" s="92" t="s">
        <v>52</v>
      </c>
      <c r="E88" s="92" t="s">
        <v>46</v>
      </c>
    </row>
    <row r="89" spans="1:5" ht="14.45" hidden="1" x14ac:dyDescent="0.3">
      <c r="A89" s="93">
        <v>41186.71875</v>
      </c>
      <c r="B89" s="93">
        <v>41187.386111111111</v>
      </c>
      <c r="C89" s="92" t="s">
        <v>44</v>
      </c>
      <c r="D89" s="92" t="s">
        <v>45</v>
      </c>
      <c r="E89" s="92" t="s">
        <v>46</v>
      </c>
    </row>
    <row r="90" spans="1:5" ht="14.45" hidden="1" x14ac:dyDescent="0.3">
      <c r="A90" s="93">
        <v>41186.73333333333</v>
      </c>
      <c r="B90" s="93">
        <v>41187.38958333333</v>
      </c>
      <c r="C90" s="92" t="s">
        <v>44</v>
      </c>
      <c r="D90" s="92" t="s">
        <v>50</v>
      </c>
      <c r="E90" s="92" t="s">
        <v>46</v>
      </c>
    </row>
    <row r="91" spans="1:5" ht="14.45" hidden="1" x14ac:dyDescent="0.3">
      <c r="A91" s="93">
        <v>41187.345138888886</v>
      </c>
      <c r="B91" s="93">
        <v>41187.362500000003</v>
      </c>
      <c r="C91" s="92" t="s">
        <v>72</v>
      </c>
      <c r="D91" s="92" t="s">
        <v>50</v>
      </c>
      <c r="E91" s="92" t="s">
        <v>46</v>
      </c>
    </row>
    <row r="92" spans="1:5" ht="14.45" hidden="1" x14ac:dyDescent="0.3">
      <c r="A92" s="93">
        <v>41187.375</v>
      </c>
      <c r="B92" s="93">
        <v>41187.384027777778</v>
      </c>
      <c r="C92" s="92" t="s">
        <v>70</v>
      </c>
      <c r="D92" s="92" t="s">
        <v>52</v>
      </c>
      <c r="E92" s="92" t="s">
        <v>46</v>
      </c>
    </row>
    <row r="93" spans="1:5" ht="14.45" hidden="1" x14ac:dyDescent="0.3">
      <c r="A93" s="93">
        <v>41187.375694444447</v>
      </c>
      <c r="B93" s="93">
        <v>41187.384027777778</v>
      </c>
      <c r="C93" s="92" t="s">
        <v>70</v>
      </c>
      <c r="D93" s="92" t="s">
        <v>52</v>
      </c>
      <c r="E93" s="92" t="s">
        <v>46</v>
      </c>
    </row>
    <row r="94" spans="1:5" ht="14.45" hidden="1" x14ac:dyDescent="0.3">
      <c r="A94" s="93">
        <v>41187.375694444447</v>
      </c>
      <c r="B94" s="93">
        <v>41187.384027777778</v>
      </c>
      <c r="C94" s="92" t="s">
        <v>70</v>
      </c>
      <c r="D94" s="92" t="s">
        <v>52</v>
      </c>
      <c r="E94" s="92" t="s">
        <v>46</v>
      </c>
    </row>
    <row r="95" spans="1:5" ht="14.45" hidden="1" x14ac:dyDescent="0.3">
      <c r="A95" s="93">
        <v>41187.375694444447</v>
      </c>
      <c r="B95" s="93">
        <v>41187.384027777778</v>
      </c>
      <c r="C95" s="92" t="s">
        <v>70</v>
      </c>
      <c r="D95" s="92" t="s">
        <v>52</v>
      </c>
      <c r="E95" s="92" t="s">
        <v>46</v>
      </c>
    </row>
    <row r="96" spans="1:5" ht="14.45" hidden="1" x14ac:dyDescent="0.3">
      <c r="A96" s="93">
        <v>41187.37777777778</v>
      </c>
      <c r="B96" s="93">
        <v>41187.384027777778</v>
      </c>
      <c r="C96" s="92" t="s">
        <v>70</v>
      </c>
      <c r="D96" s="92" t="s">
        <v>52</v>
      </c>
      <c r="E96" s="92" t="s">
        <v>46</v>
      </c>
    </row>
    <row r="97" spans="1:5" ht="14.45" hidden="1" x14ac:dyDescent="0.3">
      <c r="A97" s="93">
        <v>41187.37777777778</v>
      </c>
      <c r="B97" s="93">
        <v>41187.384027777778</v>
      </c>
      <c r="C97" s="92" t="s">
        <v>70</v>
      </c>
      <c r="D97" s="92" t="s">
        <v>52</v>
      </c>
      <c r="E97" s="92" t="s">
        <v>46</v>
      </c>
    </row>
    <row r="98" spans="1:5" ht="14.45" hidden="1" x14ac:dyDescent="0.3">
      <c r="A98" s="93">
        <v>41187.37777777778</v>
      </c>
      <c r="B98" s="93">
        <v>41187.384027777778</v>
      </c>
      <c r="C98" s="92" t="s">
        <v>70</v>
      </c>
      <c r="D98" s="92" t="s">
        <v>52</v>
      </c>
      <c r="E98" s="92" t="s">
        <v>46</v>
      </c>
    </row>
    <row r="99" spans="1:5" ht="14.45" hidden="1" x14ac:dyDescent="0.3">
      <c r="A99" s="93">
        <v>41187.37777777778</v>
      </c>
      <c r="B99" s="93">
        <v>41187.384722222225</v>
      </c>
      <c r="C99" s="92" t="s">
        <v>70</v>
      </c>
      <c r="D99" s="92" t="s">
        <v>77</v>
      </c>
      <c r="E99" s="92" t="s">
        <v>46</v>
      </c>
    </row>
    <row r="100" spans="1:5" ht="14.45" hidden="1" x14ac:dyDescent="0.3">
      <c r="A100" s="93">
        <v>41187.422222222223</v>
      </c>
      <c r="B100" s="93">
        <v>41187.425694444442</v>
      </c>
      <c r="C100" s="92" t="s">
        <v>44</v>
      </c>
      <c r="D100" s="92" t="s">
        <v>50</v>
      </c>
      <c r="E100" s="92" t="s">
        <v>46</v>
      </c>
    </row>
    <row r="101" spans="1:5" ht="14.45" hidden="1" x14ac:dyDescent="0.3">
      <c r="A101" s="93">
        <v>41187.521527777775</v>
      </c>
      <c r="B101" s="93">
        <v>41187.663194444445</v>
      </c>
      <c r="C101" s="92" t="s">
        <v>70</v>
      </c>
      <c r="D101" s="92" t="s">
        <v>52</v>
      </c>
      <c r="E101" s="92" t="s">
        <v>46</v>
      </c>
    </row>
    <row r="102" spans="1:5" ht="14.45" hidden="1" x14ac:dyDescent="0.3">
      <c r="A102" s="93">
        <v>41187.522222222222</v>
      </c>
      <c r="B102" s="93">
        <v>41187.663194444445</v>
      </c>
      <c r="C102" s="92" t="s">
        <v>70</v>
      </c>
      <c r="D102" s="92" t="s">
        <v>52</v>
      </c>
      <c r="E102" s="92" t="s">
        <v>46</v>
      </c>
    </row>
    <row r="103" spans="1:5" ht="14.45" hidden="1" x14ac:dyDescent="0.3">
      <c r="A103" s="93">
        <v>41187.541666666664</v>
      </c>
      <c r="B103" s="93">
        <v>41187.663888888892</v>
      </c>
      <c r="C103" s="92" t="s">
        <v>70</v>
      </c>
      <c r="D103" s="92" t="s">
        <v>52</v>
      </c>
      <c r="E103" s="92" t="s">
        <v>46</v>
      </c>
    </row>
    <row r="104" spans="1:5" ht="14.45" hidden="1" x14ac:dyDescent="0.3">
      <c r="A104" s="93">
        <v>41187.544444444444</v>
      </c>
      <c r="B104" s="93">
        <v>41187.663888888892</v>
      </c>
      <c r="C104" s="92" t="s">
        <v>70</v>
      </c>
      <c r="D104" s="92" t="s">
        <v>52</v>
      </c>
      <c r="E104" s="92" t="s">
        <v>46</v>
      </c>
    </row>
    <row r="105" spans="1:5" ht="14.45" hidden="1" x14ac:dyDescent="0.3">
      <c r="A105" s="93">
        <v>41187.544444444444</v>
      </c>
      <c r="B105" s="93">
        <v>41187.663888888892</v>
      </c>
      <c r="C105" s="92" t="s">
        <v>70</v>
      </c>
      <c r="D105" s="92" t="s">
        <v>52</v>
      </c>
      <c r="E105" s="92" t="s">
        <v>46</v>
      </c>
    </row>
    <row r="106" spans="1:5" ht="14.45" hidden="1" x14ac:dyDescent="0.3">
      <c r="A106" s="93">
        <v>41187.544444444444</v>
      </c>
      <c r="B106" s="93">
        <v>41187.664583333331</v>
      </c>
      <c r="C106" s="92" t="s">
        <v>70</v>
      </c>
      <c r="D106" s="92" t="s">
        <v>52</v>
      </c>
      <c r="E106" s="92" t="s">
        <v>46</v>
      </c>
    </row>
    <row r="107" spans="1:5" ht="14.45" hidden="1" x14ac:dyDescent="0.3">
      <c r="A107" s="93">
        <v>41187.545138888891</v>
      </c>
      <c r="B107" s="93">
        <v>41187.664583333331</v>
      </c>
      <c r="C107" s="92" t="s">
        <v>70</v>
      </c>
      <c r="D107" s="92" t="s">
        <v>52</v>
      </c>
      <c r="E107" s="92" t="s">
        <v>46</v>
      </c>
    </row>
    <row r="108" spans="1:5" ht="14.45" hidden="1" x14ac:dyDescent="0.3">
      <c r="A108" s="93">
        <v>41187.545138888891</v>
      </c>
      <c r="B108" s="93">
        <v>41187.664583333331</v>
      </c>
      <c r="C108" s="92" t="s">
        <v>70</v>
      </c>
      <c r="D108" s="92" t="s">
        <v>52</v>
      </c>
      <c r="E108" s="92" t="s">
        <v>46</v>
      </c>
    </row>
    <row r="109" spans="1:5" ht="14.45" hidden="1" x14ac:dyDescent="0.3">
      <c r="A109" s="93">
        <v>41187.545138888891</v>
      </c>
      <c r="B109" s="93">
        <v>41187.664583333331</v>
      </c>
      <c r="C109" s="92" t="s">
        <v>70</v>
      </c>
      <c r="D109" s="92" t="s">
        <v>52</v>
      </c>
      <c r="E109" s="92" t="s">
        <v>46</v>
      </c>
    </row>
    <row r="110" spans="1:5" ht="14.45" hidden="1" x14ac:dyDescent="0.3">
      <c r="A110" s="93">
        <v>41187.545138888891</v>
      </c>
      <c r="B110" s="93">
        <v>41187.665277777778</v>
      </c>
      <c r="C110" s="92" t="s">
        <v>70</v>
      </c>
      <c r="D110" s="92" t="s">
        <v>52</v>
      </c>
      <c r="E110" s="92" t="s">
        <v>46</v>
      </c>
    </row>
    <row r="111" spans="1:5" ht="14.45" hidden="1" x14ac:dyDescent="0.3">
      <c r="A111" s="93">
        <v>41187.54583333333</v>
      </c>
      <c r="B111" s="93">
        <v>41187.665277777778</v>
      </c>
      <c r="C111" s="92" t="s">
        <v>70</v>
      </c>
      <c r="D111" s="92" t="s">
        <v>52</v>
      </c>
      <c r="E111" s="92" t="s">
        <v>46</v>
      </c>
    </row>
    <row r="112" spans="1:5" ht="14.45" hidden="1" x14ac:dyDescent="0.3">
      <c r="A112" s="93">
        <v>41187.54583333333</v>
      </c>
      <c r="B112" s="93">
        <v>41187.665972222225</v>
      </c>
      <c r="C112" s="92" t="s">
        <v>70</v>
      </c>
      <c r="D112" s="92" t="s">
        <v>52</v>
      </c>
      <c r="E112" s="92" t="s">
        <v>46</v>
      </c>
    </row>
    <row r="113" spans="1:5" ht="14.45" hidden="1" x14ac:dyDescent="0.3">
      <c r="A113" s="93">
        <v>41187.54583333333</v>
      </c>
      <c r="B113" s="93">
        <v>41187.665972222225</v>
      </c>
      <c r="C113" s="92" t="s">
        <v>70</v>
      </c>
      <c r="D113" s="92" t="s">
        <v>52</v>
      </c>
      <c r="E113" s="92" t="s">
        <v>46</v>
      </c>
    </row>
    <row r="114" spans="1:5" ht="14.45" hidden="1" x14ac:dyDescent="0.3">
      <c r="A114" s="93">
        <v>41187.54583333333</v>
      </c>
      <c r="B114" s="93">
        <v>41187.668055555558</v>
      </c>
      <c r="C114" s="92" t="s">
        <v>70</v>
      </c>
      <c r="D114" s="92" t="s">
        <v>52</v>
      </c>
      <c r="E114" s="92" t="s">
        <v>46</v>
      </c>
    </row>
    <row r="115" spans="1:5" ht="14.45" hidden="1" x14ac:dyDescent="0.3">
      <c r="A115" s="93">
        <v>41187.546527777777</v>
      </c>
      <c r="B115" s="93">
        <v>41187.668749999997</v>
      </c>
      <c r="C115" s="92" t="s">
        <v>70</v>
      </c>
      <c r="D115" s="92" t="s">
        <v>52</v>
      </c>
      <c r="E115" s="92" t="s">
        <v>46</v>
      </c>
    </row>
    <row r="116" spans="1:5" ht="14.45" hidden="1" x14ac:dyDescent="0.3">
      <c r="A116" s="93">
        <v>41187.548611111109</v>
      </c>
      <c r="B116" s="93">
        <v>41187.668749999997</v>
      </c>
      <c r="C116" s="92" t="s">
        <v>70</v>
      </c>
      <c r="D116" s="92" t="s">
        <v>52</v>
      </c>
      <c r="E116" s="92" t="s">
        <v>46</v>
      </c>
    </row>
    <row r="117" spans="1:5" ht="14.45" hidden="1" x14ac:dyDescent="0.3">
      <c r="A117" s="93">
        <v>41187.548611111109</v>
      </c>
      <c r="B117" s="93">
        <v>41187.668749999997</v>
      </c>
      <c r="C117" s="92" t="s">
        <v>70</v>
      </c>
      <c r="D117" s="92" t="s">
        <v>52</v>
      </c>
      <c r="E117" s="92" t="s">
        <v>46</v>
      </c>
    </row>
    <row r="118" spans="1:5" ht="14.45" hidden="1" x14ac:dyDescent="0.3">
      <c r="A118" s="93">
        <v>41187.549305555556</v>
      </c>
      <c r="B118" s="93">
        <v>41187.668749999997</v>
      </c>
      <c r="C118" s="92" t="s">
        <v>70</v>
      </c>
      <c r="D118" s="92" t="s">
        <v>52</v>
      </c>
      <c r="E118" s="92" t="s">
        <v>46</v>
      </c>
    </row>
    <row r="119" spans="1:5" ht="14.45" hidden="1" x14ac:dyDescent="0.3">
      <c r="A119" s="93">
        <v>41187.549305555556</v>
      </c>
      <c r="B119" s="93">
        <v>41187.668055555558</v>
      </c>
      <c r="C119" s="92" t="s">
        <v>70</v>
      </c>
      <c r="D119" s="92" t="s">
        <v>52</v>
      </c>
      <c r="E119" s="92" t="s">
        <v>46</v>
      </c>
    </row>
    <row r="120" spans="1:5" ht="14.45" hidden="1" x14ac:dyDescent="0.3">
      <c r="A120" s="93">
        <v>41187.645833333336</v>
      </c>
      <c r="B120" s="93">
        <v>41187.649305555555</v>
      </c>
      <c r="C120" s="92" t="s">
        <v>44</v>
      </c>
      <c r="D120" s="92" t="s">
        <v>82</v>
      </c>
      <c r="E120" s="92" t="s">
        <v>46</v>
      </c>
    </row>
    <row r="121" spans="1:5" ht="14.45" hidden="1" x14ac:dyDescent="0.3">
      <c r="A121" s="93">
        <v>41187.65347222222</v>
      </c>
      <c r="B121" s="93">
        <v>41187.666666666664</v>
      </c>
      <c r="C121" s="92" t="s">
        <v>44</v>
      </c>
      <c r="D121" s="92" t="s">
        <v>45</v>
      </c>
      <c r="E121" s="92" t="s">
        <v>46</v>
      </c>
    </row>
    <row r="122" spans="1:5" ht="14.45" hidden="1" x14ac:dyDescent="0.3">
      <c r="A122" s="93">
        <v>41190.348611111112</v>
      </c>
      <c r="B122" s="93">
        <v>41190.393055555556</v>
      </c>
      <c r="C122" s="92" t="s">
        <v>44</v>
      </c>
      <c r="D122" s="92" t="s">
        <v>45</v>
      </c>
      <c r="E122" s="92" t="s">
        <v>46</v>
      </c>
    </row>
    <row r="123" spans="1:5" ht="14.45" hidden="1" x14ac:dyDescent="0.3">
      <c r="A123" s="93">
        <v>41190.37222222222</v>
      </c>
      <c r="B123" s="93">
        <v>41190.393750000003</v>
      </c>
      <c r="C123" s="92" t="s">
        <v>44</v>
      </c>
      <c r="D123" s="92" t="s">
        <v>45</v>
      </c>
      <c r="E123" s="92" t="s">
        <v>46</v>
      </c>
    </row>
    <row r="124" spans="1:5" ht="14.45" hidden="1" x14ac:dyDescent="0.3">
      <c r="A124" s="93">
        <v>41190.372916666667</v>
      </c>
      <c r="B124" s="93">
        <v>41190.393750000003</v>
      </c>
      <c r="C124" s="92" t="s">
        <v>44</v>
      </c>
      <c r="D124" s="92" t="s">
        <v>45</v>
      </c>
      <c r="E124" s="92" t="s">
        <v>46</v>
      </c>
    </row>
    <row r="125" spans="1:5" ht="14.45" hidden="1" x14ac:dyDescent="0.3">
      <c r="A125" s="93">
        <v>41190.385416666664</v>
      </c>
      <c r="B125" s="93">
        <v>41190.38958333333</v>
      </c>
      <c r="C125" s="92" t="s">
        <v>70</v>
      </c>
      <c r="D125" s="92" t="s">
        <v>52</v>
      </c>
      <c r="E125" s="92" t="s">
        <v>46</v>
      </c>
    </row>
    <row r="126" spans="1:5" ht="14.45" hidden="1" x14ac:dyDescent="0.3">
      <c r="A126" s="93">
        <v>41190.38958333333</v>
      </c>
      <c r="B126" s="93">
        <v>41190.393055555556</v>
      </c>
      <c r="C126" s="92" t="s">
        <v>70</v>
      </c>
      <c r="D126" s="92" t="s">
        <v>52</v>
      </c>
      <c r="E126" s="92" t="s">
        <v>46</v>
      </c>
    </row>
    <row r="127" spans="1:5" ht="14.45" hidden="1" x14ac:dyDescent="0.3">
      <c r="A127" s="93">
        <v>41190.407638888886</v>
      </c>
      <c r="B127" s="93">
        <v>41190.409722222219</v>
      </c>
      <c r="C127" s="92" t="s">
        <v>70</v>
      </c>
      <c r="D127" s="92" t="s">
        <v>52</v>
      </c>
      <c r="E127" s="92" t="s">
        <v>46</v>
      </c>
    </row>
    <row r="128" spans="1:5" x14ac:dyDescent="0.25">
      <c r="A128" s="93">
        <v>41190.413194444445</v>
      </c>
      <c r="B128" s="93">
        <v>41190.418749999997</v>
      </c>
      <c r="C128" s="92" t="s">
        <v>70</v>
      </c>
      <c r="D128" s="92" t="s">
        <v>49</v>
      </c>
      <c r="E128" s="92" t="s">
        <v>46</v>
      </c>
    </row>
    <row r="129" spans="1:5" ht="14.45" hidden="1" x14ac:dyDescent="0.3">
      <c r="A129" s="93">
        <v>41190.413194444445</v>
      </c>
      <c r="B129" s="93">
        <v>41190.413194444445</v>
      </c>
      <c r="C129" s="92" t="s">
        <v>70</v>
      </c>
      <c r="D129" s="92" t="s">
        <v>52</v>
      </c>
      <c r="E129" s="92" t="s">
        <v>46</v>
      </c>
    </row>
    <row r="130" spans="1:5" ht="14.45" hidden="1" x14ac:dyDescent="0.3">
      <c r="A130" s="93">
        <v>41190.422222222223</v>
      </c>
      <c r="B130" s="93">
        <v>41190.426388888889</v>
      </c>
      <c r="C130" s="92" t="s">
        <v>70</v>
      </c>
      <c r="D130" s="92" t="s">
        <v>52</v>
      </c>
      <c r="E130" s="92" t="s">
        <v>46</v>
      </c>
    </row>
    <row r="131" spans="1:5" ht="14.45" hidden="1" x14ac:dyDescent="0.3">
      <c r="A131" s="93">
        <v>41190.430555555555</v>
      </c>
      <c r="B131" s="93">
        <v>41190.449999999997</v>
      </c>
      <c r="C131" s="92" t="s">
        <v>70</v>
      </c>
      <c r="D131" s="92" t="s">
        <v>52</v>
      </c>
      <c r="E131" s="92" t="s">
        <v>46</v>
      </c>
    </row>
    <row r="132" spans="1:5" ht="14.45" hidden="1" x14ac:dyDescent="0.3">
      <c r="A132" s="93">
        <v>41190.431250000001</v>
      </c>
      <c r="B132" s="93">
        <v>41198.496527777781</v>
      </c>
      <c r="C132" s="92" t="s">
        <v>70</v>
      </c>
      <c r="D132" s="92" t="s">
        <v>52</v>
      </c>
      <c r="E132" s="92" t="s">
        <v>46</v>
      </c>
    </row>
    <row r="133" spans="1:5" ht="14.45" hidden="1" x14ac:dyDescent="0.3">
      <c r="A133" s="93">
        <v>41190.432638888888</v>
      </c>
      <c r="B133" s="93">
        <v>41190.449305555558</v>
      </c>
      <c r="C133" s="92" t="s">
        <v>70</v>
      </c>
      <c r="D133" s="92" t="s">
        <v>52</v>
      </c>
      <c r="E133" s="92" t="s">
        <v>46</v>
      </c>
    </row>
    <row r="134" spans="1:5" ht="14.45" hidden="1" x14ac:dyDescent="0.3">
      <c r="A134" s="93">
        <v>41190.432638888888</v>
      </c>
      <c r="B134" s="93">
        <v>41190.512499999997</v>
      </c>
      <c r="C134" s="92" t="s">
        <v>70</v>
      </c>
      <c r="D134" s="92" t="s">
        <v>76</v>
      </c>
      <c r="E134" s="92" t="s">
        <v>46</v>
      </c>
    </row>
    <row r="135" spans="1:5" ht="14.45" hidden="1" x14ac:dyDescent="0.3">
      <c r="A135" s="93">
        <v>41190.442361111112</v>
      </c>
      <c r="B135" s="93">
        <v>41190.457638888889</v>
      </c>
      <c r="C135" s="92" t="s">
        <v>44</v>
      </c>
      <c r="D135" s="92" t="s">
        <v>50</v>
      </c>
      <c r="E135" s="92" t="s">
        <v>46</v>
      </c>
    </row>
    <row r="136" spans="1:5" ht="14.45" hidden="1" x14ac:dyDescent="0.3">
      <c r="A136" s="93">
        <v>41190.473611111112</v>
      </c>
      <c r="B136" s="93">
        <v>41190.476388888892</v>
      </c>
      <c r="C136" s="92" t="s">
        <v>44</v>
      </c>
      <c r="D136" s="92" t="s">
        <v>83</v>
      </c>
      <c r="E136" s="92" t="s">
        <v>46</v>
      </c>
    </row>
    <row r="137" spans="1:5" ht="14.45" hidden="1" x14ac:dyDescent="0.3">
      <c r="A137" s="93">
        <v>41190.513194444444</v>
      </c>
      <c r="B137" s="93">
        <v>41190.700694444444</v>
      </c>
      <c r="C137" s="92" t="s">
        <v>70</v>
      </c>
      <c r="D137" s="92" t="s">
        <v>51</v>
      </c>
      <c r="E137" s="92" t="s">
        <v>46</v>
      </c>
    </row>
    <row r="138" spans="1:5" ht="14.45" hidden="1" x14ac:dyDescent="0.3">
      <c r="A138" s="93">
        <v>41190.570138888892</v>
      </c>
      <c r="B138" s="93">
        <v>41192.42291666667</v>
      </c>
      <c r="C138" s="92" t="s">
        <v>44</v>
      </c>
      <c r="D138" s="92" t="s">
        <v>54</v>
      </c>
      <c r="E138" s="92" t="s">
        <v>46</v>
      </c>
    </row>
    <row r="139" spans="1:5" ht="14.45" hidden="1" x14ac:dyDescent="0.3">
      <c r="A139" s="93">
        <v>41190.646527777775</v>
      </c>
      <c r="B139" s="93">
        <v>41190.651388888888</v>
      </c>
      <c r="C139" s="92" t="s">
        <v>44</v>
      </c>
      <c r="D139" s="92" t="s">
        <v>58</v>
      </c>
      <c r="E139" s="92" t="s">
        <v>46</v>
      </c>
    </row>
    <row r="140" spans="1:5" ht="14.45" hidden="1" x14ac:dyDescent="0.3">
      <c r="A140" s="93">
        <v>41190.700694444444</v>
      </c>
      <c r="B140" s="93">
        <v>41208.492361111108</v>
      </c>
      <c r="C140" s="92" t="s">
        <v>70</v>
      </c>
      <c r="D140" s="92" t="s">
        <v>50</v>
      </c>
      <c r="E140" s="92" t="s">
        <v>46</v>
      </c>
    </row>
    <row r="141" spans="1:5" ht="14.45" hidden="1" x14ac:dyDescent="0.3">
      <c r="A141" s="93">
        <v>41190.731944444444</v>
      </c>
      <c r="B141" s="93">
        <v>41190.73541666667</v>
      </c>
      <c r="C141" s="92" t="s">
        <v>70</v>
      </c>
      <c r="D141" s="92" t="s">
        <v>52</v>
      </c>
      <c r="E141" s="92" t="s">
        <v>46</v>
      </c>
    </row>
    <row r="142" spans="1:5" ht="14.45" hidden="1" x14ac:dyDescent="0.3">
      <c r="A142" s="93">
        <v>41190.732638888891</v>
      </c>
      <c r="B142" s="93">
        <v>41190.736111111109</v>
      </c>
      <c r="C142" s="92" t="s">
        <v>70</v>
      </c>
      <c r="D142" s="92" t="s">
        <v>52</v>
      </c>
      <c r="E142" s="92" t="s">
        <v>46</v>
      </c>
    </row>
    <row r="143" spans="1:5" ht="14.45" hidden="1" x14ac:dyDescent="0.3">
      <c r="A143" s="93">
        <v>41190.732638888891</v>
      </c>
      <c r="B143" s="93">
        <v>41190.736111111109</v>
      </c>
      <c r="C143" s="92" t="s">
        <v>70</v>
      </c>
      <c r="D143" s="92" t="s">
        <v>52</v>
      </c>
      <c r="E143" s="92" t="s">
        <v>46</v>
      </c>
    </row>
    <row r="144" spans="1:5" ht="14.45" hidden="1" x14ac:dyDescent="0.3">
      <c r="A144" s="93">
        <v>41190.73333333333</v>
      </c>
      <c r="B144" s="93">
        <v>41190.736111111109</v>
      </c>
      <c r="C144" s="92" t="s">
        <v>70</v>
      </c>
      <c r="D144" s="92" t="s">
        <v>52</v>
      </c>
      <c r="E144" s="92" t="s">
        <v>46</v>
      </c>
    </row>
    <row r="145" spans="1:5" ht="14.45" hidden="1" x14ac:dyDescent="0.3">
      <c r="A145" s="93">
        <v>41190.73333333333</v>
      </c>
      <c r="B145" s="93">
        <v>41190.736805555556</v>
      </c>
      <c r="C145" s="92" t="s">
        <v>70</v>
      </c>
      <c r="D145" s="92" t="s">
        <v>52</v>
      </c>
      <c r="E145" s="92" t="s">
        <v>46</v>
      </c>
    </row>
    <row r="146" spans="1:5" ht="14.45" hidden="1" x14ac:dyDescent="0.3">
      <c r="A146" s="93">
        <v>41190.73333333333</v>
      </c>
      <c r="B146" s="93">
        <v>41190.736805555556</v>
      </c>
      <c r="C146" s="92" t="s">
        <v>70</v>
      </c>
      <c r="D146" s="92" t="s">
        <v>52</v>
      </c>
      <c r="E146" s="92" t="s">
        <v>46</v>
      </c>
    </row>
    <row r="147" spans="1:5" ht="14.45" hidden="1" x14ac:dyDescent="0.3">
      <c r="A147" s="93">
        <v>41190.734027777777</v>
      </c>
      <c r="B147" s="93">
        <v>41190.736805555556</v>
      </c>
      <c r="C147" s="92" t="s">
        <v>70</v>
      </c>
      <c r="D147" s="92" t="s">
        <v>52</v>
      </c>
      <c r="E147" s="92" t="s">
        <v>46</v>
      </c>
    </row>
    <row r="148" spans="1:5" ht="14.45" hidden="1" x14ac:dyDescent="0.3">
      <c r="A148" s="93">
        <v>41190.734027777777</v>
      </c>
      <c r="B148" s="93">
        <v>41190.737500000003</v>
      </c>
      <c r="C148" s="92" t="s">
        <v>70</v>
      </c>
      <c r="D148" s="92" t="s">
        <v>52</v>
      </c>
      <c r="E148" s="92" t="s">
        <v>46</v>
      </c>
    </row>
    <row r="149" spans="1:5" ht="14.45" hidden="1" x14ac:dyDescent="0.3">
      <c r="A149" s="93">
        <v>41190.734722222223</v>
      </c>
      <c r="B149" s="93">
        <v>41190.737500000003</v>
      </c>
      <c r="C149" s="92" t="s">
        <v>70</v>
      </c>
      <c r="D149" s="92" t="s">
        <v>52</v>
      </c>
      <c r="E149" s="92" t="s">
        <v>46</v>
      </c>
    </row>
    <row r="150" spans="1:5" ht="14.45" hidden="1" x14ac:dyDescent="0.3">
      <c r="A150" s="93">
        <v>41190.734722222223</v>
      </c>
      <c r="B150" s="93">
        <v>41190.737500000003</v>
      </c>
      <c r="C150" s="92" t="s">
        <v>70</v>
      </c>
      <c r="D150" s="92" t="s">
        <v>52</v>
      </c>
      <c r="E150" s="92" t="s">
        <v>46</v>
      </c>
    </row>
    <row r="151" spans="1:5" ht="14.45" hidden="1" x14ac:dyDescent="0.3">
      <c r="A151" s="93">
        <v>41190.734722222223</v>
      </c>
      <c r="B151" s="93">
        <v>41190.738194444442</v>
      </c>
      <c r="C151" s="92" t="s">
        <v>70</v>
      </c>
      <c r="D151" s="92" t="s">
        <v>52</v>
      </c>
      <c r="E151" s="92" t="s">
        <v>46</v>
      </c>
    </row>
    <row r="152" spans="1:5" ht="14.45" hidden="1" x14ac:dyDescent="0.3">
      <c r="A152" s="93">
        <v>41191.42083333333</v>
      </c>
      <c r="B152" s="93">
        <v>41191.423611111109</v>
      </c>
      <c r="C152" s="92" t="s">
        <v>70</v>
      </c>
      <c r="D152" s="92" t="s">
        <v>77</v>
      </c>
      <c r="E152" s="92" t="s">
        <v>46</v>
      </c>
    </row>
    <row r="153" spans="1:5" ht="14.45" hidden="1" x14ac:dyDescent="0.3">
      <c r="A153" s="93">
        <v>41191.425000000003</v>
      </c>
      <c r="B153" s="93">
        <v>41191.579861111109</v>
      </c>
      <c r="C153" s="92" t="s">
        <v>70</v>
      </c>
      <c r="D153" s="92" t="s">
        <v>59</v>
      </c>
      <c r="E153" s="92" t="s">
        <v>46</v>
      </c>
    </row>
    <row r="154" spans="1:5" ht="14.45" hidden="1" x14ac:dyDescent="0.3">
      <c r="A154" s="93">
        <v>41191.494444444441</v>
      </c>
      <c r="B154" s="93">
        <v>41191.49722222222</v>
      </c>
      <c r="C154" s="92" t="s">
        <v>44</v>
      </c>
      <c r="D154" s="92" t="s">
        <v>84</v>
      </c>
      <c r="E154" s="92" t="s">
        <v>46</v>
      </c>
    </row>
    <row r="155" spans="1:5" ht="14.45" hidden="1" x14ac:dyDescent="0.3">
      <c r="A155" s="93">
        <v>41191.495138888888</v>
      </c>
      <c r="B155" s="93">
        <v>41191.499305555553</v>
      </c>
      <c r="C155" s="92" t="s">
        <v>44</v>
      </c>
      <c r="D155" s="92" t="s">
        <v>82</v>
      </c>
      <c r="E155" s="92" t="s">
        <v>46</v>
      </c>
    </row>
    <row r="156" spans="1:5" ht="14.45" hidden="1" x14ac:dyDescent="0.3">
      <c r="A156" s="93">
        <v>41191.573611111111</v>
      </c>
      <c r="B156" s="93">
        <v>41191.57708333333</v>
      </c>
      <c r="C156" s="92" t="s">
        <v>70</v>
      </c>
      <c r="D156" s="92" t="s">
        <v>77</v>
      </c>
      <c r="E156" s="92" t="s">
        <v>46</v>
      </c>
    </row>
    <row r="157" spans="1:5" ht="14.45" hidden="1" x14ac:dyDescent="0.3">
      <c r="A157" s="93">
        <v>41191.579861111109</v>
      </c>
      <c r="B157" s="93">
        <v>41191.581250000003</v>
      </c>
      <c r="C157" s="92" t="s">
        <v>70</v>
      </c>
      <c r="D157" s="92" t="s">
        <v>76</v>
      </c>
      <c r="E157" s="92" t="s">
        <v>46</v>
      </c>
    </row>
    <row r="158" spans="1:5" ht="14.45" hidden="1" x14ac:dyDescent="0.3">
      <c r="A158" s="93">
        <v>41191.590277777781</v>
      </c>
      <c r="B158" s="93">
        <v>41191.59652777778</v>
      </c>
      <c r="C158" s="92" t="s">
        <v>44</v>
      </c>
      <c r="D158" s="92" t="s">
        <v>55</v>
      </c>
      <c r="E158" s="92" t="s">
        <v>46</v>
      </c>
    </row>
    <row r="159" spans="1:5" ht="14.45" x14ac:dyDescent="0.3">
      <c r="A159" s="93">
        <v>41191.665277777778</v>
      </c>
      <c r="B159" s="93">
        <v>41200.472222222219</v>
      </c>
      <c r="C159" s="92" t="s">
        <v>44</v>
      </c>
      <c r="D159" s="92" t="s">
        <v>49</v>
      </c>
      <c r="E159" s="92" t="s">
        <v>46</v>
      </c>
    </row>
    <row r="160" spans="1:5" ht="14.45" hidden="1" x14ac:dyDescent="0.3">
      <c r="A160" s="93">
        <v>41191.694444444445</v>
      </c>
      <c r="B160" s="93">
        <v>41191.695833333331</v>
      </c>
      <c r="C160" s="92" t="s">
        <v>44</v>
      </c>
      <c r="D160" s="92" t="s">
        <v>50</v>
      </c>
      <c r="E160" s="92" t="s">
        <v>46</v>
      </c>
    </row>
    <row r="161" spans="1:5" ht="14.45" hidden="1" x14ac:dyDescent="0.3">
      <c r="A161" s="93">
        <v>41191.71597222222</v>
      </c>
      <c r="B161" s="93">
        <v>41191.71875</v>
      </c>
      <c r="C161" s="92" t="s">
        <v>70</v>
      </c>
      <c r="D161" s="92" t="s">
        <v>77</v>
      </c>
      <c r="E161" s="92" t="s">
        <v>46</v>
      </c>
    </row>
    <row r="162" spans="1:5" ht="14.45" hidden="1" x14ac:dyDescent="0.3">
      <c r="A162" s="93">
        <v>41192.396527777775</v>
      </c>
      <c r="B162" s="93">
        <v>41192.425000000003</v>
      </c>
      <c r="C162" s="92" t="s">
        <v>44</v>
      </c>
      <c r="D162" s="92" t="s">
        <v>82</v>
      </c>
      <c r="E162" s="92" t="s">
        <v>46</v>
      </c>
    </row>
    <row r="163" spans="1:5" ht="14.45" hidden="1" x14ac:dyDescent="0.3">
      <c r="A163" s="93">
        <v>41192.411111111112</v>
      </c>
      <c r="B163" s="93">
        <v>41192.459027777775</v>
      </c>
      <c r="C163" s="92" t="s">
        <v>70</v>
      </c>
      <c r="D163" s="92" t="s">
        <v>52</v>
      </c>
      <c r="E163" s="92" t="s">
        <v>46</v>
      </c>
    </row>
    <row r="164" spans="1:5" ht="14.45" hidden="1" x14ac:dyDescent="0.3">
      <c r="A164" s="93">
        <v>41192.411805555559</v>
      </c>
      <c r="B164" s="93">
        <v>41192.459722222222</v>
      </c>
      <c r="C164" s="92" t="s">
        <v>70</v>
      </c>
      <c r="D164" s="92" t="s">
        <v>52</v>
      </c>
      <c r="E164" s="92" t="s">
        <v>46</v>
      </c>
    </row>
    <row r="165" spans="1:5" ht="14.45" hidden="1" x14ac:dyDescent="0.3">
      <c r="A165" s="93">
        <v>41192.42291666667</v>
      </c>
      <c r="B165" s="93">
        <v>41193.355555555558</v>
      </c>
      <c r="C165" s="92" t="s">
        <v>44</v>
      </c>
      <c r="D165" s="92" t="s">
        <v>79</v>
      </c>
      <c r="E165" s="92" t="s">
        <v>46</v>
      </c>
    </row>
    <row r="166" spans="1:5" ht="14.45" hidden="1" x14ac:dyDescent="0.3">
      <c r="A166" s="93">
        <v>41192.44027777778</v>
      </c>
      <c r="B166" s="93">
        <v>41192.486111111109</v>
      </c>
      <c r="C166" s="92" t="s">
        <v>44</v>
      </c>
      <c r="D166" s="92" t="s">
        <v>55</v>
      </c>
      <c r="E166" s="92" t="s">
        <v>46</v>
      </c>
    </row>
    <row r="167" spans="1:5" ht="14.45" hidden="1" x14ac:dyDescent="0.3">
      <c r="A167" s="93">
        <v>41192.44027777778</v>
      </c>
      <c r="B167" s="93">
        <v>41192.48541666667</v>
      </c>
      <c r="C167" s="92" t="s">
        <v>44</v>
      </c>
      <c r="D167" s="92" t="s">
        <v>55</v>
      </c>
      <c r="E167" s="92" t="s">
        <v>46</v>
      </c>
    </row>
    <row r="168" spans="1:5" ht="14.45" x14ac:dyDescent="0.3">
      <c r="A168" s="93">
        <v>41192.463888888888</v>
      </c>
      <c r="B168" s="93">
        <v>41192.467361111114</v>
      </c>
      <c r="C168" s="92" t="s">
        <v>44</v>
      </c>
      <c r="D168" s="92" t="s">
        <v>53</v>
      </c>
      <c r="E168" s="92" t="s">
        <v>46</v>
      </c>
    </row>
    <row r="169" spans="1:5" ht="14.45" hidden="1" x14ac:dyDescent="0.3">
      <c r="A169" s="93">
        <v>41192.624305555553</v>
      </c>
      <c r="B169" s="93">
        <v>41193.5</v>
      </c>
      <c r="C169" s="92" t="s">
        <v>44</v>
      </c>
      <c r="D169" s="92" t="s">
        <v>50</v>
      </c>
      <c r="E169" s="92" t="s">
        <v>46</v>
      </c>
    </row>
    <row r="170" spans="1:5" ht="14.45" hidden="1" x14ac:dyDescent="0.3">
      <c r="A170" s="93">
        <v>41193.371527777781</v>
      </c>
      <c r="B170" s="93">
        <v>41193.379166666666</v>
      </c>
      <c r="C170" s="92" t="s">
        <v>44</v>
      </c>
      <c r="D170" s="92" t="s">
        <v>55</v>
      </c>
      <c r="E170" s="92" t="s">
        <v>46</v>
      </c>
    </row>
    <row r="171" spans="1:5" ht="14.45" hidden="1" x14ac:dyDescent="0.3">
      <c r="A171" s="93">
        <v>41193.399305555555</v>
      </c>
      <c r="B171" s="93">
        <v>41193.408333333333</v>
      </c>
      <c r="C171" s="92" t="s">
        <v>44</v>
      </c>
      <c r="D171" s="92" t="s">
        <v>47</v>
      </c>
      <c r="E171" s="92" t="s">
        <v>46</v>
      </c>
    </row>
    <row r="172" spans="1:5" ht="14.45" hidden="1" x14ac:dyDescent="0.3">
      <c r="A172" s="93">
        <v>41193.40902777778</v>
      </c>
      <c r="B172" s="93">
        <v>41193.433333333334</v>
      </c>
      <c r="C172" s="92" t="s">
        <v>70</v>
      </c>
      <c r="D172" s="92" t="s">
        <v>52</v>
      </c>
      <c r="E172" s="92" t="s">
        <v>46</v>
      </c>
    </row>
    <row r="173" spans="1:5" ht="14.45" hidden="1" x14ac:dyDescent="0.3">
      <c r="A173" s="93">
        <v>41193.412499999999</v>
      </c>
      <c r="B173" s="93">
        <v>41193.430555555555</v>
      </c>
      <c r="C173" s="92" t="s">
        <v>70</v>
      </c>
      <c r="D173" s="92" t="s">
        <v>59</v>
      </c>
      <c r="E173" s="92" t="s">
        <v>46</v>
      </c>
    </row>
    <row r="174" spans="1:5" ht="14.45" hidden="1" x14ac:dyDescent="0.3">
      <c r="A174" s="93">
        <v>41193.414583333331</v>
      </c>
      <c r="B174" s="93">
        <v>41193.43472222222</v>
      </c>
      <c r="C174" s="92" t="s">
        <v>70</v>
      </c>
      <c r="D174" s="92" t="s">
        <v>59</v>
      </c>
      <c r="E174" s="92" t="s">
        <v>46</v>
      </c>
    </row>
    <row r="175" spans="1:5" ht="14.45" hidden="1" x14ac:dyDescent="0.3">
      <c r="A175" s="93">
        <v>41193.415277777778</v>
      </c>
      <c r="B175" s="93">
        <v>41193.43472222222</v>
      </c>
      <c r="C175" s="92" t="s">
        <v>70</v>
      </c>
      <c r="D175" s="92" t="s">
        <v>59</v>
      </c>
      <c r="E175" s="92" t="s">
        <v>46</v>
      </c>
    </row>
    <row r="176" spans="1:5" ht="14.45" hidden="1" x14ac:dyDescent="0.3">
      <c r="A176" s="93">
        <v>41193.415972222225</v>
      </c>
      <c r="B176" s="93">
        <v>41193.435416666667</v>
      </c>
      <c r="C176" s="92" t="s">
        <v>70</v>
      </c>
      <c r="D176" s="92" t="s">
        <v>59</v>
      </c>
      <c r="E176" s="92" t="s">
        <v>46</v>
      </c>
    </row>
    <row r="177" spans="1:5" ht="14.45" hidden="1" x14ac:dyDescent="0.3">
      <c r="A177" s="93">
        <v>41193.417361111111</v>
      </c>
      <c r="B177" s="93">
        <v>41193.424305555556</v>
      </c>
      <c r="C177" s="92" t="s">
        <v>70</v>
      </c>
      <c r="D177" s="92" t="s">
        <v>52</v>
      </c>
      <c r="E177" s="92" t="s">
        <v>46</v>
      </c>
    </row>
    <row r="178" spans="1:5" ht="14.45" hidden="1" x14ac:dyDescent="0.3">
      <c r="A178" s="93">
        <v>41193.430555555555</v>
      </c>
      <c r="B178" s="93">
        <v>41193.436111111114</v>
      </c>
      <c r="C178" s="92" t="s">
        <v>44</v>
      </c>
      <c r="D178" s="92" t="s">
        <v>60</v>
      </c>
      <c r="E178" s="92" t="s">
        <v>46</v>
      </c>
    </row>
    <row r="179" spans="1:5" ht="14.45" hidden="1" x14ac:dyDescent="0.3">
      <c r="A179" s="93">
        <v>41193.43472222222</v>
      </c>
      <c r="B179" s="93">
        <v>41197.457638888889</v>
      </c>
      <c r="C179" s="92" t="s">
        <v>44</v>
      </c>
      <c r="D179" s="92" t="s">
        <v>52</v>
      </c>
      <c r="E179" s="92" t="s">
        <v>46</v>
      </c>
    </row>
    <row r="180" spans="1:5" ht="14.45" hidden="1" x14ac:dyDescent="0.3">
      <c r="A180" s="93">
        <v>41193.486111111109</v>
      </c>
      <c r="B180" s="93">
        <v>41193.489583333336</v>
      </c>
      <c r="C180" s="92" t="s">
        <v>44</v>
      </c>
      <c r="D180" s="92" t="s">
        <v>85</v>
      </c>
      <c r="E180" s="92" t="s">
        <v>46</v>
      </c>
    </row>
    <row r="181" spans="1:5" ht="14.45" hidden="1" x14ac:dyDescent="0.3">
      <c r="A181" s="93">
        <v>41193.497916666667</v>
      </c>
      <c r="B181" s="93">
        <v>41197.457638888889</v>
      </c>
      <c r="C181" s="92" t="s">
        <v>70</v>
      </c>
      <c r="D181" s="92" t="s">
        <v>52</v>
      </c>
      <c r="E181" s="92" t="s">
        <v>46</v>
      </c>
    </row>
    <row r="182" spans="1:5" ht="14.45" hidden="1" x14ac:dyDescent="0.3">
      <c r="A182" s="93">
        <v>41193.498611111114</v>
      </c>
      <c r="B182" s="93">
        <v>41197.458333333336</v>
      </c>
      <c r="C182" s="92" t="s">
        <v>44</v>
      </c>
      <c r="D182" s="92" t="s">
        <v>45</v>
      </c>
      <c r="E182" s="92" t="s">
        <v>46</v>
      </c>
    </row>
    <row r="183" spans="1:5" ht="14.45" hidden="1" x14ac:dyDescent="0.3">
      <c r="A183" s="93">
        <v>41193.606249999997</v>
      </c>
      <c r="B183" s="93">
        <v>41193.607638888891</v>
      </c>
      <c r="C183" s="92" t="s">
        <v>70</v>
      </c>
      <c r="D183" s="92" t="s">
        <v>52</v>
      </c>
      <c r="E183" s="92" t="s">
        <v>46</v>
      </c>
    </row>
    <row r="184" spans="1:5" ht="14.45" hidden="1" x14ac:dyDescent="0.3">
      <c r="A184" s="93">
        <v>41193.606944444444</v>
      </c>
      <c r="B184" s="93">
        <v>41193.619444444441</v>
      </c>
      <c r="C184" s="92" t="s">
        <v>70</v>
      </c>
      <c r="D184" s="92" t="s">
        <v>52</v>
      </c>
      <c r="E184" s="92" t="s">
        <v>46</v>
      </c>
    </row>
    <row r="185" spans="1:5" ht="14.45" hidden="1" x14ac:dyDescent="0.3">
      <c r="A185" s="93">
        <v>41193.616666666669</v>
      </c>
      <c r="B185" s="93">
        <v>41193.663888888892</v>
      </c>
      <c r="C185" s="92" t="s">
        <v>70</v>
      </c>
      <c r="D185" s="92" t="s">
        <v>52</v>
      </c>
      <c r="E185" s="92" t="s">
        <v>46</v>
      </c>
    </row>
    <row r="186" spans="1:5" ht="14.45" hidden="1" x14ac:dyDescent="0.3">
      <c r="A186" s="93">
        <v>41193.620138888888</v>
      </c>
      <c r="B186" s="93">
        <v>41193.660416666666</v>
      </c>
      <c r="C186" s="92" t="s">
        <v>70</v>
      </c>
      <c r="D186" s="92" t="s">
        <v>52</v>
      </c>
      <c r="E186" s="92" t="s">
        <v>46</v>
      </c>
    </row>
    <row r="187" spans="1:5" ht="14.45" hidden="1" x14ac:dyDescent="0.3">
      <c r="A187" s="93">
        <v>41193.662499999999</v>
      </c>
      <c r="B187" s="93">
        <v>41193.667361111111</v>
      </c>
      <c r="C187" s="92" t="s">
        <v>70</v>
      </c>
      <c r="D187" s="92" t="s">
        <v>52</v>
      </c>
      <c r="E187" s="92" t="s">
        <v>46</v>
      </c>
    </row>
    <row r="188" spans="1:5" ht="14.45" hidden="1" x14ac:dyDescent="0.3">
      <c r="A188" s="93">
        <v>41193.665972222225</v>
      </c>
      <c r="B188" s="93">
        <v>41193.669444444444</v>
      </c>
      <c r="C188" s="92" t="s">
        <v>70</v>
      </c>
      <c r="D188" s="92" t="s">
        <v>52</v>
      </c>
      <c r="E188" s="92" t="s">
        <v>46</v>
      </c>
    </row>
    <row r="189" spans="1:5" ht="14.45" hidden="1" x14ac:dyDescent="0.3">
      <c r="A189" s="93">
        <v>41193.736111111109</v>
      </c>
      <c r="B189" s="93">
        <v>41193.739583333336</v>
      </c>
      <c r="C189" s="92" t="s">
        <v>44</v>
      </c>
      <c r="D189" s="92" t="s">
        <v>50</v>
      </c>
      <c r="E189" s="92" t="s">
        <v>46</v>
      </c>
    </row>
    <row r="190" spans="1:5" ht="14.45" hidden="1" x14ac:dyDescent="0.3">
      <c r="A190" s="93">
        <v>41193.740277777775</v>
      </c>
      <c r="B190" s="93">
        <v>41193.745138888888</v>
      </c>
      <c r="C190" s="92" t="s">
        <v>70</v>
      </c>
      <c r="D190" s="92" t="s">
        <v>59</v>
      </c>
      <c r="E190" s="92" t="s">
        <v>46</v>
      </c>
    </row>
    <row r="191" spans="1:5" ht="14.45" hidden="1" x14ac:dyDescent="0.3">
      <c r="A191" s="93">
        <v>41194.334027777775</v>
      </c>
      <c r="B191" s="93">
        <v>41194.336111111108</v>
      </c>
      <c r="C191" s="92" t="s">
        <v>44</v>
      </c>
      <c r="D191" s="92" t="s">
        <v>61</v>
      </c>
      <c r="E191" s="92" t="s">
        <v>46</v>
      </c>
    </row>
    <row r="192" spans="1:5" ht="14.45" hidden="1" x14ac:dyDescent="0.3">
      <c r="A192" s="93">
        <v>41194.401388888888</v>
      </c>
      <c r="B192" s="93">
        <v>41194.537499999999</v>
      </c>
      <c r="C192" s="92" t="s">
        <v>44</v>
      </c>
      <c r="D192" s="92" t="s">
        <v>86</v>
      </c>
      <c r="E192" s="92" t="s">
        <v>46</v>
      </c>
    </row>
    <row r="193" spans="1:5" ht="14.45" hidden="1" x14ac:dyDescent="0.3">
      <c r="A193" s="93">
        <v>41194.448611111111</v>
      </c>
      <c r="B193" s="93">
        <v>41194.589583333334</v>
      </c>
      <c r="C193" s="92" t="s">
        <v>44</v>
      </c>
      <c r="D193" s="92" t="s">
        <v>54</v>
      </c>
      <c r="E193" s="92" t="s">
        <v>46</v>
      </c>
    </row>
    <row r="194" spans="1:5" ht="14.45" hidden="1" x14ac:dyDescent="0.3">
      <c r="A194" s="93">
        <v>41194.463888888888</v>
      </c>
      <c r="B194" s="93">
        <v>41194.468055555553</v>
      </c>
      <c r="C194" s="92" t="s">
        <v>44</v>
      </c>
      <c r="D194" s="92" t="s">
        <v>87</v>
      </c>
      <c r="E194" s="92" t="s">
        <v>46</v>
      </c>
    </row>
    <row r="195" spans="1:5" ht="14.45" hidden="1" x14ac:dyDescent="0.3">
      <c r="A195" s="93">
        <v>41194.472222222219</v>
      </c>
      <c r="B195" s="93">
        <v>41194.472916666666</v>
      </c>
      <c r="C195" s="92" t="s">
        <v>44</v>
      </c>
      <c r="D195" s="92" t="s">
        <v>55</v>
      </c>
      <c r="E195" s="92" t="s">
        <v>46</v>
      </c>
    </row>
    <row r="196" spans="1:5" ht="14.45" hidden="1" x14ac:dyDescent="0.3">
      <c r="A196" s="93">
        <v>41194.537499999999</v>
      </c>
      <c r="B196" s="93">
        <v>41194.538194444445</v>
      </c>
      <c r="C196" s="92" t="s">
        <v>44</v>
      </c>
      <c r="D196" s="92" t="s">
        <v>62</v>
      </c>
      <c r="E196" s="92" t="s">
        <v>46</v>
      </c>
    </row>
    <row r="197" spans="1:5" ht="14.45" hidden="1" x14ac:dyDescent="0.3">
      <c r="A197" s="93">
        <v>41194.538194444445</v>
      </c>
      <c r="B197" s="93">
        <v>41194.541666666664</v>
      </c>
      <c r="C197" s="92" t="s">
        <v>44</v>
      </c>
      <c r="D197" s="92" t="s">
        <v>88</v>
      </c>
      <c r="E197" s="92" t="s">
        <v>46</v>
      </c>
    </row>
    <row r="198" spans="1:5" ht="14.45" x14ac:dyDescent="0.3">
      <c r="A198" s="93">
        <v>41194.603472222225</v>
      </c>
      <c r="B198" s="93">
        <v>41194.604861111111</v>
      </c>
      <c r="C198" s="92" t="s">
        <v>44</v>
      </c>
      <c r="D198" s="92" t="s">
        <v>63</v>
      </c>
      <c r="E198" s="92" t="s">
        <v>46</v>
      </c>
    </row>
    <row r="199" spans="1:5" ht="14.45" hidden="1" x14ac:dyDescent="0.3">
      <c r="A199" s="93">
        <v>41194.604166666664</v>
      </c>
      <c r="B199" s="93">
        <v>41194.606249999997</v>
      </c>
      <c r="C199" s="92" t="s">
        <v>44</v>
      </c>
      <c r="D199" s="92" t="s">
        <v>71</v>
      </c>
      <c r="E199" s="92" t="s">
        <v>46</v>
      </c>
    </row>
    <row r="200" spans="1:5" ht="14.45" hidden="1" x14ac:dyDescent="0.3">
      <c r="A200" s="93">
        <v>41194.616666666669</v>
      </c>
      <c r="B200" s="93">
        <v>41194.633333333331</v>
      </c>
      <c r="C200" s="92" t="s">
        <v>44</v>
      </c>
      <c r="D200" s="92" t="s">
        <v>52</v>
      </c>
      <c r="E200" s="92" t="s">
        <v>46</v>
      </c>
    </row>
    <row r="201" spans="1:5" ht="14.45" hidden="1" x14ac:dyDescent="0.3">
      <c r="A201" s="93">
        <v>41194.618055555555</v>
      </c>
      <c r="B201" s="93">
        <v>41197.464583333334</v>
      </c>
      <c r="C201" s="92" t="s">
        <v>70</v>
      </c>
      <c r="D201" s="92" t="s">
        <v>52</v>
      </c>
      <c r="E201" s="92" t="s">
        <v>46</v>
      </c>
    </row>
    <row r="202" spans="1:5" ht="14.45" hidden="1" x14ac:dyDescent="0.3">
      <c r="A202" s="93">
        <v>41194.620138888888</v>
      </c>
      <c r="B202" s="93">
        <v>41194.636805555558</v>
      </c>
      <c r="C202" s="92" t="s">
        <v>44</v>
      </c>
      <c r="D202" s="92" t="s">
        <v>52</v>
      </c>
      <c r="E202" s="92" t="s">
        <v>46</v>
      </c>
    </row>
    <row r="203" spans="1:5" ht="14.45" hidden="1" x14ac:dyDescent="0.3">
      <c r="A203" s="93">
        <v>41194.62222222222</v>
      </c>
      <c r="B203" s="93">
        <v>41194.63958333333</v>
      </c>
      <c r="C203" s="92" t="s">
        <v>70</v>
      </c>
      <c r="D203" s="92" t="s">
        <v>52</v>
      </c>
      <c r="E203" s="92" t="s">
        <v>46</v>
      </c>
    </row>
    <row r="204" spans="1:5" ht="14.45" hidden="1" x14ac:dyDescent="0.3">
      <c r="A204" s="93">
        <v>41194.630555555559</v>
      </c>
      <c r="B204" s="93">
        <v>41194.662499999999</v>
      </c>
      <c r="C204" s="92" t="s">
        <v>70</v>
      </c>
      <c r="D204" s="92" t="s">
        <v>52</v>
      </c>
      <c r="E204" s="92" t="s">
        <v>46</v>
      </c>
    </row>
    <row r="205" spans="1:5" ht="14.45" hidden="1" x14ac:dyDescent="0.3">
      <c r="A205" s="93">
        <v>41194.638888888891</v>
      </c>
      <c r="B205" s="93">
        <v>41199.464583333334</v>
      </c>
      <c r="C205" s="92" t="s">
        <v>70</v>
      </c>
      <c r="D205" s="92" t="s">
        <v>52</v>
      </c>
      <c r="E205" s="92" t="s">
        <v>46</v>
      </c>
    </row>
    <row r="206" spans="1:5" ht="14.45" hidden="1" x14ac:dyDescent="0.3">
      <c r="A206" s="93">
        <v>41194.643750000003</v>
      </c>
      <c r="B206" s="93">
        <v>41197.474305555559</v>
      </c>
      <c r="C206" s="92" t="s">
        <v>70</v>
      </c>
      <c r="D206" s="92" t="s">
        <v>52</v>
      </c>
      <c r="E206" s="92" t="s">
        <v>46</v>
      </c>
    </row>
    <row r="207" spans="1:5" ht="14.45" hidden="1" x14ac:dyDescent="0.3">
      <c r="A207" s="93">
        <v>41194.645833333336</v>
      </c>
      <c r="B207" s="93">
        <v>41194.648611111108</v>
      </c>
      <c r="C207" s="92" t="s">
        <v>70</v>
      </c>
      <c r="D207" s="92" t="s">
        <v>52</v>
      </c>
      <c r="E207" s="92" t="s">
        <v>46</v>
      </c>
    </row>
    <row r="208" spans="1:5" ht="14.45" hidden="1" x14ac:dyDescent="0.3">
      <c r="A208" s="93">
        <v>41194.648611111108</v>
      </c>
      <c r="B208" s="93">
        <v>41194.655555555553</v>
      </c>
      <c r="C208" s="92" t="s">
        <v>70</v>
      </c>
      <c r="D208" s="92" t="s">
        <v>52</v>
      </c>
      <c r="E208" s="92" t="s">
        <v>46</v>
      </c>
    </row>
    <row r="209" spans="1:5" ht="14.45" hidden="1" x14ac:dyDescent="0.3">
      <c r="A209" s="93">
        <v>41194.658333333333</v>
      </c>
      <c r="B209" s="93">
        <v>41194.661111111112</v>
      </c>
      <c r="C209" s="92" t="s">
        <v>70</v>
      </c>
      <c r="D209" s="92" t="s">
        <v>52</v>
      </c>
      <c r="E209" s="92" t="s">
        <v>46</v>
      </c>
    </row>
    <row r="210" spans="1:5" ht="14.45" hidden="1" x14ac:dyDescent="0.3">
      <c r="A210" s="93">
        <v>41194.662499999999</v>
      </c>
      <c r="B210" s="93">
        <v>41197.438888888886</v>
      </c>
      <c r="C210" s="92" t="s">
        <v>70</v>
      </c>
      <c r="D210" s="92" t="s">
        <v>52</v>
      </c>
      <c r="E210" s="92" t="s">
        <v>46</v>
      </c>
    </row>
    <row r="211" spans="1:5" ht="14.45" hidden="1" x14ac:dyDescent="0.3">
      <c r="A211" s="93">
        <v>41194.705555555556</v>
      </c>
      <c r="B211" s="93">
        <v>41194.706944444442</v>
      </c>
      <c r="C211" s="92" t="s">
        <v>44</v>
      </c>
      <c r="D211" s="92" t="s">
        <v>52</v>
      </c>
      <c r="E211" s="92" t="s">
        <v>46</v>
      </c>
    </row>
    <row r="212" spans="1:5" ht="14.45" hidden="1" x14ac:dyDescent="0.3">
      <c r="A212" s="93">
        <v>41194.706944444442</v>
      </c>
      <c r="B212" s="93">
        <v>41194.712500000001</v>
      </c>
      <c r="C212" s="92" t="s">
        <v>70</v>
      </c>
      <c r="D212" s="92" t="s">
        <v>52</v>
      </c>
      <c r="E212" s="92" t="s">
        <v>46</v>
      </c>
    </row>
    <row r="213" spans="1:5" ht="14.45" hidden="1" x14ac:dyDescent="0.3">
      <c r="A213" s="93">
        <v>41194.716666666667</v>
      </c>
      <c r="B213" s="93">
        <v>41200.415277777778</v>
      </c>
      <c r="C213" s="92" t="s">
        <v>70</v>
      </c>
      <c r="D213" s="92" t="s">
        <v>52</v>
      </c>
      <c r="E213" s="92" t="s">
        <v>46</v>
      </c>
    </row>
    <row r="214" spans="1:5" ht="14.45" hidden="1" x14ac:dyDescent="0.3">
      <c r="A214" s="93">
        <v>41197.341666666667</v>
      </c>
      <c r="B214" s="93">
        <v>41197.459722222222</v>
      </c>
      <c r="C214" s="92" t="s">
        <v>44</v>
      </c>
      <c r="D214" s="92" t="s">
        <v>58</v>
      </c>
      <c r="E214" s="92" t="s">
        <v>46</v>
      </c>
    </row>
    <row r="215" spans="1:5" ht="14.45" hidden="1" x14ac:dyDescent="0.3">
      <c r="A215" s="93">
        <v>41197.345833333333</v>
      </c>
      <c r="B215" s="93">
        <v>41197.34652777778</v>
      </c>
      <c r="C215" s="92" t="s">
        <v>44</v>
      </c>
      <c r="D215" s="92" t="s">
        <v>50</v>
      </c>
      <c r="E215" s="92" t="s">
        <v>46</v>
      </c>
    </row>
    <row r="216" spans="1:5" ht="14.45" hidden="1" x14ac:dyDescent="0.3">
      <c r="A216" s="93">
        <v>41197.414583333331</v>
      </c>
      <c r="B216" s="93">
        <v>41197.448611111111</v>
      </c>
      <c r="C216" s="92" t="s">
        <v>48</v>
      </c>
      <c r="D216" s="92" t="s">
        <v>71</v>
      </c>
      <c r="E216" s="92" t="s">
        <v>46</v>
      </c>
    </row>
    <row r="217" spans="1:5" ht="14.45" hidden="1" x14ac:dyDescent="0.3">
      <c r="A217" s="93">
        <v>41197.415972222225</v>
      </c>
      <c r="B217" s="93">
        <v>41197.459027777775</v>
      </c>
      <c r="C217" s="92" t="s">
        <v>44</v>
      </c>
      <c r="D217" s="92" t="s">
        <v>79</v>
      </c>
      <c r="E217" s="92" t="s">
        <v>46</v>
      </c>
    </row>
    <row r="218" spans="1:5" ht="14.45" hidden="1" x14ac:dyDescent="0.3">
      <c r="A218" s="93">
        <v>41197.445833333331</v>
      </c>
      <c r="B218" s="93">
        <v>41197.447222222225</v>
      </c>
      <c r="C218" s="92" t="s">
        <v>70</v>
      </c>
      <c r="D218" s="92" t="s">
        <v>77</v>
      </c>
      <c r="E218" s="92" t="s">
        <v>46</v>
      </c>
    </row>
    <row r="219" spans="1:5" ht="14.45" hidden="1" x14ac:dyDescent="0.3">
      <c r="A219" s="93">
        <v>41197.447916666664</v>
      </c>
      <c r="B219" s="93">
        <v>41197.45208333333</v>
      </c>
      <c r="C219" s="92" t="s">
        <v>44</v>
      </c>
      <c r="D219" s="92" t="s">
        <v>50</v>
      </c>
      <c r="E219" s="92" t="s">
        <v>46</v>
      </c>
    </row>
    <row r="220" spans="1:5" ht="14.45" hidden="1" x14ac:dyDescent="0.3">
      <c r="A220" s="93">
        <v>41197.555555555555</v>
      </c>
      <c r="B220" s="93">
        <v>41197.556944444441</v>
      </c>
      <c r="C220" s="92" t="s">
        <v>44</v>
      </c>
      <c r="D220" s="92" t="s">
        <v>50</v>
      </c>
      <c r="E220" s="92" t="s">
        <v>46</v>
      </c>
    </row>
    <row r="221" spans="1:5" ht="14.45" hidden="1" x14ac:dyDescent="0.3">
      <c r="A221" s="93">
        <v>41197.587500000001</v>
      </c>
      <c r="B221" s="93">
        <v>41197.59097222222</v>
      </c>
      <c r="C221" s="92" t="s">
        <v>44</v>
      </c>
      <c r="D221" s="92" t="s">
        <v>87</v>
      </c>
      <c r="E221" s="92" t="s">
        <v>46</v>
      </c>
    </row>
    <row r="222" spans="1:5" ht="14.45" hidden="1" x14ac:dyDescent="0.3">
      <c r="A222" s="93">
        <v>41197.587500000001</v>
      </c>
      <c r="B222" s="93">
        <v>41197.59375</v>
      </c>
      <c r="C222" s="92" t="s">
        <v>70</v>
      </c>
      <c r="D222" s="92" t="s">
        <v>52</v>
      </c>
      <c r="E222" s="92" t="s">
        <v>46</v>
      </c>
    </row>
    <row r="223" spans="1:5" ht="14.45" hidden="1" x14ac:dyDescent="0.3">
      <c r="A223" s="93">
        <v>41197.59375</v>
      </c>
      <c r="B223" s="93">
        <v>41197.595833333333</v>
      </c>
      <c r="C223" s="92" t="s">
        <v>44</v>
      </c>
      <c r="D223" s="92" t="s">
        <v>45</v>
      </c>
      <c r="E223" s="92" t="s">
        <v>46</v>
      </c>
    </row>
    <row r="224" spans="1:5" ht="14.45" hidden="1" x14ac:dyDescent="0.3">
      <c r="A224" s="93">
        <v>41197.61041666667</v>
      </c>
      <c r="B224" s="93">
        <v>41197.697222222225</v>
      </c>
      <c r="C224" s="92" t="s">
        <v>70</v>
      </c>
      <c r="D224" s="92" t="s">
        <v>77</v>
      </c>
      <c r="E224" s="92" t="s">
        <v>46</v>
      </c>
    </row>
    <row r="225" spans="1:5" ht="14.45" hidden="1" x14ac:dyDescent="0.3">
      <c r="A225" s="93">
        <v>41197.633333333331</v>
      </c>
      <c r="B225" s="93">
        <v>41197.638194444444</v>
      </c>
      <c r="C225" s="92" t="s">
        <v>44</v>
      </c>
      <c r="D225" s="92" t="s">
        <v>73</v>
      </c>
      <c r="E225" s="92" t="s">
        <v>46</v>
      </c>
    </row>
    <row r="226" spans="1:5" ht="14.45" hidden="1" x14ac:dyDescent="0.3">
      <c r="A226" s="93">
        <v>41197.650694444441</v>
      </c>
      <c r="B226" s="93">
        <v>41197.651388888888</v>
      </c>
      <c r="C226" s="92" t="s">
        <v>44</v>
      </c>
      <c r="D226" s="92" t="s">
        <v>50</v>
      </c>
      <c r="E226" s="92" t="s">
        <v>46</v>
      </c>
    </row>
    <row r="227" spans="1:5" ht="14.45" hidden="1" x14ac:dyDescent="0.3">
      <c r="A227" s="93">
        <v>41197.674305555556</v>
      </c>
      <c r="B227" s="93">
        <v>41197.679861111108</v>
      </c>
      <c r="C227" s="92" t="s">
        <v>44</v>
      </c>
      <c r="D227" s="92" t="s">
        <v>45</v>
      </c>
      <c r="E227" s="92" t="s">
        <v>46</v>
      </c>
    </row>
    <row r="228" spans="1:5" ht="14.45" hidden="1" x14ac:dyDescent="0.3">
      <c r="A228" s="93">
        <v>41197.674305555556</v>
      </c>
      <c r="B228" s="93">
        <v>41197.684027777781</v>
      </c>
      <c r="C228" s="92" t="s">
        <v>44</v>
      </c>
      <c r="D228" s="92" t="s">
        <v>60</v>
      </c>
      <c r="E228" s="92" t="s">
        <v>46</v>
      </c>
    </row>
    <row r="229" spans="1:5" ht="14.45" hidden="1" x14ac:dyDescent="0.3">
      <c r="A229" s="93">
        <v>41197.716666666667</v>
      </c>
      <c r="B229" s="93">
        <v>41197.719444444447</v>
      </c>
      <c r="C229" s="92" t="s">
        <v>44</v>
      </c>
      <c r="D229" s="92" t="s">
        <v>54</v>
      </c>
      <c r="E229" s="92" t="s">
        <v>46</v>
      </c>
    </row>
    <row r="230" spans="1:5" ht="14.45" hidden="1" x14ac:dyDescent="0.3">
      <c r="A230" s="93">
        <v>41198.387499999997</v>
      </c>
      <c r="B230" s="93">
        <v>41198.395833333336</v>
      </c>
      <c r="C230" s="92" t="s">
        <v>44</v>
      </c>
      <c r="D230" s="92" t="s">
        <v>87</v>
      </c>
      <c r="E230" s="92" t="s">
        <v>46</v>
      </c>
    </row>
    <row r="231" spans="1:5" ht="14.45" hidden="1" x14ac:dyDescent="0.3">
      <c r="A231" s="93">
        <v>41198.405555555553</v>
      </c>
      <c r="B231" s="93">
        <v>41198.410416666666</v>
      </c>
      <c r="C231" s="92" t="s">
        <v>44</v>
      </c>
      <c r="D231" s="92" t="s">
        <v>55</v>
      </c>
      <c r="E231" s="92" t="s">
        <v>46</v>
      </c>
    </row>
    <row r="232" spans="1:5" ht="14.45" hidden="1" x14ac:dyDescent="0.3">
      <c r="A232" s="93">
        <v>41198.429861111108</v>
      </c>
      <c r="B232" s="93">
        <v>41198.434027777781</v>
      </c>
      <c r="C232" s="92" t="s">
        <v>44</v>
      </c>
      <c r="D232" s="92" t="s">
        <v>62</v>
      </c>
      <c r="E232" s="92" t="s">
        <v>46</v>
      </c>
    </row>
    <row r="233" spans="1:5" ht="14.45" hidden="1" x14ac:dyDescent="0.3">
      <c r="A233" s="93">
        <v>41198.461805555555</v>
      </c>
      <c r="B233" s="93">
        <v>41198.462500000001</v>
      </c>
      <c r="C233" s="92" t="s">
        <v>44</v>
      </c>
      <c r="D233" s="92" t="s">
        <v>55</v>
      </c>
      <c r="E233" s="92" t="s">
        <v>46</v>
      </c>
    </row>
    <row r="234" spans="1:5" ht="14.45" hidden="1" x14ac:dyDescent="0.3">
      <c r="A234" s="93">
        <v>41198.462500000001</v>
      </c>
      <c r="B234" s="93">
        <v>41198.470833333333</v>
      </c>
      <c r="C234" s="92" t="s">
        <v>44</v>
      </c>
      <c r="D234" s="92" t="s">
        <v>64</v>
      </c>
      <c r="E234" s="92" t="s">
        <v>46</v>
      </c>
    </row>
    <row r="235" spans="1:5" ht="14.45" hidden="1" x14ac:dyDescent="0.3">
      <c r="A235" s="93">
        <v>41198.470833333333</v>
      </c>
      <c r="B235" s="93">
        <v>41198.488888888889</v>
      </c>
      <c r="C235" s="92" t="s">
        <v>44</v>
      </c>
      <c r="D235" s="92" t="s">
        <v>62</v>
      </c>
      <c r="E235" s="92" t="s">
        <v>46</v>
      </c>
    </row>
    <row r="236" spans="1:5" ht="14.45" hidden="1" x14ac:dyDescent="0.3">
      <c r="A236" s="93">
        <v>41198.474999999999</v>
      </c>
      <c r="B236" s="93">
        <v>41198.478472222225</v>
      </c>
      <c r="C236" s="92" t="s">
        <v>44</v>
      </c>
      <c r="D236" s="92" t="s">
        <v>50</v>
      </c>
      <c r="E236" s="92" t="s">
        <v>46</v>
      </c>
    </row>
    <row r="237" spans="1:5" ht="14.45" x14ac:dyDescent="0.3">
      <c r="A237" s="93">
        <v>41198.481944444444</v>
      </c>
      <c r="B237" s="93">
        <v>41198.488194444442</v>
      </c>
      <c r="C237" s="92" t="s">
        <v>44</v>
      </c>
      <c r="D237" s="92" t="s">
        <v>53</v>
      </c>
      <c r="E237" s="92" t="s">
        <v>46</v>
      </c>
    </row>
    <row r="238" spans="1:5" ht="14.45" hidden="1" x14ac:dyDescent="0.3">
      <c r="A238" s="93">
        <v>41198.493055555555</v>
      </c>
      <c r="B238" s="93">
        <v>41198.493750000001</v>
      </c>
      <c r="C238" s="92" t="s">
        <v>44</v>
      </c>
      <c r="D238" s="92" t="s">
        <v>55</v>
      </c>
      <c r="E238" s="92" t="s">
        <v>46</v>
      </c>
    </row>
    <row r="239" spans="1:5" ht="14.45" hidden="1" x14ac:dyDescent="0.3">
      <c r="A239" s="93">
        <v>41198.572222222225</v>
      </c>
      <c r="B239" s="93">
        <v>41198.573611111111</v>
      </c>
      <c r="C239" s="92" t="s">
        <v>44</v>
      </c>
      <c r="D239" s="92" t="s">
        <v>55</v>
      </c>
      <c r="E239" s="92" t="s">
        <v>46</v>
      </c>
    </row>
    <row r="240" spans="1:5" ht="14.45" hidden="1" x14ac:dyDescent="0.3">
      <c r="A240" s="93">
        <v>41198.572916666664</v>
      </c>
      <c r="B240" s="93">
        <v>41198.578472222223</v>
      </c>
      <c r="C240" s="92" t="s">
        <v>44</v>
      </c>
      <c r="D240" s="92" t="s">
        <v>50</v>
      </c>
      <c r="E240" s="92" t="s">
        <v>46</v>
      </c>
    </row>
    <row r="241" spans="1:5" ht="14.45" hidden="1" x14ac:dyDescent="0.3">
      <c r="A241" s="93">
        <v>41198.620138888888</v>
      </c>
      <c r="B241" s="93">
        <v>41198.643750000003</v>
      </c>
      <c r="C241" s="92" t="s">
        <v>44</v>
      </c>
      <c r="D241" s="92" t="s">
        <v>51</v>
      </c>
      <c r="E241" s="92" t="s">
        <v>46</v>
      </c>
    </row>
    <row r="242" spans="1:5" ht="14.45" hidden="1" x14ac:dyDescent="0.3">
      <c r="A242" s="93">
        <v>41198.665277777778</v>
      </c>
      <c r="B242" s="93">
        <v>41198.671527777777</v>
      </c>
      <c r="C242" s="92" t="s">
        <v>44</v>
      </c>
      <c r="D242" s="92" t="s">
        <v>55</v>
      </c>
      <c r="E242" s="92" t="s">
        <v>46</v>
      </c>
    </row>
    <row r="243" spans="1:5" ht="14.45" hidden="1" x14ac:dyDescent="0.3">
      <c r="A243" s="93">
        <v>41198.706944444442</v>
      </c>
      <c r="B243" s="93">
        <v>41198.745833333334</v>
      </c>
      <c r="C243" s="92" t="s">
        <v>44</v>
      </c>
      <c r="D243" s="92" t="s">
        <v>79</v>
      </c>
      <c r="E243" s="92" t="s">
        <v>46</v>
      </c>
    </row>
    <row r="244" spans="1:5" ht="14.45" hidden="1" x14ac:dyDescent="0.3">
      <c r="A244" s="93">
        <v>41198.708333333336</v>
      </c>
      <c r="B244" s="93">
        <v>41198.746527777781</v>
      </c>
      <c r="C244" s="92" t="s">
        <v>44</v>
      </c>
      <c r="D244" s="92" t="s">
        <v>54</v>
      </c>
      <c r="E244" s="92" t="s">
        <v>46</v>
      </c>
    </row>
    <row r="245" spans="1:5" ht="14.45" x14ac:dyDescent="0.3">
      <c r="A245" s="93">
        <v>41198.709027777775</v>
      </c>
      <c r="B245" s="93">
        <v>41198.746527777781</v>
      </c>
      <c r="C245" s="92" t="s">
        <v>44</v>
      </c>
      <c r="D245" s="92" t="s">
        <v>53</v>
      </c>
      <c r="E245" s="92" t="s">
        <v>46</v>
      </c>
    </row>
    <row r="246" spans="1:5" ht="14.45" hidden="1" x14ac:dyDescent="0.3">
      <c r="A246" s="93">
        <v>41198.743750000001</v>
      </c>
      <c r="B246" s="93">
        <v>41198.746527777781</v>
      </c>
      <c r="C246" s="92" t="s">
        <v>44</v>
      </c>
      <c r="D246" s="92" t="s">
        <v>89</v>
      </c>
      <c r="E246" s="92" t="s">
        <v>46</v>
      </c>
    </row>
    <row r="247" spans="1:5" ht="14.45" hidden="1" x14ac:dyDescent="0.3">
      <c r="A247" s="93">
        <v>41199.352777777778</v>
      </c>
      <c r="B247" s="93">
        <v>41199.355555555558</v>
      </c>
      <c r="C247" s="92" t="s">
        <v>44</v>
      </c>
      <c r="D247" s="92" t="s">
        <v>90</v>
      </c>
      <c r="E247" s="92" t="s">
        <v>46</v>
      </c>
    </row>
    <row r="248" spans="1:5" ht="14.45" hidden="1" x14ac:dyDescent="0.3">
      <c r="A248" s="93">
        <v>41199.361111111109</v>
      </c>
      <c r="B248" s="93">
        <v>41199.414583333331</v>
      </c>
      <c r="C248" s="92" t="s">
        <v>44</v>
      </c>
      <c r="D248" s="92" t="s">
        <v>51</v>
      </c>
      <c r="E248" s="92" t="s">
        <v>46</v>
      </c>
    </row>
    <row r="249" spans="1:5" ht="14.45" hidden="1" x14ac:dyDescent="0.3">
      <c r="A249" s="93">
        <v>41199.38958333333</v>
      </c>
      <c r="B249" s="93">
        <v>41199.465277777781</v>
      </c>
      <c r="C249" s="92" t="s">
        <v>44</v>
      </c>
      <c r="D249" s="92" t="s">
        <v>91</v>
      </c>
      <c r="E249" s="92" t="s">
        <v>46</v>
      </c>
    </row>
    <row r="250" spans="1:5" ht="14.45" hidden="1" x14ac:dyDescent="0.3">
      <c r="A250" s="93">
        <v>41199.397916666669</v>
      </c>
      <c r="B250" s="93">
        <v>41199.46597222222</v>
      </c>
      <c r="C250" s="92" t="s">
        <v>44</v>
      </c>
      <c r="D250" s="92" t="s">
        <v>79</v>
      </c>
      <c r="E250" s="92" t="s">
        <v>46</v>
      </c>
    </row>
    <row r="251" spans="1:5" ht="14.45" hidden="1" x14ac:dyDescent="0.3">
      <c r="A251" s="93">
        <v>41199.434027777781</v>
      </c>
      <c r="B251" s="93">
        <v>41199.460416666669</v>
      </c>
      <c r="C251" s="92" t="s">
        <v>44</v>
      </c>
      <c r="D251" s="92" t="s">
        <v>50</v>
      </c>
      <c r="E251" s="92" t="s">
        <v>46</v>
      </c>
    </row>
    <row r="252" spans="1:5" ht="14.45" hidden="1" x14ac:dyDescent="0.3">
      <c r="A252" s="93">
        <v>41199.445138888892</v>
      </c>
      <c r="B252" s="93">
        <v>41199.46597222222</v>
      </c>
      <c r="C252" s="92" t="s">
        <v>44</v>
      </c>
      <c r="D252" s="92" t="s">
        <v>77</v>
      </c>
      <c r="E252" s="92" t="s">
        <v>46</v>
      </c>
    </row>
    <row r="253" spans="1:5" ht="14.45" hidden="1" x14ac:dyDescent="0.3">
      <c r="A253" s="93">
        <v>41199.445833333331</v>
      </c>
      <c r="B253" s="93">
        <v>41199.46597222222</v>
      </c>
      <c r="C253" s="92" t="s">
        <v>44</v>
      </c>
      <c r="D253" s="92" t="s">
        <v>45</v>
      </c>
      <c r="E253" s="92" t="s">
        <v>46</v>
      </c>
    </row>
    <row r="254" spans="1:5" ht="14.45" hidden="1" x14ac:dyDescent="0.3">
      <c r="A254" s="93">
        <v>41199.467361111114</v>
      </c>
      <c r="B254" s="93">
        <v>41199.5</v>
      </c>
      <c r="C254" s="92" t="s">
        <v>44</v>
      </c>
      <c r="D254" s="92" t="s">
        <v>51</v>
      </c>
      <c r="E254" s="92" t="s">
        <v>46</v>
      </c>
    </row>
    <row r="255" spans="1:5" ht="14.45" hidden="1" x14ac:dyDescent="0.3">
      <c r="A255" s="93">
        <v>41199.5</v>
      </c>
      <c r="B255" s="93">
        <v>41199.615972222222</v>
      </c>
      <c r="C255" s="92" t="s">
        <v>44</v>
      </c>
      <c r="D255" s="92" t="s">
        <v>51</v>
      </c>
      <c r="E255" s="92" t="s">
        <v>46</v>
      </c>
    </row>
    <row r="256" spans="1:5" ht="14.45" x14ac:dyDescent="0.3">
      <c r="A256" s="93">
        <v>41199.518750000003</v>
      </c>
      <c r="B256" s="93">
        <v>41199.737500000003</v>
      </c>
      <c r="C256" s="92" t="s">
        <v>44</v>
      </c>
      <c r="D256" s="92" t="s">
        <v>65</v>
      </c>
      <c r="E256" s="92" t="s">
        <v>46</v>
      </c>
    </row>
    <row r="257" spans="1:5" ht="14.45" hidden="1" x14ac:dyDescent="0.3">
      <c r="A257" s="93">
        <v>41199.586111111108</v>
      </c>
      <c r="B257" s="93">
        <v>41199.588194444441</v>
      </c>
      <c r="C257" s="92" t="s">
        <v>44</v>
      </c>
      <c r="D257" s="92" t="s">
        <v>61</v>
      </c>
      <c r="E257" s="92" t="s">
        <v>46</v>
      </c>
    </row>
    <row r="258" spans="1:5" ht="14.45" hidden="1" x14ac:dyDescent="0.3">
      <c r="A258" s="93">
        <v>41199.631944444445</v>
      </c>
      <c r="B258" s="93">
        <v>41199.737500000003</v>
      </c>
      <c r="C258" s="92" t="s">
        <v>44</v>
      </c>
      <c r="D258" s="92" t="s">
        <v>66</v>
      </c>
      <c r="E258" s="92" t="s">
        <v>46</v>
      </c>
    </row>
    <row r="259" spans="1:5" ht="14.45" hidden="1" x14ac:dyDescent="0.3">
      <c r="A259" s="93">
        <v>41199.679861111108</v>
      </c>
      <c r="B259" s="93">
        <v>41200.333333333336</v>
      </c>
      <c r="C259" s="92" t="s">
        <v>44</v>
      </c>
      <c r="D259" s="92" t="s">
        <v>51</v>
      </c>
      <c r="E259" s="92" t="s">
        <v>46</v>
      </c>
    </row>
    <row r="260" spans="1:5" ht="14.45" hidden="1" x14ac:dyDescent="0.3">
      <c r="A260" s="93">
        <v>41199.734027777777</v>
      </c>
      <c r="B260" s="93">
        <v>41199.73541666667</v>
      </c>
      <c r="C260" s="92" t="s">
        <v>70</v>
      </c>
      <c r="D260" s="92" t="s">
        <v>52</v>
      </c>
      <c r="E260" s="92" t="s">
        <v>46</v>
      </c>
    </row>
    <row r="261" spans="1:5" ht="14.45" hidden="1" x14ac:dyDescent="0.3">
      <c r="A261" s="93">
        <v>41200.445833333331</v>
      </c>
      <c r="B261" s="93">
        <v>41200.456250000003</v>
      </c>
      <c r="C261" s="92" t="s">
        <v>44</v>
      </c>
      <c r="D261" s="92" t="s">
        <v>52</v>
      </c>
      <c r="E261" s="92" t="s">
        <v>46</v>
      </c>
    </row>
    <row r="262" spans="1:5" ht="14.45" hidden="1" x14ac:dyDescent="0.3">
      <c r="A262" s="93">
        <v>41200.472222222219</v>
      </c>
      <c r="B262" s="93">
        <v>41201.498611111114</v>
      </c>
      <c r="C262" s="92" t="s">
        <v>44</v>
      </c>
      <c r="D262" s="92" t="s">
        <v>92</v>
      </c>
      <c r="E262" s="92" t="s">
        <v>46</v>
      </c>
    </row>
    <row r="263" spans="1:5" ht="14.45" hidden="1" x14ac:dyDescent="0.3">
      <c r="A263" s="93">
        <v>41200.490972222222</v>
      </c>
      <c r="B263" s="93">
        <v>41200.530555555553</v>
      </c>
      <c r="C263" s="92" t="s">
        <v>44</v>
      </c>
      <c r="D263" s="92" t="s">
        <v>51</v>
      </c>
      <c r="E263" s="92" t="s">
        <v>46</v>
      </c>
    </row>
    <row r="264" spans="1:5" ht="14.45" hidden="1" x14ac:dyDescent="0.3">
      <c r="A264" s="93">
        <v>41200.498611111114</v>
      </c>
      <c r="B264" s="93">
        <v>41200.631944444445</v>
      </c>
      <c r="C264" s="92" t="s">
        <v>70</v>
      </c>
      <c r="D264" s="92" t="s">
        <v>52</v>
      </c>
      <c r="E264" s="92" t="s">
        <v>46</v>
      </c>
    </row>
    <row r="265" spans="1:5" ht="14.45" hidden="1" x14ac:dyDescent="0.3">
      <c r="A265" s="93">
        <v>41200.500694444447</v>
      </c>
      <c r="B265" s="93">
        <v>41200.70416666667</v>
      </c>
      <c r="C265" s="92" t="s">
        <v>70</v>
      </c>
      <c r="D265" s="92" t="s">
        <v>52</v>
      </c>
      <c r="E265" s="92" t="s">
        <v>46</v>
      </c>
    </row>
    <row r="266" spans="1:5" ht="14.45" hidden="1" x14ac:dyDescent="0.3">
      <c r="A266" s="93">
        <v>41200.569444444445</v>
      </c>
      <c r="B266" s="93">
        <v>41200.572222222225</v>
      </c>
      <c r="C266" s="92" t="s">
        <v>44</v>
      </c>
      <c r="D266" s="92" t="s">
        <v>54</v>
      </c>
      <c r="E266" s="92" t="s">
        <v>46</v>
      </c>
    </row>
    <row r="267" spans="1:5" ht="14.45" hidden="1" x14ac:dyDescent="0.3">
      <c r="A267" s="93">
        <v>41200.570138888892</v>
      </c>
      <c r="B267" s="93">
        <v>41200.572916666664</v>
      </c>
      <c r="C267" s="92" t="s">
        <v>44</v>
      </c>
      <c r="D267" s="92" t="s">
        <v>75</v>
      </c>
      <c r="E267" s="92" t="s">
        <v>46</v>
      </c>
    </row>
    <row r="268" spans="1:5" ht="14.45" hidden="1" x14ac:dyDescent="0.3">
      <c r="A268" s="93">
        <v>41200.570833333331</v>
      </c>
      <c r="B268" s="93">
        <v>41200.573611111111</v>
      </c>
      <c r="C268" s="92" t="s">
        <v>44</v>
      </c>
      <c r="D268" s="92" t="s">
        <v>45</v>
      </c>
      <c r="E268" s="92" t="s">
        <v>46</v>
      </c>
    </row>
    <row r="269" spans="1:5" ht="14.45" hidden="1" x14ac:dyDescent="0.3">
      <c r="A269" s="93">
        <v>41200.598611111112</v>
      </c>
      <c r="B269" s="93">
        <v>41200.600694444445</v>
      </c>
      <c r="C269" s="92" t="s">
        <v>44</v>
      </c>
      <c r="D269" s="92" t="s">
        <v>52</v>
      </c>
      <c r="E269" s="92" t="s">
        <v>46</v>
      </c>
    </row>
    <row r="270" spans="1:5" ht="14.45" x14ac:dyDescent="0.3">
      <c r="A270" s="93">
        <v>41200.652777777781</v>
      </c>
      <c r="B270" s="93">
        <v>41200.654166666667</v>
      </c>
      <c r="C270" s="92" t="s">
        <v>44</v>
      </c>
      <c r="D270" s="92" t="s">
        <v>63</v>
      </c>
      <c r="E270" s="92" t="s">
        <v>46</v>
      </c>
    </row>
    <row r="271" spans="1:5" ht="14.45" hidden="1" x14ac:dyDescent="0.3">
      <c r="A271" s="93">
        <v>41200.667361111111</v>
      </c>
      <c r="B271" s="93">
        <v>41200.67291666667</v>
      </c>
      <c r="C271" s="92" t="s">
        <v>70</v>
      </c>
      <c r="D271" s="92" t="s">
        <v>52</v>
      </c>
      <c r="E271" s="92" t="s">
        <v>46</v>
      </c>
    </row>
    <row r="272" spans="1:5" ht="14.45" hidden="1" x14ac:dyDescent="0.3">
      <c r="A272" s="93">
        <v>41200.67291666667</v>
      </c>
      <c r="B272" s="93">
        <v>41200.676388888889</v>
      </c>
      <c r="C272" s="92" t="s">
        <v>70</v>
      </c>
      <c r="D272" s="92" t="s">
        <v>52</v>
      </c>
      <c r="E272" s="92" t="s">
        <v>46</v>
      </c>
    </row>
    <row r="273" spans="1:5" ht="14.45" hidden="1" x14ac:dyDescent="0.3">
      <c r="A273" s="93">
        <v>41200.700694444444</v>
      </c>
      <c r="B273" s="93">
        <v>41200.708333333336</v>
      </c>
      <c r="C273" s="92" t="s">
        <v>44</v>
      </c>
      <c r="D273" s="92" t="s">
        <v>52</v>
      </c>
      <c r="E273" s="92" t="s">
        <v>46</v>
      </c>
    </row>
    <row r="274" spans="1:5" ht="14.45" hidden="1" x14ac:dyDescent="0.3">
      <c r="A274" s="93">
        <v>41200.745138888888</v>
      </c>
      <c r="B274" s="93">
        <v>41201.534722222219</v>
      </c>
      <c r="C274" s="92" t="s">
        <v>44</v>
      </c>
      <c r="D274" s="92" t="s">
        <v>59</v>
      </c>
      <c r="E274" s="92" t="s">
        <v>46</v>
      </c>
    </row>
    <row r="275" spans="1:5" ht="14.45" hidden="1" x14ac:dyDescent="0.3">
      <c r="A275" s="93">
        <v>41201.420138888891</v>
      </c>
      <c r="B275" s="93">
        <v>41201.423611111109</v>
      </c>
      <c r="C275" s="92" t="s">
        <v>44</v>
      </c>
      <c r="D275" s="92" t="s">
        <v>71</v>
      </c>
      <c r="E275" s="92" t="s">
        <v>46</v>
      </c>
    </row>
    <row r="276" spans="1:5" ht="14.45" hidden="1" x14ac:dyDescent="0.3">
      <c r="A276" s="93">
        <v>41201.443055555559</v>
      </c>
      <c r="B276" s="93">
        <v>41201.447916666664</v>
      </c>
      <c r="C276" s="92" t="s">
        <v>70</v>
      </c>
      <c r="D276" s="92" t="s">
        <v>52</v>
      </c>
      <c r="E276" s="92" t="s">
        <v>46</v>
      </c>
    </row>
    <row r="277" spans="1:5" ht="14.45" hidden="1" x14ac:dyDescent="0.3">
      <c r="A277" s="93">
        <v>41201.463888888888</v>
      </c>
      <c r="B277" s="93">
        <v>41201.696527777778</v>
      </c>
      <c r="C277" s="92" t="s">
        <v>44</v>
      </c>
      <c r="D277" s="92" t="s">
        <v>52</v>
      </c>
      <c r="E277" s="92" t="s">
        <v>46</v>
      </c>
    </row>
    <row r="278" spans="1:5" ht="14.45" hidden="1" x14ac:dyDescent="0.3">
      <c r="A278" s="93">
        <v>41201.465277777781</v>
      </c>
      <c r="B278" s="93">
        <v>41201.540972222225</v>
      </c>
      <c r="C278" s="92" t="s">
        <v>44</v>
      </c>
      <c r="D278" s="92" t="s">
        <v>79</v>
      </c>
      <c r="E278" s="92" t="s">
        <v>46</v>
      </c>
    </row>
    <row r="279" spans="1:5" ht="14.45" hidden="1" x14ac:dyDescent="0.3">
      <c r="A279" s="93">
        <v>41201.487500000003</v>
      </c>
      <c r="B279" s="93">
        <v>41201.488888888889</v>
      </c>
      <c r="C279" s="92" t="s">
        <v>70</v>
      </c>
      <c r="D279" s="92" t="s">
        <v>52</v>
      </c>
      <c r="E279" s="92" t="s">
        <v>46</v>
      </c>
    </row>
    <row r="280" spans="1:5" ht="14.45" hidden="1" x14ac:dyDescent="0.3">
      <c r="A280" s="93">
        <v>41201.530555555553</v>
      </c>
      <c r="B280" s="93">
        <v>41201.531944444447</v>
      </c>
      <c r="C280" s="92" t="s">
        <v>70</v>
      </c>
      <c r="D280" s="92" t="s">
        <v>74</v>
      </c>
      <c r="E280" s="92" t="s">
        <v>46</v>
      </c>
    </row>
    <row r="281" spans="1:5" ht="14.45" hidden="1" x14ac:dyDescent="0.3">
      <c r="A281" s="93">
        <v>41201.53125</v>
      </c>
      <c r="B281" s="93">
        <v>41201.696527777778</v>
      </c>
      <c r="C281" s="92" t="s">
        <v>44</v>
      </c>
      <c r="D281" s="92" t="s">
        <v>50</v>
      </c>
      <c r="E281" s="92" t="s">
        <v>46</v>
      </c>
    </row>
    <row r="282" spans="1:5" ht="14.45" hidden="1" x14ac:dyDescent="0.3">
      <c r="A282" s="93">
        <v>41201.570138888892</v>
      </c>
      <c r="B282" s="93">
        <v>41201.592361111114</v>
      </c>
      <c r="C282" s="92" t="s">
        <v>44</v>
      </c>
      <c r="D282" s="92" t="s">
        <v>71</v>
      </c>
      <c r="E282" s="92" t="s">
        <v>46</v>
      </c>
    </row>
    <row r="283" spans="1:5" ht="14.45" hidden="1" x14ac:dyDescent="0.3">
      <c r="A283" s="93">
        <v>41201.59652777778</v>
      </c>
      <c r="B283" s="93">
        <v>41201.603472222225</v>
      </c>
      <c r="C283" s="92" t="s">
        <v>70</v>
      </c>
      <c r="D283" s="92" t="s">
        <v>52</v>
      </c>
      <c r="E283" s="92" t="s">
        <v>46</v>
      </c>
    </row>
    <row r="284" spans="1:5" ht="14.45" hidden="1" x14ac:dyDescent="0.3">
      <c r="A284" s="93">
        <v>41201.600694444445</v>
      </c>
      <c r="B284" s="93">
        <v>41201.602083333331</v>
      </c>
      <c r="C284" s="92" t="s">
        <v>44</v>
      </c>
      <c r="D284" s="92" t="s">
        <v>93</v>
      </c>
      <c r="E284" s="92" t="s">
        <v>46</v>
      </c>
    </row>
    <row r="285" spans="1:5" ht="14.45" hidden="1" x14ac:dyDescent="0.3">
      <c r="A285" s="93">
        <v>41201.602083333331</v>
      </c>
      <c r="B285" s="93">
        <v>41201.65902777778</v>
      </c>
      <c r="C285" s="92" t="s">
        <v>44</v>
      </c>
      <c r="D285" s="92" t="s">
        <v>52</v>
      </c>
      <c r="E285" s="92" t="s">
        <v>46</v>
      </c>
    </row>
    <row r="286" spans="1:5" ht="14.45" hidden="1" x14ac:dyDescent="0.3">
      <c r="A286" s="93">
        <v>41201.611805555556</v>
      </c>
      <c r="B286" s="93">
        <v>41201.623611111114</v>
      </c>
      <c r="C286" s="92" t="s">
        <v>70</v>
      </c>
      <c r="D286" s="92" t="s">
        <v>52</v>
      </c>
      <c r="E286" s="92" t="s">
        <v>46</v>
      </c>
    </row>
    <row r="287" spans="1:5" ht="14.45" hidden="1" x14ac:dyDescent="0.3">
      <c r="A287" s="93">
        <v>41201.63958333333</v>
      </c>
      <c r="B287" s="93">
        <v>41201.640972222223</v>
      </c>
      <c r="C287" s="92" t="s">
        <v>70</v>
      </c>
      <c r="D287" s="92" t="s">
        <v>59</v>
      </c>
      <c r="E287" s="92" t="s">
        <v>46</v>
      </c>
    </row>
    <row r="288" spans="1:5" ht="14.45" hidden="1" x14ac:dyDescent="0.3">
      <c r="A288" s="93">
        <v>41201.65625</v>
      </c>
      <c r="B288" s="93">
        <v>41201.664583333331</v>
      </c>
      <c r="C288" s="92" t="s">
        <v>70</v>
      </c>
      <c r="D288" s="92" t="s">
        <v>77</v>
      </c>
      <c r="E288" s="92" t="s">
        <v>46</v>
      </c>
    </row>
    <row r="289" spans="1:5" ht="14.45" hidden="1" x14ac:dyDescent="0.3">
      <c r="A289" s="93">
        <v>41201.658333333333</v>
      </c>
      <c r="B289" s="93">
        <v>41201.665972222225</v>
      </c>
      <c r="C289" s="92" t="s">
        <v>70</v>
      </c>
      <c r="D289" s="92" t="s">
        <v>77</v>
      </c>
      <c r="E289" s="92" t="s">
        <v>46</v>
      </c>
    </row>
    <row r="290" spans="1:5" ht="14.45" hidden="1" x14ac:dyDescent="0.3">
      <c r="A290" s="93">
        <v>41201.65902777778</v>
      </c>
      <c r="B290" s="93">
        <v>41204.433333333334</v>
      </c>
      <c r="C290" s="92" t="s">
        <v>44</v>
      </c>
      <c r="D290" s="92" t="s">
        <v>62</v>
      </c>
      <c r="E290" s="92" t="s">
        <v>46</v>
      </c>
    </row>
    <row r="291" spans="1:5" ht="14.45" hidden="1" x14ac:dyDescent="0.3">
      <c r="A291" s="93">
        <v>41201.679166666669</v>
      </c>
      <c r="B291" s="93">
        <v>41201.681944444441</v>
      </c>
      <c r="C291" s="92" t="s">
        <v>44</v>
      </c>
      <c r="D291" s="92" t="s">
        <v>81</v>
      </c>
      <c r="E291" s="92" t="s">
        <v>46</v>
      </c>
    </row>
    <row r="292" spans="1:5" ht="14.45" x14ac:dyDescent="0.3">
      <c r="A292" s="93">
        <v>41201.68472222222</v>
      </c>
      <c r="B292" s="93">
        <v>41201.695138888892</v>
      </c>
      <c r="C292" s="92" t="s">
        <v>44</v>
      </c>
      <c r="D292" s="92" t="s">
        <v>53</v>
      </c>
      <c r="E292" s="92" t="s">
        <v>46</v>
      </c>
    </row>
    <row r="293" spans="1:5" ht="14.45" hidden="1" x14ac:dyDescent="0.3">
      <c r="A293" s="93">
        <v>41204.359722222223</v>
      </c>
      <c r="B293" s="93">
        <v>41204.374305555553</v>
      </c>
      <c r="C293" s="92" t="s">
        <v>44</v>
      </c>
      <c r="D293" s="92" t="s">
        <v>94</v>
      </c>
      <c r="E293" s="92" t="s">
        <v>46</v>
      </c>
    </row>
    <row r="294" spans="1:5" ht="14.45" hidden="1" x14ac:dyDescent="0.3">
      <c r="A294" s="93">
        <v>41204.375694444447</v>
      </c>
      <c r="B294" s="93">
        <v>41204.383333333331</v>
      </c>
      <c r="C294" s="92" t="s">
        <v>44</v>
      </c>
      <c r="D294" s="92" t="s">
        <v>85</v>
      </c>
      <c r="E294" s="92" t="s">
        <v>46</v>
      </c>
    </row>
    <row r="295" spans="1:5" ht="14.45" hidden="1" x14ac:dyDescent="0.3">
      <c r="A295" s="93">
        <v>41204.384027777778</v>
      </c>
      <c r="B295" s="93">
        <v>41204.388194444444</v>
      </c>
      <c r="C295" s="92" t="s">
        <v>44</v>
      </c>
      <c r="D295" s="92" t="s">
        <v>94</v>
      </c>
      <c r="E295" s="92" t="s">
        <v>46</v>
      </c>
    </row>
    <row r="296" spans="1:5" ht="14.45" hidden="1" x14ac:dyDescent="0.3">
      <c r="A296" s="93">
        <v>41204.4375</v>
      </c>
      <c r="B296" s="93">
        <v>41204.457638888889</v>
      </c>
      <c r="C296" s="92" t="s">
        <v>44</v>
      </c>
      <c r="D296" s="92" t="s">
        <v>62</v>
      </c>
      <c r="E296" s="92" t="s">
        <v>46</v>
      </c>
    </row>
    <row r="297" spans="1:5" ht="14.45" hidden="1" x14ac:dyDescent="0.3">
      <c r="A297" s="93">
        <v>41204.455555555556</v>
      </c>
      <c r="B297" s="93">
        <v>41204.456944444442</v>
      </c>
      <c r="C297" s="92" t="s">
        <v>44</v>
      </c>
      <c r="D297" s="92" t="s">
        <v>82</v>
      </c>
      <c r="E297" s="92" t="s">
        <v>46</v>
      </c>
    </row>
    <row r="298" spans="1:5" ht="14.45" hidden="1" x14ac:dyDescent="0.3">
      <c r="A298" s="93">
        <v>41204.457638888889</v>
      </c>
      <c r="B298" s="93">
        <v>41211.412499999999</v>
      </c>
      <c r="C298" s="92" t="s">
        <v>70</v>
      </c>
      <c r="D298" s="92" t="s">
        <v>52</v>
      </c>
      <c r="E298" s="92" t="s">
        <v>46</v>
      </c>
    </row>
    <row r="299" spans="1:5" ht="14.45" hidden="1" x14ac:dyDescent="0.3">
      <c r="A299" s="93">
        <v>41204.458333333336</v>
      </c>
      <c r="B299" s="93">
        <v>41204.469444444447</v>
      </c>
      <c r="C299" s="92" t="s">
        <v>70</v>
      </c>
      <c r="D299" s="92" t="s">
        <v>52</v>
      </c>
      <c r="E299" s="92" t="s">
        <v>46</v>
      </c>
    </row>
    <row r="300" spans="1:5" ht="14.45" hidden="1" x14ac:dyDescent="0.3">
      <c r="A300" s="93">
        <v>41204.459027777775</v>
      </c>
      <c r="B300" s="93">
        <v>41204.473611111112</v>
      </c>
      <c r="C300" s="92" t="s">
        <v>70</v>
      </c>
      <c r="D300" s="92" t="s">
        <v>52</v>
      </c>
      <c r="E300" s="92" t="s">
        <v>46</v>
      </c>
    </row>
    <row r="301" spans="1:5" ht="14.45" hidden="1" x14ac:dyDescent="0.3">
      <c r="A301" s="93">
        <v>41204.459722222222</v>
      </c>
      <c r="B301" s="93">
        <v>41204.473611111112</v>
      </c>
      <c r="C301" s="92" t="s">
        <v>70</v>
      </c>
      <c r="D301" s="92" t="s">
        <v>52</v>
      </c>
      <c r="E301" s="92" t="s">
        <v>46</v>
      </c>
    </row>
    <row r="302" spans="1:5" ht="14.45" hidden="1" x14ac:dyDescent="0.3">
      <c r="A302" s="93">
        <v>41204.461805555555</v>
      </c>
      <c r="B302" s="93">
        <v>41204.473611111112</v>
      </c>
      <c r="C302" s="92" t="s">
        <v>70</v>
      </c>
      <c r="D302" s="92" t="s">
        <v>52</v>
      </c>
      <c r="E302" s="92" t="s">
        <v>46</v>
      </c>
    </row>
    <row r="303" spans="1:5" ht="14.45" hidden="1" x14ac:dyDescent="0.3">
      <c r="A303" s="93">
        <v>41204.474999999999</v>
      </c>
      <c r="B303" s="93">
        <v>41204.502083333333</v>
      </c>
      <c r="C303" s="92" t="s">
        <v>44</v>
      </c>
      <c r="D303" s="92" t="s">
        <v>67</v>
      </c>
      <c r="E303" s="92" t="s">
        <v>46</v>
      </c>
    </row>
    <row r="304" spans="1:5" ht="14.45" hidden="1" x14ac:dyDescent="0.3">
      <c r="A304" s="93">
        <v>41204.477083333331</v>
      </c>
      <c r="B304" s="93">
        <v>41204.481944444444</v>
      </c>
      <c r="C304" s="92" t="s">
        <v>44</v>
      </c>
      <c r="D304" s="92" t="s">
        <v>60</v>
      </c>
      <c r="E304" s="92" t="s">
        <v>46</v>
      </c>
    </row>
    <row r="305" spans="1:5" ht="14.45" hidden="1" x14ac:dyDescent="0.3">
      <c r="A305" s="93">
        <v>41204.550000000003</v>
      </c>
      <c r="B305" s="93">
        <v>41204.550694444442</v>
      </c>
      <c r="C305" s="92" t="s">
        <v>44</v>
      </c>
      <c r="D305" s="92" t="s">
        <v>95</v>
      </c>
      <c r="E305" s="92" t="s">
        <v>46</v>
      </c>
    </row>
    <row r="306" spans="1:5" ht="14.45" hidden="1" x14ac:dyDescent="0.3">
      <c r="A306" s="93">
        <v>41204.566666666666</v>
      </c>
      <c r="B306" s="93">
        <v>41204.579861111109</v>
      </c>
      <c r="C306" s="92" t="s">
        <v>70</v>
      </c>
      <c r="D306" s="92" t="s">
        <v>52</v>
      </c>
      <c r="E306" s="92" t="s">
        <v>46</v>
      </c>
    </row>
    <row r="307" spans="1:5" ht="14.45" hidden="1" x14ac:dyDescent="0.3">
      <c r="A307" s="93">
        <v>41204.587500000001</v>
      </c>
      <c r="B307" s="93">
        <v>41204.604861111111</v>
      </c>
      <c r="C307" s="92" t="s">
        <v>70</v>
      </c>
      <c r="D307" s="92" t="s">
        <v>52</v>
      </c>
      <c r="E307" s="92" t="s">
        <v>46</v>
      </c>
    </row>
    <row r="308" spans="1:5" ht="14.45" hidden="1" x14ac:dyDescent="0.3">
      <c r="A308" s="93">
        <v>41204.6</v>
      </c>
      <c r="B308" s="93">
        <v>41205.406944444447</v>
      </c>
      <c r="C308" s="92" t="s">
        <v>44</v>
      </c>
      <c r="D308" s="92" t="s">
        <v>50</v>
      </c>
      <c r="E308" s="92" t="s">
        <v>46</v>
      </c>
    </row>
    <row r="309" spans="1:5" ht="14.45" hidden="1" x14ac:dyDescent="0.3">
      <c r="A309" s="93">
        <v>41205.392361111109</v>
      </c>
      <c r="B309" s="93">
        <v>41205.393750000003</v>
      </c>
      <c r="C309" s="92" t="s">
        <v>70</v>
      </c>
      <c r="D309" s="92" t="s">
        <v>52</v>
      </c>
      <c r="E309" s="92" t="s">
        <v>46</v>
      </c>
    </row>
    <row r="310" spans="1:5" ht="14.45" hidden="1" x14ac:dyDescent="0.3">
      <c r="A310" s="93">
        <v>41185.395138888889</v>
      </c>
      <c r="B310" s="92"/>
      <c r="C310" s="92" t="s">
        <v>44</v>
      </c>
      <c r="D310" s="92" t="s">
        <v>54</v>
      </c>
      <c r="E310" s="92" t="s">
        <v>46</v>
      </c>
    </row>
    <row r="311" spans="1:5" ht="14.45" hidden="1" x14ac:dyDescent="0.3">
      <c r="A311" s="93">
        <v>41205.397916666669</v>
      </c>
      <c r="B311" s="93">
        <v>41205.398611111108</v>
      </c>
      <c r="C311" s="92" t="s">
        <v>44</v>
      </c>
      <c r="D311" s="92" t="s">
        <v>77</v>
      </c>
      <c r="E311" s="92" t="s">
        <v>46</v>
      </c>
    </row>
    <row r="312" spans="1:5" ht="14.45" hidden="1" x14ac:dyDescent="0.3">
      <c r="A312" s="93">
        <v>41205.406944444447</v>
      </c>
      <c r="B312" s="93">
        <v>41205.409722222219</v>
      </c>
      <c r="C312" s="92" t="s">
        <v>70</v>
      </c>
      <c r="D312" s="92" t="s">
        <v>52</v>
      </c>
      <c r="E312" s="92" t="s">
        <v>46</v>
      </c>
    </row>
    <row r="313" spans="1:5" ht="14.45" hidden="1" x14ac:dyDescent="0.3">
      <c r="A313" s="93">
        <v>41205.429861111108</v>
      </c>
      <c r="B313" s="93">
        <v>41205.433333333334</v>
      </c>
      <c r="C313" s="92" t="s">
        <v>44</v>
      </c>
      <c r="D313" s="92" t="s">
        <v>87</v>
      </c>
      <c r="E313" s="92" t="s">
        <v>46</v>
      </c>
    </row>
    <row r="314" spans="1:5" ht="14.45" hidden="1" x14ac:dyDescent="0.3">
      <c r="A314" s="93">
        <v>41205.438194444447</v>
      </c>
      <c r="B314" s="93">
        <v>41205.439583333333</v>
      </c>
      <c r="C314" s="92" t="s">
        <v>44</v>
      </c>
      <c r="D314" s="92" t="s">
        <v>96</v>
      </c>
      <c r="E314" s="92" t="s">
        <v>46</v>
      </c>
    </row>
    <row r="315" spans="1:5" ht="14.45" hidden="1" x14ac:dyDescent="0.3">
      <c r="A315" s="93">
        <v>41205.48333333333</v>
      </c>
      <c r="B315" s="93">
        <v>41205.484722222223</v>
      </c>
      <c r="C315" s="92" t="s">
        <v>44</v>
      </c>
      <c r="D315" s="92" t="s">
        <v>87</v>
      </c>
      <c r="E315" s="92" t="s">
        <v>46</v>
      </c>
    </row>
    <row r="316" spans="1:5" ht="14.45" hidden="1" x14ac:dyDescent="0.3">
      <c r="A316" s="93">
        <v>41205.507638888892</v>
      </c>
      <c r="B316" s="93">
        <v>41207.459722222222</v>
      </c>
      <c r="C316" s="92" t="s">
        <v>44</v>
      </c>
      <c r="D316" s="92" t="s">
        <v>74</v>
      </c>
      <c r="E316" s="92" t="s">
        <v>46</v>
      </c>
    </row>
    <row r="317" spans="1:5" ht="14.45" hidden="1" x14ac:dyDescent="0.3">
      <c r="A317" s="93">
        <v>41205.515277777777</v>
      </c>
      <c r="B317" s="93">
        <v>41205.589583333334</v>
      </c>
      <c r="C317" s="92" t="s">
        <v>70</v>
      </c>
      <c r="D317" s="92" t="s">
        <v>52</v>
      </c>
      <c r="E317" s="92" t="s">
        <v>46</v>
      </c>
    </row>
    <row r="318" spans="1:5" ht="14.45" hidden="1" x14ac:dyDescent="0.3">
      <c r="A318" s="93">
        <v>41205.584722222222</v>
      </c>
      <c r="B318" s="93">
        <v>41205.588194444441</v>
      </c>
      <c r="C318" s="92" t="s">
        <v>44</v>
      </c>
      <c r="D318" s="92" t="s">
        <v>82</v>
      </c>
      <c r="E318" s="92" t="s">
        <v>46</v>
      </c>
    </row>
    <row r="319" spans="1:5" ht="14.45" hidden="1" x14ac:dyDescent="0.3">
      <c r="A319" s="93">
        <v>41205.59375</v>
      </c>
      <c r="B319" s="93">
        <v>41205.60833333333</v>
      </c>
      <c r="C319" s="92" t="s">
        <v>70</v>
      </c>
      <c r="D319" s="92" t="s">
        <v>76</v>
      </c>
      <c r="E319" s="92" t="s">
        <v>46</v>
      </c>
    </row>
    <row r="320" spans="1:5" ht="14.45" hidden="1" x14ac:dyDescent="0.3">
      <c r="A320" s="93">
        <v>41185.60833333333</v>
      </c>
      <c r="B320" s="92"/>
      <c r="C320" s="92" t="s">
        <v>70</v>
      </c>
      <c r="D320" s="92" t="s">
        <v>52</v>
      </c>
      <c r="E320" s="92" t="s">
        <v>46</v>
      </c>
    </row>
    <row r="321" spans="1:5" ht="14.45" hidden="1" x14ac:dyDescent="0.3">
      <c r="A321" s="93">
        <v>41205.609027777777</v>
      </c>
      <c r="B321" s="93">
        <v>41205.67291666667</v>
      </c>
      <c r="C321" s="92" t="s">
        <v>44</v>
      </c>
      <c r="D321" s="92" t="s">
        <v>51</v>
      </c>
      <c r="E321" s="92" t="s">
        <v>46</v>
      </c>
    </row>
    <row r="322" spans="1:5" ht="14.45" hidden="1" x14ac:dyDescent="0.3">
      <c r="A322" s="93">
        <v>41205.613888888889</v>
      </c>
      <c r="B322" s="93">
        <v>41208.495138888888</v>
      </c>
      <c r="C322" s="92" t="s">
        <v>70</v>
      </c>
      <c r="D322" s="92" t="s">
        <v>52</v>
      </c>
      <c r="E322" s="92" t="s">
        <v>46</v>
      </c>
    </row>
    <row r="323" spans="1:5" ht="14.45" hidden="1" x14ac:dyDescent="0.3">
      <c r="A323" s="93">
        <v>41206.381944444445</v>
      </c>
      <c r="B323" s="93">
        <v>41206.404166666667</v>
      </c>
      <c r="C323" s="92" t="s">
        <v>44</v>
      </c>
      <c r="D323" s="92" t="s">
        <v>97</v>
      </c>
      <c r="E323" s="92" t="s">
        <v>46</v>
      </c>
    </row>
    <row r="324" spans="1:5" ht="14.45" x14ac:dyDescent="0.3">
      <c r="A324" s="93">
        <v>41206.397222222222</v>
      </c>
      <c r="B324" s="93">
        <v>41206.406944444447</v>
      </c>
      <c r="C324" s="92" t="s">
        <v>44</v>
      </c>
      <c r="D324" s="92" t="s">
        <v>53</v>
      </c>
      <c r="E324" s="92" t="s">
        <v>46</v>
      </c>
    </row>
    <row r="325" spans="1:5" ht="14.45" hidden="1" x14ac:dyDescent="0.3">
      <c r="A325" s="93">
        <v>41206.405555555553</v>
      </c>
      <c r="B325" s="93">
        <v>41206.709027777775</v>
      </c>
      <c r="C325" s="92" t="s">
        <v>70</v>
      </c>
      <c r="D325" s="92" t="s">
        <v>52</v>
      </c>
      <c r="E325" s="92" t="s">
        <v>46</v>
      </c>
    </row>
    <row r="326" spans="1:5" ht="14.45" hidden="1" x14ac:dyDescent="0.3">
      <c r="A326" s="93">
        <v>41206.445138888892</v>
      </c>
      <c r="B326" s="93">
        <v>41206.447222222225</v>
      </c>
      <c r="C326" s="92" t="s">
        <v>44</v>
      </c>
      <c r="D326" s="92" t="s">
        <v>50</v>
      </c>
      <c r="E326" s="92" t="s">
        <v>46</v>
      </c>
    </row>
    <row r="327" spans="1:5" ht="14.45" hidden="1" x14ac:dyDescent="0.3">
      <c r="A327" s="93">
        <v>41206.576388888891</v>
      </c>
      <c r="B327" s="93">
        <v>41206.594444444447</v>
      </c>
      <c r="C327" s="92" t="s">
        <v>44</v>
      </c>
      <c r="D327" s="92" t="s">
        <v>50</v>
      </c>
      <c r="E327" s="92" t="s">
        <v>46</v>
      </c>
    </row>
    <row r="328" spans="1:5" ht="14.45" hidden="1" x14ac:dyDescent="0.3">
      <c r="A328" s="93">
        <v>41206.587500000001</v>
      </c>
      <c r="B328" s="93">
        <v>41206.590277777781</v>
      </c>
      <c r="C328" s="92" t="s">
        <v>44</v>
      </c>
      <c r="D328" s="92" t="s">
        <v>81</v>
      </c>
      <c r="E328" s="92" t="s">
        <v>46</v>
      </c>
    </row>
    <row r="329" spans="1:5" ht="14.45" hidden="1" x14ac:dyDescent="0.3">
      <c r="A329" s="93">
        <v>41206.636805555558</v>
      </c>
      <c r="B329" s="93">
        <v>41208.495138888888</v>
      </c>
      <c r="C329" s="92" t="s">
        <v>70</v>
      </c>
      <c r="D329" s="92" t="s">
        <v>77</v>
      </c>
      <c r="E329" s="92" t="s">
        <v>46</v>
      </c>
    </row>
    <row r="330" spans="1:5" ht="14.45" hidden="1" x14ac:dyDescent="0.3">
      <c r="A330" s="93">
        <v>41206.679861111108</v>
      </c>
      <c r="B330" s="93">
        <v>41206.681250000001</v>
      </c>
      <c r="C330" s="92" t="s">
        <v>70</v>
      </c>
      <c r="D330" s="92" t="s">
        <v>52</v>
      </c>
      <c r="E330" s="92" t="s">
        <v>46</v>
      </c>
    </row>
    <row r="331" spans="1:5" ht="14.45" x14ac:dyDescent="0.3">
      <c r="A331" s="93">
        <v>41206.709027777775</v>
      </c>
      <c r="B331" s="93">
        <v>41206.740277777775</v>
      </c>
      <c r="C331" s="92" t="s">
        <v>44</v>
      </c>
      <c r="D331" s="92" t="s">
        <v>53</v>
      </c>
      <c r="E331" s="92" t="s">
        <v>46</v>
      </c>
    </row>
    <row r="332" spans="1:5" ht="14.45" hidden="1" x14ac:dyDescent="0.3">
      <c r="A332" s="93">
        <v>41206.740277777775</v>
      </c>
      <c r="B332" s="93">
        <v>41206.743055555555</v>
      </c>
      <c r="C332" s="92" t="s">
        <v>70</v>
      </c>
      <c r="D332" s="92" t="s">
        <v>77</v>
      </c>
      <c r="E332" s="92" t="s">
        <v>46</v>
      </c>
    </row>
    <row r="333" spans="1:5" ht="14.45" hidden="1" x14ac:dyDescent="0.3">
      <c r="A333" s="93">
        <v>41206.741666666669</v>
      </c>
      <c r="B333" s="93">
        <v>41206.743055555555</v>
      </c>
      <c r="C333" s="92" t="s">
        <v>70</v>
      </c>
      <c r="D333" s="92" t="s">
        <v>52</v>
      </c>
      <c r="E333" s="92" t="s">
        <v>46</v>
      </c>
    </row>
    <row r="334" spans="1:5" ht="14.45" hidden="1" x14ac:dyDescent="0.3">
      <c r="A334" s="93">
        <v>41206.742361111108</v>
      </c>
      <c r="B334" s="93">
        <v>41206.743055555555</v>
      </c>
      <c r="C334" s="92" t="s">
        <v>70</v>
      </c>
      <c r="D334" s="92" t="s">
        <v>52</v>
      </c>
      <c r="E334" s="92" t="s">
        <v>46</v>
      </c>
    </row>
    <row r="335" spans="1:5" ht="14.45" hidden="1" x14ac:dyDescent="0.3">
      <c r="A335" s="93">
        <v>41207.341666666667</v>
      </c>
      <c r="B335" s="93">
        <v>41207.343055555553</v>
      </c>
      <c r="C335" s="92" t="s">
        <v>70</v>
      </c>
      <c r="D335" s="92" t="s">
        <v>52</v>
      </c>
      <c r="E335" s="92" t="s">
        <v>46</v>
      </c>
    </row>
    <row r="336" spans="1:5" ht="14.45" hidden="1" x14ac:dyDescent="0.3">
      <c r="A336" s="93">
        <v>41207.411805555559</v>
      </c>
      <c r="B336" s="93">
        <v>41207.42291666667</v>
      </c>
      <c r="C336" s="92" t="s">
        <v>44</v>
      </c>
      <c r="D336" s="92" t="s">
        <v>71</v>
      </c>
      <c r="E336" s="92" t="s">
        <v>46</v>
      </c>
    </row>
    <row r="337" spans="1:5" ht="14.45" hidden="1" x14ac:dyDescent="0.3">
      <c r="A337" s="93">
        <v>41207.425000000003</v>
      </c>
      <c r="B337" s="93">
        <v>41207.447222222225</v>
      </c>
      <c r="C337" s="92" t="s">
        <v>44</v>
      </c>
      <c r="D337" s="92" t="s">
        <v>98</v>
      </c>
      <c r="E337" s="92" t="s">
        <v>46</v>
      </c>
    </row>
    <row r="338" spans="1:5" ht="14.45" x14ac:dyDescent="0.3">
      <c r="A338" s="93">
        <v>41207.438194444447</v>
      </c>
      <c r="B338" s="93">
        <v>41207.44027777778</v>
      </c>
      <c r="C338" s="92" t="s">
        <v>44</v>
      </c>
      <c r="D338" s="92" t="s">
        <v>53</v>
      </c>
      <c r="E338" s="92" t="s">
        <v>46</v>
      </c>
    </row>
    <row r="339" spans="1:5" ht="14.45" hidden="1" x14ac:dyDescent="0.3">
      <c r="A339" s="93">
        <v>41207.447222222225</v>
      </c>
      <c r="B339" s="93">
        <v>41207.455555555556</v>
      </c>
      <c r="C339" s="92" t="s">
        <v>70</v>
      </c>
      <c r="D339" s="92" t="s">
        <v>52</v>
      </c>
      <c r="E339" s="92" t="s">
        <v>46</v>
      </c>
    </row>
    <row r="340" spans="1:5" ht="14.45" hidden="1" x14ac:dyDescent="0.3">
      <c r="A340" s="93">
        <v>41207.458333333336</v>
      </c>
      <c r="B340" s="93">
        <v>41207.727083333331</v>
      </c>
      <c r="C340" s="92" t="s">
        <v>70</v>
      </c>
      <c r="D340" s="92" t="s">
        <v>76</v>
      </c>
      <c r="E340" s="92" t="s">
        <v>46</v>
      </c>
    </row>
    <row r="341" spans="1:5" ht="14.45" x14ac:dyDescent="0.3">
      <c r="A341" s="93">
        <v>41207.609027777777</v>
      </c>
      <c r="B341" s="93">
        <v>41207.611111111109</v>
      </c>
      <c r="C341" s="92" t="s">
        <v>44</v>
      </c>
      <c r="D341" s="92" t="s">
        <v>53</v>
      </c>
      <c r="E341" s="92" t="s">
        <v>46</v>
      </c>
    </row>
    <row r="342" spans="1:5" ht="14.45" hidden="1" x14ac:dyDescent="0.3">
      <c r="A342" s="93">
        <v>41207.620833333334</v>
      </c>
      <c r="B342" s="93">
        <v>41207.622916666667</v>
      </c>
      <c r="C342" s="92" t="s">
        <v>44</v>
      </c>
      <c r="D342" s="92" t="s">
        <v>87</v>
      </c>
      <c r="E342" s="92" t="s">
        <v>46</v>
      </c>
    </row>
    <row r="343" spans="1:5" ht="14.45" hidden="1" x14ac:dyDescent="0.3">
      <c r="A343" s="93">
        <v>41207.634027777778</v>
      </c>
      <c r="B343" s="93">
        <v>41215.34652777778</v>
      </c>
      <c r="C343" s="92" t="s">
        <v>44</v>
      </c>
      <c r="D343" s="92" t="s">
        <v>82</v>
      </c>
      <c r="E343" s="92" t="s">
        <v>46</v>
      </c>
    </row>
    <row r="344" spans="1:5" ht="14.45" hidden="1" x14ac:dyDescent="0.3">
      <c r="A344" s="93">
        <v>41207.681250000001</v>
      </c>
      <c r="B344" s="93">
        <v>41208.451388888891</v>
      </c>
      <c r="C344" s="92" t="s">
        <v>70</v>
      </c>
      <c r="D344" s="92" t="s">
        <v>76</v>
      </c>
      <c r="E344" s="92" t="s">
        <v>46</v>
      </c>
    </row>
    <row r="345" spans="1:5" ht="14.45" hidden="1" x14ac:dyDescent="0.3">
      <c r="A345" s="93">
        <v>41207.6875</v>
      </c>
      <c r="B345" s="93">
        <v>41207.688194444447</v>
      </c>
      <c r="C345" s="92" t="s">
        <v>70</v>
      </c>
      <c r="D345" s="92" t="s">
        <v>59</v>
      </c>
      <c r="E345" s="92" t="s">
        <v>46</v>
      </c>
    </row>
    <row r="346" spans="1:5" ht="14.45" hidden="1" x14ac:dyDescent="0.3">
      <c r="A346" s="93">
        <v>41207.738194444442</v>
      </c>
      <c r="B346" s="93">
        <v>41207.745138888888</v>
      </c>
      <c r="C346" s="92" t="s">
        <v>70</v>
      </c>
      <c r="D346" s="92" t="s">
        <v>59</v>
      </c>
      <c r="E346" s="92" t="s">
        <v>46</v>
      </c>
    </row>
    <row r="347" spans="1:5" ht="14.45" hidden="1" x14ac:dyDescent="0.3">
      <c r="A347" s="93">
        <v>41207.738888888889</v>
      </c>
      <c r="B347" s="93">
        <v>41207.745833333334</v>
      </c>
      <c r="C347" s="92" t="s">
        <v>70</v>
      </c>
      <c r="D347" s="92" t="s">
        <v>59</v>
      </c>
      <c r="E347" s="92" t="s">
        <v>46</v>
      </c>
    </row>
    <row r="348" spans="1:5" ht="14.45" hidden="1" x14ac:dyDescent="0.3">
      <c r="A348" s="93">
        <v>41207.738888888889</v>
      </c>
      <c r="B348" s="93">
        <v>41207.745833333334</v>
      </c>
      <c r="C348" s="92" t="s">
        <v>70</v>
      </c>
      <c r="D348" s="92" t="s">
        <v>59</v>
      </c>
      <c r="E348" s="92" t="s">
        <v>46</v>
      </c>
    </row>
    <row r="349" spans="1:5" ht="14.45" hidden="1" x14ac:dyDescent="0.3">
      <c r="A349" s="93">
        <v>41207.738888888889</v>
      </c>
      <c r="B349" s="93">
        <v>41207.745833333334</v>
      </c>
      <c r="C349" s="92" t="s">
        <v>70</v>
      </c>
      <c r="D349" s="92" t="s">
        <v>59</v>
      </c>
      <c r="E349" s="92" t="s">
        <v>46</v>
      </c>
    </row>
    <row r="350" spans="1:5" ht="14.45" hidden="1" x14ac:dyDescent="0.3">
      <c r="A350" s="93">
        <v>41207.739583333336</v>
      </c>
      <c r="B350" s="93">
        <v>41207.745833333334</v>
      </c>
      <c r="C350" s="92" t="s">
        <v>70</v>
      </c>
      <c r="D350" s="92" t="s">
        <v>59</v>
      </c>
      <c r="E350" s="92" t="s">
        <v>46</v>
      </c>
    </row>
    <row r="351" spans="1:5" ht="14.45" hidden="1" x14ac:dyDescent="0.3">
      <c r="A351" s="93">
        <v>41207.739583333336</v>
      </c>
      <c r="B351" s="93">
        <v>41207.745138888888</v>
      </c>
      <c r="C351" s="92" t="s">
        <v>70</v>
      </c>
      <c r="D351" s="92" t="s">
        <v>59</v>
      </c>
      <c r="E351" s="92" t="s">
        <v>46</v>
      </c>
    </row>
    <row r="352" spans="1:5" ht="14.45" hidden="1" x14ac:dyDescent="0.3">
      <c r="A352" s="93">
        <v>41208.369444444441</v>
      </c>
      <c r="B352" s="93">
        <v>41208.371527777781</v>
      </c>
      <c r="C352" s="92" t="s">
        <v>44</v>
      </c>
      <c r="D352" s="92" t="s">
        <v>75</v>
      </c>
      <c r="E352" s="92" t="s">
        <v>46</v>
      </c>
    </row>
    <row r="353" spans="1:5" ht="14.45" hidden="1" x14ac:dyDescent="0.3">
      <c r="A353" s="93">
        <v>41208.410416666666</v>
      </c>
      <c r="B353" s="93">
        <v>41208.411805555559</v>
      </c>
      <c r="C353" s="92" t="s">
        <v>44</v>
      </c>
      <c r="D353" s="92" t="s">
        <v>54</v>
      </c>
      <c r="E353" s="92" t="s">
        <v>46</v>
      </c>
    </row>
    <row r="354" spans="1:5" ht="14.45" hidden="1" x14ac:dyDescent="0.3">
      <c r="A354" s="93">
        <v>41208.411805555559</v>
      </c>
      <c r="B354" s="93">
        <v>41211.413194444445</v>
      </c>
      <c r="C354" s="92" t="s">
        <v>44</v>
      </c>
      <c r="D354" s="92" t="s">
        <v>50</v>
      </c>
      <c r="E354" s="92" t="s">
        <v>46</v>
      </c>
    </row>
    <row r="355" spans="1:5" ht="14.45" hidden="1" x14ac:dyDescent="0.3">
      <c r="A355" s="93">
        <v>41208.464583333334</v>
      </c>
      <c r="B355" s="93">
        <v>41208.47152777778</v>
      </c>
      <c r="C355" s="92" t="s">
        <v>44</v>
      </c>
      <c r="D355" s="92" t="s">
        <v>87</v>
      </c>
      <c r="E355" s="92" t="s">
        <v>46</v>
      </c>
    </row>
    <row r="356" spans="1:5" x14ac:dyDescent="0.25">
      <c r="A356" s="93">
        <v>41208.467361111114</v>
      </c>
      <c r="B356" s="93">
        <v>41211.345138888886</v>
      </c>
      <c r="C356" s="92" t="s">
        <v>70</v>
      </c>
      <c r="D356" s="92" t="s">
        <v>49</v>
      </c>
      <c r="E356" s="92" t="s">
        <v>46</v>
      </c>
    </row>
    <row r="357" spans="1:5" ht="14.45" hidden="1" x14ac:dyDescent="0.3">
      <c r="A357" s="93">
        <v>41208.47152777778</v>
      </c>
      <c r="B357" s="93">
        <v>41208.473611111112</v>
      </c>
      <c r="C357" s="92" t="s">
        <v>70</v>
      </c>
      <c r="D357" s="92" t="s">
        <v>77</v>
      </c>
      <c r="E357" s="92" t="s">
        <v>46</v>
      </c>
    </row>
    <row r="358" spans="1:5" ht="14.45" x14ac:dyDescent="0.3">
      <c r="A358" s="93">
        <v>41208.477083333331</v>
      </c>
      <c r="B358" s="93">
        <v>41208.479166666664</v>
      </c>
      <c r="C358" s="92" t="s">
        <v>44</v>
      </c>
      <c r="D358" s="92" t="s">
        <v>63</v>
      </c>
      <c r="E358" s="92" t="s">
        <v>46</v>
      </c>
    </row>
    <row r="359" spans="1:5" ht="14.45" hidden="1" x14ac:dyDescent="0.3">
      <c r="A359" s="93">
        <v>41188.654861111114</v>
      </c>
      <c r="B359" s="92"/>
      <c r="C359" s="92" t="s">
        <v>44</v>
      </c>
      <c r="D359" s="92" t="s">
        <v>98</v>
      </c>
      <c r="E359" s="92" t="s">
        <v>46</v>
      </c>
    </row>
    <row r="360" spans="1:5" ht="14.45" hidden="1" x14ac:dyDescent="0.3">
      <c r="A360" s="93">
        <v>41208.655555555553</v>
      </c>
      <c r="B360" s="93">
        <v>41208.656944444447</v>
      </c>
      <c r="C360" s="92" t="s">
        <v>44</v>
      </c>
      <c r="D360" s="92" t="s">
        <v>87</v>
      </c>
      <c r="E360" s="92" t="s">
        <v>46</v>
      </c>
    </row>
    <row r="361" spans="1:5" ht="14.45" hidden="1" x14ac:dyDescent="0.3">
      <c r="A361" s="93">
        <v>41211.370833333334</v>
      </c>
      <c r="B361" s="93">
        <v>41211.381249999999</v>
      </c>
      <c r="C361" s="92" t="s">
        <v>44</v>
      </c>
      <c r="D361" s="92" t="s">
        <v>51</v>
      </c>
      <c r="E361" s="92" t="s">
        <v>46</v>
      </c>
    </row>
    <row r="362" spans="1:5" ht="14.45" hidden="1" x14ac:dyDescent="0.3">
      <c r="A362" s="93">
        <v>41211.381249999999</v>
      </c>
      <c r="B362" s="93">
        <v>41211.388194444444</v>
      </c>
      <c r="C362" s="92" t="s">
        <v>44</v>
      </c>
      <c r="D362" s="92" t="s">
        <v>50</v>
      </c>
      <c r="E362" s="92" t="s">
        <v>46</v>
      </c>
    </row>
    <row r="363" spans="1:5" ht="14.45" hidden="1" x14ac:dyDescent="0.3">
      <c r="A363" s="93">
        <v>41211.393750000003</v>
      </c>
      <c r="B363" s="93">
        <v>41211.52847222222</v>
      </c>
      <c r="C363" s="92" t="s">
        <v>70</v>
      </c>
      <c r="D363" s="92" t="s">
        <v>59</v>
      </c>
      <c r="E363" s="92" t="s">
        <v>46</v>
      </c>
    </row>
    <row r="364" spans="1:5" ht="14.45" hidden="1" x14ac:dyDescent="0.3">
      <c r="A364" s="93">
        <v>41211.400694444441</v>
      </c>
      <c r="B364" s="93">
        <v>41211.40902777778</v>
      </c>
      <c r="C364" s="92" t="s">
        <v>44</v>
      </c>
      <c r="D364" s="92" t="s">
        <v>45</v>
      </c>
      <c r="E364" s="92" t="s">
        <v>46</v>
      </c>
    </row>
    <row r="365" spans="1:5" ht="14.45" hidden="1" x14ac:dyDescent="0.3">
      <c r="A365" s="93">
        <v>41211.40347222222</v>
      </c>
      <c r="B365" s="93">
        <v>41211.52847222222</v>
      </c>
      <c r="C365" s="92" t="s">
        <v>70</v>
      </c>
      <c r="D365" s="92" t="s">
        <v>62</v>
      </c>
      <c r="E365" s="92" t="s">
        <v>46</v>
      </c>
    </row>
    <row r="366" spans="1:5" ht="14.45" hidden="1" x14ac:dyDescent="0.3">
      <c r="A366" s="93">
        <v>41211.409722222219</v>
      </c>
      <c r="B366" s="93">
        <v>41211.410416666666</v>
      </c>
      <c r="C366" s="92" t="s">
        <v>44</v>
      </c>
      <c r="D366" s="92" t="s">
        <v>61</v>
      </c>
      <c r="E366" s="92" t="s">
        <v>46</v>
      </c>
    </row>
    <row r="367" spans="1:5" ht="14.45" hidden="1" x14ac:dyDescent="0.3">
      <c r="A367" s="93">
        <v>41211.415972222225</v>
      </c>
      <c r="B367" s="93">
        <v>41211.417361111111</v>
      </c>
      <c r="C367" s="92" t="s">
        <v>44</v>
      </c>
      <c r="D367" s="92" t="s">
        <v>71</v>
      </c>
      <c r="E367" s="92" t="s">
        <v>46</v>
      </c>
    </row>
    <row r="368" spans="1:5" ht="14.45" hidden="1" x14ac:dyDescent="0.3">
      <c r="A368" s="93">
        <v>41211.472222222219</v>
      </c>
      <c r="B368" s="93">
        <v>41211.529166666667</v>
      </c>
      <c r="C368" s="92" t="s">
        <v>44</v>
      </c>
      <c r="D368" s="92" t="s">
        <v>79</v>
      </c>
      <c r="E368" s="92" t="s">
        <v>46</v>
      </c>
    </row>
    <row r="369" spans="1:5" ht="14.45" hidden="1" x14ac:dyDescent="0.3">
      <c r="A369" s="93">
        <v>41211.472222222219</v>
      </c>
      <c r="B369" s="93">
        <v>41211.476388888892</v>
      </c>
      <c r="C369" s="92" t="s">
        <v>44</v>
      </c>
      <c r="D369" s="92" t="s">
        <v>84</v>
      </c>
      <c r="E369" s="92" t="s">
        <v>46</v>
      </c>
    </row>
    <row r="370" spans="1:5" ht="14.45" x14ac:dyDescent="0.3">
      <c r="A370" s="93">
        <v>41211.472916666666</v>
      </c>
      <c r="B370" s="93">
        <v>41213.747916666667</v>
      </c>
      <c r="C370" s="92" t="s">
        <v>44</v>
      </c>
      <c r="D370" s="92" t="s">
        <v>53</v>
      </c>
      <c r="E370" s="92" t="s">
        <v>46</v>
      </c>
    </row>
    <row r="371" spans="1:5" ht="14.45" hidden="1" x14ac:dyDescent="0.3">
      <c r="A371" s="93">
        <v>41211.620138888888</v>
      </c>
      <c r="B371" s="93">
        <v>41211.622916666667</v>
      </c>
      <c r="C371" s="92" t="s">
        <v>44</v>
      </c>
      <c r="D371" s="92" t="s">
        <v>47</v>
      </c>
      <c r="E371" s="92" t="s">
        <v>46</v>
      </c>
    </row>
    <row r="372" spans="1:5" ht="14.45" hidden="1" x14ac:dyDescent="0.3">
      <c r="A372" s="93">
        <v>41211.624305555553</v>
      </c>
      <c r="B372" s="93">
        <v>41212.401388888888</v>
      </c>
      <c r="C372" s="92" t="s">
        <v>70</v>
      </c>
      <c r="D372" s="92" t="s">
        <v>77</v>
      </c>
      <c r="E372" s="92" t="s">
        <v>46</v>
      </c>
    </row>
    <row r="373" spans="1:5" ht="14.45" hidden="1" x14ac:dyDescent="0.3">
      <c r="A373" s="93">
        <v>41211.709027777775</v>
      </c>
      <c r="B373" s="93">
        <v>41211.711111111108</v>
      </c>
      <c r="C373" s="92" t="s">
        <v>44</v>
      </c>
      <c r="D373" s="92" t="s">
        <v>61</v>
      </c>
      <c r="E373" s="92" t="s">
        <v>46</v>
      </c>
    </row>
    <row r="374" spans="1:5" ht="14.45" hidden="1" x14ac:dyDescent="0.3">
      <c r="A374" s="93">
        <v>41212.359027777777</v>
      </c>
      <c r="B374" s="93">
        <v>41212.368055555555</v>
      </c>
      <c r="C374" s="92" t="s">
        <v>44</v>
      </c>
      <c r="D374" s="92" t="s">
        <v>60</v>
      </c>
      <c r="E374" s="92" t="s">
        <v>46</v>
      </c>
    </row>
    <row r="375" spans="1:5" ht="14.45" hidden="1" x14ac:dyDescent="0.3">
      <c r="A375" s="93">
        <v>41212.40625</v>
      </c>
      <c r="B375" s="93">
        <v>41212.408333333333</v>
      </c>
      <c r="C375" s="92" t="s">
        <v>44</v>
      </c>
      <c r="D375" s="92" t="s">
        <v>45</v>
      </c>
      <c r="E375" s="92" t="s">
        <v>46</v>
      </c>
    </row>
    <row r="376" spans="1:5" ht="14.45" hidden="1" x14ac:dyDescent="0.3">
      <c r="A376" s="93">
        <v>41212.420138888891</v>
      </c>
      <c r="B376" s="93">
        <v>41212.427777777775</v>
      </c>
      <c r="C376" s="92" t="s">
        <v>44</v>
      </c>
      <c r="D376" s="92" t="s">
        <v>68</v>
      </c>
      <c r="E376" s="92" t="s">
        <v>46</v>
      </c>
    </row>
    <row r="377" spans="1:5" ht="14.45" hidden="1" x14ac:dyDescent="0.3">
      <c r="A377" s="93">
        <v>41212.421527777777</v>
      </c>
      <c r="B377" s="93">
        <v>41212.427083333336</v>
      </c>
      <c r="C377" s="92" t="s">
        <v>44</v>
      </c>
      <c r="D377" s="92" t="s">
        <v>60</v>
      </c>
      <c r="E377" s="92" t="s">
        <v>46</v>
      </c>
    </row>
    <row r="378" spans="1:5" ht="14.45" hidden="1" x14ac:dyDescent="0.3">
      <c r="A378" s="93">
        <v>41212.4375</v>
      </c>
      <c r="B378" s="93">
        <v>41212.615972222222</v>
      </c>
      <c r="C378" s="92" t="s">
        <v>44</v>
      </c>
      <c r="D378" s="92" t="s">
        <v>54</v>
      </c>
      <c r="E378" s="92" t="s">
        <v>46</v>
      </c>
    </row>
    <row r="379" spans="1:5" ht="14.45" hidden="1" x14ac:dyDescent="0.3">
      <c r="A379" s="93">
        <v>41212.438194444447</v>
      </c>
      <c r="B379" s="93">
        <v>41212.443055555559</v>
      </c>
      <c r="C379" s="92" t="s">
        <v>44</v>
      </c>
      <c r="D379" s="92" t="s">
        <v>78</v>
      </c>
      <c r="E379" s="92" t="s">
        <v>46</v>
      </c>
    </row>
    <row r="380" spans="1:5" ht="14.45" hidden="1" x14ac:dyDescent="0.3">
      <c r="A380" s="93">
        <v>41212.457638888889</v>
      </c>
      <c r="B380" s="93">
        <v>41212.597222222219</v>
      </c>
      <c r="C380" s="92" t="s">
        <v>44</v>
      </c>
      <c r="D380" s="92" t="s">
        <v>99</v>
      </c>
      <c r="E380" s="92" t="s">
        <v>46</v>
      </c>
    </row>
    <row r="381" spans="1:5" ht="14.45" hidden="1" x14ac:dyDescent="0.3">
      <c r="A381" s="93">
        <v>41212.6</v>
      </c>
      <c r="B381" s="93">
        <v>41212.605555555558</v>
      </c>
      <c r="C381" s="92" t="s">
        <v>44</v>
      </c>
      <c r="D381" s="92" t="s">
        <v>78</v>
      </c>
      <c r="E381" s="92" t="s">
        <v>46</v>
      </c>
    </row>
    <row r="382" spans="1:5" ht="14.45" hidden="1" x14ac:dyDescent="0.3">
      <c r="A382" s="93">
        <v>41212.605555555558</v>
      </c>
      <c r="B382" s="93">
        <v>41212.669444444444</v>
      </c>
      <c r="C382" s="92" t="s">
        <v>44</v>
      </c>
      <c r="D382" s="92" t="s">
        <v>51</v>
      </c>
      <c r="E382" s="92" t="s">
        <v>46</v>
      </c>
    </row>
    <row r="383" spans="1:5" ht="14.45" hidden="1" x14ac:dyDescent="0.3">
      <c r="A383" s="93">
        <v>41212.620833333334</v>
      </c>
      <c r="B383" s="93">
        <v>41212.634027777778</v>
      </c>
      <c r="C383" s="92" t="s">
        <v>44</v>
      </c>
      <c r="D383" s="92" t="s">
        <v>82</v>
      </c>
      <c r="E383" s="92" t="s">
        <v>46</v>
      </c>
    </row>
    <row r="384" spans="1:5" ht="14.45" hidden="1" x14ac:dyDescent="0.3">
      <c r="A384" s="93">
        <v>41212.659722222219</v>
      </c>
      <c r="B384" s="93">
        <v>41212.698611111111</v>
      </c>
      <c r="C384" s="92" t="s">
        <v>44</v>
      </c>
      <c r="D384" s="92" t="s">
        <v>50</v>
      </c>
      <c r="E384" s="92" t="s">
        <v>46</v>
      </c>
    </row>
    <row r="385" spans="1:5" ht="14.45" hidden="1" x14ac:dyDescent="0.3">
      <c r="A385" s="93">
        <v>41212.661111111112</v>
      </c>
      <c r="B385" s="93">
        <v>41212.698611111111</v>
      </c>
      <c r="C385" s="92" t="s">
        <v>44</v>
      </c>
      <c r="D385" s="92" t="s">
        <v>50</v>
      </c>
      <c r="E385" s="92" t="s">
        <v>46</v>
      </c>
    </row>
    <row r="386" spans="1:5" ht="14.45" hidden="1" x14ac:dyDescent="0.3">
      <c r="A386" s="93">
        <v>41212.688194444447</v>
      </c>
      <c r="B386" s="93">
        <v>41212.689583333333</v>
      </c>
      <c r="C386" s="92" t="s">
        <v>44</v>
      </c>
      <c r="D386" s="92" t="s">
        <v>87</v>
      </c>
      <c r="E386" s="92" t="s">
        <v>46</v>
      </c>
    </row>
    <row r="387" spans="1:5" ht="14.45" hidden="1" x14ac:dyDescent="0.3">
      <c r="A387" s="93">
        <v>41213.375694444447</v>
      </c>
      <c r="B387" s="93">
        <v>41213.386111111111</v>
      </c>
      <c r="C387" s="92" t="s">
        <v>70</v>
      </c>
      <c r="D387" s="92" t="s">
        <v>59</v>
      </c>
      <c r="E387" s="92" t="s">
        <v>46</v>
      </c>
    </row>
    <row r="388" spans="1:5" ht="14.45" hidden="1" x14ac:dyDescent="0.3">
      <c r="A388" s="93">
        <v>41213.37777777778</v>
      </c>
      <c r="B388" s="93">
        <v>41213.416666666664</v>
      </c>
      <c r="C388" s="92" t="s">
        <v>44</v>
      </c>
      <c r="D388" s="92" t="s">
        <v>45</v>
      </c>
      <c r="E388" s="92" t="s">
        <v>46</v>
      </c>
    </row>
    <row r="389" spans="1:5" ht="14.45" hidden="1" x14ac:dyDescent="0.3">
      <c r="A389" s="93">
        <v>41213.392361111109</v>
      </c>
      <c r="B389" s="93">
        <v>41213.415277777778</v>
      </c>
      <c r="C389" s="92" t="s">
        <v>70</v>
      </c>
      <c r="D389" s="92" t="s">
        <v>59</v>
      </c>
      <c r="E389" s="92" t="s">
        <v>46</v>
      </c>
    </row>
    <row r="390" spans="1:5" ht="14.45" hidden="1" x14ac:dyDescent="0.3">
      <c r="A390" s="93">
        <v>41213.393750000003</v>
      </c>
      <c r="B390" s="93">
        <v>41213.415972222225</v>
      </c>
      <c r="C390" s="92" t="s">
        <v>70</v>
      </c>
      <c r="D390" s="92" t="s">
        <v>59</v>
      </c>
      <c r="E390" s="92" t="s">
        <v>46</v>
      </c>
    </row>
    <row r="391" spans="1:5" ht="14.45" hidden="1" x14ac:dyDescent="0.3">
      <c r="A391" s="93">
        <v>41213.393750000003</v>
      </c>
      <c r="B391" s="93">
        <v>41213.415972222225</v>
      </c>
      <c r="C391" s="92" t="s">
        <v>70</v>
      </c>
      <c r="D391" s="92" t="s">
        <v>59</v>
      </c>
      <c r="E391" s="92" t="s">
        <v>46</v>
      </c>
    </row>
    <row r="392" spans="1:5" ht="14.45" hidden="1" x14ac:dyDescent="0.3">
      <c r="A392" s="93">
        <v>41213.393750000003</v>
      </c>
      <c r="B392" s="93">
        <v>41213.415972222225</v>
      </c>
      <c r="C392" s="92" t="s">
        <v>70</v>
      </c>
      <c r="D392" s="92" t="s">
        <v>59</v>
      </c>
      <c r="E392" s="92" t="s">
        <v>46</v>
      </c>
    </row>
    <row r="393" spans="1:5" ht="14.45" hidden="1" x14ac:dyDescent="0.3">
      <c r="A393" s="93">
        <v>41213.393750000003</v>
      </c>
      <c r="B393" s="93">
        <v>41213.415972222225</v>
      </c>
      <c r="C393" s="92" t="s">
        <v>70</v>
      </c>
      <c r="D393" s="92" t="s">
        <v>59</v>
      </c>
      <c r="E393" s="92" t="s">
        <v>46</v>
      </c>
    </row>
    <row r="394" spans="1:5" ht="14.45" hidden="1" x14ac:dyDescent="0.3">
      <c r="A394" s="93">
        <v>41213.394444444442</v>
      </c>
      <c r="B394" s="93">
        <v>41213.415972222225</v>
      </c>
      <c r="C394" s="92" t="s">
        <v>70</v>
      </c>
      <c r="D394" s="92" t="s">
        <v>59</v>
      </c>
      <c r="E394" s="92" t="s">
        <v>46</v>
      </c>
    </row>
    <row r="395" spans="1:5" x14ac:dyDescent="0.25">
      <c r="A395" s="93">
        <v>41213.409722222219</v>
      </c>
      <c r="B395" s="93">
        <v>41213.74722222222</v>
      </c>
      <c r="C395" s="92" t="s">
        <v>44</v>
      </c>
      <c r="D395" s="92" t="s">
        <v>53</v>
      </c>
      <c r="E395" s="92" t="s">
        <v>46</v>
      </c>
    </row>
    <row r="396" spans="1:5" x14ac:dyDescent="0.25">
      <c r="A396" s="93">
        <v>41213.410416666666</v>
      </c>
      <c r="B396" s="93">
        <v>41213.413194444445</v>
      </c>
      <c r="C396" s="92" t="s">
        <v>44</v>
      </c>
      <c r="D396" s="92" t="s">
        <v>63</v>
      </c>
      <c r="E396" s="92" t="s">
        <v>46</v>
      </c>
    </row>
    <row r="397" spans="1:5" ht="14.45" hidden="1" x14ac:dyDescent="0.3">
      <c r="A397" s="93">
        <v>41213.411805555559</v>
      </c>
      <c r="B397" s="93">
        <v>41213.413888888892</v>
      </c>
      <c r="C397" s="92" t="s">
        <v>70</v>
      </c>
      <c r="D397" s="92" t="s">
        <v>77</v>
      </c>
      <c r="E397" s="92" t="s">
        <v>46</v>
      </c>
    </row>
    <row r="398" spans="1:5" ht="14.45" hidden="1" x14ac:dyDescent="0.3">
      <c r="A398" s="93">
        <v>41213.411805555559</v>
      </c>
      <c r="B398" s="93">
        <v>41213.415972222225</v>
      </c>
      <c r="C398" s="92" t="s">
        <v>70</v>
      </c>
      <c r="D398" s="92" t="s">
        <v>77</v>
      </c>
      <c r="E398" s="92" t="s">
        <v>46</v>
      </c>
    </row>
    <row r="399" spans="1:5" ht="14.45" hidden="1" x14ac:dyDescent="0.3">
      <c r="A399" s="93">
        <v>41213.475694444445</v>
      </c>
      <c r="B399" s="93">
        <v>41213.479861111111</v>
      </c>
      <c r="C399" s="92" t="s">
        <v>44</v>
      </c>
      <c r="D399" s="92" t="s">
        <v>100</v>
      </c>
      <c r="E399" s="92" t="s">
        <v>46</v>
      </c>
    </row>
    <row r="400" spans="1:5" ht="14.45" hidden="1" x14ac:dyDescent="0.3">
      <c r="A400" s="93">
        <v>41213.638888888891</v>
      </c>
      <c r="B400" s="93">
        <v>41213.645833333336</v>
      </c>
      <c r="C400" s="92" t="s">
        <v>44</v>
      </c>
      <c r="D400" s="92" t="s">
        <v>45</v>
      </c>
      <c r="E400" s="92" t="s">
        <v>46</v>
      </c>
    </row>
    <row r="401" spans="1:5" ht="14.45" hidden="1" x14ac:dyDescent="0.3">
      <c r="A401" s="93">
        <v>41213.69027777778</v>
      </c>
      <c r="B401" s="93">
        <v>41213.690972222219</v>
      </c>
      <c r="C401" s="92" t="s">
        <v>70</v>
      </c>
      <c r="D401" s="92" t="s">
        <v>77</v>
      </c>
      <c r="E401" s="92" t="s">
        <v>46</v>
      </c>
    </row>
  </sheetData>
  <autoFilter ref="D1:D401">
    <filterColumn colId="0">
      <filters>
        <filter val="Service &gt; Assist. Utilisateur"/>
        <filter val="Service &gt; Installation &amp; Maj. Logiciel &gt; Autre"/>
        <filter val="Service &gt; Installation &amp; Maj. Logiciel &gt; Cnam / Pmf"/>
        <filter val="Service &gt; Installation &amp; Maj. Logiciel &gt; Windows"/>
        <filter val="Service &gt; Installation Poste de Travail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3:H68"/>
  <sheetViews>
    <sheetView showGridLines="0" showZeros="0" workbookViewId="0">
      <selection activeCell="G23" sqref="G23"/>
    </sheetView>
  </sheetViews>
  <sheetFormatPr baseColWidth="10" defaultRowHeight="15" x14ac:dyDescent="0.25"/>
  <cols>
    <col min="2" max="2" width="18.42578125" customWidth="1"/>
    <col min="3" max="3" width="7.5703125" customWidth="1"/>
    <col min="4" max="7" width="17.7109375" customWidth="1"/>
  </cols>
  <sheetData>
    <row r="3" spans="2:7" x14ac:dyDescent="0.25">
      <c r="B3" s="129" t="s">
        <v>180</v>
      </c>
      <c r="C3" s="130">
        <f>Import!A1</f>
        <v>41183.376388888886</v>
      </c>
    </row>
    <row r="4" spans="2:7" ht="14.45" x14ac:dyDescent="0.3">
      <c r="B4" s="129" t="s">
        <v>181</v>
      </c>
      <c r="C4" s="131">
        <f>Import!A1</f>
        <v>41183.376388888886</v>
      </c>
    </row>
    <row r="7" spans="2:7" ht="15.75" thickBot="1" x14ac:dyDescent="0.3">
      <c r="D7" s="163" t="s">
        <v>160</v>
      </c>
      <c r="E7" s="163"/>
      <c r="F7" s="163"/>
      <c r="G7" s="163"/>
    </row>
    <row r="8" spans="2:7" ht="15.75" thickBot="1" x14ac:dyDescent="0.3">
      <c r="B8" s="117" t="s">
        <v>161</v>
      </c>
      <c r="C8" s="132">
        <f>CalculSLA!C2</f>
        <v>241</v>
      </c>
      <c r="D8" s="133" t="s">
        <v>162</v>
      </c>
      <c r="E8" s="119" t="s">
        <v>163</v>
      </c>
      <c r="F8" s="119" t="s">
        <v>164</v>
      </c>
      <c r="G8" s="119" t="s">
        <v>165</v>
      </c>
    </row>
    <row r="9" spans="2:7" ht="12" customHeight="1" x14ac:dyDescent="0.25">
      <c r="B9" s="164" t="s">
        <v>166</v>
      </c>
      <c r="C9" s="170">
        <f>CalculSLA!D2</f>
        <v>0</v>
      </c>
      <c r="D9" s="134"/>
      <c r="E9" s="134"/>
      <c r="F9" s="134"/>
      <c r="G9" s="134"/>
    </row>
    <row r="10" spans="2:7" ht="12" customHeight="1" x14ac:dyDescent="0.25">
      <c r="B10" s="165"/>
      <c r="C10" s="171"/>
      <c r="D10" s="135">
        <f>CalculSLA!D4</f>
        <v>0</v>
      </c>
      <c r="E10" s="135">
        <f>CalculSLA!D5</f>
        <v>0</v>
      </c>
      <c r="F10" s="135"/>
      <c r="G10" s="135"/>
    </row>
    <row r="11" spans="2:7" ht="12" customHeight="1" x14ac:dyDescent="0.25">
      <c r="B11" s="165"/>
      <c r="C11" s="171"/>
      <c r="D11" s="135"/>
      <c r="E11" s="135"/>
      <c r="F11" s="135"/>
      <c r="G11" s="135"/>
    </row>
    <row r="12" spans="2:7" ht="12" customHeight="1" x14ac:dyDescent="0.25">
      <c r="B12" s="165"/>
      <c r="C12" s="171"/>
      <c r="D12" s="155"/>
      <c r="E12" s="155"/>
      <c r="F12" s="155"/>
      <c r="G12" s="155"/>
    </row>
    <row r="13" spans="2:7" ht="12" customHeight="1" thickBot="1" x14ac:dyDescent="0.3">
      <c r="B13" s="166"/>
      <c r="C13" s="172"/>
      <c r="D13" s="136"/>
      <c r="E13" s="136"/>
      <c r="F13" s="136"/>
      <c r="G13" s="136"/>
    </row>
    <row r="14" spans="2:7" ht="12" customHeight="1" x14ac:dyDescent="0.25">
      <c r="B14" s="164" t="s">
        <v>167</v>
      </c>
      <c r="C14" s="167">
        <f>CalculSLA!E2</f>
        <v>1</v>
      </c>
      <c r="D14" s="137"/>
      <c r="E14" s="138"/>
      <c r="F14" s="138"/>
      <c r="G14" s="138"/>
    </row>
    <row r="15" spans="2:7" ht="12" customHeight="1" x14ac:dyDescent="0.25">
      <c r="B15" s="165"/>
      <c r="C15" s="168"/>
      <c r="D15" s="137"/>
      <c r="E15" s="139">
        <f>CalculSLA!E4</f>
        <v>1</v>
      </c>
      <c r="F15" s="139"/>
      <c r="G15" s="139"/>
    </row>
    <row r="16" spans="2:7" ht="12" customHeight="1" x14ac:dyDescent="0.25">
      <c r="B16" s="165"/>
      <c r="C16" s="168"/>
      <c r="D16" s="137"/>
      <c r="E16" s="140">
        <f>CalculSLA!E8</f>
        <v>1</v>
      </c>
      <c r="F16" s="139"/>
      <c r="G16" s="139"/>
    </row>
    <row r="17" spans="2:8" ht="12" customHeight="1" x14ac:dyDescent="0.25">
      <c r="B17" s="165"/>
      <c r="C17" s="168"/>
      <c r="D17" s="156"/>
      <c r="E17" s="157">
        <v>0.15416666666666667</v>
      </c>
      <c r="F17" s="157"/>
      <c r="G17" s="157"/>
    </row>
    <row r="18" spans="2:8" ht="12" customHeight="1" thickBot="1" x14ac:dyDescent="0.3">
      <c r="B18" s="166"/>
      <c r="C18" s="169"/>
      <c r="D18" s="141"/>
      <c r="E18" s="141"/>
      <c r="F18" s="139"/>
      <c r="G18" s="142"/>
    </row>
    <row r="19" spans="2:8" ht="12" customHeight="1" x14ac:dyDescent="0.25">
      <c r="B19" s="164" t="s">
        <v>168</v>
      </c>
      <c r="C19" s="167">
        <f>CalculSLA!F2</f>
        <v>100</v>
      </c>
      <c r="D19" s="134"/>
      <c r="E19" s="143"/>
      <c r="F19" s="138"/>
      <c r="G19" s="144"/>
    </row>
    <row r="20" spans="2:8" ht="12" customHeight="1" x14ac:dyDescent="0.25">
      <c r="B20" s="165"/>
      <c r="C20" s="168"/>
      <c r="D20" s="135"/>
      <c r="E20" s="145"/>
      <c r="F20" s="139">
        <f>CalculSLA!F4</f>
        <v>98</v>
      </c>
      <c r="G20" s="146">
        <f>CalculSLA!F5</f>
        <v>2</v>
      </c>
    </row>
    <row r="21" spans="2:8" ht="12" customHeight="1" x14ac:dyDescent="0.25">
      <c r="B21" s="165"/>
      <c r="C21" s="168"/>
      <c r="D21" s="135"/>
      <c r="E21" s="145"/>
      <c r="F21" s="140">
        <f>CalculSLA!F8</f>
        <v>0.98</v>
      </c>
      <c r="G21" s="154">
        <f>CalculSLA!F9</f>
        <v>0.02</v>
      </c>
    </row>
    <row r="22" spans="2:8" ht="12" customHeight="1" x14ac:dyDescent="0.25">
      <c r="B22" s="165"/>
      <c r="C22" s="168"/>
      <c r="D22" s="155"/>
      <c r="E22" s="158"/>
      <c r="F22" s="157">
        <f>CalculSLA!F13</f>
        <v>0</v>
      </c>
      <c r="G22" s="159">
        <f>CalculSLA!F14</f>
        <v>0</v>
      </c>
    </row>
    <row r="23" spans="2:8" ht="12" customHeight="1" thickBot="1" x14ac:dyDescent="0.3">
      <c r="B23" s="166"/>
      <c r="C23" s="169"/>
      <c r="D23" s="147"/>
      <c r="E23" s="148"/>
      <c r="F23" s="137" t="s">
        <v>182</v>
      </c>
      <c r="G23" s="149"/>
    </row>
    <row r="24" spans="2:8" ht="12" customHeight="1" x14ac:dyDescent="0.25">
      <c r="B24" s="164" t="s">
        <v>170</v>
      </c>
      <c r="C24" s="170">
        <f>CalculSLA!G2</f>
        <v>140</v>
      </c>
      <c r="D24" s="150"/>
      <c r="E24" s="150"/>
      <c r="F24" s="150"/>
      <c r="G24" s="150"/>
    </row>
    <row r="25" spans="2:8" ht="12" customHeight="1" x14ac:dyDescent="0.25">
      <c r="B25" s="165"/>
      <c r="C25" s="171"/>
      <c r="D25" s="147">
        <f>CalculSLA!H3</f>
        <v>134</v>
      </c>
      <c r="E25" s="153">
        <f>CalculSLA!H4</f>
        <v>4</v>
      </c>
      <c r="F25" s="153">
        <f>CalculSLA!H5</f>
        <v>1</v>
      </c>
      <c r="G25" s="153">
        <f>CalculSLA!H6</f>
        <v>1</v>
      </c>
    </row>
    <row r="26" spans="2:8" ht="12" customHeight="1" x14ac:dyDescent="0.25">
      <c r="B26" s="165"/>
      <c r="C26" s="171"/>
      <c r="D26" s="151">
        <f>CalculSLA!H8</f>
        <v>0.95714285714285718</v>
      </c>
      <c r="E26" s="151">
        <f>CalculSLA!H9</f>
        <v>2.8571428571428571E-2</v>
      </c>
      <c r="F26" s="151">
        <f>CalculSLA!H10</f>
        <v>7.1428571428571426E-3</v>
      </c>
      <c r="G26" s="151">
        <f>CalculSLA!H11</f>
        <v>7.1428571428571426E-3</v>
      </c>
    </row>
    <row r="27" spans="2:8" ht="12" customHeight="1" x14ac:dyDescent="0.25">
      <c r="B27" s="165"/>
      <c r="C27" s="171"/>
      <c r="D27" s="160">
        <v>5.9027777777777783E-2</v>
      </c>
      <c r="E27" s="160">
        <v>0.67013888888888884</v>
      </c>
      <c r="F27" s="160">
        <v>1.4097222222222223</v>
      </c>
      <c r="G27" s="160">
        <v>4.8472222222222223</v>
      </c>
    </row>
    <row r="28" spans="2:8" ht="12" customHeight="1" thickBot="1" x14ac:dyDescent="0.3">
      <c r="B28" s="166"/>
      <c r="C28" s="172"/>
      <c r="D28" s="141" t="s">
        <v>182</v>
      </c>
      <c r="E28" s="136" t="s">
        <v>182</v>
      </c>
      <c r="F28" s="152" t="s">
        <v>182</v>
      </c>
      <c r="G28" s="141" t="s">
        <v>182</v>
      </c>
    </row>
    <row r="30" spans="2:8" x14ac:dyDescent="0.25">
      <c r="B30" s="161" t="s">
        <v>175</v>
      </c>
      <c r="C30" s="162"/>
      <c r="D30" s="162"/>
      <c r="E30" s="162"/>
      <c r="F30" s="162"/>
      <c r="G30" s="162"/>
      <c r="H30" s="162"/>
    </row>
    <row r="31" spans="2:8" x14ac:dyDescent="0.25">
      <c r="B31" s="162"/>
      <c r="C31" s="162"/>
      <c r="D31" s="162"/>
      <c r="E31" s="162"/>
      <c r="F31" s="162"/>
      <c r="G31" s="162"/>
      <c r="H31" s="162"/>
    </row>
    <row r="32" spans="2:8" x14ac:dyDescent="0.25">
      <c r="B32" s="162"/>
      <c r="C32" s="162"/>
      <c r="D32" s="162"/>
      <c r="E32" s="162"/>
      <c r="F32" s="162"/>
      <c r="G32" s="162"/>
      <c r="H32" s="162"/>
    </row>
    <row r="37" spans="2:8" x14ac:dyDescent="0.25">
      <c r="B37" s="116" t="s">
        <v>159</v>
      </c>
    </row>
    <row r="38" spans="2:8" x14ac:dyDescent="0.25">
      <c r="B38" s="116" t="s">
        <v>176</v>
      </c>
    </row>
    <row r="41" spans="2:8" ht="15.75" thickBot="1" x14ac:dyDescent="0.3">
      <c r="D41" s="163" t="s">
        <v>160</v>
      </c>
      <c r="E41" s="163"/>
      <c r="F41" s="163"/>
      <c r="G41" s="163"/>
    </row>
    <row r="42" spans="2:8" ht="15.75" thickBot="1" x14ac:dyDescent="0.3">
      <c r="B42" s="117" t="s">
        <v>161</v>
      </c>
      <c r="C42" s="118">
        <v>268</v>
      </c>
      <c r="D42" s="119" t="s">
        <v>162</v>
      </c>
      <c r="E42" s="119" t="s">
        <v>163</v>
      </c>
      <c r="F42" s="119" t="s">
        <v>164</v>
      </c>
      <c r="G42" s="119" t="s">
        <v>165</v>
      </c>
    </row>
    <row r="43" spans="2:8" ht="63.75" customHeight="1" thickBot="1" x14ac:dyDescent="0.3">
      <c r="B43" s="120" t="s">
        <v>166</v>
      </c>
      <c r="C43" s="121">
        <v>1</v>
      </c>
      <c r="D43" s="122" t="s">
        <v>177</v>
      </c>
      <c r="E43" s="121"/>
      <c r="F43" s="121"/>
      <c r="G43" s="123"/>
    </row>
    <row r="44" spans="2:8" ht="63.75" customHeight="1" thickBot="1" x14ac:dyDescent="0.3">
      <c r="B44" s="124" t="s">
        <v>167</v>
      </c>
      <c r="C44" s="125">
        <v>0</v>
      </c>
      <c r="D44" s="121"/>
      <c r="E44" s="122"/>
      <c r="F44" s="121"/>
      <c r="G44" s="121"/>
    </row>
    <row r="45" spans="2:8" ht="63.75" customHeight="1" thickBot="1" x14ac:dyDescent="0.3">
      <c r="B45" s="120" t="s">
        <v>168</v>
      </c>
      <c r="C45" s="121">
        <v>132</v>
      </c>
      <c r="D45" s="121"/>
      <c r="E45" s="121"/>
      <c r="F45" s="122" t="s">
        <v>169</v>
      </c>
      <c r="G45" s="121"/>
    </row>
    <row r="46" spans="2:8" ht="63.75" customHeight="1" thickBot="1" x14ac:dyDescent="0.3">
      <c r="B46" s="126" t="s">
        <v>170</v>
      </c>
      <c r="C46" s="127">
        <v>135</v>
      </c>
      <c r="D46" s="122" t="s">
        <v>171</v>
      </c>
      <c r="E46" s="122" t="s">
        <v>172</v>
      </c>
      <c r="F46" s="128" t="s">
        <v>173</v>
      </c>
      <c r="G46" s="122" t="s">
        <v>174</v>
      </c>
    </row>
    <row r="48" spans="2:8" x14ac:dyDescent="0.25">
      <c r="B48" s="161" t="s">
        <v>175</v>
      </c>
      <c r="C48" s="162"/>
      <c r="D48" s="162"/>
      <c r="E48" s="162"/>
      <c r="F48" s="162"/>
      <c r="G48" s="162"/>
      <c r="H48" s="162"/>
    </row>
    <row r="49" spans="2:8" x14ac:dyDescent="0.25">
      <c r="B49" s="162"/>
      <c r="C49" s="162"/>
      <c r="D49" s="162"/>
      <c r="E49" s="162"/>
      <c r="F49" s="162"/>
      <c r="G49" s="162"/>
      <c r="H49" s="162"/>
    </row>
    <row r="50" spans="2:8" x14ac:dyDescent="0.25">
      <c r="B50" s="162"/>
      <c r="C50" s="162"/>
      <c r="D50" s="162"/>
      <c r="E50" s="162"/>
      <c r="F50" s="162"/>
      <c r="G50" s="162"/>
      <c r="H50" s="162"/>
    </row>
    <row r="55" spans="2:8" x14ac:dyDescent="0.25">
      <c r="B55" s="116" t="s">
        <v>178</v>
      </c>
    </row>
    <row r="56" spans="2:8" x14ac:dyDescent="0.25">
      <c r="B56" s="116" t="s">
        <v>179</v>
      </c>
    </row>
    <row r="59" spans="2:8" ht="15.75" thickBot="1" x14ac:dyDescent="0.3">
      <c r="D59" s="163" t="s">
        <v>160</v>
      </c>
      <c r="E59" s="163"/>
      <c r="F59" s="163"/>
      <c r="G59" s="163"/>
    </row>
    <row r="60" spans="2:8" ht="15.75" thickBot="1" x14ac:dyDescent="0.3">
      <c r="B60" s="117" t="s">
        <v>161</v>
      </c>
      <c r="C60" s="118"/>
      <c r="D60" s="119" t="s">
        <v>162</v>
      </c>
      <c r="E60" s="119" t="s">
        <v>163</v>
      </c>
      <c r="F60" s="119" t="s">
        <v>164</v>
      </c>
      <c r="G60" s="119" t="s">
        <v>165</v>
      </c>
    </row>
    <row r="61" spans="2:8" ht="63.75" customHeight="1" thickBot="1" x14ac:dyDescent="0.3">
      <c r="B61" s="120" t="s">
        <v>166</v>
      </c>
      <c r="C61" s="121">
        <v>0</v>
      </c>
      <c r="D61" s="122" t="s">
        <v>177</v>
      </c>
      <c r="E61" s="121"/>
      <c r="F61" s="121"/>
      <c r="G61" s="123"/>
    </row>
    <row r="62" spans="2:8" ht="63.75" customHeight="1" thickBot="1" x14ac:dyDescent="0.3">
      <c r="B62" s="124" t="s">
        <v>167</v>
      </c>
      <c r="C62" s="125">
        <v>0</v>
      </c>
      <c r="D62" s="121"/>
      <c r="E62" s="122"/>
      <c r="F62" s="121"/>
      <c r="G62" s="121"/>
    </row>
    <row r="63" spans="2:8" ht="63.75" customHeight="1" thickBot="1" x14ac:dyDescent="0.3">
      <c r="B63" s="120" t="s">
        <v>168</v>
      </c>
      <c r="C63" s="121">
        <v>0</v>
      </c>
      <c r="D63" s="121"/>
      <c r="E63" s="121"/>
      <c r="F63" s="122" t="s">
        <v>169</v>
      </c>
      <c r="G63" s="121"/>
    </row>
    <row r="64" spans="2:8" ht="63.75" customHeight="1" thickBot="1" x14ac:dyDescent="0.3">
      <c r="B64" s="126" t="s">
        <v>170</v>
      </c>
      <c r="C64" s="127">
        <v>0</v>
      </c>
      <c r="D64" s="122" t="s">
        <v>171</v>
      </c>
      <c r="E64" s="122" t="s">
        <v>172</v>
      </c>
      <c r="F64" s="128" t="s">
        <v>173</v>
      </c>
      <c r="G64" s="122" t="s">
        <v>174</v>
      </c>
    </row>
    <row r="66" spans="2:8" x14ac:dyDescent="0.25">
      <c r="B66" s="161" t="s">
        <v>175</v>
      </c>
      <c r="C66" s="162"/>
      <c r="D66" s="162"/>
      <c r="E66" s="162"/>
      <c r="F66" s="162"/>
      <c r="G66" s="162"/>
      <c r="H66" s="162"/>
    </row>
    <row r="67" spans="2:8" x14ac:dyDescent="0.25">
      <c r="B67" s="162"/>
      <c r="C67" s="162"/>
      <c r="D67" s="162"/>
      <c r="E67" s="162"/>
      <c r="F67" s="162"/>
      <c r="G67" s="162"/>
      <c r="H67" s="162"/>
    </row>
    <row r="68" spans="2:8" x14ac:dyDescent="0.25">
      <c r="B68" s="162"/>
      <c r="C68" s="162"/>
      <c r="D68" s="162"/>
      <c r="E68" s="162"/>
      <c r="F68" s="162"/>
      <c r="G68" s="162"/>
      <c r="H68" s="162"/>
    </row>
  </sheetData>
  <mergeCells count="14">
    <mergeCell ref="B66:H68"/>
    <mergeCell ref="D7:G7"/>
    <mergeCell ref="B30:H32"/>
    <mergeCell ref="D41:G41"/>
    <mergeCell ref="B48:H50"/>
    <mergeCell ref="D59:G59"/>
    <mergeCell ref="B14:B18"/>
    <mergeCell ref="C14:C18"/>
    <mergeCell ref="B9:B13"/>
    <mergeCell ref="C9:C13"/>
    <mergeCell ref="B19:B23"/>
    <mergeCell ref="C19:C23"/>
    <mergeCell ref="B24:B28"/>
    <mergeCell ref="C24:C2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/>
  </sheetPr>
  <dimension ref="A1:C95"/>
  <sheetViews>
    <sheetView showGridLines="0" workbookViewId="0">
      <selection activeCell="B4" sqref="B4"/>
    </sheetView>
  </sheetViews>
  <sheetFormatPr baseColWidth="10" defaultRowHeight="15" x14ac:dyDescent="0.25"/>
  <cols>
    <col min="1" max="1" width="34.7109375" bestFit="1" customWidth="1"/>
    <col min="2" max="2" width="15.5703125" bestFit="1" customWidth="1"/>
    <col min="4" max="4" width="8.7109375" customWidth="1"/>
  </cols>
  <sheetData>
    <row r="1" spans="1:3" ht="16.5" x14ac:dyDescent="0.25">
      <c r="A1" s="52"/>
      <c r="B1" s="52"/>
      <c r="C1" s="53"/>
    </row>
    <row r="2" spans="1:3" ht="16.5" x14ac:dyDescent="0.25">
      <c r="A2" s="54"/>
      <c r="B2" s="54"/>
      <c r="C2" s="53"/>
    </row>
    <row r="3" spans="1:3" ht="16.5" x14ac:dyDescent="0.25">
      <c r="A3" s="104" t="s">
        <v>103</v>
      </c>
      <c r="B3" s="55"/>
      <c r="C3" s="53"/>
    </row>
    <row r="4" spans="1:3" ht="14.45" x14ac:dyDescent="0.3">
      <c r="A4" s="97" t="s">
        <v>24</v>
      </c>
      <c r="B4" s="109">
        <f>Import!A1</f>
        <v>41183.376388888886</v>
      </c>
      <c r="C4" s="107"/>
    </row>
    <row r="5" spans="1:3" ht="14.45" x14ac:dyDescent="0.3">
      <c r="A5" s="108"/>
      <c r="B5" s="108"/>
    </row>
    <row r="6" spans="1:3" ht="14.45" x14ac:dyDescent="0.3">
      <c r="A6" s="98" t="s">
        <v>25</v>
      </c>
      <c r="B6" s="110" t="s">
        <v>26</v>
      </c>
      <c r="C6" s="101" t="s">
        <v>27</v>
      </c>
    </row>
    <row r="7" spans="1:3" ht="14.45" x14ac:dyDescent="0.3">
      <c r="A7" s="99" t="s">
        <v>28</v>
      </c>
      <c r="B7" s="103">
        <f>COUNTIF(Import!D1:D500,"*Incident &gt; Appli. Bureautique*")</f>
        <v>5</v>
      </c>
      <c r="C7" s="102">
        <f>B7/B25</f>
        <v>3.875968992248062E-2</v>
      </c>
    </row>
    <row r="8" spans="1:3" x14ac:dyDescent="0.25">
      <c r="A8" s="99" t="s">
        <v>29</v>
      </c>
      <c r="B8" s="103">
        <f>COUNTIF(Import!D1:D500,"*Incident &gt; Appli. Métier*")</f>
        <v>29</v>
      </c>
      <c r="C8" s="96">
        <f>B8/B25</f>
        <v>0.22480620155038761</v>
      </c>
    </row>
    <row r="9" spans="1:3" ht="14.45" x14ac:dyDescent="0.3">
      <c r="A9" s="99" t="s">
        <v>30</v>
      </c>
      <c r="B9" s="103">
        <f>COUNTIF(Import!D1:D500,"*Incident &gt; Appli. Technique*")</f>
        <v>9</v>
      </c>
      <c r="C9" s="96">
        <f>B9/B25</f>
        <v>6.9767441860465115E-2</v>
      </c>
    </row>
    <row r="10" spans="1:3" ht="14.45" x14ac:dyDescent="0.3">
      <c r="A10" s="100" t="s">
        <v>31</v>
      </c>
      <c r="B10" s="103">
        <f>COUNTIF(Import!D1:D500,"*Incident &gt; Appli. Diverse*")</f>
        <v>3</v>
      </c>
      <c r="C10" s="96">
        <f>B10/B25</f>
        <v>2.3255813953488372E-2</v>
      </c>
    </row>
    <row r="11" spans="1:3" x14ac:dyDescent="0.25">
      <c r="A11" s="99" t="s">
        <v>32</v>
      </c>
      <c r="B11" s="103">
        <f>COUNTIF(Import!D1:D500,"*Incident &gt; Système &gt; Citrix*")</f>
        <v>8</v>
      </c>
      <c r="C11" s="96">
        <f>B11/B25</f>
        <v>6.2015503875968991E-2</v>
      </c>
    </row>
    <row r="12" spans="1:3" x14ac:dyDescent="0.25">
      <c r="A12" s="99" t="s">
        <v>33</v>
      </c>
      <c r="B12" s="103">
        <f>COUNTIF(Import!D1:D500,"*Incident &gt; Système &gt; Acces Master*")</f>
        <v>1</v>
      </c>
      <c r="C12" s="96">
        <f>B12/B25</f>
        <v>7.7519379844961239E-3</v>
      </c>
    </row>
    <row r="13" spans="1:3" x14ac:dyDescent="0.25">
      <c r="A13" s="99" t="s">
        <v>34</v>
      </c>
      <c r="B13" s="103">
        <f>COUNTIF(Import!D1:D500,"*Incident &gt; Système &gt; Windows*")</f>
        <v>1</v>
      </c>
      <c r="C13" s="96">
        <f>B13/B25</f>
        <v>7.7519379844961239E-3</v>
      </c>
    </row>
    <row r="14" spans="1:3" ht="14.45" x14ac:dyDescent="0.3">
      <c r="A14" s="99" t="s">
        <v>35</v>
      </c>
      <c r="B14" s="103">
        <f>COUNTIF(Import!D1:D500,"*Incident &gt; Erreur Utilisateur*")</f>
        <v>5</v>
      </c>
      <c r="C14" s="96">
        <f>B14/B25</f>
        <v>3.875968992248062E-2</v>
      </c>
    </row>
    <row r="15" spans="1:3" ht="14.45" x14ac:dyDescent="0.3">
      <c r="A15" s="99" t="s">
        <v>101</v>
      </c>
      <c r="B15" s="103">
        <f>COUNTIF(Import!D1:D500,"*Incident &gt; Habilit. / Droits / Authentif. *")</f>
        <v>17</v>
      </c>
      <c r="C15" s="96">
        <f>B15/B25</f>
        <v>0.13178294573643412</v>
      </c>
    </row>
    <row r="16" spans="1:3" ht="14.45" x14ac:dyDescent="0.3">
      <c r="A16" s="99" t="s">
        <v>36</v>
      </c>
      <c r="B16" s="103">
        <f>COUNTIF(Import!D1:D500,"*Incident &gt; Impression*")</f>
        <v>10</v>
      </c>
      <c r="C16" s="96">
        <f>B16/B25</f>
        <v>7.7519379844961239E-2</v>
      </c>
    </row>
    <row r="17" spans="1:3" x14ac:dyDescent="0.25">
      <c r="A17" s="99" t="s">
        <v>37</v>
      </c>
      <c r="B17" s="103">
        <f>COUNTIF(Import!D1:D500,"*Incident &gt; Lien réseau*")</f>
        <v>3</v>
      </c>
      <c r="C17" s="96">
        <f>B17/B25</f>
        <v>2.3255813953488372E-2</v>
      </c>
    </row>
    <row r="18" spans="1:3" x14ac:dyDescent="0.25">
      <c r="A18" s="99" t="s">
        <v>38</v>
      </c>
      <c r="B18" s="103">
        <f>COUNTIF(Import!D1:D500,"*Incident &gt; Matériel &gt; Imprimante*")</f>
        <v>7</v>
      </c>
      <c r="C18" s="96">
        <f>B18/B25</f>
        <v>5.4263565891472867E-2</v>
      </c>
    </row>
    <row r="19" spans="1:3" x14ac:dyDescent="0.25">
      <c r="A19" s="99" t="s">
        <v>39</v>
      </c>
      <c r="B19" s="103">
        <f>COUNTIF(Import!D1:D500,"*Incident &gt; Matériel &gt; Poste de travail*")</f>
        <v>1</v>
      </c>
      <c r="C19" s="96">
        <f>B19/B25</f>
        <v>7.7519379844961239E-3</v>
      </c>
    </row>
    <row r="20" spans="1:3" x14ac:dyDescent="0.25">
      <c r="A20" s="99" t="s">
        <v>40</v>
      </c>
      <c r="B20" s="103">
        <f>COUNTIF(Import!D1:D500,"*Incident &gt; Matériel &gt; Fax*")</f>
        <v>0</v>
      </c>
      <c r="C20" s="96">
        <f>B20/B25</f>
        <v>0</v>
      </c>
    </row>
    <row r="21" spans="1:3" x14ac:dyDescent="0.25">
      <c r="A21" s="99" t="s">
        <v>41</v>
      </c>
      <c r="B21" s="103">
        <f>COUNTIF(Import!D1:D500,"*Incident &gt; Matériel &gt; Serveur*")</f>
        <v>0</v>
      </c>
      <c r="C21" s="96">
        <f>B21/B25</f>
        <v>0</v>
      </c>
    </row>
    <row r="22" spans="1:3" ht="14.45" x14ac:dyDescent="0.3">
      <c r="A22" s="100" t="s">
        <v>42</v>
      </c>
      <c r="B22" s="103">
        <f>COUNTIF(Import!D1:D500,"*Incident &gt; Messagerie*")</f>
        <v>25</v>
      </c>
      <c r="C22" s="96">
        <f>B22/B25</f>
        <v>0.19379844961240311</v>
      </c>
    </row>
    <row r="23" spans="1:3" x14ac:dyDescent="0.25">
      <c r="A23" s="100" t="s">
        <v>43</v>
      </c>
      <c r="B23" s="103">
        <f>COUNTIF(Import!D1:D500,"*Incident &gt; Matériel &gt; Réseau*")</f>
        <v>2</v>
      </c>
      <c r="C23" s="96">
        <f>B23/B25</f>
        <v>1.5503875968992248E-2</v>
      </c>
    </row>
    <row r="24" spans="1:3" x14ac:dyDescent="0.25">
      <c r="A24" s="100" t="s">
        <v>102</v>
      </c>
      <c r="B24" s="103">
        <f>COUNTIF(Import!D1:D500,"*Incident &gt; Matériel &gt; Autre*")</f>
        <v>3</v>
      </c>
      <c r="C24" s="96">
        <f>B24/B25</f>
        <v>2.3255813953488372E-2</v>
      </c>
    </row>
    <row r="25" spans="1:3" x14ac:dyDescent="0.25">
      <c r="A25" s="86" t="s">
        <v>1</v>
      </c>
      <c r="B25" s="173">
        <f>SUM(B7:B24)</f>
        <v>129</v>
      </c>
      <c r="C25" s="174"/>
    </row>
    <row r="28" spans="1:3" x14ac:dyDescent="0.25">
      <c r="A28" s="104" t="s">
        <v>104</v>
      </c>
    </row>
    <row r="29" spans="1:3" x14ac:dyDescent="0.25">
      <c r="A29" s="86" t="s">
        <v>105</v>
      </c>
      <c r="B29" s="105">
        <f>Import!A1</f>
        <v>41183.376388888886</v>
      </c>
      <c r="C29" s="106"/>
    </row>
    <row r="31" spans="1:3" x14ac:dyDescent="0.25">
      <c r="A31" s="87" t="s">
        <v>25</v>
      </c>
      <c r="B31" s="88" t="s">
        <v>26</v>
      </c>
      <c r="C31" s="88" t="s">
        <v>27</v>
      </c>
    </row>
    <row r="32" spans="1:3" x14ac:dyDescent="0.25">
      <c r="A32" s="89" t="s">
        <v>106</v>
      </c>
      <c r="B32" s="103">
        <f>COUNTIF(Import!D1:D500,"*Incident &gt; Appli. Métier &gt; Alcor*")</f>
        <v>1</v>
      </c>
      <c r="C32" s="91">
        <f>B32/B68</f>
        <v>3.5714285714285712E-2</v>
      </c>
    </row>
    <row r="33" spans="1:3" x14ac:dyDescent="0.25">
      <c r="A33" s="89" t="s">
        <v>107</v>
      </c>
      <c r="B33" s="103">
        <f>COUNTIF(Import!D1:D500,"*Incident &gt; Appli. Métier &gt; Amaril*")</f>
        <v>2</v>
      </c>
      <c r="C33" s="91">
        <f>B33/B68</f>
        <v>7.1428571428571425E-2</v>
      </c>
    </row>
    <row r="34" spans="1:3" x14ac:dyDescent="0.25">
      <c r="A34" s="89" t="s">
        <v>108</v>
      </c>
      <c r="B34" s="103">
        <f>COUNTIF(Import!D1:D500,"*Incident &gt; Appli. Métier &gt; Astérie*")</f>
        <v>0</v>
      </c>
      <c r="C34" s="91">
        <f>B34/B68</f>
        <v>0</v>
      </c>
    </row>
    <row r="35" spans="1:3" x14ac:dyDescent="0.25">
      <c r="A35" s="89" t="s">
        <v>109</v>
      </c>
      <c r="B35" s="103">
        <f>COUNTIF(Import!D1:D500,"*Incident &gt; Appli. Métier &gt; Bdca*")</f>
        <v>0</v>
      </c>
      <c r="C35" s="91">
        <f>B35/B68</f>
        <v>0</v>
      </c>
    </row>
    <row r="36" spans="1:3" x14ac:dyDescent="0.25">
      <c r="A36" s="89" t="s">
        <v>110</v>
      </c>
      <c r="B36" s="103">
        <f>COUNTIF(Import!D1:D500,"*Incident &gt; Appli. Métier &gt; Civitas*")</f>
        <v>3</v>
      </c>
      <c r="C36" s="91">
        <f>B36/B68</f>
        <v>0.10714285714285714</v>
      </c>
    </row>
    <row r="37" spans="1:3" x14ac:dyDescent="0.25">
      <c r="A37" s="89" t="s">
        <v>111</v>
      </c>
      <c r="B37" s="103">
        <f>COUNTIF(Import!D1:D500,"*Incident &gt; Appli. Métier &gt; Control-D*")</f>
        <v>0</v>
      </c>
      <c r="C37" s="91">
        <f>B37/B68</f>
        <v>0</v>
      </c>
    </row>
    <row r="38" spans="1:3" x14ac:dyDescent="0.25">
      <c r="A38" s="89" t="s">
        <v>112</v>
      </c>
      <c r="B38" s="103">
        <f>COUNTIF(Import!D1:D500,"*Incident &gt; Appli. Métier &gt; Eopps*")</f>
        <v>0</v>
      </c>
      <c r="C38" s="91">
        <f>B38/B68</f>
        <v>0</v>
      </c>
    </row>
    <row r="39" spans="1:3" x14ac:dyDescent="0.25">
      <c r="A39" s="89" t="s">
        <v>113</v>
      </c>
      <c r="B39" s="103">
        <f>COUNTIF(Import!D1:D500,"*Incident &gt; Appli. Métier &gt; Equatis*")</f>
        <v>0</v>
      </c>
      <c r="C39" s="91">
        <f>B39/B68</f>
        <v>0</v>
      </c>
    </row>
    <row r="40" spans="1:3" x14ac:dyDescent="0.25">
      <c r="A40" s="89" t="s">
        <v>114</v>
      </c>
      <c r="B40" s="103">
        <f>COUNTIF(Import!D1:D500,"*Incident &gt; Appli. Métier &gt; Erasme*")</f>
        <v>2</v>
      </c>
      <c r="C40" s="91">
        <f>B40/B68</f>
        <v>7.1428571428571425E-2</v>
      </c>
    </row>
    <row r="41" spans="1:3" x14ac:dyDescent="0.25">
      <c r="A41" s="89" t="s">
        <v>115</v>
      </c>
      <c r="B41" s="103">
        <f>COUNTIF(Import!D1:D500,"*Incident &gt; Appli. Métier &gt; Fnps*")</f>
        <v>0</v>
      </c>
      <c r="C41" s="91">
        <f>B41/B68</f>
        <v>0</v>
      </c>
    </row>
    <row r="42" spans="1:3" x14ac:dyDescent="0.25">
      <c r="A42" s="89" t="s">
        <v>116</v>
      </c>
      <c r="B42" s="103">
        <f>COUNTIF(Import!D1:D500,"*Incident &gt; Appli. Métier &gt; Ged*")</f>
        <v>0</v>
      </c>
      <c r="C42" s="91">
        <f>B42/B68</f>
        <v>0</v>
      </c>
    </row>
    <row r="43" spans="1:3" x14ac:dyDescent="0.25">
      <c r="A43" s="89" t="s">
        <v>117</v>
      </c>
      <c r="B43" s="103">
        <f>COUNTIF(Import!D1:D500,"*Incident &gt; Appli. Métier &gt; Hippocrate*")</f>
        <v>1</v>
      </c>
      <c r="C43" s="91">
        <f>B43/B68</f>
        <v>3.5714285714285712E-2</v>
      </c>
    </row>
    <row r="44" spans="1:3" x14ac:dyDescent="0.25">
      <c r="A44" s="89" t="s">
        <v>118</v>
      </c>
      <c r="B44" s="103">
        <f>COUNTIF(Import!D1:D500,"*Incident &gt; Appli. Métier &gt; If*")</f>
        <v>0</v>
      </c>
      <c r="C44" s="91">
        <f>B44/B68</f>
        <v>0</v>
      </c>
    </row>
    <row r="45" spans="1:3" x14ac:dyDescent="0.25">
      <c r="A45" s="89" t="s">
        <v>119</v>
      </c>
      <c r="B45" s="103">
        <f>COUNTIF(Import!D1:D500,"*Incident &gt; Appli. Métier &gt; Image*")</f>
        <v>1</v>
      </c>
      <c r="C45" s="91">
        <f>B45/B68</f>
        <v>3.5714285714285712E-2</v>
      </c>
    </row>
    <row r="46" spans="1:3" x14ac:dyDescent="0.25">
      <c r="A46" s="89" t="s">
        <v>120</v>
      </c>
      <c r="B46" s="103">
        <f>COUNTIF(Import!D1:D500,"*Incident &gt; Appli. Métier &gt; ImmosNet*")</f>
        <v>1</v>
      </c>
      <c r="C46" s="91">
        <f>B46/B68</f>
        <v>3.5714285714285712E-2</v>
      </c>
    </row>
    <row r="47" spans="1:3" x14ac:dyDescent="0.25">
      <c r="A47" s="89" t="s">
        <v>141</v>
      </c>
      <c r="B47" s="103">
        <f>COUNTIF(Import!D1:D500,"*Incident &gt; Appli. Métier &gt; Intranet*")</f>
        <v>0</v>
      </c>
      <c r="C47" s="91">
        <f>B47/B68</f>
        <v>0</v>
      </c>
    </row>
    <row r="48" spans="1:3" x14ac:dyDescent="0.25">
      <c r="A48" s="89" t="s">
        <v>121</v>
      </c>
      <c r="B48" s="103">
        <f>COUNTIF(Import!D1:D500,"*Incident &gt; Appli. Métier &gt; Iris*")</f>
        <v>0</v>
      </c>
      <c r="C48" s="91">
        <f>B48/B68</f>
        <v>0</v>
      </c>
    </row>
    <row r="49" spans="1:3" x14ac:dyDescent="0.25">
      <c r="A49" s="89" t="s">
        <v>122</v>
      </c>
      <c r="B49" s="103">
        <f>COUNTIF(Import!D1:D500,"*Incident &gt; Appli. Métier &gt; Journée*")</f>
        <v>1</v>
      </c>
      <c r="C49" s="91">
        <f>B49/B68</f>
        <v>3.5714285714285712E-2</v>
      </c>
    </row>
    <row r="50" spans="1:3" x14ac:dyDescent="0.25">
      <c r="A50" s="89" t="s">
        <v>123</v>
      </c>
      <c r="B50" s="103">
        <f>COUNTIF(Import!D1:D500,"*Incident &gt; Appli. Métier &gt; Ligne 1000*")</f>
        <v>1</v>
      </c>
      <c r="C50" s="91">
        <f>B50/B68</f>
        <v>3.5714285714285712E-2</v>
      </c>
    </row>
    <row r="51" spans="1:3" x14ac:dyDescent="0.25">
      <c r="A51" s="89" t="s">
        <v>124</v>
      </c>
      <c r="B51" s="103">
        <f>COUNTIF(Import!D1:D500,"*Incident &gt; Appli. Métier &gt; Lise*")</f>
        <v>1</v>
      </c>
      <c r="C51" s="91">
        <f>B51/B68</f>
        <v>3.5714285714285712E-2</v>
      </c>
    </row>
    <row r="52" spans="1:3" x14ac:dyDescent="0.25">
      <c r="A52" s="89" t="s">
        <v>125</v>
      </c>
      <c r="B52" s="103">
        <f>COUNTIF(Import!D1:D500,"*Incident &gt; Appli. Métier &gt; Medialog*")</f>
        <v>0</v>
      </c>
      <c r="C52" s="91">
        <f>B52/B68</f>
        <v>0</v>
      </c>
    </row>
    <row r="53" spans="1:3" x14ac:dyDescent="0.25">
      <c r="A53" s="89" t="s">
        <v>126</v>
      </c>
      <c r="B53" s="103">
        <f>COUNTIF(Import!D1:D500,"*Incident &gt; Appli. Métier &gt; Mediam*")</f>
        <v>1</v>
      </c>
      <c r="C53" s="91">
        <f>B53/B68</f>
        <v>3.5714285714285712E-2</v>
      </c>
    </row>
    <row r="54" spans="1:3" x14ac:dyDescent="0.25">
      <c r="A54" s="89" t="s">
        <v>127</v>
      </c>
      <c r="B54" s="103">
        <f>COUNTIF(Import!D1:D500,"*Incident &gt; Appli. Métier &gt; Micro Archives*")</f>
        <v>0</v>
      </c>
      <c r="C54" s="91">
        <f>B54/B68</f>
        <v>0</v>
      </c>
    </row>
    <row r="55" spans="1:3" x14ac:dyDescent="0.25">
      <c r="A55" s="89" t="s">
        <v>128</v>
      </c>
      <c r="B55" s="103">
        <f>COUNTIF(Import!D1:D500,"*Incident &gt; Appli. Métier &gt; Optichèque*")</f>
        <v>0</v>
      </c>
      <c r="C55" s="91">
        <f>B55/B68</f>
        <v>0</v>
      </c>
    </row>
    <row r="56" spans="1:3" x14ac:dyDescent="0.25">
      <c r="A56" s="89" t="s">
        <v>129</v>
      </c>
      <c r="B56" s="103">
        <f>COUNTIF(Import!D1:D500,"*Incident &gt; Appli. Métier &gt; Outil Caisse*")</f>
        <v>0</v>
      </c>
      <c r="C56" s="91">
        <f>B56/B68</f>
        <v>0</v>
      </c>
    </row>
    <row r="57" spans="1:3" x14ac:dyDescent="0.25">
      <c r="A57" s="89" t="s">
        <v>130</v>
      </c>
      <c r="B57" s="103">
        <f>COUNTIF(Import!D1:D500,"*Incident &gt; Appli. Métier &gt; Oxajor*")</f>
        <v>0</v>
      </c>
      <c r="C57" s="91">
        <f>B57/B68</f>
        <v>0</v>
      </c>
    </row>
    <row r="58" spans="1:3" x14ac:dyDescent="0.25">
      <c r="A58" s="89" t="s">
        <v>131</v>
      </c>
      <c r="B58" s="103">
        <f>COUNTIF(Import!D1:D500,"*Incident &gt; Appli. Métier &gt; Oxanet*")</f>
        <v>1</v>
      </c>
      <c r="C58" s="91">
        <f>B58/B68</f>
        <v>3.5714285714285712E-2</v>
      </c>
    </row>
    <row r="59" spans="1:3" x14ac:dyDescent="0.25">
      <c r="A59" s="89" t="s">
        <v>132</v>
      </c>
      <c r="B59" s="103">
        <f>COUNTIF(Import!D1:D500,"*Incident &gt; Appli. Métier &gt; Pension Compta*")</f>
        <v>0</v>
      </c>
      <c r="C59" s="91">
        <f>B59/B68</f>
        <v>0</v>
      </c>
    </row>
    <row r="60" spans="1:3" x14ac:dyDescent="0.25">
      <c r="A60" s="89" t="s">
        <v>133</v>
      </c>
      <c r="B60" s="103">
        <f>COUNTIF(Import!D1:D500,"*Incident &gt; Appli. Métier &gt; Pfs*")</f>
        <v>0</v>
      </c>
      <c r="C60" s="91">
        <f>B60/B68</f>
        <v>0</v>
      </c>
    </row>
    <row r="61" spans="1:3" x14ac:dyDescent="0.25">
      <c r="A61" s="89" t="s">
        <v>134</v>
      </c>
      <c r="B61" s="103">
        <f>COUNTIF(Import!D1:D500,"*Incident &gt; Appli. Métier &gt; Progres PN*")</f>
        <v>2</v>
      </c>
      <c r="C61" s="91">
        <f>B61/B68</f>
        <v>7.1428571428571425E-2</v>
      </c>
    </row>
    <row r="62" spans="1:3" x14ac:dyDescent="0.25">
      <c r="A62" s="89" t="s">
        <v>135</v>
      </c>
      <c r="B62" s="103">
        <f>COUNTIF(Import!D1:D500,"*Incident &gt; Appli. Métier &gt; Progres PU*")</f>
        <v>0</v>
      </c>
      <c r="C62" s="91">
        <f>B62/B68</f>
        <v>0</v>
      </c>
    </row>
    <row r="63" spans="1:3" x14ac:dyDescent="0.25">
      <c r="A63" s="89" t="s">
        <v>136</v>
      </c>
      <c r="B63" s="103">
        <f>COUNTIF(Import!D1:D500,"*Incident &gt; Appli. Métier &gt; Share Enim*")</f>
        <v>0</v>
      </c>
      <c r="C63" s="91">
        <f>B63/B68</f>
        <v>0</v>
      </c>
    </row>
    <row r="64" spans="1:3" x14ac:dyDescent="0.25">
      <c r="A64" s="89" t="s">
        <v>137</v>
      </c>
      <c r="B64" s="103">
        <f>COUNTIF(Import!D1:D500,"*Incident &gt; Appli. Métier &gt; Sirepa*")</f>
        <v>9</v>
      </c>
      <c r="C64" s="91">
        <f>B64/B68</f>
        <v>0.32142857142857145</v>
      </c>
    </row>
    <row r="65" spans="1:3" x14ac:dyDescent="0.25">
      <c r="A65" s="89" t="s">
        <v>138</v>
      </c>
      <c r="B65" s="103">
        <f>COUNTIF(Import!D1:D500,"*Incident &gt; Appli. Métier &gt; Synergie*")</f>
        <v>0</v>
      </c>
      <c r="C65" s="91">
        <f>B65/B68</f>
        <v>0</v>
      </c>
    </row>
    <row r="66" spans="1:3" x14ac:dyDescent="0.25">
      <c r="A66" s="89" t="s">
        <v>139</v>
      </c>
      <c r="B66" s="103">
        <f>COUNTIF(Import!D1:D500,"*Incident &gt; Appli. Métier &gt; Webmatique*")</f>
        <v>1</v>
      </c>
      <c r="C66" s="91">
        <f>B66/B68</f>
        <v>3.5714285714285712E-2</v>
      </c>
    </row>
    <row r="67" spans="1:3" x14ac:dyDescent="0.25">
      <c r="A67" s="89" t="s">
        <v>140</v>
      </c>
      <c r="B67" s="103">
        <f>COUNTIF(Import!D1:D500,"*Incident &gt; Appli. Métier &gt; Webvisu*")</f>
        <v>0</v>
      </c>
      <c r="C67" s="91">
        <f>B67/B68</f>
        <v>0</v>
      </c>
    </row>
    <row r="68" spans="1:3" x14ac:dyDescent="0.25">
      <c r="A68" s="86" t="s">
        <v>1</v>
      </c>
      <c r="B68" s="175">
        <f>SUM(B32:B67)</f>
        <v>28</v>
      </c>
      <c r="C68" s="175"/>
    </row>
    <row r="71" spans="1:3" x14ac:dyDescent="0.25">
      <c r="A71" s="104" t="s">
        <v>142</v>
      </c>
    </row>
    <row r="72" spans="1:3" x14ac:dyDescent="0.25">
      <c r="A72" s="86" t="s">
        <v>143</v>
      </c>
      <c r="B72" s="112">
        <f>Import!A1</f>
        <v>41183.376388888886</v>
      </c>
      <c r="C72" s="111"/>
    </row>
    <row r="74" spans="1:3" x14ac:dyDescent="0.25">
      <c r="A74" s="87" t="s">
        <v>25</v>
      </c>
      <c r="B74" s="88" t="s">
        <v>26</v>
      </c>
      <c r="C74" s="88" t="s">
        <v>27</v>
      </c>
    </row>
    <row r="75" spans="1:3" x14ac:dyDescent="0.25">
      <c r="A75" s="89" t="s">
        <v>144</v>
      </c>
      <c r="B75" s="90">
        <f>COUNTIF(Import!D1:D500,"*Service &gt; Assist. Utilisateur*")</f>
        <v>13</v>
      </c>
      <c r="C75" s="91">
        <f>B75/B84</f>
        <v>4.797047970479705E-2</v>
      </c>
    </row>
    <row r="76" spans="1:3" x14ac:dyDescent="0.25">
      <c r="A76" s="89" t="s">
        <v>145</v>
      </c>
      <c r="B76" s="90">
        <f>COUNTIF(Import!D1:D500,"*Service &gt; Droits &amp; Habilitation*")</f>
        <v>174</v>
      </c>
      <c r="C76" s="91">
        <f>B76/B84</f>
        <v>0.64206642066420661</v>
      </c>
    </row>
    <row r="77" spans="1:3" x14ac:dyDescent="0.25">
      <c r="A77" s="89" t="s">
        <v>146</v>
      </c>
      <c r="B77" s="90">
        <f>COUNTIF(Import!D1:D500,"*Service &gt; Installation &amp; Maj. Logiciel*")</f>
        <v>10</v>
      </c>
      <c r="C77" s="91">
        <f>B77/B84</f>
        <v>3.6900369003690037E-2</v>
      </c>
    </row>
    <row r="78" spans="1:3" x14ac:dyDescent="0.25">
      <c r="A78" s="89" t="s">
        <v>147</v>
      </c>
      <c r="B78" s="90">
        <f>COUNTIF(Import!D1:D500,"*Service &gt; Réservation Visio*")</f>
        <v>20</v>
      </c>
      <c r="C78" s="91">
        <f>B78/B84</f>
        <v>7.3800738007380073E-2</v>
      </c>
    </row>
    <row r="79" spans="1:3" x14ac:dyDescent="0.25">
      <c r="A79" s="89" t="s">
        <v>148</v>
      </c>
      <c r="B79" s="90">
        <f>COUNTIF(Import!D1:D500,"*Service &gt; Sauvegarde / Restauration*")</f>
        <v>6</v>
      </c>
      <c r="C79" s="91">
        <f>B79/B84</f>
        <v>2.2140221402214021E-2</v>
      </c>
    </row>
    <row r="80" spans="1:3" x14ac:dyDescent="0.25">
      <c r="A80" s="89" t="s">
        <v>149</v>
      </c>
      <c r="B80" s="90">
        <f>COUNTIF(Import!D1:D500,"*Service &gt; Installation Poste de Travail *")</f>
        <v>1</v>
      </c>
      <c r="C80" s="91">
        <f>B80/B84</f>
        <v>3.6900369003690036E-3</v>
      </c>
    </row>
    <row r="81" spans="1:3" x14ac:dyDescent="0.25">
      <c r="A81" s="89" t="s">
        <v>150</v>
      </c>
      <c r="B81" s="90">
        <f>COUNTIF(Import!D1:D500,"*Service &gt; Installation Phériphérique*")</f>
        <v>19</v>
      </c>
      <c r="C81" s="91">
        <f>B81/B84</f>
        <v>7.0110701107011064E-2</v>
      </c>
    </row>
    <row r="82" spans="1:3" x14ac:dyDescent="0.25">
      <c r="A82" s="89" t="s">
        <v>151</v>
      </c>
      <c r="B82" s="90">
        <f>COUNTIF(Import!D1:D500,"*Service &gt; Configuration Poste de Travail*")</f>
        <v>11</v>
      </c>
      <c r="C82" s="91">
        <f>B82/B84</f>
        <v>4.0590405904059039E-2</v>
      </c>
    </row>
    <row r="83" spans="1:3" x14ac:dyDescent="0.25">
      <c r="A83" s="89" t="s">
        <v>152</v>
      </c>
      <c r="B83" s="90">
        <f>COUNTIF(Import!D1:D500,"*Service &gt; Configuration Imprimante*")</f>
        <v>17</v>
      </c>
      <c r="C83" s="91">
        <f>B83/B84</f>
        <v>6.273062730627306E-2</v>
      </c>
    </row>
    <row r="84" spans="1:3" x14ac:dyDescent="0.25">
      <c r="A84" s="86" t="s">
        <v>1</v>
      </c>
      <c r="B84" s="176">
        <f>B83+B82+B81+B80+B79+B78+B77+B76+B75</f>
        <v>271</v>
      </c>
      <c r="C84" s="174"/>
    </row>
    <row r="87" spans="1:3" x14ac:dyDescent="0.25">
      <c r="A87" s="104" t="s">
        <v>153</v>
      </c>
    </row>
    <row r="88" spans="1:3" x14ac:dyDescent="0.25">
      <c r="A88" s="113" t="s">
        <v>154</v>
      </c>
      <c r="B88" s="115">
        <f>Import!A1</f>
        <v>41183.376388888886</v>
      </c>
      <c r="C88" s="114"/>
    </row>
    <row r="90" spans="1:3" x14ac:dyDescent="0.25">
      <c r="A90" s="87" t="s">
        <v>25</v>
      </c>
      <c r="B90" s="88" t="s">
        <v>26</v>
      </c>
      <c r="C90" s="88" t="s">
        <v>27</v>
      </c>
    </row>
    <row r="91" spans="1:3" x14ac:dyDescent="0.25">
      <c r="A91" s="89" t="s">
        <v>155</v>
      </c>
      <c r="B91" s="90">
        <f>COUNTIF(Import!D1:D500,"*Service &gt; Installation &amp; Maj. Logiciel &gt; CNAM / PMF*")</f>
        <v>5</v>
      </c>
      <c r="C91" s="91">
        <f>B91/B95</f>
        <v>0.5</v>
      </c>
    </row>
    <row r="92" spans="1:3" x14ac:dyDescent="0.25">
      <c r="A92" s="89" t="s">
        <v>156</v>
      </c>
      <c r="B92" s="90">
        <f>COUNTIF(Import!D1:D500,"*Service &gt; Installation &amp; Maj. Logiciel &gt;Import!ENIM*")</f>
        <v>0</v>
      </c>
      <c r="C92" s="91">
        <f>B92/B95</f>
        <v>0</v>
      </c>
    </row>
    <row r="93" spans="1:3" x14ac:dyDescent="0.25">
      <c r="A93" s="89" t="s">
        <v>157</v>
      </c>
      <c r="B93" s="90">
        <f>COUNTIF(Import!D1:D500,"*Service &gt; Installation &amp; Maj. Logiciel &gt; Windows*")</f>
        <v>1</v>
      </c>
      <c r="C93" s="91">
        <f>B93/B95</f>
        <v>0.1</v>
      </c>
    </row>
    <row r="94" spans="1:3" x14ac:dyDescent="0.25">
      <c r="A94" s="89" t="s">
        <v>158</v>
      </c>
      <c r="B94" s="90">
        <f>COUNTIF(Import!D1:D500,"*Service &gt; Installation &amp; Maj. Logiciel &gt; Autre*")</f>
        <v>4</v>
      </c>
      <c r="C94" s="91">
        <f>B94/B95</f>
        <v>0.4</v>
      </c>
    </row>
    <row r="95" spans="1:3" x14ac:dyDescent="0.25">
      <c r="A95" s="86" t="s">
        <v>1</v>
      </c>
      <c r="B95" s="175">
        <f>B94+B93+B92+B91</f>
        <v>10</v>
      </c>
      <c r="C95" s="175"/>
    </row>
  </sheetData>
  <mergeCells count="4">
    <mergeCell ref="B25:C25"/>
    <mergeCell ref="B68:C68"/>
    <mergeCell ref="B84:C84"/>
    <mergeCell ref="B95:C9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O526"/>
  <sheetViews>
    <sheetView showGridLines="0" tabSelected="1" workbookViewId="0">
      <pane ySplit="20" topLeftCell="A21" activePane="bottomLeft" state="frozen"/>
      <selection pane="bottomLeft" activeCell="L11" sqref="L11"/>
    </sheetView>
  </sheetViews>
  <sheetFormatPr baseColWidth="10" defaultColWidth="11.42578125" defaultRowHeight="15" x14ac:dyDescent="0.25"/>
  <cols>
    <col min="1" max="1" width="3.140625" style="5" customWidth="1"/>
    <col min="2" max="2" width="5.85546875" style="6" customWidth="1"/>
    <col min="3" max="3" width="16" style="20" customWidth="1"/>
    <col min="4" max="5" width="15.7109375" style="4" customWidth="1"/>
    <col min="6" max="6" width="15.7109375" style="2" customWidth="1"/>
    <col min="7" max="7" width="5.28515625" style="1" customWidth="1"/>
    <col min="8" max="8" width="11.28515625" style="5" customWidth="1"/>
    <col min="9" max="9" width="5" style="21" customWidth="1"/>
    <col min="10" max="10" width="4.140625" style="21" customWidth="1"/>
    <col min="11" max="11" width="4.5703125" style="5" customWidth="1"/>
    <col min="12" max="12" width="6.42578125" style="5" customWidth="1"/>
    <col min="13" max="14" width="11.42578125" style="5"/>
    <col min="15" max="15" width="12.85546875" style="5" customWidth="1"/>
    <col min="16" max="16384" width="11.42578125" style="5"/>
  </cols>
  <sheetData>
    <row r="1" spans="2:15" ht="15.75" customHeight="1" thickBot="1" x14ac:dyDescent="0.3">
      <c r="B1" s="31"/>
      <c r="C1" s="78" t="s">
        <v>2</v>
      </c>
      <c r="D1" s="43" t="s">
        <v>5</v>
      </c>
      <c r="E1" s="44" t="s">
        <v>6</v>
      </c>
      <c r="F1" s="45" t="s">
        <v>7</v>
      </c>
      <c r="G1" s="184" t="s">
        <v>8</v>
      </c>
      <c r="H1" s="185"/>
      <c r="K1" s="64"/>
    </row>
    <row r="2" spans="2:15" ht="15.75" customHeight="1" thickBot="1" x14ac:dyDescent="0.35">
      <c r="B2" s="31"/>
      <c r="C2" s="73">
        <f>COUNTIF(C21:C520,"**")</f>
        <v>241</v>
      </c>
      <c r="D2" s="29">
        <f>COUNTIF(C21:C520,"*s haute*")</f>
        <v>0</v>
      </c>
      <c r="E2" s="29">
        <f>COUNTIF(C21:C520,"haute")</f>
        <v>1</v>
      </c>
      <c r="F2" s="29">
        <f>COUNTIF(C21:C520,"*moyenne*")</f>
        <v>100</v>
      </c>
      <c r="G2" s="186">
        <f>COUNTIF(C21:C520,"*basse*")</f>
        <v>140</v>
      </c>
      <c r="H2" s="187"/>
      <c r="I2" s="191"/>
      <c r="J2" s="191"/>
      <c r="K2" s="191"/>
    </row>
    <row r="3" spans="2:15" s="12" customFormat="1" ht="15.75" customHeight="1" thickBot="1" x14ac:dyDescent="0.3">
      <c r="D3" s="29" t="s">
        <v>15</v>
      </c>
      <c r="E3" s="29" t="s">
        <v>16</v>
      </c>
      <c r="F3" s="29" t="s">
        <v>17</v>
      </c>
      <c r="G3" s="62" t="s">
        <v>19</v>
      </c>
      <c r="H3" s="29">
        <f>COUNTIFS($C$21:$C$520,G1,$F$21:$F$520,"&lt;=" &amp; 10/24)</f>
        <v>134</v>
      </c>
      <c r="I3" s="65"/>
      <c r="J3" s="61"/>
      <c r="K3" s="65"/>
      <c r="M3" s="48" t="s">
        <v>1</v>
      </c>
      <c r="N3" s="22">
        <f>SUBTOTAL(9,G21:G520)</f>
        <v>30.288888888848305</v>
      </c>
    </row>
    <row r="4" spans="2:15" ht="15.75" customHeight="1" thickBot="1" x14ac:dyDescent="0.3">
      <c r="C4" s="79" t="s">
        <v>185</v>
      </c>
      <c r="D4" s="56">
        <f>COUNTIFS($C$21:$C$520,D1,$F$21:$F$520,"&lt;=" &amp; 10/24)</f>
        <v>0</v>
      </c>
      <c r="E4" s="56">
        <f>COUNTIFS($C$21:$C$520,E1,$F$21:$F$520,"&lt;=" &amp; 20/24)</f>
        <v>1</v>
      </c>
      <c r="F4" s="56">
        <f>COUNTIFS($C$21:$C$520,F1,$F$21:$F$520,"&lt;=" &amp; 50/24)</f>
        <v>98</v>
      </c>
      <c r="G4" s="58" t="s">
        <v>20</v>
      </c>
      <c r="H4" s="76">
        <f>COUNTIFS($C$21:$C$520,G1,$F$21:$F$520,"&lt;=" &amp; 20/24)-COUNTIFS($C$21:$C$520,G1,$F$21:$F$520,"&lt;=" &amp; 10/24)</f>
        <v>4</v>
      </c>
      <c r="I4" s="65"/>
      <c r="J4" s="66"/>
      <c r="K4" s="65"/>
      <c r="M4" s="2"/>
      <c r="N4" s="1"/>
    </row>
    <row r="5" spans="2:15" ht="15.75" customHeight="1" thickBot="1" x14ac:dyDescent="0.3">
      <c r="C5" s="80" t="s">
        <v>186</v>
      </c>
      <c r="D5" s="56">
        <f>COUNTIFS($C$21:$C$520,D1,$F$21:$F$520,"&gt;" &amp; 10/24)</f>
        <v>0</v>
      </c>
      <c r="E5" s="56">
        <f>COUNTIFS($C$21:$C$520,E1,$F$21:$F$520,"&gt;" &amp; 20/24)</f>
        <v>0</v>
      </c>
      <c r="F5" s="56">
        <f>COUNTIFS($C$21:$C$520,F1,$F$21:$F$520,"&gt;" &amp; 50/24)</f>
        <v>2</v>
      </c>
      <c r="G5" s="58" t="s">
        <v>21</v>
      </c>
      <c r="H5" s="76">
        <f>COUNTIFS($C$21:$C$520,G1,$F$21:$F$520,"&lt;=" &amp; 50/24)-COUNTIFS($C$21:$C$520,G1,$F$21:$F$520,"&lt;=" &amp; 20/24)</f>
        <v>1</v>
      </c>
      <c r="I5" s="65"/>
      <c r="J5" s="66"/>
      <c r="K5" s="65"/>
      <c r="M5" s="49" t="s">
        <v>3</v>
      </c>
      <c r="N5" s="24">
        <f>N3</f>
        <v>30.288888888848305</v>
      </c>
    </row>
    <row r="6" spans="2:15" ht="15.75" thickBot="1" x14ac:dyDescent="0.3">
      <c r="G6" s="60" t="s">
        <v>22</v>
      </c>
      <c r="H6" s="76">
        <f>COUNTIFS($C$21:$C$520,G1,$F$21:$F$520,"&gt;" &amp; 50/24)</f>
        <v>1</v>
      </c>
      <c r="I6" s="63"/>
      <c r="K6" s="63"/>
      <c r="L6" s="2"/>
      <c r="M6" s="1"/>
    </row>
    <row r="7" spans="2:15" ht="15.75" thickBot="1" x14ac:dyDescent="0.3">
      <c r="D7" s="74"/>
      <c r="E7" s="74"/>
      <c r="F7" s="74"/>
      <c r="G7" s="74"/>
      <c r="H7" s="74"/>
      <c r="K7" s="188" t="s">
        <v>4</v>
      </c>
      <c r="L7" s="189"/>
      <c r="M7" s="190"/>
      <c r="N7" s="32">
        <f>N5/I522</f>
        <v>6.0577777777696608E-2</v>
      </c>
    </row>
    <row r="8" spans="2:15" ht="15.75" thickBot="1" x14ac:dyDescent="0.3">
      <c r="C8" s="79" t="s">
        <v>183</v>
      </c>
      <c r="D8" s="77" t="str">
        <f>IF(OR(D4="",D4=0),"",D4/D2)</f>
        <v/>
      </c>
      <c r="E8" s="77">
        <f>IF(OR(E4="",E4=0),"",E4/E2)</f>
        <v>1</v>
      </c>
      <c r="F8" s="77">
        <f>IF(OR(F4="",F4=0),"",F4/F2)</f>
        <v>0.98</v>
      </c>
      <c r="G8" s="62" t="s">
        <v>19</v>
      </c>
      <c r="H8" s="77">
        <f>IF(OR(G2="",G2=0),"",H3/G2)</f>
        <v>0.95714285714285718</v>
      </c>
      <c r="K8" s="38"/>
      <c r="L8" s="38"/>
      <c r="M8" s="38"/>
      <c r="N8" s="75"/>
    </row>
    <row r="9" spans="2:15" ht="15.75" thickBot="1" x14ac:dyDescent="0.3">
      <c r="C9" s="80" t="s">
        <v>184</v>
      </c>
      <c r="D9" s="77" t="str">
        <f>IF(OR(D5="",D5=0),"",D5/D2)</f>
        <v/>
      </c>
      <c r="E9" s="77" t="str">
        <f>IF(OR(E5="",E5=0),"",E5/E2)</f>
        <v/>
      </c>
      <c r="F9" s="77">
        <f>IF(OR(F5="",F5=0),"",F5/F2)</f>
        <v>0.02</v>
      </c>
      <c r="G9" s="58" t="s">
        <v>20</v>
      </c>
      <c r="H9" s="77">
        <f>IF(OR(G2="",G2=0),"",H4/G2)</f>
        <v>2.8571428571428571E-2</v>
      </c>
      <c r="K9" s="38"/>
      <c r="L9" s="38"/>
      <c r="M9" s="38"/>
      <c r="N9" s="75"/>
    </row>
    <row r="10" spans="2:15" ht="15.75" thickBot="1" x14ac:dyDescent="0.3">
      <c r="D10" s="74"/>
      <c r="E10" s="74"/>
      <c r="F10" s="74"/>
      <c r="G10" s="58" t="s">
        <v>21</v>
      </c>
      <c r="H10" s="77">
        <f>IF(OR(G2="",G2=0),"",H5/G2)</f>
        <v>7.1428571428571426E-3</v>
      </c>
      <c r="K10" s="38"/>
      <c r="L10" s="38"/>
      <c r="M10" s="38"/>
      <c r="N10" s="75"/>
    </row>
    <row r="11" spans="2:15" ht="15.75" thickBot="1" x14ac:dyDescent="0.3">
      <c r="D11" s="74"/>
      <c r="E11" s="74"/>
      <c r="F11" s="74"/>
      <c r="G11" s="60" t="s">
        <v>22</v>
      </c>
      <c r="H11" s="77">
        <f>IF(OR(G2="",G2=0),"",H6/G2)</f>
        <v>7.1428571428571426E-3</v>
      </c>
      <c r="K11" s="38"/>
      <c r="L11" s="38"/>
      <c r="M11" s="38"/>
      <c r="N11" s="75"/>
    </row>
    <row r="12" spans="2:15" ht="15.75" thickBot="1" x14ac:dyDescent="0.3">
      <c r="D12" s="74"/>
      <c r="E12" s="74"/>
      <c r="F12" s="74"/>
      <c r="G12" s="74"/>
      <c r="H12" s="74"/>
      <c r="K12" s="38"/>
      <c r="L12" s="38"/>
      <c r="M12" s="38"/>
      <c r="N12" s="75"/>
    </row>
    <row r="13" spans="2:15" ht="15.75" thickBot="1" x14ac:dyDescent="0.3">
      <c r="C13" s="81" t="s">
        <v>23</v>
      </c>
      <c r="D13" s="24"/>
      <c r="E13" s="83"/>
      <c r="F13" s="24"/>
      <c r="G13" s="62" t="s">
        <v>19</v>
      </c>
      <c r="H13" s="24"/>
      <c r="K13" s="38"/>
      <c r="L13" s="204" t="s">
        <v>188</v>
      </c>
      <c r="M13" s="196"/>
      <c r="N13" s="196"/>
      <c r="O13" s="197"/>
    </row>
    <row r="14" spans="2:15" ht="15.75" thickBot="1" x14ac:dyDescent="0.3">
      <c r="C14" s="80" t="s">
        <v>187</v>
      </c>
      <c r="D14" s="82"/>
      <c r="E14" s="24"/>
      <c r="F14" s="24"/>
      <c r="G14" s="58" t="s">
        <v>20</v>
      </c>
      <c r="H14" s="24"/>
      <c r="K14" s="38"/>
      <c r="L14" s="198"/>
      <c r="M14" s="199"/>
      <c r="N14" s="199"/>
      <c r="O14" s="200"/>
    </row>
    <row r="15" spans="2:15" ht="15.75" thickBot="1" x14ac:dyDescent="0.3">
      <c r="D15" s="74"/>
      <c r="E15" s="74"/>
      <c r="F15" s="74"/>
      <c r="G15" s="58" t="s">
        <v>21</v>
      </c>
      <c r="H15" s="24"/>
      <c r="L15" s="198"/>
      <c r="M15" s="199"/>
      <c r="N15" s="199"/>
      <c r="O15" s="200"/>
    </row>
    <row r="16" spans="2:15" ht="15.75" thickBot="1" x14ac:dyDescent="0.3">
      <c r="D16" s="74"/>
      <c r="E16" s="74"/>
      <c r="F16" s="74"/>
      <c r="G16" s="60" t="s">
        <v>22</v>
      </c>
      <c r="H16" s="24"/>
      <c r="K16" s="38"/>
      <c r="L16" s="198"/>
      <c r="M16" s="199"/>
      <c r="N16" s="199"/>
      <c r="O16" s="200"/>
    </row>
    <row r="17" spans="2:15" ht="15.75" thickBot="1" x14ac:dyDescent="0.3">
      <c r="D17" s="74"/>
      <c r="E17" s="74"/>
      <c r="F17" s="74"/>
      <c r="G17" s="74"/>
      <c r="H17" s="74"/>
      <c r="K17" s="38"/>
      <c r="L17" s="201"/>
      <c r="M17" s="202"/>
      <c r="N17" s="202"/>
      <c r="O17" s="203"/>
    </row>
    <row r="18" spans="2:15" x14ac:dyDescent="0.25">
      <c r="D18" s="74"/>
      <c r="E18" s="74"/>
      <c r="F18" s="74"/>
      <c r="G18" s="74"/>
      <c r="H18" s="74"/>
    </row>
    <row r="19" spans="2:15" ht="15.75" thickBot="1" x14ac:dyDescent="0.3"/>
    <row r="20" spans="2:15" ht="15.75" customHeight="1" thickBot="1" x14ac:dyDescent="0.3">
      <c r="B20" s="46" t="s">
        <v>0</v>
      </c>
      <c r="C20" s="51" t="s">
        <v>12</v>
      </c>
      <c r="D20" s="51" t="s">
        <v>10</v>
      </c>
      <c r="E20" s="47" t="s">
        <v>11</v>
      </c>
      <c r="F20" s="85" t="s">
        <v>13</v>
      </c>
      <c r="G20" s="192" t="s">
        <v>14</v>
      </c>
      <c r="H20" s="193"/>
      <c r="I20" s="50" t="s">
        <v>9</v>
      </c>
    </row>
    <row r="21" spans="2:15" x14ac:dyDescent="0.25">
      <c r="B21" s="17">
        <v>1</v>
      </c>
      <c r="C21" s="59" t="s">
        <v>18</v>
      </c>
      <c r="D21" s="26">
        <v>41215.348611111112</v>
      </c>
      <c r="E21" s="27">
        <v>41215.350694444445</v>
      </c>
      <c r="F21" s="71">
        <f>E21-D21</f>
        <v>2.0833333328482695E-3</v>
      </c>
      <c r="G21" s="194">
        <f>F21</f>
        <v>2.0833333328482695E-3</v>
      </c>
      <c r="H21" s="195"/>
      <c r="I21" s="72">
        <v>1</v>
      </c>
      <c r="K21" s="42"/>
      <c r="L21" s="42"/>
    </row>
    <row r="22" spans="2:15" x14ac:dyDescent="0.25">
      <c r="B22" s="18">
        <v>2</v>
      </c>
      <c r="C22" s="13" t="s">
        <v>18</v>
      </c>
      <c r="D22" s="3">
        <v>41215.350694444445</v>
      </c>
      <c r="E22" s="8">
        <v>41215.356249999997</v>
      </c>
      <c r="F22" s="69">
        <f t="shared" ref="F22:F85" si="0">E22-D22</f>
        <v>5.5555555518367328E-3</v>
      </c>
      <c r="G22" s="182">
        <f>F22</f>
        <v>5.5555555518367328E-3</v>
      </c>
      <c r="H22" s="183"/>
      <c r="I22" s="67">
        <v>1</v>
      </c>
      <c r="K22" s="30"/>
      <c r="L22" s="30"/>
    </row>
    <row r="23" spans="2:15" x14ac:dyDescent="0.25">
      <c r="B23" s="18">
        <v>3</v>
      </c>
      <c r="C23" s="13" t="s">
        <v>18</v>
      </c>
      <c r="D23" s="3">
        <v>41215.356944444444</v>
      </c>
      <c r="E23" s="8">
        <v>41215.361111111109</v>
      </c>
      <c r="F23" s="69">
        <f t="shared" si="0"/>
        <v>4.166666665696539E-3</v>
      </c>
      <c r="G23" s="182">
        <f t="shared" ref="G23:G86" si="1">F23</f>
        <v>4.166666665696539E-3</v>
      </c>
      <c r="H23" s="183"/>
      <c r="I23" s="67">
        <v>1</v>
      </c>
    </row>
    <row r="24" spans="2:15" x14ac:dyDescent="0.25">
      <c r="B24" s="18">
        <v>4</v>
      </c>
      <c r="C24" s="57" t="s">
        <v>7</v>
      </c>
      <c r="D24" s="3">
        <v>41215.413888888892</v>
      </c>
      <c r="E24" s="8">
        <v>41215.431250000001</v>
      </c>
      <c r="F24" s="69">
        <f t="shared" si="0"/>
        <v>1.7361111109494232E-2</v>
      </c>
      <c r="G24" s="182">
        <f t="shared" si="1"/>
        <v>1.7361111109494232E-2</v>
      </c>
      <c r="H24" s="183"/>
      <c r="I24" s="67">
        <v>1</v>
      </c>
      <c r="K24" s="30"/>
      <c r="L24" s="30"/>
    </row>
    <row r="25" spans="2:15" x14ac:dyDescent="0.25">
      <c r="B25" s="18">
        <v>5</v>
      </c>
      <c r="C25" s="13" t="s">
        <v>18</v>
      </c>
      <c r="D25" s="3">
        <v>41215.442361111112</v>
      </c>
      <c r="E25" s="8">
        <v>41215.460416666669</v>
      </c>
      <c r="F25" s="69">
        <f t="shared" si="0"/>
        <v>1.8055555556202307E-2</v>
      </c>
      <c r="G25" s="182">
        <f t="shared" si="1"/>
        <v>1.8055555556202307E-2</v>
      </c>
      <c r="H25" s="183"/>
      <c r="I25" s="67">
        <v>1</v>
      </c>
    </row>
    <row r="26" spans="2:15" x14ac:dyDescent="0.25">
      <c r="B26" s="18">
        <v>6</v>
      </c>
      <c r="C26" s="13" t="s">
        <v>18</v>
      </c>
      <c r="D26" s="3">
        <v>41215.478472222225</v>
      </c>
      <c r="E26" s="8">
        <v>41215.48333333333</v>
      </c>
      <c r="F26" s="69">
        <f t="shared" si="0"/>
        <v>4.8611111051286571E-3</v>
      </c>
      <c r="G26" s="182">
        <f t="shared" si="1"/>
        <v>4.8611111051286571E-3</v>
      </c>
      <c r="H26" s="183"/>
      <c r="I26" s="67">
        <v>1</v>
      </c>
    </row>
    <row r="27" spans="2:15" x14ac:dyDescent="0.25">
      <c r="B27" s="18">
        <v>7</v>
      </c>
      <c r="C27" s="57" t="s">
        <v>7</v>
      </c>
      <c r="D27" s="3">
        <v>41215.598611111112</v>
      </c>
      <c r="E27" s="8">
        <v>41215.604861111111</v>
      </c>
      <c r="F27" s="69">
        <f t="shared" si="0"/>
        <v>6.2499999985448085E-3</v>
      </c>
      <c r="G27" s="182">
        <f t="shared" si="1"/>
        <v>6.2499999985448085E-3</v>
      </c>
      <c r="H27" s="183"/>
      <c r="I27" s="67">
        <v>1</v>
      </c>
    </row>
    <row r="28" spans="2:15" x14ac:dyDescent="0.25">
      <c r="B28" s="18">
        <v>8</v>
      </c>
      <c r="C28" s="57" t="s">
        <v>7</v>
      </c>
      <c r="D28" s="3">
        <v>41218.340277777781</v>
      </c>
      <c r="E28" s="8">
        <v>41218.365972222222</v>
      </c>
      <c r="F28" s="69">
        <f t="shared" si="0"/>
        <v>2.569444444088731E-2</v>
      </c>
      <c r="G28" s="182">
        <f t="shared" si="1"/>
        <v>2.569444444088731E-2</v>
      </c>
      <c r="H28" s="183"/>
      <c r="I28" s="67">
        <v>1</v>
      </c>
    </row>
    <row r="29" spans="2:15" x14ac:dyDescent="0.25">
      <c r="B29" s="18">
        <v>9</v>
      </c>
      <c r="C29" s="13" t="s">
        <v>18</v>
      </c>
      <c r="D29" s="3">
        <v>41218.34097222222</v>
      </c>
      <c r="E29" s="8">
        <v>41218.366666666669</v>
      </c>
      <c r="F29" s="69">
        <f t="shared" si="0"/>
        <v>2.5694444448163267E-2</v>
      </c>
      <c r="G29" s="182">
        <f t="shared" si="1"/>
        <v>2.5694444448163267E-2</v>
      </c>
      <c r="H29" s="183"/>
      <c r="I29" s="67">
        <v>1</v>
      </c>
    </row>
    <row r="30" spans="2:15" x14ac:dyDescent="0.25">
      <c r="B30" s="18">
        <v>10</v>
      </c>
      <c r="C30" s="13" t="s">
        <v>18</v>
      </c>
      <c r="D30" s="3">
        <v>41218.341666666667</v>
      </c>
      <c r="E30" s="8">
        <v>41218.366666666669</v>
      </c>
      <c r="F30" s="69">
        <f t="shared" si="0"/>
        <v>2.5000000001455192E-2</v>
      </c>
      <c r="G30" s="182">
        <f t="shared" si="1"/>
        <v>2.5000000001455192E-2</v>
      </c>
      <c r="H30" s="183"/>
      <c r="I30" s="67">
        <v>1</v>
      </c>
    </row>
    <row r="31" spans="2:15" x14ac:dyDescent="0.25">
      <c r="B31" s="18">
        <v>11</v>
      </c>
      <c r="C31" s="13" t="s">
        <v>18</v>
      </c>
      <c r="D31" s="3">
        <v>41218.342361111114</v>
      </c>
      <c r="E31" s="8">
        <v>41218.366666666669</v>
      </c>
      <c r="F31" s="69">
        <f t="shared" si="0"/>
        <v>2.4305555554747116E-2</v>
      </c>
      <c r="G31" s="182">
        <f t="shared" si="1"/>
        <v>2.4305555554747116E-2</v>
      </c>
      <c r="H31" s="183"/>
      <c r="I31" s="67">
        <v>1</v>
      </c>
    </row>
    <row r="32" spans="2:15" x14ac:dyDescent="0.25">
      <c r="B32" s="18">
        <v>12</v>
      </c>
      <c r="C32" s="57" t="s">
        <v>7</v>
      </c>
      <c r="D32" s="3">
        <v>41218.345138888886</v>
      </c>
      <c r="E32" s="8">
        <v>41218.367361111108</v>
      </c>
      <c r="F32" s="69">
        <f t="shared" si="0"/>
        <v>2.2222222221898846E-2</v>
      </c>
      <c r="G32" s="182">
        <f t="shared" si="1"/>
        <v>2.2222222221898846E-2</v>
      </c>
      <c r="H32" s="183"/>
      <c r="I32" s="67">
        <v>1</v>
      </c>
    </row>
    <row r="33" spans="2:9" x14ac:dyDescent="0.25">
      <c r="B33" s="18">
        <v>13</v>
      </c>
      <c r="C33" s="57" t="s">
        <v>7</v>
      </c>
      <c r="D33" s="3">
        <v>41218.381249999999</v>
      </c>
      <c r="E33" s="8">
        <v>41218.563194444447</v>
      </c>
      <c r="F33" s="69">
        <f t="shared" si="0"/>
        <v>0.18194444444816327</v>
      </c>
      <c r="G33" s="182">
        <f t="shared" si="1"/>
        <v>0.18194444444816327</v>
      </c>
      <c r="H33" s="183"/>
      <c r="I33" s="67">
        <v>1</v>
      </c>
    </row>
    <row r="34" spans="2:9" x14ac:dyDescent="0.25">
      <c r="B34" s="18">
        <v>14</v>
      </c>
      <c r="C34" s="57" t="s">
        <v>7</v>
      </c>
      <c r="D34" s="3">
        <v>41218.415972222225</v>
      </c>
      <c r="E34" s="8">
        <v>41218.42083333333</v>
      </c>
      <c r="F34" s="69">
        <f t="shared" si="0"/>
        <v>4.8611111051286571E-3</v>
      </c>
      <c r="G34" s="182">
        <f t="shared" si="1"/>
        <v>4.8611111051286571E-3</v>
      </c>
      <c r="H34" s="183"/>
      <c r="I34" s="67">
        <v>1</v>
      </c>
    </row>
    <row r="35" spans="2:9" x14ac:dyDescent="0.25">
      <c r="B35" s="18">
        <v>15</v>
      </c>
      <c r="C35" s="57" t="s">
        <v>7</v>
      </c>
      <c r="D35" s="3">
        <v>41218.452777777777</v>
      </c>
      <c r="E35" s="8">
        <v>41218.455555555556</v>
      </c>
      <c r="F35" s="69">
        <f t="shared" si="0"/>
        <v>2.7777777795563452E-3</v>
      </c>
      <c r="G35" s="182">
        <f t="shared" si="1"/>
        <v>2.7777777795563452E-3</v>
      </c>
      <c r="H35" s="183"/>
      <c r="I35" s="67">
        <v>1</v>
      </c>
    </row>
    <row r="36" spans="2:9" x14ac:dyDescent="0.25">
      <c r="B36" s="18">
        <v>16</v>
      </c>
      <c r="C36" s="57" t="s">
        <v>7</v>
      </c>
      <c r="D36" s="3">
        <v>41218.506944444445</v>
      </c>
      <c r="E36" s="8">
        <v>41218.515277777777</v>
      </c>
      <c r="F36" s="69">
        <f t="shared" si="0"/>
        <v>8.333333331393078E-3</v>
      </c>
      <c r="G36" s="182">
        <f t="shared" si="1"/>
        <v>8.333333331393078E-3</v>
      </c>
      <c r="H36" s="183"/>
      <c r="I36" s="67">
        <v>1</v>
      </c>
    </row>
    <row r="37" spans="2:9" x14ac:dyDescent="0.25">
      <c r="B37" s="18">
        <v>17</v>
      </c>
      <c r="C37" s="57" t="s">
        <v>7</v>
      </c>
      <c r="D37" s="3">
        <v>41218.626388888886</v>
      </c>
      <c r="E37" s="8">
        <v>41218.719444444447</v>
      </c>
      <c r="F37" s="69">
        <f t="shared" si="0"/>
        <v>9.3055555560567882E-2</v>
      </c>
      <c r="G37" s="182">
        <f t="shared" si="1"/>
        <v>9.3055555560567882E-2</v>
      </c>
      <c r="H37" s="183"/>
      <c r="I37" s="67">
        <v>1</v>
      </c>
    </row>
    <row r="38" spans="2:9" x14ac:dyDescent="0.25">
      <c r="B38" s="18">
        <v>18</v>
      </c>
      <c r="C38" s="57" t="s">
        <v>7</v>
      </c>
      <c r="D38" s="3">
        <v>41218.719444444447</v>
      </c>
      <c r="E38" s="8">
        <v>41218.725694444445</v>
      </c>
      <c r="F38" s="69">
        <f t="shared" si="0"/>
        <v>6.2499999985448085E-3</v>
      </c>
      <c r="G38" s="182">
        <f t="shared" si="1"/>
        <v>6.2499999985448085E-3</v>
      </c>
      <c r="H38" s="183"/>
      <c r="I38" s="67">
        <v>1</v>
      </c>
    </row>
    <row r="39" spans="2:9" x14ac:dyDescent="0.25">
      <c r="B39" s="18">
        <v>19</v>
      </c>
      <c r="C39" s="13" t="s">
        <v>18</v>
      </c>
      <c r="D39" s="3">
        <v>41218.720138888886</v>
      </c>
      <c r="E39" s="8">
        <v>41218.720833333333</v>
      </c>
      <c r="F39" s="69">
        <f t="shared" si="0"/>
        <v>6.944444467080757E-4</v>
      </c>
      <c r="G39" s="182">
        <f t="shared" si="1"/>
        <v>6.944444467080757E-4</v>
      </c>
      <c r="H39" s="183"/>
      <c r="I39" s="67">
        <v>1</v>
      </c>
    </row>
    <row r="40" spans="2:9" x14ac:dyDescent="0.25">
      <c r="B40" s="18">
        <v>20</v>
      </c>
      <c r="C40" s="13" t="s">
        <v>6</v>
      </c>
      <c r="D40" s="3">
        <v>41219.347222222219</v>
      </c>
      <c r="E40" s="8">
        <v>41219.413194444445</v>
      </c>
      <c r="F40" s="69">
        <f t="shared" si="0"/>
        <v>6.5972222226264421E-2</v>
      </c>
      <c r="G40" s="182">
        <f t="shared" si="1"/>
        <v>6.5972222226264421E-2</v>
      </c>
      <c r="H40" s="183"/>
      <c r="I40" s="67">
        <v>1</v>
      </c>
    </row>
    <row r="41" spans="2:9" x14ac:dyDescent="0.25">
      <c r="B41" s="18">
        <v>21</v>
      </c>
      <c r="C41" s="13" t="s">
        <v>18</v>
      </c>
      <c r="D41" s="3">
        <v>41219.363888888889</v>
      </c>
      <c r="E41" s="8">
        <v>41220.345138888886</v>
      </c>
      <c r="F41" s="69">
        <f t="shared" si="0"/>
        <v>0.98124999999708962</v>
      </c>
      <c r="G41" s="182">
        <f t="shared" si="1"/>
        <v>0.98124999999708962</v>
      </c>
      <c r="H41" s="183"/>
      <c r="I41" s="67">
        <v>1</v>
      </c>
    </row>
    <row r="42" spans="2:9" x14ac:dyDescent="0.25">
      <c r="B42" s="18">
        <v>22</v>
      </c>
      <c r="C42" s="13" t="s">
        <v>18</v>
      </c>
      <c r="D42" s="3">
        <v>41219.413194444445</v>
      </c>
      <c r="E42" s="8">
        <v>41219.417361111111</v>
      </c>
      <c r="F42" s="69">
        <f t="shared" si="0"/>
        <v>4.166666665696539E-3</v>
      </c>
      <c r="G42" s="182">
        <f t="shared" si="1"/>
        <v>4.166666665696539E-3</v>
      </c>
      <c r="H42" s="183"/>
      <c r="I42" s="67">
        <v>1</v>
      </c>
    </row>
    <row r="43" spans="2:9" x14ac:dyDescent="0.25">
      <c r="B43" s="18">
        <v>23</v>
      </c>
      <c r="C43" s="13" t="s">
        <v>18</v>
      </c>
      <c r="D43" s="3">
        <v>41219.417361111111</v>
      </c>
      <c r="E43" s="8">
        <v>41219.421527777777</v>
      </c>
      <c r="F43" s="69">
        <f t="shared" si="0"/>
        <v>4.166666665696539E-3</v>
      </c>
      <c r="G43" s="182">
        <f t="shared" si="1"/>
        <v>4.166666665696539E-3</v>
      </c>
      <c r="H43" s="183"/>
      <c r="I43" s="67">
        <v>1</v>
      </c>
    </row>
    <row r="44" spans="2:9" x14ac:dyDescent="0.25">
      <c r="B44" s="18">
        <v>24</v>
      </c>
      <c r="C44" s="57" t="s">
        <v>7</v>
      </c>
      <c r="D44" s="3">
        <v>41219.422222222223</v>
      </c>
      <c r="E44" s="8">
        <v>41220.345138888886</v>
      </c>
      <c r="F44" s="69">
        <f t="shared" si="0"/>
        <v>0.92291666666278616</v>
      </c>
      <c r="G44" s="182">
        <f t="shared" si="1"/>
        <v>0.92291666666278616</v>
      </c>
      <c r="H44" s="183"/>
      <c r="I44" s="67">
        <v>1</v>
      </c>
    </row>
    <row r="45" spans="2:9" x14ac:dyDescent="0.25">
      <c r="B45" s="18">
        <v>25</v>
      </c>
      <c r="C45" s="13" t="s">
        <v>18</v>
      </c>
      <c r="D45" s="3">
        <v>41219.423611111109</v>
      </c>
      <c r="E45" s="8">
        <v>41219.427777777775</v>
      </c>
      <c r="F45" s="69">
        <f t="shared" si="0"/>
        <v>4.166666665696539E-3</v>
      </c>
      <c r="G45" s="182">
        <f t="shared" si="1"/>
        <v>4.166666665696539E-3</v>
      </c>
      <c r="H45" s="183"/>
      <c r="I45" s="67">
        <v>1</v>
      </c>
    </row>
    <row r="46" spans="2:9" x14ac:dyDescent="0.25">
      <c r="B46" s="18">
        <v>26</v>
      </c>
      <c r="C46" s="57" t="s">
        <v>7</v>
      </c>
      <c r="D46" s="3">
        <v>41219.500694444447</v>
      </c>
      <c r="E46" s="8">
        <v>41219.50277777778</v>
      </c>
      <c r="F46" s="69">
        <f t="shared" si="0"/>
        <v>2.0833333328482695E-3</v>
      </c>
      <c r="G46" s="182">
        <f t="shared" si="1"/>
        <v>2.0833333328482695E-3</v>
      </c>
      <c r="H46" s="183"/>
      <c r="I46" s="67">
        <v>1</v>
      </c>
    </row>
    <row r="47" spans="2:9" x14ac:dyDescent="0.25">
      <c r="B47" s="18">
        <v>27</v>
      </c>
      <c r="C47" s="13" t="s">
        <v>18</v>
      </c>
      <c r="D47" s="3">
        <v>41219.520833333336</v>
      </c>
      <c r="E47" s="8">
        <v>41219.538194444445</v>
      </c>
      <c r="F47" s="69">
        <f t="shared" si="0"/>
        <v>1.7361111109494232E-2</v>
      </c>
      <c r="G47" s="182">
        <f t="shared" si="1"/>
        <v>1.7361111109494232E-2</v>
      </c>
      <c r="H47" s="183"/>
      <c r="I47" s="67">
        <v>1</v>
      </c>
    </row>
    <row r="48" spans="2:9" x14ac:dyDescent="0.25">
      <c r="B48" s="18">
        <v>28</v>
      </c>
      <c r="C48" s="57" t="s">
        <v>7</v>
      </c>
      <c r="D48" s="3">
        <v>41219.522222222222</v>
      </c>
      <c r="E48" s="8">
        <v>41219.534722222219</v>
      </c>
      <c r="F48" s="69">
        <f t="shared" si="0"/>
        <v>1.2499999997089617E-2</v>
      </c>
      <c r="G48" s="182">
        <f t="shared" si="1"/>
        <v>1.2499999997089617E-2</v>
      </c>
      <c r="H48" s="183"/>
      <c r="I48" s="67">
        <v>1</v>
      </c>
    </row>
    <row r="49" spans="2:9" x14ac:dyDescent="0.25">
      <c r="B49" s="18">
        <v>29</v>
      </c>
      <c r="C49" s="57" t="s">
        <v>7</v>
      </c>
      <c r="D49" s="3">
        <v>41219.615972222222</v>
      </c>
      <c r="E49" s="8">
        <v>41219.675694444442</v>
      </c>
      <c r="F49" s="69">
        <f t="shared" si="0"/>
        <v>5.9722222220443655E-2</v>
      </c>
      <c r="G49" s="182">
        <f t="shared" si="1"/>
        <v>5.9722222220443655E-2</v>
      </c>
      <c r="H49" s="183"/>
      <c r="I49" s="67">
        <v>1</v>
      </c>
    </row>
    <row r="50" spans="2:9" x14ac:dyDescent="0.25">
      <c r="B50" s="18">
        <v>30</v>
      </c>
      <c r="C50" s="13" t="s">
        <v>18</v>
      </c>
      <c r="D50" s="3">
        <v>41219.650694444441</v>
      </c>
      <c r="E50" s="8">
        <v>41219.686111111114</v>
      </c>
      <c r="F50" s="69">
        <f t="shared" si="0"/>
        <v>3.5416666672972497E-2</v>
      </c>
      <c r="G50" s="182">
        <f t="shared" si="1"/>
        <v>3.5416666672972497E-2</v>
      </c>
      <c r="H50" s="183"/>
      <c r="I50" s="67">
        <v>1</v>
      </c>
    </row>
    <row r="51" spans="2:9" x14ac:dyDescent="0.25">
      <c r="B51" s="18">
        <v>31</v>
      </c>
      <c r="C51" s="13" t="s">
        <v>18</v>
      </c>
      <c r="D51" s="3">
        <v>41219.650694444441</v>
      </c>
      <c r="E51" s="8">
        <v>41219.6875</v>
      </c>
      <c r="F51" s="69">
        <f t="shared" si="0"/>
        <v>3.680555555911269E-2</v>
      </c>
      <c r="G51" s="182">
        <f t="shared" si="1"/>
        <v>3.680555555911269E-2</v>
      </c>
      <c r="H51" s="183"/>
      <c r="I51" s="67">
        <v>1</v>
      </c>
    </row>
    <row r="52" spans="2:9" x14ac:dyDescent="0.25">
      <c r="B52" s="18">
        <v>32</v>
      </c>
      <c r="C52" s="59" t="s">
        <v>18</v>
      </c>
      <c r="D52" s="3">
        <v>41220.34097222222</v>
      </c>
      <c r="E52" s="8">
        <v>41220.354166666664</v>
      </c>
      <c r="F52" s="69">
        <f t="shared" si="0"/>
        <v>1.3194444443797693E-2</v>
      </c>
      <c r="G52" s="182">
        <f t="shared" si="1"/>
        <v>1.3194444443797693E-2</v>
      </c>
      <c r="H52" s="183"/>
      <c r="I52" s="67">
        <v>1</v>
      </c>
    </row>
    <row r="53" spans="2:9" x14ac:dyDescent="0.25">
      <c r="B53" s="18">
        <v>33</v>
      </c>
      <c r="C53" s="13" t="s">
        <v>18</v>
      </c>
      <c r="D53" s="3">
        <v>41220.341666666667</v>
      </c>
      <c r="E53" s="8">
        <v>41220.354166666664</v>
      </c>
      <c r="F53" s="69">
        <f t="shared" si="0"/>
        <v>1.2499999997089617E-2</v>
      </c>
      <c r="G53" s="182">
        <f t="shared" si="1"/>
        <v>1.2499999997089617E-2</v>
      </c>
      <c r="H53" s="183"/>
      <c r="I53" s="67">
        <v>1</v>
      </c>
    </row>
    <row r="54" spans="2:9" x14ac:dyDescent="0.25">
      <c r="B54" s="18">
        <v>34</v>
      </c>
      <c r="C54" s="13" t="s">
        <v>18</v>
      </c>
      <c r="D54" s="3">
        <v>41220.341666666667</v>
      </c>
      <c r="E54" s="8">
        <v>41220.354166666664</v>
      </c>
      <c r="F54" s="69">
        <f t="shared" si="0"/>
        <v>1.2499999997089617E-2</v>
      </c>
      <c r="G54" s="182">
        <f t="shared" si="1"/>
        <v>1.2499999997089617E-2</v>
      </c>
      <c r="H54" s="183"/>
      <c r="I54" s="67">
        <v>1</v>
      </c>
    </row>
    <row r="55" spans="2:9" x14ac:dyDescent="0.25">
      <c r="B55" s="18">
        <v>35</v>
      </c>
      <c r="C55" s="13" t="s">
        <v>18</v>
      </c>
      <c r="D55" s="3">
        <v>41220.341666666667</v>
      </c>
      <c r="E55" s="8">
        <v>41220.354861111111</v>
      </c>
      <c r="F55" s="69">
        <f t="shared" si="0"/>
        <v>1.3194444443797693E-2</v>
      </c>
      <c r="G55" s="182">
        <f t="shared" si="1"/>
        <v>1.3194444443797693E-2</v>
      </c>
      <c r="H55" s="183"/>
      <c r="I55" s="67">
        <v>1</v>
      </c>
    </row>
    <row r="56" spans="2:9" x14ac:dyDescent="0.25">
      <c r="B56" s="18">
        <v>36</v>
      </c>
      <c r="C56" s="13" t="s">
        <v>18</v>
      </c>
      <c r="D56" s="3">
        <v>41220.379861111112</v>
      </c>
      <c r="E56" s="8">
        <v>41220.390277777777</v>
      </c>
      <c r="F56" s="69">
        <f t="shared" si="0"/>
        <v>1.0416666664241347E-2</v>
      </c>
      <c r="G56" s="182">
        <f t="shared" si="1"/>
        <v>1.0416666664241347E-2</v>
      </c>
      <c r="H56" s="183"/>
      <c r="I56" s="67">
        <v>1</v>
      </c>
    </row>
    <row r="57" spans="2:9" x14ac:dyDescent="0.25">
      <c r="B57" s="18">
        <v>37</v>
      </c>
      <c r="C57" s="13" t="s">
        <v>18</v>
      </c>
      <c r="D57" s="3">
        <v>41220.664583333331</v>
      </c>
      <c r="E57" s="8">
        <v>41220.668055555558</v>
      </c>
      <c r="F57" s="69">
        <f t="shared" si="0"/>
        <v>3.4722222262644209E-3</v>
      </c>
      <c r="G57" s="182">
        <f t="shared" si="1"/>
        <v>3.4722222262644209E-3</v>
      </c>
      <c r="H57" s="183"/>
      <c r="I57" s="67">
        <v>1</v>
      </c>
    </row>
    <row r="58" spans="2:9" x14ac:dyDescent="0.25">
      <c r="B58" s="18">
        <v>38</v>
      </c>
      <c r="C58" s="13" t="s">
        <v>18</v>
      </c>
      <c r="D58" s="3">
        <v>41220.664583333331</v>
      </c>
      <c r="E58" s="8">
        <v>41220.671527777777</v>
      </c>
      <c r="F58" s="69">
        <f t="shared" si="0"/>
        <v>6.9444444452528842E-3</v>
      </c>
      <c r="G58" s="182">
        <f t="shared" si="1"/>
        <v>6.9444444452528842E-3</v>
      </c>
      <c r="H58" s="183"/>
      <c r="I58" s="67">
        <v>1</v>
      </c>
    </row>
    <row r="59" spans="2:9" x14ac:dyDescent="0.25">
      <c r="B59" s="18">
        <v>39</v>
      </c>
      <c r="C59" s="13" t="s">
        <v>18</v>
      </c>
      <c r="D59" s="3">
        <v>41220.664583333331</v>
      </c>
      <c r="E59" s="8">
        <v>41220.673611111109</v>
      </c>
      <c r="F59" s="69">
        <f t="shared" si="0"/>
        <v>9.0277777781011537E-3</v>
      </c>
      <c r="G59" s="182">
        <f t="shared" si="1"/>
        <v>9.0277777781011537E-3</v>
      </c>
      <c r="H59" s="183"/>
      <c r="I59" s="67">
        <v>1</v>
      </c>
    </row>
    <row r="60" spans="2:9" x14ac:dyDescent="0.25">
      <c r="B60" s="18">
        <v>40</v>
      </c>
      <c r="C60" s="57" t="s">
        <v>7</v>
      </c>
      <c r="D60" s="3">
        <v>41221.350694444445</v>
      </c>
      <c r="E60" s="8">
        <v>41221.386111111111</v>
      </c>
      <c r="F60" s="69">
        <f t="shared" si="0"/>
        <v>3.5416666665696539E-2</v>
      </c>
      <c r="G60" s="182">
        <f t="shared" si="1"/>
        <v>3.5416666665696539E-2</v>
      </c>
      <c r="H60" s="183"/>
      <c r="I60" s="67">
        <v>1</v>
      </c>
    </row>
    <row r="61" spans="2:9" x14ac:dyDescent="0.25">
      <c r="B61" s="18">
        <v>41</v>
      </c>
      <c r="C61" s="57" t="s">
        <v>7</v>
      </c>
      <c r="D61" s="3">
        <v>41221.351388888892</v>
      </c>
      <c r="E61" s="8">
        <v>41221.386111111111</v>
      </c>
      <c r="F61" s="69">
        <f t="shared" si="0"/>
        <v>3.4722222218988463E-2</v>
      </c>
      <c r="G61" s="182">
        <f t="shared" si="1"/>
        <v>3.4722222218988463E-2</v>
      </c>
      <c r="H61" s="183"/>
      <c r="I61" s="67">
        <v>1</v>
      </c>
    </row>
    <row r="62" spans="2:9" x14ac:dyDescent="0.25">
      <c r="B62" s="18">
        <v>42</v>
      </c>
      <c r="C62" s="57" t="s">
        <v>7</v>
      </c>
      <c r="D62" s="3">
        <v>41221.351388888892</v>
      </c>
      <c r="E62" s="8">
        <v>41221.386805555558</v>
      </c>
      <c r="F62" s="69">
        <f t="shared" si="0"/>
        <v>3.5416666665696539E-2</v>
      </c>
      <c r="G62" s="182">
        <f t="shared" si="1"/>
        <v>3.5416666665696539E-2</v>
      </c>
      <c r="H62" s="183"/>
      <c r="I62" s="67">
        <v>1</v>
      </c>
    </row>
    <row r="63" spans="2:9" x14ac:dyDescent="0.25">
      <c r="B63" s="18">
        <v>43</v>
      </c>
      <c r="C63" s="57" t="s">
        <v>7</v>
      </c>
      <c r="D63" s="3">
        <v>41221.352777777778</v>
      </c>
      <c r="E63" s="8">
        <v>41221.386805555558</v>
      </c>
      <c r="F63" s="69">
        <f t="shared" si="0"/>
        <v>3.4027777779556345E-2</v>
      </c>
      <c r="G63" s="182">
        <f t="shared" si="1"/>
        <v>3.4027777779556345E-2</v>
      </c>
      <c r="H63" s="183"/>
      <c r="I63" s="67">
        <v>1</v>
      </c>
    </row>
    <row r="64" spans="2:9" x14ac:dyDescent="0.25">
      <c r="B64" s="18">
        <v>44</v>
      </c>
      <c r="C64" s="57" t="s">
        <v>7</v>
      </c>
      <c r="D64" s="3">
        <v>41221.352777777778</v>
      </c>
      <c r="E64" s="8">
        <v>41221.387499999997</v>
      </c>
      <c r="F64" s="69">
        <f t="shared" si="0"/>
        <v>3.4722222218988463E-2</v>
      </c>
      <c r="G64" s="182">
        <f t="shared" si="1"/>
        <v>3.4722222218988463E-2</v>
      </c>
      <c r="H64" s="183"/>
      <c r="I64" s="67">
        <v>1</v>
      </c>
    </row>
    <row r="65" spans="2:9" x14ac:dyDescent="0.25">
      <c r="B65" s="18">
        <v>45</v>
      </c>
      <c r="C65" s="57" t="s">
        <v>7</v>
      </c>
      <c r="D65" s="3">
        <v>41221.387499999997</v>
      </c>
      <c r="E65" s="8">
        <v>41221.439583333333</v>
      </c>
      <c r="F65" s="69">
        <f t="shared" si="0"/>
        <v>5.2083333335758653E-2</v>
      </c>
      <c r="G65" s="182">
        <f t="shared" si="1"/>
        <v>5.2083333335758653E-2</v>
      </c>
      <c r="H65" s="183"/>
      <c r="I65" s="67">
        <v>1</v>
      </c>
    </row>
    <row r="66" spans="2:9" x14ac:dyDescent="0.25">
      <c r="B66" s="18">
        <v>46</v>
      </c>
      <c r="C66" s="13" t="s">
        <v>18</v>
      </c>
      <c r="D66" s="3">
        <v>41221.442361111112</v>
      </c>
      <c r="E66" s="8">
        <v>41221.449305555558</v>
      </c>
      <c r="F66" s="69">
        <f t="shared" si="0"/>
        <v>6.9444444452528842E-3</v>
      </c>
      <c r="G66" s="182">
        <f t="shared" si="1"/>
        <v>6.9444444452528842E-3</v>
      </c>
      <c r="H66" s="183"/>
      <c r="I66" s="67">
        <v>1</v>
      </c>
    </row>
    <row r="67" spans="2:9" x14ac:dyDescent="0.25">
      <c r="B67" s="18">
        <v>47</v>
      </c>
      <c r="C67" s="13" t="s">
        <v>18</v>
      </c>
      <c r="D67" s="3">
        <v>41221.469444444447</v>
      </c>
      <c r="E67" s="8">
        <v>41221.474999999999</v>
      </c>
      <c r="F67" s="69">
        <f t="shared" si="0"/>
        <v>5.5555555518367328E-3</v>
      </c>
      <c r="G67" s="182">
        <f t="shared" si="1"/>
        <v>5.5555555518367328E-3</v>
      </c>
      <c r="H67" s="183"/>
      <c r="I67" s="67">
        <v>1</v>
      </c>
    </row>
    <row r="68" spans="2:9" x14ac:dyDescent="0.25">
      <c r="B68" s="18">
        <v>48</v>
      </c>
      <c r="C68" s="13" t="s">
        <v>18</v>
      </c>
      <c r="D68" s="3">
        <v>41221.489583333336</v>
      </c>
      <c r="E68" s="8">
        <v>41221.504861111112</v>
      </c>
      <c r="F68" s="69">
        <f t="shared" si="0"/>
        <v>1.5277777776645962E-2</v>
      </c>
      <c r="G68" s="182">
        <f t="shared" si="1"/>
        <v>1.5277777776645962E-2</v>
      </c>
      <c r="H68" s="183"/>
      <c r="I68" s="67">
        <v>1</v>
      </c>
    </row>
    <row r="69" spans="2:9" x14ac:dyDescent="0.25">
      <c r="B69" s="18">
        <v>49</v>
      </c>
      <c r="C69" s="13" t="s">
        <v>18</v>
      </c>
      <c r="D69" s="3">
        <v>41221.506249999999</v>
      </c>
      <c r="E69" s="8">
        <v>41221.520138888889</v>
      </c>
      <c r="F69" s="69">
        <f t="shared" si="0"/>
        <v>1.3888888890505768E-2</v>
      </c>
      <c r="G69" s="182">
        <f t="shared" si="1"/>
        <v>1.3888888890505768E-2</v>
      </c>
      <c r="H69" s="183"/>
      <c r="I69" s="67">
        <v>1</v>
      </c>
    </row>
    <row r="70" spans="2:9" x14ac:dyDescent="0.25">
      <c r="B70" s="18">
        <v>50</v>
      </c>
      <c r="C70" s="13" t="s">
        <v>18</v>
      </c>
      <c r="D70" s="3">
        <v>41221.613194444442</v>
      </c>
      <c r="E70" s="8">
        <v>41221.615277777775</v>
      </c>
      <c r="F70" s="69">
        <f t="shared" si="0"/>
        <v>2.0833333328482695E-3</v>
      </c>
      <c r="G70" s="182">
        <f t="shared" si="1"/>
        <v>2.0833333328482695E-3</v>
      </c>
      <c r="H70" s="183"/>
      <c r="I70" s="67">
        <v>1</v>
      </c>
    </row>
    <row r="71" spans="2:9" x14ac:dyDescent="0.25">
      <c r="B71" s="18">
        <v>51</v>
      </c>
      <c r="C71" s="13" t="s">
        <v>18</v>
      </c>
      <c r="D71" s="3">
        <v>41221.686805555553</v>
      </c>
      <c r="E71" s="8">
        <v>41221.689583333333</v>
      </c>
      <c r="F71" s="69">
        <f t="shared" si="0"/>
        <v>2.7777777795563452E-3</v>
      </c>
      <c r="G71" s="182">
        <f t="shared" si="1"/>
        <v>2.7777777795563452E-3</v>
      </c>
      <c r="H71" s="183"/>
      <c r="I71" s="67">
        <v>1</v>
      </c>
    </row>
    <row r="72" spans="2:9" x14ac:dyDescent="0.25">
      <c r="B72" s="18">
        <v>52</v>
      </c>
      <c r="C72" s="13" t="s">
        <v>18</v>
      </c>
      <c r="D72" s="3">
        <v>41221.688194444447</v>
      </c>
      <c r="E72" s="8">
        <v>41221.69027777778</v>
      </c>
      <c r="F72" s="69">
        <f t="shared" si="0"/>
        <v>2.0833333328482695E-3</v>
      </c>
      <c r="G72" s="182">
        <f t="shared" si="1"/>
        <v>2.0833333328482695E-3</v>
      </c>
      <c r="H72" s="183"/>
      <c r="I72" s="67">
        <v>1</v>
      </c>
    </row>
    <row r="73" spans="2:9" x14ac:dyDescent="0.25">
      <c r="B73" s="18">
        <v>53</v>
      </c>
      <c r="C73" s="57" t="s">
        <v>7</v>
      </c>
      <c r="D73" s="3">
        <v>41222.345138888886</v>
      </c>
      <c r="E73" s="8">
        <v>41222.663888888892</v>
      </c>
      <c r="F73" s="69">
        <f t="shared" si="0"/>
        <v>0.31875000000582077</v>
      </c>
      <c r="G73" s="182">
        <f t="shared" si="1"/>
        <v>0.31875000000582077</v>
      </c>
      <c r="H73" s="183"/>
      <c r="I73" s="67">
        <v>1</v>
      </c>
    </row>
    <row r="74" spans="2:9" x14ac:dyDescent="0.25">
      <c r="B74" s="18">
        <v>54</v>
      </c>
      <c r="C74" s="57" t="s">
        <v>7</v>
      </c>
      <c r="D74" s="3">
        <v>41222.460416666669</v>
      </c>
      <c r="E74" s="8">
        <v>41222.467361111114</v>
      </c>
      <c r="F74" s="69">
        <f t="shared" si="0"/>
        <v>6.9444444452528842E-3</v>
      </c>
      <c r="G74" s="182">
        <f t="shared" si="1"/>
        <v>6.9444444452528842E-3</v>
      </c>
      <c r="H74" s="183"/>
      <c r="I74" s="67">
        <v>1</v>
      </c>
    </row>
    <row r="75" spans="2:9" x14ac:dyDescent="0.25">
      <c r="B75" s="18">
        <v>55</v>
      </c>
      <c r="C75" s="57" t="s">
        <v>7</v>
      </c>
      <c r="D75" s="3">
        <v>41222.522916666669</v>
      </c>
      <c r="E75" s="8">
        <v>41222.527083333334</v>
      </c>
      <c r="F75" s="69">
        <f t="shared" si="0"/>
        <v>4.166666665696539E-3</v>
      </c>
      <c r="G75" s="182">
        <f t="shared" si="1"/>
        <v>4.166666665696539E-3</v>
      </c>
      <c r="H75" s="183"/>
      <c r="I75" s="67">
        <v>1</v>
      </c>
    </row>
    <row r="76" spans="2:9" x14ac:dyDescent="0.25">
      <c r="B76" s="18">
        <v>56</v>
      </c>
      <c r="C76" s="13" t="s">
        <v>18</v>
      </c>
      <c r="D76" s="3">
        <v>41222.613194444442</v>
      </c>
      <c r="E76" s="8">
        <v>41222.626388888886</v>
      </c>
      <c r="F76" s="69">
        <f t="shared" si="0"/>
        <v>1.3194444443797693E-2</v>
      </c>
      <c r="G76" s="182">
        <f t="shared" si="1"/>
        <v>1.3194444443797693E-2</v>
      </c>
      <c r="H76" s="183"/>
      <c r="I76" s="67">
        <v>1</v>
      </c>
    </row>
    <row r="77" spans="2:9" x14ac:dyDescent="0.25">
      <c r="B77" s="18">
        <v>57</v>
      </c>
      <c r="C77" s="13" t="s">
        <v>18</v>
      </c>
      <c r="D77" s="3">
        <v>41222.623611111114</v>
      </c>
      <c r="E77" s="8">
        <v>41222.663888888892</v>
      </c>
      <c r="F77" s="69">
        <f t="shared" si="0"/>
        <v>4.0277777778101154E-2</v>
      </c>
      <c r="G77" s="182">
        <f t="shared" si="1"/>
        <v>4.0277777778101154E-2</v>
      </c>
      <c r="H77" s="183"/>
      <c r="I77" s="67">
        <v>1</v>
      </c>
    </row>
    <row r="78" spans="2:9" x14ac:dyDescent="0.25">
      <c r="B78" s="18">
        <v>58</v>
      </c>
      <c r="C78" s="57" t="s">
        <v>7</v>
      </c>
      <c r="D78" s="3">
        <v>41225.347222222219</v>
      </c>
      <c r="E78" s="8">
        <v>41225.354166666664</v>
      </c>
      <c r="F78" s="69">
        <f t="shared" si="0"/>
        <v>6.9444444452528842E-3</v>
      </c>
      <c r="G78" s="182">
        <f t="shared" si="1"/>
        <v>6.9444444452528842E-3</v>
      </c>
      <c r="H78" s="183"/>
      <c r="I78" s="67">
        <v>1</v>
      </c>
    </row>
    <row r="79" spans="2:9" x14ac:dyDescent="0.25">
      <c r="B79" s="18">
        <v>59</v>
      </c>
      <c r="C79" s="57" t="s">
        <v>7</v>
      </c>
      <c r="D79" s="3">
        <v>41225.370833333334</v>
      </c>
      <c r="E79" s="8">
        <v>41225.393055555556</v>
      </c>
      <c r="F79" s="69">
        <f t="shared" si="0"/>
        <v>2.2222222221898846E-2</v>
      </c>
      <c r="G79" s="182">
        <f t="shared" si="1"/>
        <v>2.2222222221898846E-2</v>
      </c>
      <c r="H79" s="183"/>
      <c r="I79" s="67">
        <v>1</v>
      </c>
    </row>
    <row r="80" spans="2:9" x14ac:dyDescent="0.25">
      <c r="B80" s="18">
        <v>60</v>
      </c>
      <c r="C80" s="57" t="s">
        <v>7</v>
      </c>
      <c r="D80" s="3">
        <v>41225.392361111109</v>
      </c>
      <c r="E80" s="8">
        <v>41225.745138888888</v>
      </c>
      <c r="F80" s="69">
        <f t="shared" si="0"/>
        <v>0.35277777777810115</v>
      </c>
      <c r="G80" s="182">
        <f t="shared" si="1"/>
        <v>0.35277777777810115</v>
      </c>
      <c r="H80" s="183"/>
      <c r="I80" s="67">
        <v>1</v>
      </c>
    </row>
    <row r="81" spans="2:9" x14ac:dyDescent="0.25">
      <c r="B81" s="18">
        <v>61</v>
      </c>
      <c r="C81" s="57" t="s">
        <v>7</v>
      </c>
      <c r="D81" s="3">
        <v>41225.393750000003</v>
      </c>
      <c r="E81" s="8">
        <v>41225.745138888888</v>
      </c>
      <c r="F81" s="69">
        <f t="shared" si="0"/>
        <v>0.351388888884685</v>
      </c>
      <c r="G81" s="182">
        <f t="shared" si="1"/>
        <v>0.351388888884685</v>
      </c>
      <c r="H81" s="183"/>
      <c r="I81" s="67">
        <v>1</v>
      </c>
    </row>
    <row r="82" spans="2:9" x14ac:dyDescent="0.25">
      <c r="B82" s="18">
        <v>62</v>
      </c>
      <c r="C82" s="13" t="s">
        <v>18</v>
      </c>
      <c r="D82" s="3">
        <v>41225.407638888886</v>
      </c>
      <c r="E82" s="8">
        <v>41225.745833333334</v>
      </c>
      <c r="F82" s="69">
        <f t="shared" si="0"/>
        <v>0.33819444444816327</v>
      </c>
      <c r="G82" s="182">
        <f t="shared" si="1"/>
        <v>0.33819444444816327</v>
      </c>
      <c r="H82" s="183"/>
      <c r="I82" s="67">
        <v>1</v>
      </c>
    </row>
    <row r="83" spans="2:9" x14ac:dyDescent="0.25">
      <c r="B83" s="18">
        <v>63</v>
      </c>
      <c r="C83" s="13" t="s">
        <v>18</v>
      </c>
      <c r="D83" s="3">
        <v>41225.418055555558</v>
      </c>
      <c r="E83" s="8">
        <v>41225.745833333334</v>
      </c>
      <c r="F83" s="69">
        <f t="shared" si="0"/>
        <v>0.32777777777664596</v>
      </c>
      <c r="G83" s="182">
        <f t="shared" si="1"/>
        <v>0.32777777777664596</v>
      </c>
      <c r="H83" s="183"/>
      <c r="I83" s="67">
        <v>1</v>
      </c>
    </row>
    <row r="84" spans="2:9" x14ac:dyDescent="0.25">
      <c r="B84" s="18">
        <v>64</v>
      </c>
      <c r="C84" s="13" t="s">
        <v>18</v>
      </c>
      <c r="D84" s="3">
        <v>41225.420138888891</v>
      </c>
      <c r="E84" s="8">
        <v>41225.424305555556</v>
      </c>
      <c r="F84" s="69">
        <f t="shared" si="0"/>
        <v>4.166666665696539E-3</v>
      </c>
      <c r="G84" s="182">
        <f t="shared" si="1"/>
        <v>4.166666665696539E-3</v>
      </c>
      <c r="H84" s="183"/>
      <c r="I84" s="67">
        <v>1</v>
      </c>
    </row>
    <row r="85" spans="2:9" x14ac:dyDescent="0.25">
      <c r="B85" s="18">
        <v>65</v>
      </c>
      <c r="C85" s="57" t="s">
        <v>7</v>
      </c>
      <c r="D85" s="3">
        <v>41225.424305555556</v>
      </c>
      <c r="E85" s="8">
        <v>41225.429166666669</v>
      </c>
      <c r="F85" s="69">
        <f t="shared" si="0"/>
        <v>4.8611111124046147E-3</v>
      </c>
      <c r="G85" s="182">
        <f t="shared" si="1"/>
        <v>4.8611111124046147E-3</v>
      </c>
      <c r="H85" s="183"/>
      <c r="I85" s="67">
        <v>1</v>
      </c>
    </row>
    <row r="86" spans="2:9" x14ac:dyDescent="0.25">
      <c r="B86" s="18">
        <v>66</v>
      </c>
      <c r="C86" s="57" t="s">
        <v>7</v>
      </c>
      <c r="D86" s="3">
        <v>41225.449999999997</v>
      </c>
      <c r="E86" s="8">
        <v>41225.746527777781</v>
      </c>
      <c r="F86" s="69">
        <f t="shared" ref="F86:F149" si="2">E86-D86</f>
        <v>0.29652777778392192</v>
      </c>
      <c r="G86" s="182">
        <f t="shared" si="1"/>
        <v>0.29652777778392192</v>
      </c>
      <c r="H86" s="183"/>
      <c r="I86" s="67">
        <v>1</v>
      </c>
    </row>
    <row r="87" spans="2:9" x14ac:dyDescent="0.25">
      <c r="B87" s="18">
        <v>67</v>
      </c>
      <c r="C87" s="57" t="s">
        <v>7</v>
      </c>
      <c r="D87" s="3">
        <v>41225.468055555553</v>
      </c>
      <c r="E87" s="8">
        <v>41225.746527777781</v>
      </c>
      <c r="F87" s="69">
        <f t="shared" si="2"/>
        <v>0.27847222222771961</v>
      </c>
      <c r="G87" s="182">
        <f t="shared" ref="G87:G150" si="3">F87</f>
        <v>0.27847222222771961</v>
      </c>
      <c r="H87" s="183"/>
      <c r="I87" s="67">
        <v>1</v>
      </c>
    </row>
    <row r="88" spans="2:9" x14ac:dyDescent="0.25">
      <c r="B88" s="18">
        <v>68</v>
      </c>
      <c r="C88" s="57" t="s">
        <v>7</v>
      </c>
      <c r="D88" s="3">
        <v>41225.495138888888</v>
      </c>
      <c r="E88" s="8">
        <v>41225.49722222222</v>
      </c>
      <c r="F88" s="69">
        <f t="shared" si="2"/>
        <v>2.0833333328482695E-3</v>
      </c>
      <c r="G88" s="182">
        <f t="shared" si="3"/>
        <v>2.0833333328482695E-3</v>
      </c>
      <c r="H88" s="183"/>
      <c r="I88" s="67">
        <v>1</v>
      </c>
    </row>
    <row r="89" spans="2:9" x14ac:dyDescent="0.25">
      <c r="B89" s="18">
        <v>69</v>
      </c>
      <c r="C89" s="57" t="s">
        <v>7</v>
      </c>
      <c r="D89" s="3">
        <v>41225.65625</v>
      </c>
      <c r="E89" s="8">
        <v>41225.662499999999</v>
      </c>
      <c r="F89" s="69">
        <f t="shared" si="2"/>
        <v>6.2499999985448085E-3</v>
      </c>
      <c r="G89" s="182">
        <f t="shared" si="3"/>
        <v>6.2499999985448085E-3</v>
      </c>
      <c r="H89" s="183"/>
      <c r="I89" s="67">
        <v>1</v>
      </c>
    </row>
    <row r="90" spans="2:9" x14ac:dyDescent="0.25">
      <c r="B90" s="18">
        <v>70</v>
      </c>
      <c r="C90" s="13" t="s">
        <v>18</v>
      </c>
      <c r="D90" s="3">
        <v>41225.675694444442</v>
      </c>
      <c r="E90" s="8">
        <v>41225.678472222222</v>
      </c>
      <c r="F90" s="69">
        <f t="shared" si="2"/>
        <v>2.7777777795563452E-3</v>
      </c>
      <c r="G90" s="182">
        <f t="shared" si="3"/>
        <v>2.7777777795563452E-3</v>
      </c>
      <c r="H90" s="183"/>
      <c r="I90" s="67">
        <v>1</v>
      </c>
    </row>
    <row r="91" spans="2:9" x14ac:dyDescent="0.25">
      <c r="B91" s="18">
        <v>71</v>
      </c>
      <c r="C91" s="57" t="s">
        <v>7</v>
      </c>
      <c r="D91" s="3">
        <v>41226.459722222222</v>
      </c>
      <c r="E91" s="8">
        <v>41228.382638888892</v>
      </c>
      <c r="F91" s="69">
        <f t="shared" si="2"/>
        <v>1.9229166666700621</v>
      </c>
      <c r="G91" s="182">
        <f t="shared" si="3"/>
        <v>1.9229166666700621</v>
      </c>
      <c r="H91" s="183"/>
      <c r="I91" s="67">
        <v>1</v>
      </c>
    </row>
    <row r="92" spans="2:9" x14ac:dyDescent="0.25">
      <c r="B92" s="18">
        <v>72</v>
      </c>
      <c r="C92" s="57" t="s">
        <v>7</v>
      </c>
      <c r="D92" s="3">
        <v>41226.463194444441</v>
      </c>
      <c r="E92" s="8">
        <v>41226.736111111109</v>
      </c>
      <c r="F92" s="69">
        <f t="shared" si="2"/>
        <v>0.27291666666860692</v>
      </c>
      <c r="G92" s="182">
        <f t="shared" si="3"/>
        <v>0.27291666666860692</v>
      </c>
      <c r="H92" s="183"/>
      <c r="I92" s="67">
        <v>1</v>
      </c>
    </row>
    <row r="93" spans="2:9" x14ac:dyDescent="0.25">
      <c r="B93" s="18">
        <v>73</v>
      </c>
      <c r="C93" s="13" t="s">
        <v>18</v>
      </c>
      <c r="D93" s="3">
        <v>41226.470138888886</v>
      </c>
      <c r="E93" s="8">
        <v>41226.736805555556</v>
      </c>
      <c r="F93" s="69">
        <f t="shared" si="2"/>
        <v>0.26666666667006211</v>
      </c>
      <c r="G93" s="182">
        <f t="shared" si="3"/>
        <v>0.26666666667006211</v>
      </c>
      <c r="H93" s="183"/>
      <c r="I93" s="67">
        <v>1</v>
      </c>
    </row>
    <row r="94" spans="2:9" x14ac:dyDescent="0.25">
      <c r="B94" s="18">
        <v>74</v>
      </c>
      <c r="C94" s="57" t="s">
        <v>7</v>
      </c>
      <c r="D94" s="3">
        <v>41226.486111111109</v>
      </c>
      <c r="E94" s="8">
        <v>41226.490277777775</v>
      </c>
      <c r="F94" s="69">
        <f t="shared" si="2"/>
        <v>4.166666665696539E-3</v>
      </c>
      <c r="G94" s="182">
        <f t="shared" si="3"/>
        <v>4.166666665696539E-3</v>
      </c>
      <c r="H94" s="183"/>
      <c r="I94" s="67">
        <v>1</v>
      </c>
    </row>
    <row r="95" spans="2:9" x14ac:dyDescent="0.25">
      <c r="B95" s="18">
        <v>75</v>
      </c>
      <c r="C95" s="57" t="s">
        <v>7</v>
      </c>
      <c r="D95" s="3">
        <v>41226.647222222222</v>
      </c>
      <c r="E95" s="8">
        <v>41226.737500000003</v>
      </c>
      <c r="F95" s="69">
        <f t="shared" si="2"/>
        <v>9.0277777781011537E-2</v>
      </c>
      <c r="G95" s="182">
        <f t="shared" si="3"/>
        <v>9.0277777781011537E-2</v>
      </c>
      <c r="H95" s="183"/>
      <c r="I95" s="67">
        <v>1</v>
      </c>
    </row>
    <row r="96" spans="2:9" x14ac:dyDescent="0.25">
      <c r="B96" s="18">
        <v>76</v>
      </c>
      <c r="C96" s="57" t="s">
        <v>7</v>
      </c>
      <c r="D96" s="3">
        <v>41226.675000000003</v>
      </c>
      <c r="E96" s="8">
        <v>41226.678472222222</v>
      </c>
      <c r="F96" s="69">
        <f t="shared" si="2"/>
        <v>3.4722222189884633E-3</v>
      </c>
      <c r="G96" s="182">
        <f t="shared" si="3"/>
        <v>3.4722222189884633E-3</v>
      </c>
      <c r="H96" s="183"/>
      <c r="I96" s="67">
        <v>1</v>
      </c>
    </row>
    <row r="97" spans="2:9" x14ac:dyDescent="0.25">
      <c r="B97" s="18">
        <v>77</v>
      </c>
      <c r="C97" s="13" t="s">
        <v>18</v>
      </c>
      <c r="D97" s="3">
        <v>41226.711805555555</v>
      </c>
      <c r="E97" s="8">
        <v>41226.736805555556</v>
      </c>
      <c r="F97" s="69">
        <f t="shared" si="2"/>
        <v>2.5000000001455192E-2</v>
      </c>
      <c r="G97" s="182">
        <f t="shared" si="3"/>
        <v>2.5000000001455192E-2</v>
      </c>
      <c r="H97" s="183"/>
      <c r="I97" s="67">
        <v>1</v>
      </c>
    </row>
    <row r="98" spans="2:9" x14ac:dyDescent="0.25">
      <c r="B98" s="18">
        <v>78</v>
      </c>
      <c r="C98" s="13" t="s">
        <v>18</v>
      </c>
      <c r="D98" s="3">
        <v>41226.712500000001</v>
      </c>
      <c r="E98" s="8">
        <v>41226.736805555556</v>
      </c>
      <c r="F98" s="69">
        <f t="shared" si="2"/>
        <v>2.4305555554747116E-2</v>
      </c>
      <c r="G98" s="182">
        <f t="shared" si="3"/>
        <v>2.4305555554747116E-2</v>
      </c>
      <c r="H98" s="183"/>
      <c r="I98" s="67">
        <v>1</v>
      </c>
    </row>
    <row r="99" spans="2:9" x14ac:dyDescent="0.25">
      <c r="B99" s="18">
        <v>79</v>
      </c>
      <c r="C99" s="57" t="s">
        <v>7</v>
      </c>
      <c r="D99" s="3">
        <v>41227.405555555553</v>
      </c>
      <c r="E99" s="8">
        <v>41227.571527777778</v>
      </c>
      <c r="F99" s="69">
        <f t="shared" si="2"/>
        <v>0.16597222222480923</v>
      </c>
      <c r="G99" s="182">
        <f t="shared" si="3"/>
        <v>0.16597222222480923</v>
      </c>
      <c r="H99" s="183"/>
      <c r="I99" s="67">
        <v>1</v>
      </c>
    </row>
    <row r="100" spans="2:9" x14ac:dyDescent="0.25">
      <c r="B100" s="18">
        <v>80</v>
      </c>
      <c r="C100" s="57" t="s">
        <v>7</v>
      </c>
      <c r="D100" s="3">
        <v>41227.429166666669</v>
      </c>
      <c r="E100" s="8">
        <v>41227.572222222225</v>
      </c>
      <c r="F100" s="69">
        <f t="shared" si="2"/>
        <v>0.14305555555620231</v>
      </c>
      <c r="G100" s="182">
        <f t="shared" si="3"/>
        <v>0.14305555555620231</v>
      </c>
      <c r="H100" s="183"/>
      <c r="I100" s="67">
        <v>1</v>
      </c>
    </row>
    <row r="101" spans="2:9" x14ac:dyDescent="0.25">
      <c r="B101" s="18">
        <v>81</v>
      </c>
      <c r="C101" s="13" t="s">
        <v>18</v>
      </c>
      <c r="D101" s="3">
        <v>41227.46875</v>
      </c>
      <c r="E101" s="8">
        <v>41227.572222222225</v>
      </c>
      <c r="F101" s="69">
        <f t="shared" si="2"/>
        <v>0.10347222222480923</v>
      </c>
      <c r="G101" s="182">
        <f t="shared" si="3"/>
        <v>0.10347222222480923</v>
      </c>
      <c r="H101" s="183"/>
      <c r="I101" s="67">
        <v>1</v>
      </c>
    </row>
    <row r="102" spans="2:9" x14ac:dyDescent="0.25">
      <c r="B102" s="18">
        <v>82</v>
      </c>
      <c r="C102" s="57" t="s">
        <v>7</v>
      </c>
      <c r="D102" s="3">
        <v>41227.642361111109</v>
      </c>
      <c r="E102" s="8">
        <v>41227.683333333334</v>
      </c>
      <c r="F102" s="69">
        <f t="shared" si="2"/>
        <v>4.0972222224809229E-2</v>
      </c>
      <c r="G102" s="182">
        <f t="shared" si="3"/>
        <v>4.0972222224809229E-2</v>
      </c>
      <c r="H102" s="183"/>
      <c r="I102" s="67">
        <v>1</v>
      </c>
    </row>
    <row r="103" spans="2:9" x14ac:dyDescent="0.25">
      <c r="B103" s="18">
        <v>83</v>
      </c>
      <c r="C103" s="13" t="s">
        <v>18</v>
      </c>
      <c r="D103" s="3">
        <v>41227.745833333334</v>
      </c>
      <c r="E103" s="8">
        <v>41227.746527777781</v>
      </c>
      <c r="F103" s="69">
        <f t="shared" si="2"/>
        <v>6.944444467080757E-4</v>
      </c>
      <c r="G103" s="182">
        <f t="shared" si="3"/>
        <v>6.944444467080757E-4</v>
      </c>
      <c r="H103" s="183"/>
      <c r="I103" s="67">
        <v>1</v>
      </c>
    </row>
    <row r="104" spans="2:9" x14ac:dyDescent="0.25">
      <c r="B104" s="18">
        <v>84</v>
      </c>
      <c r="C104" s="57" t="s">
        <v>7</v>
      </c>
      <c r="D104" s="3">
        <v>41228.370138888888</v>
      </c>
      <c r="E104" s="8">
        <v>41228.382638888892</v>
      </c>
      <c r="F104" s="69">
        <f t="shared" si="2"/>
        <v>1.2500000004365575E-2</v>
      </c>
      <c r="G104" s="182">
        <f t="shared" si="3"/>
        <v>1.2500000004365575E-2</v>
      </c>
      <c r="H104" s="183"/>
      <c r="I104" s="67">
        <v>1</v>
      </c>
    </row>
    <row r="105" spans="2:9" x14ac:dyDescent="0.25">
      <c r="B105" s="18">
        <v>85</v>
      </c>
      <c r="C105" s="13" t="s">
        <v>18</v>
      </c>
      <c r="D105" s="3">
        <v>41228.421527777777</v>
      </c>
      <c r="E105" s="8">
        <v>41228.647222222222</v>
      </c>
      <c r="F105" s="69">
        <f t="shared" si="2"/>
        <v>0.22569444444525288</v>
      </c>
      <c r="G105" s="182">
        <f t="shared" si="3"/>
        <v>0.22569444444525288</v>
      </c>
      <c r="H105" s="183"/>
      <c r="I105" s="67">
        <v>1</v>
      </c>
    </row>
    <row r="106" spans="2:9" x14ac:dyDescent="0.25">
      <c r="B106" s="18">
        <v>86</v>
      </c>
      <c r="C106" s="13" t="s">
        <v>18</v>
      </c>
      <c r="D106" s="3">
        <v>41228.422222222223</v>
      </c>
      <c r="E106" s="8">
        <v>41228.647222222222</v>
      </c>
      <c r="F106" s="69">
        <f t="shared" si="2"/>
        <v>0.22499999999854481</v>
      </c>
      <c r="G106" s="182">
        <f t="shared" si="3"/>
        <v>0.22499999999854481</v>
      </c>
      <c r="H106" s="183"/>
      <c r="I106" s="67">
        <v>1</v>
      </c>
    </row>
    <row r="107" spans="2:9" x14ac:dyDescent="0.25">
      <c r="B107" s="18">
        <v>87</v>
      </c>
      <c r="C107" s="13" t="s">
        <v>18</v>
      </c>
      <c r="D107" s="3">
        <v>41228.672222222223</v>
      </c>
      <c r="E107" s="8">
        <v>41228.679166666669</v>
      </c>
      <c r="F107" s="69">
        <f t="shared" si="2"/>
        <v>6.9444444452528842E-3</v>
      </c>
      <c r="G107" s="182">
        <f t="shared" si="3"/>
        <v>6.9444444452528842E-3</v>
      </c>
      <c r="H107" s="183"/>
      <c r="I107" s="67">
        <v>1</v>
      </c>
    </row>
    <row r="108" spans="2:9" x14ac:dyDescent="0.25">
      <c r="B108" s="18">
        <v>88</v>
      </c>
      <c r="C108" s="57" t="s">
        <v>7</v>
      </c>
      <c r="D108" s="3">
        <v>41228.715277777781</v>
      </c>
      <c r="E108" s="8">
        <v>41228.729166666664</v>
      </c>
      <c r="F108" s="69">
        <f t="shared" si="2"/>
        <v>1.3888888883229811E-2</v>
      </c>
      <c r="G108" s="182">
        <f t="shared" si="3"/>
        <v>1.3888888883229811E-2</v>
      </c>
      <c r="H108" s="183"/>
      <c r="I108" s="67">
        <v>1</v>
      </c>
    </row>
    <row r="109" spans="2:9" x14ac:dyDescent="0.25">
      <c r="B109" s="18">
        <v>89</v>
      </c>
      <c r="C109" s="57" t="s">
        <v>7</v>
      </c>
      <c r="D109" s="3">
        <v>41228.727777777778</v>
      </c>
      <c r="E109" s="8">
        <v>41228.729166666664</v>
      </c>
      <c r="F109" s="69">
        <f t="shared" si="2"/>
        <v>1.3888888861401938E-3</v>
      </c>
      <c r="G109" s="182">
        <f t="shared" si="3"/>
        <v>1.3888888861401938E-3</v>
      </c>
      <c r="H109" s="183"/>
      <c r="I109" s="67">
        <v>1</v>
      </c>
    </row>
    <row r="110" spans="2:9" x14ac:dyDescent="0.25">
      <c r="B110" s="18">
        <v>90</v>
      </c>
      <c r="C110" s="57" t="s">
        <v>7</v>
      </c>
      <c r="D110" s="3">
        <v>41229.421527777777</v>
      </c>
      <c r="E110" s="8">
        <v>41229.425000000003</v>
      </c>
      <c r="F110" s="69">
        <f t="shared" si="2"/>
        <v>3.4722222262644209E-3</v>
      </c>
      <c r="G110" s="182">
        <f t="shared" si="3"/>
        <v>3.4722222262644209E-3</v>
      </c>
      <c r="H110" s="183"/>
      <c r="I110" s="67">
        <v>1</v>
      </c>
    </row>
    <row r="111" spans="2:9" x14ac:dyDescent="0.25">
      <c r="B111" s="18">
        <v>91</v>
      </c>
      <c r="C111" s="57" t="s">
        <v>7</v>
      </c>
      <c r="D111" s="3">
        <v>41229.426388888889</v>
      </c>
      <c r="E111" s="8">
        <v>41229.428472222222</v>
      </c>
      <c r="F111" s="69">
        <f t="shared" si="2"/>
        <v>2.0833333328482695E-3</v>
      </c>
      <c r="G111" s="182">
        <f t="shared" si="3"/>
        <v>2.0833333328482695E-3</v>
      </c>
      <c r="H111" s="183"/>
      <c r="I111" s="67">
        <v>1</v>
      </c>
    </row>
    <row r="112" spans="2:9" x14ac:dyDescent="0.25">
      <c r="B112" s="18">
        <v>92</v>
      </c>
      <c r="C112" s="13" t="s">
        <v>18</v>
      </c>
      <c r="D112" s="3">
        <v>41229.429861111108</v>
      </c>
      <c r="E112" s="8">
        <v>41229.506249999999</v>
      </c>
      <c r="F112" s="69">
        <f t="shared" si="2"/>
        <v>7.6388888890505768E-2</v>
      </c>
      <c r="G112" s="182">
        <f t="shared" si="3"/>
        <v>7.6388888890505768E-2</v>
      </c>
      <c r="H112" s="183"/>
      <c r="I112" s="67">
        <v>1</v>
      </c>
    </row>
    <row r="113" spans="2:9" x14ac:dyDescent="0.25">
      <c r="B113" s="18">
        <v>93</v>
      </c>
      <c r="C113" s="57" t="s">
        <v>7</v>
      </c>
      <c r="D113" s="3">
        <v>41229.447916666664</v>
      </c>
      <c r="E113" s="8">
        <v>41229.452777777777</v>
      </c>
      <c r="F113" s="69">
        <f t="shared" si="2"/>
        <v>4.8611111124046147E-3</v>
      </c>
      <c r="G113" s="182">
        <f t="shared" si="3"/>
        <v>4.8611111124046147E-3</v>
      </c>
      <c r="H113" s="183"/>
      <c r="I113" s="67">
        <v>1</v>
      </c>
    </row>
    <row r="114" spans="2:9" x14ac:dyDescent="0.25">
      <c r="B114" s="18">
        <v>94</v>
      </c>
      <c r="C114" s="57" t="s">
        <v>7</v>
      </c>
      <c r="D114" s="3">
        <v>41229.452777777777</v>
      </c>
      <c r="E114" s="8">
        <v>41229.459027777775</v>
      </c>
      <c r="F114" s="69">
        <f t="shared" si="2"/>
        <v>6.2499999985448085E-3</v>
      </c>
      <c r="G114" s="182">
        <f t="shared" si="3"/>
        <v>6.2499999985448085E-3</v>
      </c>
      <c r="H114" s="183"/>
      <c r="I114" s="67">
        <v>1</v>
      </c>
    </row>
    <row r="115" spans="2:9" x14ac:dyDescent="0.25">
      <c r="B115" s="18">
        <v>95</v>
      </c>
      <c r="C115" s="13" t="s">
        <v>18</v>
      </c>
      <c r="D115" s="3">
        <v>41229.506249999999</v>
      </c>
      <c r="E115" s="8">
        <v>41229.506944444445</v>
      </c>
      <c r="F115" s="69">
        <f t="shared" si="2"/>
        <v>6.944444467080757E-4</v>
      </c>
      <c r="G115" s="182">
        <f t="shared" si="3"/>
        <v>6.944444467080757E-4</v>
      </c>
      <c r="H115" s="183"/>
      <c r="I115" s="67">
        <v>1</v>
      </c>
    </row>
    <row r="116" spans="2:9" x14ac:dyDescent="0.25">
      <c r="B116" s="18">
        <v>96</v>
      </c>
      <c r="C116" s="13" t="s">
        <v>18</v>
      </c>
      <c r="D116" s="3">
        <v>41229.507638888892</v>
      </c>
      <c r="E116" s="8">
        <v>41229.584722222222</v>
      </c>
      <c r="F116" s="69">
        <f t="shared" si="2"/>
        <v>7.7083333329937886E-2</v>
      </c>
      <c r="G116" s="182">
        <f t="shared" si="3"/>
        <v>7.7083333329937886E-2</v>
      </c>
      <c r="H116" s="183"/>
      <c r="I116" s="67">
        <v>1</v>
      </c>
    </row>
    <row r="117" spans="2:9" x14ac:dyDescent="0.25">
      <c r="B117" s="18">
        <v>97</v>
      </c>
      <c r="C117" s="13" t="s">
        <v>18</v>
      </c>
      <c r="D117" s="3">
        <v>41229.582638888889</v>
      </c>
      <c r="E117" s="8">
        <v>41233.37222222222</v>
      </c>
      <c r="F117" s="69">
        <f t="shared" si="2"/>
        <v>3.7895833333313931</v>
      </c>
      <c r="G117" s="182">
        <f t="shared" si="3"/>
        <v>3.7895833333313931</v>
      </c>
      <c r="H117" s="183"/>
      <c r="I117" s="67">
        <v>1</v>
      </c>
    </row>
    <row r="118" spans="2:9" x14ac:dyDescent="0.25">
      <c r="B118" s="18">
        <v>98</v>
      </c>
      <c r="C118" s="57" t="s">
        <v>7</v>
      </c>
      <c r="D118" s="3">
        <v>41232.37777777778</v>
      </c>
      <c r="E118" s="8">
        <v>41232.390277777777</v>
      </c>
      <c r="F118" s="69">
        <f t="shared" si="2"/>
        <v>1.2499999997089617E-2</v>
      </c>
      <c r="G118" s="182">
        <f t="shared" si="3"/>
        <v>1.2499999997089617E-2</v>
      </c>
      <c r="H118" s="183"/>
      <c r="I118" s="67">
        <v>1</v>
      </c>
    </row>
    <row r="119" spans="2:9" x14ac:dyDescent="0.25">
      <c r="B119" s="18">
        <v>99</v>
      </c>
      <c r="C119" s="57" t="s">
        <v>7</v>
      </c>
      <c r="D119" s="3">
        <v>41232.390972222223</v>
      </c>
      <c r="E119" s="8">
        <v>41232.393750000003</v>
      </c>
      <c r="F119" s="69">
        <f t="shared" si="2"/>
        <v>2.7777777795563452E-3</v>
      </c>
      <c r="G119" s="182">
        <f t="shared" si="3"/>
        <v>2.7777777795563452E-3</v>
      </c>
      <c r="H119" s="183"/>
      <c r="I119" s="67">
        <v>1</v>
      </c>
    </row>
    <row r="120" spans="2:9" x14ac:dyDescent="0.25">
      <c r="B120" s="18">
        <v>100</v>
      </c>
      <c r="C120" s="13" t="s">
        <v>18</v>
      </c>
      <c r="D120" s="3">
        <v>41232.427777777775</v>
      </c>
      <c r="E120" s="8">
        <v>41232.438888888886</v>
      </c>
      <c r="F120" s="69">
        <f t="shared" si="2"/>
        <v>1.1111111110949423E-2</v>
      </c>
      <c r="G120" s="182">
        <f t="shared" si="3"/>
        <v>1.1111111110949423E-2</v>
      </c>
      <c r="H120" s="183"/>
      <c r="I120" s="67">
        <v>1</v>
      </c>
    </row>
    <row r="121" spans="2:9" x14ac:dyDescent="0.25">
      <c r="B121" s="18">
        <v>101</v>
      </c>
      <c r="C121" s="57" t="s">
        <v>7</v>
      </c>
      <c r="D121" s="3">
        <v>41232.427777777775</v>
      </c>
      <c r="E121" s="8">
        <v>41232.652777777781</v>
      </c>
      <c r="F121" s="69">
        <f t="shared" si="2"/>
        <v>0.22500000000582077</v>
      </c>
      <c r="G121" s="182">
        <f t="shared" si="3"/>
        <v>0.22500000000582077</v>
      </c>
      <c r="H121" s="183"/>
      <c r="I121" s="67">
        <v>1</v>
      </c>
    </row>
    <row r="122" spans="2:9" x14ac:dyDescent="0.25">
      <c r="B122" s="18">
        <v>102</v>
      </c>
      <c r="C122" s="13" t="s">
        <v>18</v>
      </c>
      <c r="D122" s="3">
        <v>41232.438888888886</v>
      </c>
      <c r="E122" s="8">
        <v>41232.444444444445</v>
      </c>
      <c r="F122" s="69">
        <f t="shared" si="2"/>
        <v>5.5555555591126904E-3</v>
      </c>
      <c r="G122" s="182">
        <f t="shared" si="3"/>
        <v>5.5555555591126904E-3</v>
      </c>
      <c r="H122" s="183"/>
      <c r="I122" s="67">
        <v>1</v>
      </c>
    </row>
    <row r="123" spans="2:9" x14ac:dyDescent="0.25">
      <c r="B123" s="18">
        <v>103</v>
      </c>
      <c r="C123" s="57" t="s">
        <v>7</v>
      </c>
      <c r="D123" s="3">
        <v>41232.444444444445</v>
      </c>
      <c r="E123" s="8">
        <v>41232.459027777775</v>
      </c>
      <c r="F123" s="69">
        <f t="shared" si="2"/>
        <v>1.4583333329937886E-2</v>
      </c>
      <c r="G123" s="182">
        <f t="shared" si="3"/>
        <v>1.4583333329937886E-2</v>
      </c>
      <c r="H123" s="183"/>
      <c r="I123" s="67">
        <v>1</v>
      </c>
    </row>
    <row r="124" spans="2:9" x14ac:dyDescent="0.25">
      <c r="B124" s="18">
        <v>104</v>
      </c>
      <c r="C124" s="57" t="s">
        <v>7</v>
      </c>
      <c r="D124" s="3">
        <v>41232.65347222222</v>
      </c>
      <c r="E124" s="8">
        <v>41232.654166666667</v>
      </c>
      <c r="F124" s="69">
        <f t="shared" si="2"/>
        <v>6.944444467080757E-4</v>
      </c>
      <c r="G124" s="182">
        <f t="shared" si="3"/>
        <v>6.944444467080757E-4</v>
      </c>
      <c r="H124" s="183"/>
      <c r="I124" s="67">
        <v>1</v>
      </c>
    </row>
    <row r="125" spans="2:9" x14ac:dyDescent="0.25">
      <c r="B125" s="18">
        <v>105</v>
      </c>
      <c r="C125" s="13" t="s">
        <v>18</v>
      </c>
      <c r="D125" s="3">
        <v>41232.731944444444</v>
      </c>
      <c r="E125" s="8">
        <v>41232.75</v>
      </c>
      <c r="F125" s="69">
        <f t="shared" si="2"/>
        <v>1.8055555556202307E-2</v>
      </c>
      <c r="G125" s="182">
        <f t="shared" si="3"/>
        <v>1.8055555556202307E-2</v>
      </c>
      <c r="H125" s="183"/>
      <c r="I125" s="67">
        <v>1</v>
      </c>
    </row>
    <row r="126" spans="2:9" x14ac:dyDescent="0.25">
      <c r="B126" s="18">
        <v>106</v>
      </c>
      <c r="C126" s="13" t="s">
        <v>18</v>
      </c>
      <c r="D126" s="3">
        <v>41233.366666666669</v>
      </c>
      <c r="E126" s="8">
        <v>41233.370138888888</v>
      </c>
      <c r="F126" s="69">
        <f t="shared" si="2"/>
        <v>3.4722222189884633E-3</v>
      </c>
      <c r="G126" s="182">
        <f t="shared" si="3"/>
        <v>3.4722222189884633E-3</v>
      </c>
      <c r="H126" s="183"/>
      <c r="I126" s="67">
        <v>1</v>
      </c>
    </row>
    <row r="127" spans="2:9" x14ac:dyDescent="0.25">
      <c r="B127" s="18">
        <v>107</v>
      </c>
      <c r="C127" s="13" t="s">
        <v>18</v>
      </c>
      <c r="D127" s="3">
        <v>41233.490972222222</v>
      </c>
      <c r="E127" s="8">
        <v>41233.495833333334</v>
      </c>
      <c r="F127" s="69">
        <f t="shared" si="2"/>
        <v>4.8611111124046147E-3</v>
      </c>
      <c r="G127" s="182">
        <f t="shared" si="3"/>
        <v>4.8611111124046147E-3</v>
      </c>
      <c r="H127" s="183"/>
      <c r="I127" s="67">
        <v>1</v>
      </c>
    </row>
    <row r="128" spans="2:9" x14ac:dyDescent="0.25">
      <c r="B128" s="18">
        <v>108</v>
      </c>
      <c r="C128" s="13" t="s">
        <v>18</v>
      </c>
      <c r="D128" s="3">
        <v>41233.493750000001</v>
      </c>
      <c r="E128" s="8">
        <v>41233.495833333334</v>
      </c>
      <c r="F128" s="69">
        <f t="shared" si="2"/>
        <v>2.0833333328482695E-3</v>
      </c>
      <c r="G128" s="182">
        <f t="shared" si="3"/>
        <v>2.0833333328482695E-3</v>
      </c>
      <c r="H128" s="183"/>
      <c r="I128" s="67">
        <v>1</v>
      </c>
    </row>
    <row r="129" spans="2:9" x14ac:dyDescent="0.25">
      <c r="B129" s="18">
        <v>109</v>
      </c>
      <c r="C129" s="57" t="s">
        <v>7</v>
      </c>
      <c r="D129" s="3">
        <v>41233.599999999999</v>
      </c>
      <c r="E129" s="8">
        <v>41233.602083333331</v>
      </c>
      <c r="F129" s="69">
        <f t="shared" si="2"/>
        <v>2.0833333328482695E-3</v>
      </c>
      <c r="G129" s="182">
        <f t="shared" si="3"/>
        <v>2.0833333328482695E-3</v>
      </c>
      <c r="H129" s="183"/>
      <c r="I129" s="67">
        <v>1</v>
      </c>
    </row>
    <row r="130" spans="2:9" x14ac:dyDescent="0.25">
      <c r="B130" s="18">
        <v>110</v>
      </c>
      <c r="C130" s="57" t="s">
        <v>7</v>
      </c>
      <c r="D130" s="3">
        <v>41233.709722222222</v>
      </c>
      <c r="E130" s="8">
        <v>41233.714583333334</v>
      </c>
      <c r="F130" s="69">
        <f t="shared" si="2"/>
        <v>4.8611111124046147E-3</v>
      </c>
      <c r="G130" s="182">
        <f t="shared" si="3"/>
        <v>4.8611111124046147E-3</v>
      </c>
      <c r="H130" s="183"/>
      <c r="I130" s="67">
        <v>1</v>
      </c>
    </row>
    <row r="131" spans="2:9" x14ac:dyDescent="0.25">
      <c r="B131" s="18">
        <v>111</v>
      </c>
      <c r="C131" s="13" t="s">
        <v>18</v>
      </c>
      <c r="D131" s="3">
        <v>41233.715277777781</v>
      </c>
      <c r="E131" s="8">
        <v>41233.726388888892</v>
      </c>
      <c r="F131" s="69">
        <f t="shared" si="2"/>
        <v>1.1111111110949423E-2</v>
      </c>
      <c r="G131" s="182">
        <f t="shared" si="3"/>
        <v>1.1111111110949423E-2</v>
      </c>
      <c r="H131" s="183"/>
      <c r="I131" s="67">
        <v>1</v>
      </c>
    </row>
    <row r="132" spans="2:9" x14ac:dyDescent="0.25">
      <c r="B132" s="18">
        <v>112</v>
      </c>
      <c r="C132" s="57" t="s">
        <v>7</v>
      </c>
      <c r="D132" s="3">
        <v>41233.725694444445</v>
      </c>
      <c r="E132" s="8">
        <v>41233.729861111111</v>
      </c>
      <c r="F132" s="69">
        <f t="shared" si="2"/>
        <v>4.166666665696539E-3</v>
      </c>
      <c r="G132" s="182">
        <f t="shared" si="3"/>
        <v>4.166666665696539E-3</v>
      </c>
      <c r="H132" s="183"/>
      <c r="I132" s="67">
        <v>1</v>
      </c>
    </row>
    <row r="133" spans="2:9" x14ac:dyDescent="0.25">
      <c r="B133" s="18">
        <v>113</v>
      </c>
      <c r="C133" s="13" t="s">
        <v>18</v>
      </c>
      <c r="D133" s="3">
        <v>41233.726388888892</v>
      </c>
      <c r="E133" s="8">
        <v>41233.749305555553</v>
      </c>
      <c r="F133" s="69">
        <f t="shared" si="2"/>
        <v>2.2916666661330964E-2</v>
      </c>
      <c r="G133" s="182">
        <f t="shared" si="3"/>
        <v>2.2916666661330964E-2</v>
      </c>
      <c r="H133" s="183"/>
      <c r="I133" s="67">
        <v>1</v>
      </c>
    </row>
    <row r="134" spans="2:9" x14ac:dyDescent="0.25">
      <c r="B134" s="18">
        <v>114</v>
      </c>
      <c r="C134" s="13" t="s">
        <v>18</v>
      </c>
      <c r="D134" s="3">
        <v>41234.357638888891</v>
      </c>
      <c r="E134" s="8">
        <v>41234.361111111109</v>
      </c>
      <c r="F134" s="69">
        <f t="shared" si="2"/>
        <v>3.4722222189884633E-3</v>
      </c>
      <c r="G134" s="182">
        <f t="shared" si="3"/>
        <v>3.4722222189884633E-3</v>
      </c>
      <c r="H134" s="183"/>
      <c r="I134" s="67">
        <v>1</v>
      </c>
    </row>
    <row r="135" spans="2:9" x14ac:dyDescent="0.25">
      <c r="B135" s="18">
        <v>115</v>
      </c>
      <c r="C135" s="13" t="s">
        <v>18</v>
      </c>
      <c r="D135" s="3">
        <v>41234.357638888891</v>
      </c>
      <c r="E135" s="8">
        <v>41234.36041666667</v>
      </c>
      <c r="F135" s="69">
        <f t="shared" si="2"/>
        <v>2.7777777795563452E-3</v>
      </c>
      <c r="G135" s="182">
        <f t="shared" si="3"/>
        <v>2.7777777795563452E-3</v>
      </c>
      <c r="H135" s="183"/>
      <c r="I135" s="67">
        <v>1</v>
      </c>
    </row>
    <row r="136" spans="2:9" x14ac:dyDescent="0.25">
      <c r="B136" s="18">
        <v>116</v>
      </c>
      <c r="C136" s="13" t="s">
        <v>18</v>
      </c>
      <c r="D136" s="3">
        <v>41234.423611111109</v>
      </c>
      <c r="E136" s="8">
        <v>41234.425694444442</v>
      </c>
      <c r="F136" s="69">
        <f t="shared" si="2"/>
        <v>2.0833333328482695E-3</v>
      </c>
      <c r="G136" s="182">
        <f t="shared" si="3"/>
        <v>2.0833333328482695E-3</v>
      </c>
      <c r="H136" s="183"/>
      <c r="I136" s="67">
        <v>1</v>
      </c>
    </row>
    <row r="137" spans="2:9" x14ac:dyDescent="0.25">
      <c r="B137" s="18">
        <v>117</v>
      </c>
      <c r="C137" s="13" t="s">
        <v>18</v>
      </c>
      <c r="D137" s="3">
        <v>41234.451388888891</v>
      </c>
      <c r="E137" s="8">
        <v>41234.455555555556</v>
      </c>
      <c r="F137" s="69">
        <f t="shared" si="2"/>
        <v>4.166666665696539E-3</v>
      </c>
      <c r="G137" s="182">
        <f t="shared" si="3"/>
        <v>4.166666665696539E-3</v>
      </c>
      <c r="H137" s="183"/>
      <c r="I137" s="67">
        <v>1</v>
      </c>
    </row>
    <row r="138" spans="2:9" x14ac:dyDescent="0.25">
      <c r="B138" s="18">
        <v>118</v>
      </c>
      <c r="C138" s="57" t="s">
        <v>7</v>
      </c>
      <c r="D138" s="3">
        <v>41235.34652777778</v>
      </c>
      <c r="E138" s="8">
        <v>41235.347916666666</v>
      </c>
      <c r="F138" s="69">
        <f t="shared" si="2"/>
        <v>1.3888888861401938E-3</v>
      </c>
      <c r="G138" s="182">
        <f t="shared" si="3"/>
        <v>1.3888888861401938E-3</v>
      </c>
      <c r="H138" s="183"/>
      <c r="I138" s="67">
        <v>1</v>
      </c>
    </row>
    <row r="139" spans="2:9" x14ac:dyDescent="0.25">
      <c r="B139" s="18">
        <v>119</v>
      </c>
      <c r="C139" s="13" t="s">
        <v>18</v>
      </c>
      <c r="D139" s="3">
        <v>41235.415972222225</v>
      </c>
      <c r="E139" s="8">
        <v>41235.419444444444</v>
      </c>
      <c r="F139" s="69">
        <f t="shared" si="2"/>
        <v>3.4722222189884633E-3</v>
      </c>
      <c r="G139" s="182">
        <f t="shared" si="3"/>
        <v>3.4722222189884633E-3</v>
      </c>
      <c r="H139" s="183"/>
      <c r="I139" s="67">
        <v>1</v>
      </c>
    </row>
    <row r="140" spans="2:9" x14ac:dyDescent="0.25">
      <c r="B140" s="18">
        <v>120</v>
      </c>
      <c r="C140" s="13" t="s">
        <v>18</v>
      </c>
      <c r="D140" s="3">
        <v>41235.417361111111</v>
      </c>
      <c r="E140" s="8">
        <v>41235.420138888891</v>
      </c>
      <c r="F140" s="69">
        <f t="shared" si="2"/>
        <v>2.7777777795563452E-3</v>
      </c>
      <c r="G140" s="182">
        <f t="shared" si="3"/>
        <v>2.7777777795563452E-3</v>
      </c>
      <c r="H140" s="183"/>
      <c r="I140" s="67">
        <v>1</v>
      </c>
    </row>
    <row r="141" spans="2:9" x14ac:dyDescent="0.25">
      <c r="B141" s="18">
        <v>121</v>
      </c>
      <c r="C141" s="13" t="s">
        <v>18</v>
      </c>
      <c r="D141" s="3">
        <v>41235.418055555558</v>
      </c>
      <c r="E141" s="8">
        <v>41235.420138888891</v>
      </c>
      <c r="F141" s="69">
        <f t="shared" si="2"/>
        <v>2.0833333328482695E-3</v>
      </c>
      <c r="G141" s="182">
        <f t="shared" si="3"/>
        <v>2.0833333328482695E-3</v>
      </c>
      <c r="H141" s="183"/>
      <c r="I141" s="67">
        <v>1</v>
      </c>
    </row>
    <row r="142" spans="2:9" x14ac:dyDescent="0.25">
      <c r="B142" s="18">
        <v>122</v>
      </c>
      <c r="C142" s="13" t="s">
        <v>18</v>
      </c>
      <c r="D142" s="3">
        <v>41235.418055555558</v>
      </c>
      <c r="E142" s="8">
        <v>41235.420138888891</v>
      </c>
      <c r="F142" s="69">
        <f t="shared" si="2"/>
        <v>2.0833333328482695E-3</v>
      </c>
      <c r="G142" s="182">
        <f t="shared" si="3"/>
        <v>2.0833333328482695E-3</v>
      </c>
      <c r="H142" s="183"/>
      <c r="I142" s="67">
        <v>1</v>
      </c>
    </row>
    <row r="143" spans="2:9" x14ac:dyDescent="0.25">
      <c r="B143" s="18">
        <v>123</v>
      </c>
      <c r="C143" s="57" t="s">
        <v>7</v>
      </c>
      <c r="D143" s="3">
        <v>41235.443055555559</v>
      </c>
      <c r="E143" s="8">
        <v>41236.398611111108</v>
      </c>
      <c r="F143" s="69">
        <f t="shared" si="2"/>
        <v>0.95555555554892635</v>
      </c>
      <c r="G143" s="182">
        <f t="shared" si="3"/>
        <v>0.95555555554892635</v>
      </c>
      <c r="H143" s="183"/>
      <c r="I143" s="67">
        <v>1</v>
      </c>
    </row>
    <row r="144" spans="2:9" x14ac:dyDescent="0.25">
      <c r="B144" s="18">
        <v>124</v>
      </c>
      <c r="C144" s="57" t="s">
        <v>7</v>
      </c>
      <c r="D144" s="3">
        <v>41235.461111111108</v>
      </c>
      <c r="E144" s="8">
        <v>41235.464583333334</v>
      </c>
      <c r="F144" s="69">
        <f t="shared" si="2"/>
        <v>3.4722222262644209E-3</v>
      </c>
      <c r="G144" s="182">
        <f t="shared" si="3"/>
        <v>3.4722222262644209E-3</v>
      </c>
      <c r="H144" s="183"/>
      <c r="I144" s="67">
        <v>1</v>
      </c>
    </row>
    <row r="145" spans="2:9" x14ac:dyDescent="0.25">
      <c r="B145" s="18">
        <v>125</v>
      </c>
      <c r="C145" s="13" t="s">
        <v>18</v>
      </c>
      <c r="D145" s="3">
        <v>41235.464583333334</v>
      </c>
      <c r="E145" s="8">
        <v>41235.470138888886</v>
      </c>
      <c r="F145" s="69">
        <f t="shared" si="2"/>
        <v>5.5555555518367328E-3</v>
      </c>
      <c r="G145" s="182">
        <f t="shared" si="3"/>
        <v>5.5555555518367328E-3</v>
      </c>
      <c r="H145" s="183"/>
      <c r="I145" s="67">
        <v>1</v>
      </c>
    </row>
    <row r="146" spans="2:9" x14ac:dyDescent="0.25">
      <c r="B146" s="18">
        <v>126</v>
      </c>
      <c r="C146" s="57" t="s">
        <v>7</v>
      </c>
      <c r="D146" s="3">
        <v>41235.470138888886</v>
      </c>
      <c r="E146" s="8">
        <v>41235.477777777778</v>
      </c>
      <c r="F146" s="69">
        <f t="shared" si="2"/>
        <v>7.6388888919609599E-3</v>
      </c>
      <c r="G146" s="182">
        <f t="shared" si="3"/>
        <v>7.6388888919609599E-3</v>
      </c>
      <c r="H146" s="183"/>
      <c r="I146" s="67">
        <v>1</v>
      </c>
    </row>
    <row r="147" spans="2:9" x14ac:dyDescent="0.25">
      <c r="B147" s="18">
        <v>127</v>
      </c>
      <c r="C147" s="57" t="s">
        <v>7</v>
      </c>
      <c r="D147" s="3">
        <v>41235.488888888889</v>
      </c>
      <c r="E147" s="8">
        <v>41236.37222222222</v>
      </c>
      <c r="F147" s="69">
        <f t="shared" si="2"/>
        <v>0.88333333333139308</v>
      </c>
      <c r="G147" s="182">
        <f t="shared" si="3"/>
        <v>0.88333333333139308</v>
      </c>
      <c r="H147" s="183"/>
      <c r="I147" s="67">
        <v>1</v>
      </c>
    </row>
    <row r="148" spans="2:9" x14ac:dyDescent="0.25">
      <c r="B148" s="18">
        <v>128</v>
      </c>
      <c r="C148" s="13" t="s">
        <v>18</v>
      </c>
      <c r="D148" s="3">
        <v>41235.715277777781</v>
      </c>
      <c r="E148" s="8">
        <v>41235.722222222219</v>
      </c>
      <c r="F148" s="69">
        <f t="shared" si="2"/>
        <v>6.9444444379769266E-3</v>
      </c>
      <c r="G148" s="182">
        <f t="shared" si="3"/>
        <v>6.9444444379769266E-3</v>
      </c>
      <c r="H148" s="183"/>
      <c r="I148" s="67">
        <v>1</v>
      </c>
    </row>
    <row r="149" spans="2:9" x14ac:dyDescent="0.25">
      <c r="B149" s="18">
        <v>129</v>
      </c>
      <c r="C149" s="13" t="s">
        <v>18</v>
      </c>
      <c r="D149" s="3">
        <v>41235.740972222222</v>
      </c>
      <c r="E149" s="8">
        <v>41235.747916666667</v>
      </c>
      <c r="F149" s="69">
        <f t="shared" si="2"/>
        <v>6.9444444452528842E-3</v>
      </c>
      <c r="G149" s="182">
        <f t="shared" si="3"/>
        <v>6.9444444452528842E-3</v>
      </c>
      <c r="H149" s="183"/>
      <c r="I149" s="67">
        <v>1</v>
      </c>
    </row>
    <row r="150" spans="2:9" x14ac:dyDescent="0.25">
      <c r="B150" s="18">
        <v>130</v>
      </c>
      <c r="C150" s="59" t="s">
        <v>18</v>
      </c>
      <c r="D150" s="3">
        <v>41235.748611111114</v>
      </c>
      <c r="E150" s="8">
        <v>41236.420138888891</v>
      </c>
      <c r="F150" s="69">
        <f t="shared" ref="F150:F213" si="4">E150-D150</f>
        <v>0.67152777777664596</v>
      </c>
      <c r="G150" s="182">
        <f t="shared" si="3"/>
        <v>0.67152777777664596</v>
      </c>
      <c r="H150" s="183"/>
      <c r="I150" s="67">
        <v>1</v>
      </c>
    </row>
    <row r="151" spans="2:9" x14ac:dyDescent="0.25">
      <c r="B151" s="18">
        <v>131</v>
      </c>
      <c r="C151" s="13" t="s">
        <v>18</v>
      </c>
      <c r="D151" s="3">
        <v>41236.363888888889</v>
      </c>
      <c r="E151" s="8">
        <v>41236.370138888888</v>
      </c>
      <c r="F151" s="69">
        <f t="shared" si="4"/>
        <v>6.2499999985448085E-3</v>
      </c>
      <c r="G151" s="182">
        <f t="shared" ref="G151:G214" si="5">F151</f>
        <v>6.2499999985448085E-3</v>
      </c>
      <c r="H151" s="183"/>
      <c r="I151" s="67">
        <v>1</v>
      </c>
    </row>
    <row r="152" spans="2:9" x14ac:dyDescent="0.25">
      <c r="B152" s="18">
        <v>132</v>
      </c>
      <c r="C152" s="57" t="s">
        <v>7</v>
      </c>
      <c r="D152" s="3">
        <v>41236.370833333334</v>
      </c>
      <c r="E152" s="8">
        <v>41236.37222222222</v>
      </c>
      <c r="F152" s="69">
        <f t="shared" si="4"/>
        <v>1.3888888861401938E-3</v>
      </c>
      <c r="G152" s="182">
        <f t="shared" si="5"/>
        <v>1.3888888861401938E-3</v>
      </c>
      <c r="H152" s="183"/>
      <c r="I152" s="67">
        <v>1</v>
      </c>
    </row>
    <row r="153" spans="2:9" x14ac:dyDescent="0.25">
      <c r="B153" s="18">
        <v>133</v>
      </c>
      <c r="C153" s="57" t="s">
        <v>7</v>
      </c>
      <c r="D153" s="3">
        <v>41236.421527777777</v>
      </c>
      <c r="E153" s="8">
        <v>41236.506249999999</v>
      </c>
      <c r="F153" s="69">
        <f t="shared" si="4"/>
        <v>8.4722222221898846E-2</v>
      </c>
      <c r="G153" s="182">
        <f t="shared" si="5"/>
        <v>8.4722222221898846E-2</v>
      </c>
      <c r="H153" s="183"/>
      <c r="I153" s="67">
        <v>1</v>
      </c>
    </row>
    <row r="154" spans="2:9" x14ac:dyDescent="0.25">
      <c r="B154" s="18">
        <v>134</v>
      </c>
      <c r="C154" s="57" t="s">
        <v>7</v>
      </c>
      <c r="D154" s="3">
        <v>41236.42291666667</v>
      </c>
      <c r="E154" s="8">
        <v>41236.424305555556</v>
      </c>
      <c r="F154" s="69">
        <f t="shared" si="4"/>
        <v>1.3888888861401938E-3</v>
      </c>
      <c r="G154" s="182">
        <f t="shared" si="5"/>
        <v>1.3888888861401938E-3</v>
      </c>
      <c r="H154" s="183"/>
      <c r="I154" s="67">
        <v>1</v>
      </c>
    </row>
    <row r="155" spans="2:9" x14ac:dyDescent="0.25">
      <c r="B155" s="18">
        <v>135</v>
      </c>
      <c r="C155" s="57" t="s">
        <v>7</v>
      </c>
      <c r="D155" s="3">
        <v>41236.438888888886</v>
      </c>
      <c r="E155" s="8">
        <v>41236.440972222219</v>
      </c>
      <c r="F155" s="69">
        <f t="shared" si="4"/>
        <v>2.0833333328482695E-3</v>
      </c>
      <c r="G155" s="182">
        <f t="shared" si="5"/>
        <v>2.0833333328482695E-3</v>
      </c>
      <c r="H155" s="183"/>
      <c r="I155" s="67">
        <v>1</v>
      </c>
    </row>
    <row r="156" spans="2:9" x14ac:dyDescent="0.25">
      <c r="B156" s="18">
        <v>136</v>
      </c>
      <c r="C156" s="13" t="s">
        <v>18</v>
      </c>
      <c r="D156" s="3">
        <v>41236.48333333333</v>
      </c>
      <c r="E156" s="8">
        <v>41236.652777777781</v>
      </c>
      <c r="F156" s="69">
        <f t="shared" si="4"/>
        <v>0.16944444445107365</v>
      </c>
      <c r="G156" s="182">
        <f t="shared" si="5"/>
        <v>0.16944444445107365</v>
      </c>
      <c r="H156" s="183"/>
      <c r="I156" s="67">
        <v>1</v>
      </c>
    </row>
    <row r="157" spans="2:9" x14ac:dyDescent="0.25">
      <c r="B157" s="18">
        <v>137</v>
      </c>
      <c r="C157" s="57" t="s">
        <v>7</v>
      </c>
      <c r="D157" s="3">
        <v>41236.574305555558</v>
      </c>
      <c r="E157" s="8">
        <v>41236.575694444444</v>
      </c>
      <c r="F157" s="69">
        <f t="shared" si="4"/>
        <v>1.3888888861401938E-3</v>
      </c>
      <c r="G157" s="182">
        <f t="shared" si="5"/>
        <v>1.3888888861401938E-3</v>
      </c>
      <c r="H157" s="183"/>
      <c r="I157" s="67">
        <v>1</v>
      </c>
    </row>
    <row r="158" spans="2:9" x14ac:dyDescent="0.25">
      <c r="B158" s="18">
        <v>138</v>
      </c>
      <c r="C158" s="57" t="s">
        <v>7</v>
      </c>
      <c r="D158" s="3">
        <v>41236.59652777778</v>
      </c>
      <c r="E158" s="8">
        <v>41236.597916666666</v>
      </c>
      <c r="F158" s="69">
        <f t="shared" si="4"/>
        <v>1.3888888861401938E-3</v>
      </c>
      <c r="G158" s="182">
        <f t="shared" si="5"/>
        <v>1.3888888861401938E-3</v>
      </c>
      <c r="H158" s="183"/>
      <c r="I158" s="67">
        <v>1</v>
      </c>
    </row>
    <row r="159" spans="2:9" x14ac:dyDescent="0.25">
      <c r="B159" s="18">
        <v>139</v>
      </c>
      <c r="C159" s="57" t="s">
        <v>7</v>
      </c>
      <c r="D159" s="3">
        <v>41236.597222222219</v>
      </c>
      <c r="E159" s="8">
        <v>41240.727777777778</v>
      </c>
      <c r="F159" s="69">
        <f t="shared" si="4"/>
        <v>4.1305555555591127</v>
      </c>
      <c r="G159" s="182">
        <f t="shared" si="5"/>
        <v>4.1305555555591127</v>
      </c>
      <c r="H159" s="183"/>
      <c r="I159" s="67">
        <v>1</v>
      </c>
    </row>
    <row r="160" spans="2:9" x14ac:dyDescent="0.25">
      <c r="B160" s="18">
        <v>140</v>
      </c>
      <c r="C160" s="57" t="s">
        <v>7</v>
      </c>
      <c r="D160" s="3">
        <v>41236.65347222222</v>
      </c>
      <c r="E160" s="8">
        <v>41236.654861111114</v>
      </c>
      <c r="F160" s="69">
        <f t="shared" si="4"/>
        <v>1.3888888934161514E-3</v>
      </c>
      <c r="G160" s="182">
        <f t="shared" si="5"/>
        <v>1.3888888934161514E-3</v>
      </c>
      <c r="H160" s="183"/>
      <c r="I160" s="67">
        <v>1</v>
      </c>
    </row>
    <row r="161" spans="2:9" x14ac:dyDescent="0.25">
      <c r="B161" s="18">
        <v>141</v>
      </c>
      <c r="C161" s="57" t="s">
        <v>7</v>
      </c>
      <c r="D161" s="3">
        <v>41236.65347222222</v>
      </c>
      <c r="E161" s="8">
        <v>41236.654166666667</v>
      </c>
      <c r="F161" s="69">
        <f t="shared" si="4"/>
        <v>6.944444467080757E-4</v>
      </c>
      <c r="G161" s="182">
        <f t="shared" si="5"/>
        <v>6.944444467080757E-4</v>
      </c>
      <c r="H161" s="183"/>
      <c r="I161" s="67">
        <v>1</v>
      </c>
    </row>
    <row r="162" spans="2:9" x14ac:dyDescent="0.25">
      <c r="B162" s="18">
        <v>142</v>
      </c>
      <c r="C162" s="57" t="s">
        <v>7</v>
      </c>
      <c r="D162" s="3">
        <v>41236.654861111114</v>
      </c>
      <c r="E162" s="8">
        <v>41236.655555555553</v>
      </c>
      <c r="F162" s="69">
        <f t="shared" si="4"/>
        <v>6.9444443943211809E-4</v>
      </c>
      <c r="G162" s="182">
        <f t="shared" si="5"/>
        <v>6.9444443943211809E-4</v>
      </c>
      <c r="H162" s="183"/>
      <c r="I162" s="67">
        <v>1</v>
      </c>
    </row>
    <row r="163" spans="2:9" x14ac:dyDescent="0.25">
      <c r="B163" s="18">
        <v>143</v>
      </c>
      <c r="C163" s="57" t="s">
        <v>7</v>
      </c>
      <c r="D163" s="3">
        <v>41236.722222222219</v>
      </c>
      <c r="E163" s="8">
        <v>41236.732638888891</v>
      </c>
      <c r="F163" s="69">
        <f t="shared" si="4"/>
        <v>1.0416666671517305E-2</v>
      </c>
      <c r="G163" s="182">
        <f t="shared" si="5"/>
        <v>1.0416666671517305E-2</v>
      </c>
      <c r="H163" s="183"/>
      <c r="I163" s="67">
        <v>1</v>
      </c>
    </row>
    <row r="164" spans="2:9" x14ac:dyDescent="0.25">
      <c r="B164" s="18">
        <v>144</v>
      </c>
      <c r="C164" s="57" t="s">
        <v>7</v>
      </c>
      <c r="D164" s="3">
        <v>41239.361111111109</v>
      </c>
      <c r="E164" s="8">
        <v>41239.385416666664</v>
      </c>
      <c r="F164" s="69">
        <f t="shared" si="4"/>
        <v>2.4305555554747116E-2</v>
      </c>
      <c r="G164" s="182">
        <f t="shared" si="5"/>
        <v>2.4305555554747116E-2</v>
      </c>
      <c r="H164" s="183"/>
      <c r="I164" s="67">
        <v>1</v>
      </c>
    </row>
    <row r="165" spans="2:9" x14ac:dyDescent="0.25">
      <c r="B165" s="18">
        <v>145</v>
      </c>
      <c r="C165" s="57" t="s">
        <v>7</v>
      </c>
      <c r="D165" s="3">
        <v>41239.381249999999</v>
      </c>
      <c r="E165" s="8">
        <v>41239.665972222225</v>
      </c>
      <c r="F165" s="69">
        <f t="shared" si="4"/>
        <v>0.28472222222626442</v>
      </c>
      <c r="G165" s="182">
        <f t="shared" si="5"/>
        <v>0.28472222222626442</v>
      </c>
      <c r="H165" s="183"/>
      <c r="I165" s="67">
        <v>1</v>
      </c>
    </row>
    <row r="166" spans="2:9" x14ac:dyDescent="0.25">
      <c r="B166" s="18">
        <v>146</v>
      </c>
      <c r="C166" s="13" t="s">
        <v>18</v>
      </c>
      <c r="D166" s="3">
        <v>41239.404166666667</v>
      </c>
      <c r="E166" s="8">
        <v>41239.408333333333</v>
      </c>
      <c r="F166" s="69">
        <f t="shared" si="4"/>
        <v>4.166666665696539E-3</v>
      </c>
      <c r="G166" s="182">
        <f t="shared" si="5"/>
        <v>4.166666665696539E-3</v>
      </c>
      <c r="H166" s="183"/>
      <c r="I166" s="67">
        <v>1</v>
      </c>
    </row>
    <row r="167" spans="2:9" x14ac:dyDescent="0.25">
      <c r="B167" s="18">
        <v>147</v>
      </c>
      <c r="C167" s="57" t="s">
        <v>7</v>
      </c>
      <c r="D167" s="3">
        <v>41239.414583333331</v>
      </c>
      <c r="E167" s="8">
        <v>41239.665972222225</v>
      </c>
      <c r="F167" s="69">
        <f t="shared" si="4"/>
        <v>0.25138888889341615</v>
      </c>
      <c r="G167" s="182">
        <f t="shared" si="5"/>
        <v>0.25138888889341615</v>
      </c>
      <c r="H167" s="183"/>
      <c r="I167" s="67">
        <v>1</v>
      </c>
    </row>
    <row r="168" spans="2:9" x14ac:dyDescent="0.25">
      <c r="B168" s="18">
        <v>148</v>
      </c>
      <c r="C168" s="13" t="s">
        <v>18</v>
      </c>
      <c r="D168" s="3">
        <v>41239.416666666664</v>
      </c>
      <c r="E168" s="8">
        <v>41239.46597222222</v>
      </c>
      <c r="F168" s="69">
        <f t="shared" si="4"/>
        <v>4.9305555556202307E-2</v>
      </c>
      <c r="G168" s="182">
        <f t="shared" si="5"/>
        <v>4.9305555556202307E-2</v>
      </c>
      <c r="H168" s="183"/>
      <c r="I168" s="67">
        <v>1</v>
      </c>
    </row>
    <row r="169" spans="2:9" x14ac:dyDescent="0.25">
      <c r="B169" s="18">
        <v>149</v>
      </c>
      <c r="C169" s="13" t="s">
        <v>18</v>
      </c>
      <c r="D169" s="3">
        <v>41239.417361111111</v>
      </c>
      <c r="E169" s="8">
        <v>41239.506249999999</v>
      </c>
      <c r="F169" s="69">
        <f t="shared" si="4"/>
        <v>8.8888888887595385E-2</v>
      </c>
      <c r="G169" s="182">
        <f t="shared" si="5"/>
        <v>8.8888888887595385E-2</v>
      </c>
      <c r="H169" s="183"/>
      <c r="I169" s="67">
        <v>1</v>
      </c>
    </row>
    <row r="170" spans="2:9" x14ac:dyDescent="0.25">
      <c r="B170" s="18">
        <v>150</v>
      </c>
      <c r="C170" s="13" t="s">
        <v>18</v>
      </c>
      <c r="D170" s="3">
        <v>41239.418749999997</v>
      </c>
      <c r="E170" s="8">
        <v>41239.506249999999</v>
      </c>
      <c r="F170" s="69">
        <f t="shared" si="4"/>
        <v>8.7500000001455192E-2</v>
      </c>
      <c r="G170" s="182">
        <f t="shared" si="5"/>
        <v>8.7500000001455192E-2</v>
      </c>
      <c r="H170" s="183"/>
      <c r="I170" s="67">
        <v>1</v>
      </c>
    </row>
    <row r="171" spans="2:9" x14ac:dyDescent="0.25">
      <c r="B171" s="18">
        <v>151</v>
      </c>
      <c r="C171" s="13" t="s">
        <v>18</v>
      </c>
      <c r="D171" s="3">
        <v>41239.420138888891</v>
      </c>
      <c r="E171" s="8">
        <v>41239.506944444445</v>
      </c>
      <c r="F171" s="69">
        <f t="shared" si="4"/>
        <v>8.6805555554747116E-2</v>
      </c>
      <c r="G171" s="182">
        <f t="shared" si="5"/>
        <v>8.6805555554747116E-2</v>
      </c>
      <c r="H171" s="183"/>
      <c r="I171" s="67">
        <v>1</v>
      </c>
    </row>
    <row r="172" spans="2:9" x14ac:dyDescent="0.25">
      <c r="B172" s="18">
        <v>152</v>
      </c>
      <c r="C172" s="57" t="s">
        <v>7</v>
      </c>
      <c r="D172" s="3">
        <v>41239.447916666664</v>
      </c>
      <c r="E172" s="8">
        <v>41239.462500000001</v>
      </c>
      <c r="F172" s="69">
        <f t="shared" si="4"/>
        <v>1.4583333337213844E-2</v>
      </c>
      <c r="G172" s="182">
        <f t="shared" si="5"/>
        <v>1.4583333337213844E-2</v>
      </c>
      <c r="H172" s="183"/>
      <c r="I172" s="67">
        <v>1</v>
      </c>
    </row>
    <row r="173" spans="2:9" x14ac:dyDescent="0.25">
      <c r="B173" s="18">
        <v>153</v>
      </c>
      <c r="C173" s="13" t="s">
        <v>18</v>
      </c>
      <c r="D173" s="3">
        <v>41239.462500000001</v>
      </c>
      <c r="E173" s="8">
        <v>41239.463888888888</v>
      </c>
      <c r="F173" s="69">
        <f t="shared" si="4"/>
        <v>1.3888888861401938E-3</v>
      </c>
      <c r="G173" s="182">
        <f t="shared" si="5"/>
        <v>1.3888888861401938E-3</v>
      </c>
      <c r="H173" s="183"/>
      <c r="I173" s="67">
        <v>1</v>
      </c>
    </row>
    <row r="174" spans="2:9" x14ac:dyDescent="0.25">
      <c r="B174" s="18">
        <v>154</v>
      </c>
      <c r="C174" s="13" t="s">
        <v>18</v>
      </c>
      <c r="D174" s="3">
        <v>41239.463888888888</v>
      </c>
      <c r="E174" s="8">
        <v>41239.466666666667</v>
      </c>
      <c r="F174" s="69">
        <f t="shared" si="4"/>
        <v>2.7777777795563452E-3</v>
      </c>
      <c r="G174" s="182">
        <f t="shared" si="5"/>
        <v>2.7777777795563452E-3</v>
      </c>
      <c r="H174" s="183"/>
      <c r="I174" s="67">
        <v>1</v>
      </c>
    </row>
    <row r="175" spans="2:9" x14ac:dyDescent="0.25">
      <c r="B175" s="18">
        <v>155</v>
      </c>
      <c r="C175" s="13" t="s">
        <v>18</v>
      </c>
      <c r="D175" s="3">
        <v>41239.467361111114</v>
      </c>
      <c r="E175" s="8">
        <v>41239.472222222219</v>
      </c>
      <c r="F175" s="69">
        <f t="shared" si="4"/>
        <v>4.8611111051286571E-3</v>
      </c>
      <c r="G175" s="182">
        <f t="shared" si="5"/>
        <v>4.8611111051286571E-3</v>
      </c>
      <c r="H175" s="183"/>
      <c r="I175" s="67">
        <v>1</v>
      </c>
    </row>
    <row r="176" spans="2:9" x14ac:dyDescent="0.25">
      <c r="B176" s="18">
        <v>156</v>
      </c>
      <c r="C176" s="57" t="s">
        <v>7</v>
      </c>
      <c r="D176" s="3">
        <v>41239.504861111112</v>
      </c>
      <c r="E176" s="8">
        <v>41240.663888888892</v>
      </c>
      <c r="F176" s="69">
        <f t="shared" si="4"/>
        <v>1.1590277777795563</v>
      </c>
      <c r="G176" s="182">
        <f t="shared" si="5"/>
        <v>1.1590277777795563</v>
      </c>
      <c r="H176" s="183"/>
      <c r="I176" s="67">
        <v>1</v>
      </c>
    </row>
    <row r="177" spans="2:9" x14ac:dyDescent="0.25">
      <c r="B177" s="18">
        <v>157</v>
      </c>
      <c r="C177" s="57" t="s">
        <v>7</v>
      </c>
      <c r="D177" s="3">
        <v>41239.666666666664</v>
      </c>
      <c r="E177" s="8">
        <v>41239.749305555553</v>
      </c>
      <c r="F177" s="69">
        <f t="shared" si="4"/>
        <v>8.2638888889050577E-2</v>
      </c>
      <c r="G177" s="182">
        <f t="shared" si="5"/>
        <v>8.2638888889050577E-2</v>
      </c>
      <c r="H177" s="183"/>
      <c r="I177" s="67">
        <v>1</v>
      </c>
    </row>
    <row r="178" spans="2:9" x14ac:dyDescent="0.25">
      <c r="B178" s="18">
        <v>158</v>
      </c>
      <c r="C178" s="13" t="s">
        <v>18</v>
      </c>
      <c r="D178" s="3">
        <v>41239.680555555555</v>
      </c>
      <c r="E178" s="8">
        <v>41239.738888888889</v>
      </c>
      <c r="F178" s="69">
        <f t="shared" si="4"/>
        <v>5.8333333334303461E-2</v>
      </c>
      <c r="G178" s="182">
        <f t="shared" si="5"/>
        <v>5.8333333334303461E-2</v>
      </c>
      <c r="H178" s="183"/>
      <c r="I178" s="67">
        <v>1</v>
      </c>
    </row>
    <row r="179" spans="2:9" x14ac:dyDescent="0.25">
      <c r="B179" s="18">
        <v>159</v>
      </c>
      <c r="C179" s="57" t="s">
        <v>7</v>
      </c>
      <c r="D179" s="3">
        <v>41239.703472222223</v>
      </c>
      <c r="E179" s="8">
        <v>41239.75</v>
      </c>
      <c r="F179" s="69">
        <f t="shared" si="4"/>
        <v>4.6527777776645962E-2</v>
      </c>
      <c r="G179" s="182">
        <f t="shared" si="5"/>
        <v>4.6527777776645962E-2</v>
      </c>
      <c r="H179" s="183"/>
      <c r="I179" s="67">
        <v>1</v>
      </c>
    </row>
    <row r="180" spans="2:9" x14ac:dyDescent="0.25">
      <c r="B180" s="18">
        <v>160</v>
      </c>
      <c r="C180" s="13" t="s">
        <v>18</v>
      </c>
      <c r="D180" s="3">
        <v>41239.703472222223</v>
      </c>
      <c r="E180" s="8">
        <v>41239.75</v>
      </c>
      <c r="F180" s="69">
        <f t="shared" si="4"/>
        <v>4.6527777776645962E-2</v>
      </c>
      <c r="G180" s="182">
        <f t="shared" si="5"/>
        <v>4.6527777776645962E-2</v>
      </c>
      <c r="H180" s="183"/>
      <c r="I180" s="67">
        <v>1</v>
      </c>
    </row>
    <row r="181" spans="2:9" x14ac:dyDescent="0.25">
      <c r="B181" s="18">
        <v>161</v>
      </c>
      <c r="C181" s="57" t="s">
        <v>7</v>
      </c>
      <c r="D181" s="3">
        <v>41240.337500000001</v>
      </c>
      <c r="E181" s="8">
        <v>41240.34375</v>
      </c>
      <c r="F181" s="69">
        <f t="shared" si="4"/>
        <v>6.2499999985448085E-3</v>
      </c>
      <c r="G181" s="182">
        <f t="shared" si="5"/>
        <v>6.2499999985448085E-3</v>
      </c>
      <c r="H181" s="183"/>
      <c r="I181" s="67">
        <v>1</v>
      </c>
    </row>
    <row r="182" spans="2:9" x14ac:dyDescent="0.25">
      <c r="B182" s="18">
        <v>162</v>
      </c>
      <c r="C182" s="57" t="s">
        <v>7</v>
      </c>
      <c r="D182" s="3">
        <v>41240.381249999999</v>
      </c>
      <c r="E182" s="8">
        <v>41240.745833333334</v>
      </c>
      <c r="F182" s="69">
        <f t="shared" si="4"/>
        <v>0.36458333333575865</v>
      </c>
      <c r="G182" s="182">
        <f t="shared" si="5"/>
        <v>0.36458333333575865</v>
      </c>
      <c r="H182" s="183"/>
      <c r="I182" s="67">
        <v>1</v>
      </c>
    </row>
    <row r="183" spans="2:9" x14ac:dyDescent="0.25">
      <c r="B183" s="18">
        <v>163</v>
      </c>
      <c r="C183" s="57" t="s">
        <v>7</v>
      </c>
      <c r="D183" s="3">
        <v>41240.531944444447</v>
      </c>
      <c r="E183" s="8">
        <v>41240.746527777781</v>
      </c>
      <c r="F183" s="69">
        <f t="shared" si="4"/>
        <v>0.21458333333430346</v>
      </c>
      <c r="G183" s="182">
        <f t="shared" si="5"/>
        <v>0.21458333333430346</v>
      </c>
      <c r="H183" s="183"/>
      <c r="I183" s="67">
        <v>1</v>
      </c>
    </row>
    <row r="184" spans="2:9" x14ac:dyDescent="0.25">
      <c r="B184" s="18">
        <v>164</v>
      </c>
      <c r="C184" s="13" t="s">
        <v>18</v>
      </c>
      <c r="D184" s="3">
        <v>41240.655555555553</v>
      </c>
      <c r="E184" s="8">
        <v>41240.660416666666</v>
      </c>
      <c r="F184" s="69">
        <f t="shared" si="4"/>
        <v>4.8611111124046147E-3</v>
      </c>
      <c r="G184" s="182">
        <f t="shared" si="5"/>
        <v>4.8611111124046147E-3</v>
      </c>
      <c r="H184" s="183"/>
      <c r="I184" s="67">
        <v>1</v>
      </c>
    </row>
    <row r="185" spans="2:9" x14ac:dyDescent="0.25">
      <c r="B185" s="18">
        <v>165</v>
      </c>
      <c r="C185" s="13" t="s">
        <v>18</v>
      </c>
      <c r="D185" s="3">
        <v>41240.65625</v>
      </c>
      <c r="E185" s="8">
        <v>41240.660416666666</v>
      </c>
      <c r="F185" s="69">
        <f t="shared" si="4"/>
        <v>4.166666665696539E-3</v>
      </c>
      <c r="G185" s="182">
        <f t="shared" si="5"/>
        <v>4.166666665696539E-3</v>
      </c>
      <c r="H185" s="183"/>
      <c r="I185" s="67">
        <v>1</v>
      </c>
    </row>
    <row r="186" spans="2:9" x14ac:dyDescent="0.25">
      <c r="B186" s="18">
        <v>166</v>
      </c>
      <c r="C186" s="13" t="s">
        <v>18</v>
      </c>
      <c r="D186" s="3">
        <v>41240.656944444447</v>
      </c>
      <c r="E186" s="8">
        <v>41240.661111111112</v>
      </c>
      <c r="F186" s="69">
        <f t="shared" si="4"/>
        <v>4.166666665696539E-3</v>
      </c>
      <c r="G186" s="182">
        <f t="shared" si="5"/>
        <v>4.166666665696539E-3</v>
      </c>
      <c r="H186" s="183"/>
      <c r="I186" s="67">
        <v>1</v>
      </c>
    </row>
    <row r="187" spans="2:9" x14ac:dyDescent="0.25">
      <c r="B187" s="18">
        <v>167</v>
      </c>
      <c r="C187" s="13" t="s">
        <v>18</v>
      </c>
      <c r="D187" s="3">
        <v>41240.656944444447</v>
      </c>
      <c r="E187" s="8">
        <v>41240.661111111112</v>
      </c>
      <c r="F187" s="69">
        <f t="shared" si="4"/>
        <v>4.166666665696539E-3</v>
      </c>
      <c r="G187" s="182">
        <f t="shared" si="5"/>
        <v>4.166666665696539E-3</v>
      </c>
      <c r="H187" s="183"/>
      <c r="I187" s="67">
        <v>1</v>
      </c>
    </row>
    <row r="188" spans="2:9" x14ac:dyDescent="0.25">
      <c r="B188" s="18">
        <v>168</v>
      </c>
      <c r="C188" s="13" t="s">
        <v>18</v>
      </c>
      <c r="D188" s="3">
        <v>41240.656944444447</v>
      </c>
      <c r="E188" s="8">
        <v>41240.661805555559</v>
      </c>
      <c r="F188" s="69">
        <f t="shared" si="4"/>
        <v>4.8611111124046147E-3</v>
      </c>
      <c r="G188" s="182">
        <f t="shared" si="5"/>
        <v>4.8611111124046147E-3</v>
      </c>
      <c r="H188" s="183"/>
      <c r="I188" s="67">
        <v>1</v>
      </c>
    </row>
    <row r="189" spans="2:9" x14ac:dyDescent="0.25">
      <c r="B189" s="18">
        <v>169</v>
      </c>
      <c r="C189" s="13" t="s">
        <v>18</v>
      </c>
      <c r="D189" s="3">
        <v>41240.657638888886</v>
      </c>
      <c r="E189" s="8">
        <v>41240.661805555559</v>
      </c>
      <c r="F189" s="69">
        <f t="shared" si="4"/>
        <v>4.1666666729724966E-3</v>
      </c>
      <c r="G189" s="182">
        <f t="shared" si="5"/>
        <v>4.1666666729724966E-3</v>
      </c>
      <c r="H189" s="183"/>
      <c r="I189" s="67">
        <v>1</v>
      </c>
    </row>
    <row r="190" spans="2:9" x14ac:dyDescent="0.25">
      <c r="B190" s="18">
        <v>170</v>
      </c>
      <c r="C190" s="13" t="s">
        <v>18</v>
      </c>
      <c r="D190" s="3">
        <v>41240.657638888886</v>
      </c>
      <c r="E190" s="8">
        <v>41240.661805555559</v>
      </c>
      <c r="F190" s="69">
        <f t="shared" si="4"/>
        <v>4.1666666729724966E-3</v>
      </c>
      <c r="G190" s="182">
        <f t="shared" si="5"/>
        <v>4.1666666729724966E-3</v>
      </c>
      <c r="H190" s="183"/>
      <c r="I190" s="67">
        <v>1</v>
      </c>
    </row>
    <row r="191" spans="2:9" x14ac:dyDescent="0.25">
      <c r="B191" s="18">
        <v>171</v>
      </c>
      <c r="C191" s="13" t="s">
        <v>18</v>
      </c>
      <c r="D191" s="3">
        <v>41240.657638888886</v>
      </c>
      <c r="E191" s="8">
        <v>41240.662499999999</v>
      </c>
      <c r="F191" s="69">
        <f t="shared" si="4"/>
        <v>4.8611111124046147E-3</v>
      </c>
      <c r="G191" s="182">
        <f t="shared" si="5"/>
        <v>4.8611111124046147E-3</v>
      </c>
      <c r="H191" s="183"/>
      <c r="I191" s="67">
        <v>1</v>
      </c>
    </row>
    <row r="192" spans="2:9" x14ac:dyDescent="0.25">
      <c r="B192" s="18">
        <v>172</v>
      </c>
      <c r="C192" s="13" t="s">
        <v>18</v>
      </c>
      <c r="D192" s="3">
        <v>41240.658333333333</v>
      </c>
      <c r="E192" s="8">
        <v>41240.662499999999</v>
      </c>
      <c r="F192" s="69">
        <f t="shared" si="4"/>
        <v>4.166666665696539E-3</v>
      </c>
      <c r="G192" s="182">
        <f t="shared" si="5"/>
        <v>4.166666665696539E-3</v>
      </c>
      <c r="H192" s="183"/>
      <c r="I192" s="67">
        <v>1</v>
      </c>
    </row>
    <row r="193" spans="2:9" x14ac:dyDescent="0.25">
      <c r="B193" s="18">
        <v>173</v>
      </c>
      <c r="C193" s="13" t="s">
        <v>18</v>
      </c>
      <c r="D193" s="3">
        <v>41240.658333333333</v>
      </c>
      <c r="E193" s="8">
        <v>41240.662499999999</v>
      </c>
      <c r="F193" s="69">
        <f t="shared" si="4"/>
        <v>4.166666665696539E-3</v>
      </c>
      <c r="G193" s="182">
        <f t="shared" si="5"/>
        <v>4.166666665696539E-3</v>
      </c>
      <c r="H193" s="183"/>
      <c r="I193" s="67">
        <v>1</v>
      </c>
    </row>
    <row r="194" spans="2:9" x14ac:dyDescent="0.25">
      <c r="B194" s="18">
        <v>174</v>
      </c>
      <c r="C194" s="13" t="s">
        <v>18</v>
      </c>
      <c r="D194" s="3">
        <v>41240.65902777778</v>
      </c>
      <c r="E194" s="8">
        <v>41240.663194444445</v>
      </c>
      <c r="F194" s="69">
        <f t="shared" si="4"/>
        <v>4.166666665696539E-3</v>
      </c>
      <c r="G194" s="182">
        <f t="shared" si="5"/>
        <v>4.166666665696539E-3</v>
      </c>
      <c r="H194" s="183"/>
      <c r="I194" s="67">
        <v>1</v>
      </c>
    </row>
    <row r="195" spans="2:9" x14ac:dyDescent="0.25">
      <c r="B195" s="18">
        <v>175</v>
      </c>
      <c r="C195" s="13" t="s">
        <v>18</v>
      </c>
      <c r="D195" s="3">
        <v>41240.65902777778</v>
      </c>
      <c r="E195" s="8">
        <v>41240.663194444445</v>
      </c>
      <c r="F195" s="69">
        <f t="shared" si="4"/>
        <v>4.166666665696539E-3</v>
      </c>
      <c r="G195" s="182">
        <f t="shared" si="5"/>
        <v>4.166666665696539E-3</v>
      </c>
      <c r="H195" s="183"/>
      <c r="I195" s="67">
        <v>1</v>
      </c>
    </row>
    <row r="196" spans="2:9" x14ac:dyDescent="0.25">
      <c r="B196" s="18">
        <v>176</v>
      </c>
      <c r="C196" s="13" t="s">
        <v>18</v>
      </c>
      <c r="D196" s="3">
        <v>41240.65902777778</v>
      </c>
      <c r="E196" s="8">
        <v>41240.661111111112</v>
      </c>
      <c r="F196" s="69">
        <f t="shared" si="4"/>
        <v>2.0833333328482695E-3</v>
      </c>
      <c r="G196" s="182">
        <f t="shared" si="5"/>
        <v>2.0833333328482695E-3</v>
      </c>
      <c r="H196" s="183"/>
      <c r="I196" s="67">
        <v>1</v>
      </c>
    </row>
    <row r="197" spans="2:9" x14ac:dyDescent="0.25">
      <c r="B197" s="18">
        <v>177</v>
      </c>
      <c r="C197" s="57" t="s">
        <v>7</v>
      </c>
      <c r="D197" s="3">
        <v>41240.668749999997</v>
      </c>
      <c r="E197" s="8">
        <v>41240.672222222223</v>
      </c>
      <c r="F197" s="69">
        <f t="shared" si="4"/>
        <v>3.4722222262644209E-3</v>
      </c>
      <c r="G197" s="182">
        <f t="shared" si="5"/>
        <v>3.4722222262644209E-3</v>
      </c>
      <c r="H197" s="183"/>
      <c r="I197" s="67">
        <v>1</v>
      </c>
    </row>
    <row r="198" spans="2:9" x14ac:dyDescent="0.25">
      <c r="B198" s="18">
        <v>178</v>
      </c>
      <c r="C198" s="13" t="s">
        <v>18</v>
      </c>
      <c r="D198" s="3">
        <v>41240.675000000003</v>
      </c>
      <c r="E198" s="8">
        <v>41240.678472222222</v>
      </c>
      <c r="F198" s="69">
        <f t="shared" si="4"/>
        <v>3.4722222189884633E-3</v>
      </c>
      <c r="G198" s="182">
        <f t="shared" si="5"/>
        <v>3.4722222189884633E-3</v>
      </c>
      <c r="H198" s="183"/>
      <c r="I198" s="67">
        <v>1</v>
      </c>
    </row>
    <row r="199" spans="2:9" x14ac:dyDescent="0.25">
      <c r="B199" s="18">
        <v>179</v>
      </c>
      <c r="C199" s="13" t="s">
        <v>18</v>
      </c>
      <c r="D199" s="3">
        <v>41240.676388888889</v>
      </c>
      <c r="E199" s="8">
        <v>41241.345833333333</v>
      </c>
      <c r="F199" s="69">
        <f t="shared" si="4"/>
        <v>0.66944444444379769</v>
      </c>
      <c r="G199" s="182">
        <f t="shared" si="5"/>
        <v>0.66944444444379769</v>
      </c>
      <c r="H199" s="183"/>
      <c r="I199" s="67">
        <v>1</v>
      </c>
    </row>
    <row r="200" spans="2:9" x14ac:dyDescent="0.25">
      <c r="B200" s="18">
        <v>180</v>
      </c>
      <c r="C200" s="13" t="s">
        <v>18</v>
      </c>
      <c r="D200" s="3">
        <v>41240.679861111108</v>
      </c>
      <c r="E200" s="8">
        <v>41240.681250000001</v>
      </c>
      <c r="F200" s="69">
        <f t="shared" si="4"/>
        <v>1.3888888934161514E-3</v>
      </c>
      <c r="G200" s="182">
        <f t="shared" si="5"/>
        <v>1.3888888934161514E-3</v>
      </c>
      <c r="H200" s="183"/>
      <c r="I200" s="67">
        <v>1</v>
      </c>
    </row>
    <row r="201" spans="2:9" x14ac:dyDescent="0.25">
      <c r="B201" s="18">
        <v>181</v>
      </c>
      <c r="C201" s="13" t="s">
        <v>18</v>
      </c>
      <c r="D201" s="3">
        <v>41240.681944444441</v>
      </c>
      <c r="E201" s="8">
        <v>41240.68472222222</v>
      </c>
      <c r="F201" s="69">
        <f t="shared" si="4"/>
        <v>2.7777777795563452E-3</v>
      </c>
      <c r="G201" s="182">
        <f t="shared" si="5"/>
        <v>2.7777777795563452E-3</v>
      </c>
      <c r="H201" s="183"/>
      <c r="I201" s="67">
        <v>1</v>
      </c>
    </row>
    <row r="202" spans="2:9" x14ac:dyDescent="0.25">
      <c r="B202" s="18">
        <v>182</v>
      </c>
      <c r="C202" s="57" t="s">
        <v>7</v>
      </c>
      <c r="D202" s="3">
        <v>41240.696527777778</v>
      </c>
      <c r="E202" s="8">
        <v>41243.463194444441</v>
      </c>
      <c r="F202" s="69">
        <f t="shared" si="4"/>
        <v>2.7666666666627862</v>
      </c>
      <c r="G202" s="182">
        <f t="shared" si="5"/>
        <v>2.7666666666627862</v>
      </c>
      <c r="H202" s="183"/>
      <c r="I202" s="67">
        <v>1</v>
      </c>
    </row>
    <row r="203" spans="2:9" x14ac:dyDescent="0.25">
      <c r="B203" s="18">
        <v>183</v>
      </c>
      <c r="C203" s="13" t="s">
        <v>18</v>
      </c>
      <c r="D203" s="3">
        <v>41240.701388888891</v>
      </c>
      <c r="E203" s="8">
        <v>41240.709027777775</v>
      </c>
      <c r="F203" s="69">
        <f t="shared" si="4"/>
        <v>7.6388888846850023E-3</v>
      </c>
      <c r="G203" s="182">
        <f t="shared" si="5"/>
        <v>7.6388888846850023E-3</v>
      </c>
      <c r="H203" s="183"/>
      <c r="I203" s="67">
        <v>1</v>
      </c>
    </row>
    <row r="204" spans="2:9" x14ac:dyDescent="0.25">
      <c r="B204" s="18">
        <v>184</v>
      </c>
      <c r="C204" s="13" t="s">
        <v>18</v>
      </c>
      <c r="D204" s="3">
        <v>41240.702777777777</v>
      </c>
      <c r="E204" s="8">
        <v>41240.709027777775</v>
      </c>
      <c r="F204" s="69">
        <f t="shared" si="4"/>
        <v>6.2499999985448085E-3</v>
      </c>
      <c r="G204" s="182">
        <f t="shared" si="5"/>
        <v>6.2499999985448085E-3</v>
      </c>
      <c r="H204" s="183"/>
      <c r="I204" s="67">
        <v>1</v>
      </c>
    </row>
    <row r="205" spans="2:9" x14ac:dyDescent="0.25">
      <c r="B205" s="18">
        <v>185</v>
      </c>
      <c r="C205" s="13" t="s">
        <v>18</v>
      </c>
      <c r="D205" s="3">
        <v>41240.703472222223</v>
      </c>
      <c r="E205" s="8">
        <v>41240.709722222222</v>
      </c>
      <c r="F205" s="69">
        <f t="shared" si="4"/>
        <v>6.2499999985448085E-3</v>
      </c>
      <c r="G205" s="182">
        <f t="shared" si="5"/>
        <v>6.2499999985448085E-3</v>
      </c>
      <c r="H205" s="183"/>
      <c r="I205" s="67">
        <v>1</v>
      </c>
    </row>
    <row r="206" spans="2:9" x14ac:dyDescent="0.25">
      <c r="B206" s="18">
        <v>186</v>
      </c>
      <c r="C206" s="13" t="s">
        <v>18</v>
      </c>
      <c r="D206" s="3">
        <v>41240.70416666667</v>
      </c>
      <c r="E206" s="8">
        <v>41240.709722222222</v>
      </c>
      <c r="F206" s="69">
        <f t="shared" si="4"/>
        <v>5.5555555518367328E-3</v>
      </c>
      <c r="G206" s="182">
        <f t="shared" si="5"/>
        <v>5.5555555518367328E-3</v>
      </c>
      <c r="H206" s="183"/>
      <c r="I206" s="67">
        <v>1</v>
      </c>
    </row>
    <row r="207" spans="2:9" x14ac:dyDescent="0.25">
      <c r="B207" s="18">
        <v>187</v>
      </c>
      <c r="C207" s="13" t="s">
        <v>18</v>
      </c>
      <c r="D207" s="3">
        <v>41240.70416666667</v>
      </c>
      <c r="E207" s="8">
        <v>41240.709722222222</v>
      </c>
      <c r="F207" s="69">
        <f t="shared" si="4"/>
        <v>5.5555555518367328E-3</v>
      </c>
      <c r="G207" s="182">
        <f t="shared" si="5"/>
        <v>5.5555555518367328E-3</v>
      </c>
      <c r="H207" s="183"/>
      <c r="I207" s="67">
        <v>1</v>
      </c>
    </row>
    <row r="208" spans="2:9" x14ac:dyDescent="0.25">
      <c r="B208" s="18">
        <v>188</v>
      </c>
      <c r="C208" s="13" t="s">
        <v>18</v>
      </c>
      <c r="D208" s="3">
        <v>41240.70416666667</v>
      </c>
      <c r="E208" s="8">
        <v>41240.710416666669</v>
      </c>
      <c r="F208" s="69">
        <f t="shared" si="4"/>
        <v>6.2499999985448085E-3</v>
      </c>
      <c r="G208" s="182">
        <f t="shared" si="5"/>
        <v>6.2499999985448085E-3</v>
      </c>
      <c r="H208" s="183"/>
      <c r="I208" s="67">
        <v>1</v>
      </c>
    </row>
    <row r="209" spans="2:9" x14ac:dyDescent="0.25">
      <c r="B209" s="18">
        <v>189</v>
      </c>
      <c r="C209" s="13" t="s">
        <v>18</v>
      </c>
      <c r="D209" s="3">
        <v>41240.704861111109</v>
      </c>
      <c r="E209" s="8">
        <v>41240.710416666669</v>
      </c>
      <c r="F209" s="69">
        <f t="shared" si="4"/>
        <v>5.5555555591126904E-3</v>
      </c>
      <c r="G209" s="182">
        <f t="shared" si="5"/>
        <v>5.5555555591126904E-3</v>
      </c>
      <c r="H209" s="183"/>
      <c r="I209" s="67">
        <v>1</v>
      </c>
    </row>
    <row r="210" spans="2:9" x14ac:dyDescent="0.25">
      <c r="B210" s="18">
        <v>190</v>
      </c>
      <c r="C210" s="13" t="s">
        <v>18</v>
      </c>
      <c r="D210" s="3">
        <v>41240.705555555556</v>
      </c>
      <c r="E210" s="8">
        <v>41240.711111111108</v>
      </c>
      <c r="F210" s="69">
        <f t="shared" si="4"/>
        <v>5.5555555518367328E-3</v>
      </c>
      <c r="G210" s="182">
        <f t="shared" si="5"/>
        <v>5.5555555518367328E-3</v>
      </c>
      <c r="H210" s="183"/>
      <c r="I210" s="67">
        <v>1</v>
      </c>
    </row>
    <row r="211" spans="2:9" x14ac:dyDescent="0.25">
      <c r="B211" s="18">
        <v>191</v>
      </c>
      <c r="C211" s="13" t="s">
        <v>18</v>
      </c>
      <c r="D211" s="3">
        <v>41240.705555555556</v>
      </c>
      <c r="E211" s="8">
        <v>41240.711111111108</v>
      </c>
      <c r="F211" s="69">
        <f t="shared" si="4"/>
        <v>5.5555555518367328E-3</v>
      </c>
      <c r="G211" s="182">
        <f t="shared" si="5"/>
        <v>5.5555555518367328E-3</v>
      </c>
      <c r="H211" s="183"/>
      <c r="I211" s="67">
        <v>1</v>
      </c>
    </row>
    <row r="212" spans="2:9" x14ac:dyDescent="0.25">
      <c r="B212" s="18">
        <v>192</v>
      </c>
      <c r="C212" s="13" t="s">
        <v>18</v>
      </c>
      <c r="D212" s="3">
        <v>41240.705555555556</v>
      </c>
      <c r="E212" s="8">
        <v>41240.711111111108</v>
      </c>
      <c r="F212" s="69">
        <f t="shared" si="4"/>
        <v>5.5555555518367328E-3</v>
      </c>
      <c r="G212" s="182">
        <f t="shared" si="5"/>
        <v>5.5555555518367328E-3</v>
      </c>
      <c r="H212" s="183"/>
      <c r="I212" s="67">
        <v>1</v>
      </c>
    </row>
    <row r="213" spans="2:9" x14ac:dyDescent="0.25">
      <c r="B213" s="18">
        <v>193</v>
      </c>
      <c r="C213" s="13" t="s">
        <v>18</v>
      </c>
      <c r="D213" s="3">
        <v>41240.706944444442</v>
      </c>
      <c r="E213" s="8">
        <v>41240.711111111108</v>
      </c>
      <c r="F213" s="69">
        <f t="shared" si="4"/>
        <v>4.166666665696539E-3</v>
      </c>
      <c r="G213" s="182">
        <f t="shared" si="5"/>
        <v>4.166666665696539E-3</v>
      </c>
      <c r="H213" s="183"/>
      <c r="I213" s="67">
        <v>1</v>
      </c>
    </row>
    <row r="214" spans="2:9" x14ac:dyDescent="0.25">
      <c r="B214" s="18">
        <v>194</v>
      </c>
      <c r="C214" s="13" t="s">
        <v>18</v>
      </c>
      <c r="D214" s="3">
        <v>41240.706944444442</v>
      </c>
      <c r="E214" s="8">
        <v>41240.711805555555</v>
      </c>
      <c r="F214" s="69">
        <f t="shared" ref="F214:F277" si="6">E214-D214</f>
        <v>4.8611111124046147E-3</v>
      </c>
      <c r="G214" s="182">
        <f t="shared" si="5"/>
        <v>4.8611111124046147E-3</v>
      </c>
      <c r="H214" s="183"/>
      <c r="I214" s="67">
        <v>1</v>
      </c>
    </row>
    <row r="215" spans="2:9" x14ac:dyDescent="0.25">
      <c r="B215" s="18">
        <v>195</v>
      </c>
      <c r="C215" s="13" t="s">
        <v>18</v>
      </c>
      <c r="D215" s="3">
        <v>41240.708333333336</v>
      </c>
      <c r="E215" s="8">
        <v>41240.711805555555</v>
      </c>
      <c r="F215" s="69">
        <f t="shared" si="6"/>
        <v>3.4722222189884633E-3</v>
      </c>
      <c r="G215" s="182">
        <f t="shared" ref="G215:G278" si="7">F215</f>
        <v>3.4722222189884633E-3</v>
      </c>
      <c r="H215" s="183"/>
      <c r="I215" s="67">
        <v>1</v>
      </c>
    </row>
    <row r="216" spans="2:9" x14ac:dyDescent="0.25">
      <c r="B216" s="18">
        <v>196</v>
      </c>
      <c r="C216" s="13" t="s">
        <v>18</v>
      </c>
      <c r="D216" s="3">
        <v>41240.711805555555</v>
      </c>
      <c r="E216" s="8">
        <v>41240.714583333334</v>
      </c>
      <c r="F216" s="69">
        <f t="shared" si="6"/>
        <v>2.7777777795563452E-3</v>
      </c>
      <c r="G216" s="182">
        <f t="shared" si="7"/>
        <v>2.7777777795563452E-3</v>
      </c>
      <c r="H216" s="183"/>
      <c r="I216" s="67">
        <v>1</v>
      </c>
    </row>
    <row r="217" spans="2:9" x14ac:dyDescent="0.25">
      <c r="B217" s="18">
        <v>197</v>
      </c>
      <c r="C217" s="13" t="s">
        <v>18</v>
      </c>
      <c r="D217" s="3">
        <v>41240.712500000001</v>
      </c>
      <c r="E217" s="8">
        <v>41240.715277777781</v>
      </c>
      <c r="F217" s="69">
        <f t="shared" si="6"/>
        <v>2.7777777795563452E-3</v>
      </c>
      <c r="G217" s="182">
        <f t="shared" si="7"/>
        <v>2.7777777795563452E-3</v>
      </c>
      <c r="H217" s="183"/>
      <c r="I217" s="67">
        <v>1</v>
      </c>
    </row>
    <row r="218" spans="2:9" x14ac:dyDescent="0.25">
      <c r="B218" s="18">
        <v>198</v>
      </c>
      <c r="C218" s="13" t="s">
        <v>18</v>
      </c>
      <c r="D218" s="3">
        <v>41240.712500000001</v>
      </c>
      <c r="E218" s="8">
        <v>41240.715277777781</v>
      </c>
      <c r="F218" s="69">
        <f t="shared" si="6"/>
        <v>2.7777777795563452E-3</v>
      </c>
      <c r="G218" s="182">
        <f t="shared" si="7"/>
        <v>2.7777777795563452E-3</v>
      </c>
      <c r="H218" s="183"/>
      <c r="I218" s="67">
        <v>1</v>
      </c>
    </row>
    <row r="219" spans="2:9" x14ac:dyDescent="0.25">
      <c r="B219" s="18">
        <v>199</v>
      </c>
      <c r="C219" s="13" t="s">
        <v>18</v>
      </c>
      <c r="D219" s="3">
        <v>41240.713194444441</v>
      </c>
      <c r="E219" s="8">
        <v>41240.715277777781</v>
      </c>
      <c r="F219" s="69">
        <f t="shared" si="6"/>
        <v>2.0833333401242271E-3</v>
      </c>
      <c r="G219" s="182">
        <f t="shared" si="7"/>
        <v>2.0833333401242271E-3</v>
      </c>
      <c r="H219" s="183"/>
      <c r="I219" s="67">
        <v>1</v>
      </c>
    </row>
    <row r="220" spans="2:9" x14ac:dyDescent="0.25">
      <c r="B220" s="18">
        <v>200</v>
      </c>
      <c r="C220" s="13" t="s">
        <v>18</v>
      </c>
      <c r="D220" s="3">
        <v>41240.713194444441</v>
      </c>
      <c r="E220" s="8">
        <v>41240.71597222222</v>
      </c>
      <c r="F220" s="69">
        <f t="shared" si="6"/>
        <v>2.7777777795563452E-3</v>
      </c>
      <c r="G220" s="182">
        <f t="shared" si="7"/>
        <v>2.7777777795563452E-3</v>
      </c>
      <c r="H220" s="183"/>
      <c r="I220" s="67">
        <v>1</v>
      </c>
    </row>
    <row r="221" spans="2:9" x14ac:dyDescent="0.25">
      <c r="B221" s="18">
        <v>201</v>
      </c>
      <c r="C221" s="13" t="s">
        <v>18</v>
      </c>
      <c r="D221" s="3">
        <v>41240.713888888888</v>
      </c>
      <c r="E221" s="8">
        <v>41240.71597222222</v>
      </c>
      <c r="F221" s="69">
        <f t="shared" si="6"/>
        <v>2.0833333328482695E-3</v>
      </c>
      <c r="G221" s="182">
        <f t="shared" si="7"/>
        <v>2.0833333328482695E-3</v>
      </c>
      <c r="H221" s="183"/>
      <c r="I221" s="67">
        <v>1</v>
      </c>
    </row>
    <row r="222" spans="2:9" x14ac:dyDescent="0.25">
      <c r="B222" s="18">
        <v>202</v>
      </c>
      <c r="C222" s="13" t="s">
        <v>18</v>
      </c>
      <c r="D222" s="3">
        <v>41240.713888888888</v>
      </c>
      <c r="E222" s="8">
        <v>41240.71597222222</v>
      </c>
      <c r="F222" s="69">
        <f t="shared" si="6"/>
        <v>2.0833333328482695E-3</v>
      </c>
      <c r="G222" s="182">
        <f t="shared" si="7"/>
        <v>2.0833333328482695E-3</v>
      </c>
      <c r="H222" s="183"/>
      <c r="I222" s="67">
        <v>1</v>
      </c>
    </row>
    <row r="223" spans="2:9" x14ac:dyDescent="0.25">
      <c r="B223" s="18">
        <v>203</v>
      </c>
      <c r="C223" s="13" t="s">
        <v>18</v>
      </c>
      <c r="D223" s="3">
        <v>41240.713888888888</v>
      </c>
      <c r="E223" s="8">
        <v>41240.71597222222</v>
      </c>
      <c r="F223" s="69">
        <f t="shared" si="6"/>
        <v>2.0833333328482695E-3</v>
      </c>
      <c r="G223" s="182">
        <f t="shared" si="7"/>
        <v>2.0833333328482695E-3</v>
      </c>
      <c r="H223" s="183"/>
      <c r="I223" s="67">
        <v>1</v>
      </c>
    </row>
    <row r="224" spans="2:9" x14ac:dyDescent="0.25">
      <c r="B224" s="18">
        <v>204</v>
      </c>
      <c r="C224" s="13" t="s">
        <v>18</v>
      </c>
      <c r="D224" s="3">
        <v>41241.34652777778</v>
      </c>
      <c r="E224" s="8">
        <v>41241.347916666666</v>
      </c>
      <c r="F224" s="69">
        <f t="shared" si="6"/>
        <v>1.3888888861401938E-3</v>
      </c>
      <c r="G224" s="182">
        <f t="shared" si="7"/>
        <v>1.3888888861401938E-3</v>
      </c>
      <c r="H224" s="183"/>
      <c r="I224" s="67">
        <v>1</v>
      </c>
    </row>
    <row r="225" spans="2:9" x14ac:dyDescent="0.25">
      <c r="B225" s="18">
        <v>205</v>
      </c>
      <c r="C225" s="13" t="s">
        <v>18</v>
      </c>
      <c r="D225" s="3">
        <v>41241.349305555559</v>
      </c>
      <c r="E225" s="8">
        <v>41241.350694444445</v>
      </c>
      <c r="F225" s="69">
        <f t="shared" si="6"/>
        <v>1.3888888861401938E-3</v>
      </c>
      <c r="G225" s="182">
        <f t="shared" si="7"/>
        <v>1.3888888861401938E-3</v>
      </c>
      <c r="H225" s="183"/>
      <c r="I225" s="67">
        <v>1</v>
      </c>
    </row>
    <row r="226" spans="2:9" x14ac:dyDescent="0.25">
      <c r="B226" s="18">
        <v>206</v>
      </c>
      <c r="C226" s="13" t="s">
        <v>18</v>
      </c>
      <c r="D226" s="3">
        <v>41241.351388888892</v>
      </c>
      <c r="E226" s="8">
        <v>41241.352083333331</v>
      </c>
      <c r="F226" s="69">
        <f t="shared" si="6"/>
        <v>6.9444443943211809E-4</v>
      </c>
      <c r="G226" s="182">
        <f t="shared" si="7"/>
        <v>6.9444443943211809E-4</v>
      </c>
      <c r="H226" s="183"/>
      <c r="I226" s="67">
        <v>1</v>
      </c>
    </row>
    <row r="227" spans="2:9" x14ac:dyDescent="0.25">
      <c r="B227" s="18">
        <v>207</v>
      </c>
      <c r="C227" s="13" t="s">
        <v>18</v>
      </c>
      <c r="D227" s="3">
        <v>41241.359027777777</v>
      </c>
      <c r="E227" s="8">
        <v>41241.36041666667</v>
      </c>
      <c r="F227" s="69">
        <f t="shared" si="6"/>
        <v>1.3888888934161514E-3</v>
      </c>
      <c r="G227" s="182">
        <f t="shared" si="7"/>
        <v>1.3888888934161514E-3</v>
      </c>
      <c r="H227" s="183"/>
      <c r="I227" s="67">
        <v>1</v>
      </c>
    </row>
    <row r="228" spans="2:9" x14ac:dyDescent="0.25">
      <c r="B228" s="18">
        <v>208</v>
      </c>
      <c r="C228" s="13" t="s">
        <v>18</v>
      </c>
      <c r="D228" s="3">
        <v>41241.36041666667</v>
      </c>
      <c r="E228" s="8">
        <v>41241.363194444442</v>
      </c>
      <c r="F228" s="69">
        <f t="shared" si="6"/>
        <v>2.7777777722803876E-3</v>
      </c>
      <c r="G228" s="182">
        <f t="shared" si="7"/>
        <v>2.7777777722803876E-3</v>
      </c>
      <c r="H228" s="183"/>
      <c r="I228" s="67">
        <v>1</v>
      </c>
    </row>
    <row r="229" spans="2:9" x14ac:dyDescent="0.25">
      <c r="B229" s="18">
        <v>209</v>
      </c>
      <c r="C229" s="13" t="s">
        <v>18</v>
      </c>
      <c r="D229" s="3">
        <v>41241.363194444442</v>
      </c>
      <c r="E229" s="8">
        <v>41241.364583333336</v>
      </c>
      <c r="F229" s="69">
        <f t="shared" si="6"/>
        <v>1.3888888934161514E-3</v>
      </c>
      <c r="G229" s="182">
        <f t="shared" si="7"/>
        <v>1.3888888934161514E-3</v>
      </c>
      <c r="H229" s="183"/>
      <c r="I229" s="67">
        <v>1</v>
      </c>
    </row>
    <row r="230" spans="2:9" x14ac:dyDescent="0.25">
      <c r="B230" s="18">
        <v>210</v>
      </c>
      <c r="C230" s="13" t="s">
        <v>18</v>
      </c>
      <c r="D230" s="3">
        <v>41241.364583333336</v>
      </c>
      <c r="E230" s="8">
        <v>41241.367361111108</v>
      </c>
      <c r="F230" s="69">
        <f t="shared" si="6"/>
        <v>2.7777777722803876E-3</v>
      </c>
      <c r="G230" s="182">
        <f t="shared" si="7"/>
        <v>2.7777777722803876E-3</v>
      </c>
      <c r="H230" s="183"/>
      <c r="I230" s="67">
        <v>1</v>
      </c>
    </row>
    <row r="231" spans="2:9" x14ac:dyDescent="0.25">
      <c r="B231" s="18">
        <v>211</v>
      </c>
      <c r="C231" s="13" t="s">
        <v>18</v>
      </c>
      <c r="D231" s="3">
        <v>41241.367361111108</v>
      </c>
      <c r="E231" s="8">
        <v>41241.370138888888</v>
      </c>
      <c r="F231" s="69">
        <f t="shared" si="6"/>
        <v>2.7777777795563452E-3</v>
      </c>
      <c r="G231" s="182">
        <f t="shared" si="7"/>
        <v>2.7777777795563452E-3</v>
      </c>
      <c r="H231" s="183"/>
      <c r="I231" s="67">
        <v>1</v>
      </c>
    </row>
    <row r="232" spans="2:9" x14ac:dyDescent="0.25">
      <c r="B232" s="18">
        <v>212</v>
      </c>
      <c r="C232" s="13" t="s">
        <v>18</v>
      </c>
      <c r="D232" s="3">
        <v>41241.37222222222</v>
      </c>
      <c r="E232" s="8">
        <v>41241.375694444447</v>
      </c>
      <c r="F232" s="69">
        <f t="shared" si="6"/>
        <v>3.4722222262644209E-3</v>
      </c>
      <c r="G232" s="182">
        <f t="shared" si="7"/>
        <v>3.4722222262644209E-3</v>
      </c>
      <c r="H232" s="183"/>
      <c r="I232" s="67">
        <v>1</v>
      </c>
    </row>
    <row r="233" spans="2:9" x14ac:dyDescent="0.25">
      <c r="B233" s="18">
        <v>213</v>
      </c>
      <c r="C233" s="13" t="s">
        <v>18</v>
      </c>
      <c r="D233" s="3">
        <v>41241.380555555559</v>
      </c>
      <c r="E233" s="8">
        <v>41241.384027777778</v>
      </c>
      <c r="F233" s="69">
        <f t="shared" si="6"/>
        <v>3.4722222189884633E-3</v>
      </c>
      <c r="G233" s="182">
        <f t="shared" si="7"/>
        <v>3.4722222189884633E-3</v>
      </c>
      <c r="H233" s="183"/>
      <c r="I233" s="67">
        <v>1</v>
      </c>
    </row>
    <row r="234" spans="2:9" x14ac:dyDescent="0.25">
      <c r="B234" s="18">
        <v>214</v>
      </c>
      <c r="C234" s="13" t="s">
        <v>18</v>
      </c>
      <c r="D234" s="3">
        <v>41241.384722222225</v>
      </c>
      <c r="E234" s="8">
        <v>41241.38958333333</v>
      </c>
      <c r="F234" s="69">
        <f t="shared" si="6"/>
        <v>4.8611111051286571E-3</v>
      </c>
      <c r="G234" s="182">
        <f t="shared" si="7"/>
        <v>4.8611111051286571E-3</v>
      </c>
      <c r="H234" s="183"/>
      <c r="I234" s="67">
        <v>1</v>
      </c>
    </row>
    <row r="235" spans="2:9" x14ac:dyDescent="0.25">
      <c r="B235" s="18">
        <v>215</v>
      </c>
      <c r="C235" s="13" t="s">
        <v>18</v>
      </c>
      <c r="D235" s="3">
        <v>41241.399305555555</v>
      </c>
      <c r="E235" s="8">
        <v>41241.443749999999</v>
      </c>
      <c r="F235" s="69">
        <f t="shared" si="6"/>
        <v>4.4444444443797693E-2</v>
      </c>
      <c r="G235" s="182">
        <f t="shared" si="7"/>
        <v>4.4444444443797693E-2</v>
      </c>
      <c r="H235" s="183"/>
      <c r="I235" s="67">
        <v>1</v>
      </c>
    </row>
    <row r="236" spans="2:9" x14ac:dyDescent="0.25">
      <c r="B236" s="18">
        <v>216</v>
      </c>
      <c r="C236" s="57" t="s">
        <v>7</v>
      </c>
      <c r="D236" s="3">
        <v>41241.40625</v>
      </c>
      <c r="E236" s="8">
        <v>41241.415972222225</v>
      </c>
      <c r="F236" s="69">
        <f t="shared" si="6"/>
        <v>9.7222222248092294E-3</v>
      </c>
      <c r="G236" s="182">
        <f t="shared" si="7"/>
        <v>9.7222222248092294E-3</v>
      </c>
      <c r="H236" s="183"/>
      <c r="I236" s="67">
        <v>1</v>
      </c>
    </row>
    <row r="237" spans="2:9" x14ac:dyDescent="0.25">
      <c r="B237" s="18">
        <v>217</v>
      </c>
      <c r="C237" s="57" t="s">
        <v>7</v>
      </c>
      <c r="D237" s="3">
        <v>41241.42291666667</v>
      </c>
      <c r="E237" s="8">
        <v>41241.431944444441</v>
      </c>
      <c r="F237" s="69">
        <f t="shared" si="6"/>
        <v>9.0277777708251961E-3</v>
      </c>
      <c r="G237" s="182">
        <f t="shared" si="7"/>
        <v>9.0277777708251961E-3</v>
      </c>
      <c r="H237" s="183"/>
      <c r="I237" s="67">
        <v>1</v>
      </c>
    </row>
    <row r="238" spans="2:9" x14ac:dyDescent="0.25">
      <c r="B238" s="18">
        <v>218</v>
      </c>
      <c r="C238" s="13" t="s">
        <v>18</v>
      </c>
      <c r="D238" s="3">
        <v>41241.435416666667</v>
      </c>
      <c r="E238" s="8">
        <v>41241.445138888892</v>
      </c>
      <c r="F238" s="69">
        <f t="shared" si="6"/>
        <v>9.7222222248092294E-3</v>
      </c>
      <c r="G238" s="182">
        <f t="shared" si="7"/>
        <v>9.7222222248092294E-3</v>
      </c>
      <c r="H238" s="183"/>
      <c r="I238" s="67">
        <v>1</v>
      </c>
    </row>
    <row r="239" spans="2:9" x14ac:dyDescent="0.25">
      <c r="B239" s="18">
        <v>219</v>
      </c>
      <c r="C239" s="13" t="s">
        <v>18</v>
      </c>
      <c r="D239" s="3">
        <v>41241.438194444447</v>
      </c>
      <c r="E239" s="8">
        <v>41241.447222222225</v>
      </c>
      <c r="F239" s="69">
        <f t="shared" si="6"/>
        <v>9.0277777781011537E-3</v>
      </c>
      <c r="G239" s="182">
        <f t="shared" si="7"/>
        <v>9.0277777781011537E-3</v>
      </c>
      <c r="H239" s="183"/>
      <c r="I239" s="67">
        <v>1</v>
      </c>
    </row>
    <row r="240" spans="2:9" x14ac:dyDescent="0.25">
      <c r="B240" s="18">
        <v>220</v>
      </c>
      <c r="C240" s="57" t="s">
        <v>7</v>
      </c>
      <c r="D240" s="3">
        <v>41241.450694444444</v>
      </c>
      <c r="E240" s="8">
        <v>41241.45416666667</v>
      </c>
      <c r="F240" s="69">
        <f t="shared" si="6"/>
        <v>3.4722222262644209E-3</v>
      </c>
      <c r="G240" s="182">
        <f t="shared" si="7"/>
        <v>3.4722222262644209E-3</v>
      </c>
      <c r="H240" s="183"/>
      <c r="I240" s="67">
        <v>1</v>
      </c>
    </row>
    <row r="241" spans="2:9" x14ac:dyDescent="0.25">
      <c r="B241" s="18">
        <v>221</v>
      </c>
      <c r="C241" s="57" t="s">
        <v>7</v>
      </c>
      <c r="D241" s="3">
        <v>41241.45416666667</v>
      </c>
      <c r="E241" s="8">
        <v>41241.457638888889</v>
      </c>
      <c r="F241" s="69">
        <f t="shared" si="6"/>
        <v>3.4722222189884633E-3</v>
      </c>
      <c r="G241" s="182">
        <f t="shared" si="7"/>
        <v>3.4722222189884633E-3</v>
      </c>
      <c r="H241" s="183"/>
      <c r="I241" s="67">
        <v>1</v>
      </c>
    </row>
    <row r="242" spans="2:9" x14ac:dyDescent="0.25">
      <c r="B242" s="18">
        <v>222</v>
      </c>
      <c r="C242" s="57" t="s">
        <v>7</v>
      </c>
      <c r="D242" s="3">
        <v>41241.57916666667</v>
      </c>
      <c r="E242" s="8">
        <v>41241.586111111108</v>
      </c>
      <c r="F242" s="69">
        <f t="shared" si="6"/>
        <v>6.9444444379769266E-3</v>
      </c>
      <c r="G242" s="182">
        <f t="shared" si="7"/>
        <v>6.9444444379769266E-3</v>
      </c>
      <c r="H242" s="183"/>
      <c r="I242" s="67">
        <v>1</v>
      </c>
    </row>
    <row r="243" spans="2:9" x14ac:dyDescent="0.25">
      <c r="B243" s="18">
        <v>223</v>
      </c>
      <c r="C243" s="57" t="s">
        <v>7</v>
      </c>
      <c r="D243" s="3">
        <v>41241.635416666664</v>
      </c>
      <c r="E243" s="8">
        <v>41241.636111111111</v>
      </c>
      <c r="F243" s="69">
        <f t="shared" si="6"/>
        <v>6.944444467080757E-4</v>
      </c>
      <c r="G243" s="182">
        <f t="shared" si="7"/>
        <v>6.944444467080757E-4</v>
      </c>
      <c r="H243" s="183"/>
      <c r="I243" s="67">
        <v>1</v>
      </c>
    </row>
    <row r="244" spans="2:9" x14ac:dyDescent="0.25">
      <c r="B244" s="18">
        <v>224</v>
      </c>
      <c r="C244" s="13" t="s">
        <v>18</v>
      </c>
      <c r="D244" s="3">
        <v>41241.67291666667</v>
      </c>
      <c r="E244" s="8">
        <v>41241.675000000003</v>
      </c>
      <c r="F244" s="69">
        <f t="shared" si="6"/>
        <v>2.0833333328482695E-3</v>
      </c>
      <c r="G244" s="182">
        <f t="shared" si="7"/>
        <v>2.0833333328482695E-3</v>
      </c>
      <c r="H244" s="183"/>
      <c r="I244" s="67">
        <v>1</v>
      </c>
    </row>
    <row r="245" spans="2:9" x14ac:dyDescent="0.25">
      <c r="B245" s="18">
        <v>225</v>
      </c>
      <c r="C245" s="13" t="s">
        <v>18</v>
      </c>
      <c r="D245" s="3">
        <v>41241.697916666664</v>
      </c>
      <c r="E245" s="8">
        <v>41242.414583333331</v>
      </c>
      <c r="F245" s="69">
        <f t="shared" si="6"/>
        <v>0.71666666666715173</v>
      </c>
      <c r="G245" s="182">
        <f t="shared" si="7"/>
        <v>0.71666666666715173</v>
      </c>
      <c r="H245" s="183"/>
      <c r="I245" s="67">
        <v>1</v>
      </c>
    </row>
    <row r="246" spans="2:9" x14ac:dyDescent="0.25">
      <c r="B246" s="18">
        <v>226</v>
      </c>
      <c r="C246" s="57" t="s">
        <v>7</v>
      </c>
      <c r="D246" s="3">
        <v>41241.711111111108</v>
      </c>
      <c r="E246" s="8">
        <v>41241.712500000001</v>
      </c>
      <c r="F246" s="69">
        <f t="shared" si="6"/>
        <v>1.3888888934161514E-3</v>
      </c>
      <c r="G246" s="182">
        <f t="shared" si="7"/>
        <v>1.3888888934161514E-3</v>
      </c>
      <c r="H246" s="183"/>
      <c r="I246" s="67">
        <v>1</v>
      </c>
    </row>
    <row r="247" spans="2:9" x14ac:dyDescent="0.25">
      <c r="B247" s="18">
        <v>227</v>
      </c>
      <c r="C247" s="57" t="s">
        <v>7</v>
      </c>
      <c r="D247" s="3">
        <v>41242.342361111114</v>
      </c>
      <c r="E247" s="8">
        <v>41242.34652777778</v>
      </c>
      <c r="F247" s="69">
        <f t="shared" si="6"/>
        <v>4.166666665696539E-3</v>
      </c>
      <c r="G247" s="182">
        <f t="shared" si="7"/>
        <v>4.166666665696539E-3</v>
      </c>
      <c r="H247" s="183"/>
      <c r="I247" s="67">
        <v>1</v>
      </c>
    </row>
    <row r="248" spans="2:9" x14ac:dyDescent="0.25">
      <c r="B248" s="18">
        <v>228</v>
      </c>
      <c r="C248" s="57" t="s">
        <v>7</v>
      </c>
      <c r="D248" s="3">
        <v>41242.395138888889</v>
      </c>
      <c r="E248" s="8">
        <v>41242.396527777775</v>
      </c>
      <c r="F248" s="69">
        <f t="shared" si="6"/>
        <v>1.3888888861401938E-3</v>
      </c>
      <c r="G248" s="182">
        <f t="shared" si="7"/>
        <v>1.3888888861401938E-3</v>
      </c>
      <c r="H248" s="183"/>
      <c r="I248" s="67">
        <v>1</v>
      </c>
    </row>
    <row r="249" spans="2:9" x14ac:dyDescent="0.25">
      <c r="B249" s="18">
        <v>229</v>
      </c>
      <c r="C249" s="57" t="s">
        <v>7</v>
      </c>
      <c r="D249" s="3">
        <v>41242.401388888888</v>
      </c>
      <c r="E249" s="8">
        <v>41242.720138888886</v>
      </c>
      <c r="F249" s="69">
        <f t="shared" si="6"/>
        <v>0.31874999999854481</v>
      </c>
      <c r="G249" s="182">
        <f t="shared" si="7"/>
        <v>0.31874999999854481</v>
      </c>
      <c r="H249" s="183"/>
      <c r="I249" s="67">
        <v>1</v>
      </c>
    </row>
    <row r="250" spans="2:9" x14ac:dyDescent="0.25">
      <c r="B250" s="18">
        <v>230</v>
      </c>
      <c r="C250" s="57" t="s">
        <v>7</v>
      </c>
      <c r="D250" s="3">
        <v>41242.40902777778</v>
      </c>
      <c r="E250" s="8">
        <v>41242.409722222219</v>
      </c>
      <c r="F250" s="69">
        <f t="shared" si="6"/>
        <v>6.9444443943211809E-4</v>
      </c>
      <c r="G250" s="182">
        <f t="shared" si="7"/>
        <v>6.9444443943211809E-4</v>
      </c>
      <c r="H250" s="183"/>
      <c r="I250" s="67">
        <v>1</v>
      </c>
    </row>
    <row r="251" spans="2:9" x14ac:dyDescent="0.25">
      <c r="B251" s="18">
        <v>231</v>
      </c>
      <c r="C251" s="57" t="s">
        <v>7</v>
      </c>
      <c r="D251" s="3">
        <v>41242.414583333331</v>
      </c>
      <c r="E251" s="8">
        <v>41242.720138888886</v>
      </c>
      <c r="F251" s="69">
        <f t="shared" si="6"/>
        <v>0.30555555555474712</v>
      </c>
      <c r="G251" s="182">
        <f t="shared" si="7"/>
        <v>0.30555555555474712</v>
      </c>
      <c r="H251" s="183"/>
      <c r="I251" s="67">
        <v>1</v>
      </c>
    </row>
    <row r="252" spans="2:9" x14ac:dyDescent="0.25">
      <c r="B252" s="18">
        <v>232</v>
      </c>
      <c r="C252" s="57" t="s">
        <v>7</v>
      </c>
      <c r="D252" s="3">
        <v>41242.504166666666</v>
      </c>
      <c r="E252" s="8">
        <v>41242.720833333333</v>
      </c>
      <c r="F252" s="69">
        <f t="shared" si="6"/>
        <v>0.21666666666715173</v>
      </c>
      <c r="G252" s="182">
        <f t="shared" si="7"/>
        <v>0.21666666666715173</v>
      </c>
      <c r="H252" s="183"/>
      <c r="I252" s="67">
        <v>1</v>
      </c>
    </row>
    <row r="253" spans="2:9" x14ac:dyDescent="0.25">
      <c r="B253" s="18">
        <v>233</v>
      </c>
      <c r="C253" s="13" t="s">
        <v>18</v>
      </c>
      <c r="D253" s="3">
        <v>41242.743750000001</v>
      </c>
      <c r="E253" s="8">
        <v>41243.464583333334</v>
      </c>
      <c r="F253" s="69">
        <f t="shared" si="6"/>
        <v>0.72083333333284827</v>
      </c>
      <c r="G253" s="182">
        <f t="shared" si="7"/>
        <v>0.72083333333284827</v>
      </c>
      <c r="H253" s="183"/>
      <c r="I253" s="67">
        <v>1</v>
      </c>
    </row>
    <row r="254" spans="2:9" x14ac:dyDescent="0.25">
      <c r="B254" s="18">
        <v>234</v>
      </c>
      <c r="C254" s="57" t="s">
        <v>7</v>
      </c>
      <c r="D254" s="3">
        <v>41243.42291666667</v>
      </c>
      <c r="E254" s="8">
        <v>41243.693055555559</v>
      </c>
      <c r="F254" s="69">
        <f t="shared" si="6"/>
        <v>0.27013888888905058</v>
      </c>
      <c r="G254" s="182">
        <f t="shared" si="7"/>
        <v>0.27013888888905058</v>
      </c>
      <c r="H254" s="183"/>
      <c r="I254" s="67">
        <v>1</v>
      </c>
    </row>
    <row r="255" spans="2:9" x14ac:dyDescent="0.25">
      <c r="B255" s="18">
        <v>235</v>
      </c>
      <c r="C255" s="13" t="s">
        <v>18</v>
      </c>
      <c r="D255" s="3">
        <v>41243.457638888889</v>
      </c>
      <c r="E255" s="8">
        <v>41243.693749999999</v>
      </c>
      <c r="F255" s="69">
        <f t="shared" si="6"/>
        <v>0.23611111110949423</v>
      </c>
      <c r="G255" s="182">
        <f t="shared" si="7"/>
        <v>0.23611111110949423</v>
      </c>
      <c r="H255" s="183"/>
      <c r="I255" s="67">
        <v>1</v>
      </c>
    </row>
    <row r="256" spans="2:9" x14ac:dyDescent="0.25">
      <c r="B256" s="18">
        <v>236</v>
      </c>
      <c r="C256" s="57" t="s">
        <v>7</v>
      </c>
      <c r="D256" s="3">
        <v>41243.457638888889</v>
      </c>
      <c r="E256" s="8">
        <v>41243.459722222222</v>
      </c>
      <c r="F256" s="69">
        <f t="shared" si="6"/>
        <v>2.0833333328482695E-3</v>
      </c>
      <c r="G256" s="182">
        <f t="shared" si="7"/>
        <v>2.0833333328482695E-3</v>
      </c>
      <c r="H256" s="183"/>
      <c r="I256" s="67">
        <v>1</v>
      </c>
    </row>
    <row r="257" spans="2:9" x14ac:dyDescent="0.25">
      <c r="B257" s="18">
        <v>237</v>
      </c>
      <c r="C257" s="13" t="s">
        <v>18</v>
      </c>
      <c r="D257" s="3">
        <v>41243.458333333336</v>
      </c>
      <c r="E257" s="8">
        <v>41243.693749999999</v>
      </c>
      <c r="F257" s="69">
        <f t="shared" si="6"/>
        <v>0.23541666666278616</v>
      </c>
      <c r="G257" s="182">
        <f t="shared" si="7"/>
        <v>0.23541666666278616</v>
      </c>
      <c r="H257" s="183"/>
      <c r="I257" s="67">
        <v>1</v>
      </c>
    </row>
    <row r="258" spans="2:9" x14ac:dyDescent="0.25">
      <c r="B258" s="18">
        <v>238</v>
      </c>
      <c r="C258" s="13" t="s">
        <v>18</v>
      </c>
      <c r="D258" s="3">
        <v>41243.458333333336</v>
      </c>
      <c r="E258" s="8">
        <v>41243.693749999999</v>
      </c>
      <c r="F258" s="69">
        <f t="shared" si="6"/>
        <v>0.23541666666278616</v>
      </c>
      <c r="G258" s="182">
        <f t="shared" si="7"/>
        <v>0.23541666666278616</v>
      </c>
      <c r="H258" s="183"/>
      <c r="I258" s="67">
        <v>1</v>
      </c>
    </row>
    <row r="259" spans="2:9" x14ac:dyDescent="0.25">
      <c r="B259" s="18">
        <v>239</v>
      </c>
      <c r="C259" s="57" t="s">
        <v>7</v>
      </c>
      <c r="D259" s="3">
        <v>41243.477777777778</v>
      </c>
      <c r="E259" s="8">
        <v>41243.704861111109</v>
      </c>
      <c r="F259" s="69">
        <f t="shared" si="6"/>
        <v>0.22708333333139308</v>
      </c>
      <c r="G259" s="182">
        <f t="shared" si="7"/>
        <v>0.22708333333139308</v>
      </c>
      <c r="H259" s="183"/>
      <c r="I259" s="67">
        <v>1</v>
      </c>
    </row>
    <row r="260" spans="2:9" x14ac:dyDescent="0.25">
      <c r="B260" s="18">
        <v>240</v>
      </c>
      <c r="C260" s="57" t="s">
        <v>7</v>
      </c>
      <c r="D260" s="3">
        <v>41243.667361111111</v>
      </c>
      <c r="E260" s="8">
        <v>41243.669444444444</v>
      </c>
      <c r="F260" s="69">
        <f t="shared" si="6"/>
        <v>2.0833333328482695E-3</v>
      </c>
      <c r="G260" s="182">
        <f t="shared" si="7"/>
        <v>2.0833333328482695E-3</v>
      </c>
      <c r="H260" s="183"/>
      <c r="I260" s="67">
        <v>1</v>
      </c>
    </row>
    <row r="261" spans="2:9" x14ac:dyDescent="0.25">
      <c r="B261" s="18">
        <v>241</v>
      </c>
      <c r="C261" s="13" t="s">
        <v>18</v>
      </c>
      <c r="D261" s="3">
        <v>41243.699305555558</v>
      </c>
      <c r="E261" s="8">
        <v>41243.70416666667</v>
      </c>
      <c r="F261" s="69">
        <f t="shared" si="6"/>
        <v>4.8611111124046147E-3</v>
      </c>
      <c r="G261" s="182">
        <f t="shared" si="7"/>
        <v>4.8611111124046147E-3</v>
      </c>
      <c r="H261" s="183"/>
      <c r="I261" s="67">
        <v>1</v>
      </c>
    </row>
    <row r="262" spans="2:9" x14ac:dyDescent="0.25">
      <c r="B262" s="18">
        <v>242</v>
      </c>
      <c r="C262" s="14"/>
      <c r="D262" s="3"/>
      <c r="E262" s="8"/>
      <c r="F262" s="69">
        <f t="shared" si="6"/>
        <v>0</v>
      </c>
      <c r="G262" s="182">
        <f t="shared" si="7"/>
        <v>0</v>
      </c>
      <c r="H262" s="183"/>
      <c r="I262" s="67">
        <v>1</v>
      </c>
    </row>
    <row r="263" spans="2:9" x14ac:dyDescent="0.25">
      <c r="B263" s="18">
        <v>243</v>
      </c>
      <c r="C263" s="15"/>
      <c r="D263" s="7"/>
      <c r="E263" s="9"/>
      <c r="F263" s="69">
        <f t="shared" si="6"/>
        <v>0</v>
      </c>
      <c r="G263" s="182">
        <f t="shared" si="7"/>
        <v>0</v>
      </c>
      <c r="H263" s="183"/>
      <c r="I263" s="67">
        <v>1</v>
      </c>
    </row>
    <row r="264" spans="2:9" x14ac:dyDescent="0.25">
      <c r="B264" s="18">
        <v>244</v>
      </c>
      <c r="C264" s="15"/>
      <c r="D264" s="7"/>
      <c r="E264" s="9"/>
      <c r="F264" s="69">
        <f t="shared" si="6"/>
        <v>0</v>
      </c>
      <c r="G264" s="182">
        <f t="shared" si="7"/>
        <v>0</v>
      </c>
      <c r="H264" s="183"/>
      <c r="I264" s="67">
        <v>1</v>
      </c>
    </row>
    <row r="265" spans="2:9" x14ac:dyDescent="0.25">
      <c r="B265" s="18">
        <v>245</v>
      </c>
      <c r="C265" s="15"/>
      <c r="D265" s="7"/>
      <c r="E265" s="9"/>
      <c r="F265" s="69">
        <f t="shared" si="6"/>
        <v>0</v>
      </c>
      <c r="G265" s="182">
        <f t="shared" si="7"/>
        <v>0</v>
      </c>
      <c r="H265" s="183"/>
      <c r="I265" s="67">
        <v>1</v>
      </c>
    </row>
    <row r="266" spans="2:9" x14ac:dyDescent="0.25">
      <c r="B266" s="18">
        <v>246</v>
      </c>
      <c r="C266" s="15"/>
      <c r="D266" s="7"/>
      <c r="E266" s="9"/>
      <c r="F266" s="69">
        <f t="shared" si="6"/>
        <v>0</v>
      </c>
      <c r="G266" s="182">
        <f t="shared" si="7"/>
        <v>0</v>
      </c>
      <c r="H266" s="183"/>
      <c r="I266" s="67">
        <v>1</v>
      </c>
    </row>
    <row r="267" spans="2:9" x14ac:dyDescent="0.25">
      <c r="B267" s="18">
        <v>247</v>
      </c>
      <c r="C267" s="15"/>
      <c r="D267" s="7"/>
      <c r="E267" s="9"/>
      <c r="F267" s="69">
        <f t="shared" si="6"/>
        <v>0</v>
      </c>
      <c r="G267" s="182">
        <f t="shared" si="7"/>
        <v>0</v>
      </c>
      <c r="H267" s="183"/>
      <c r="I267" s="67">
        <v>1</v>
      </c>
    </row>
    <row r="268" spans="2:9" x14ac:dyDescent="0.25">
      <c r="B268" s="18">
        <v>248</v>
      </c>
      <c r="C268" s="15"/>
      <c r="D268" s="7"/>
      <c r="E268" s="9"/>
      <c r="F268" s="69">
        <f t="shared" si="6"/>
        <v>0</v>
      </c>
      <c r="G268" s="182">
        <f t="shared" si="7"/>
        <v>0</v>
      </c>
      <c r="H268" s="183"/>
      <c r="I268" s="67">
        <v>1</v>
      </c>
    </row>
    <row r="269" spans="2:9" x14ac:dyDescent="0.25">
      <c r="B269" s="18">
        <v>249</v>
      </c>
      <c r="C269" s="15"/>
      <c r="D269" s="7"/>
      <c r="E269" s="9"/>
      <c r="F269" s="69">
        <f t="shared" si="6"/>
        <v>0</v>
      </c>
      <c r="G269" s="182">
        <f t="shared" si="7"/>
        <v>0</v>
      </c>
      <c r="H269" s="183"/>
      <c r="I269" s="67">
        <v>1</v>
      </c>
    </row>
    <row r="270" spans="2:9" x14ac:dyDescent="0.25">
      <c r="B270" s="18">
        <v>250</v>
      </c>
      <c r="C270" s="15"/>
      <c r="D270" s="7"/>
      <c r="E270" s="9"/>
      <c r="F270" s="69">
        <f t="shared" si="6"/>
        <v>0</v>
      </c>
      <c r="G270" s="182">
        <f t="shared" si="7"/>
        <v>0</v>
      </c>
      <c r="H270" s="183"/>
      <c r="I270" s="67">
        <v>1</v>
      </c>
    </row>
    <row r="271" spans="2:9" x14ac:dyDescent="0.25">
      <c r="B271" s="18">
        <v>251</v>
      </c>
      <c r="C271" s="15"/>
      <c r="D271" s="7"/>
      <c r="E271" s="9"/>
      <c r="F271" s="69">
        <f t="shared" si="6"/>
        <v>0</v>
      </c>
      <c r="G271" s="182">
        <f t="shared" si="7"/>
        <v>0</v>
      </c>
      <c r="H271" s="183"/>
      <c r="I271" s="67">
        <v>1</v>
      </c>
    </row>
    <row r="272" spans="2:9" x14ac:dyDescent="0.25">
      <c r="B272" s="18">
        <v>252</v>
      </c>
      <c r="C272" s="15"/>
      <c r="D272" s="7"/>
      <c r="E272" s="9"/>
      <c r="F272" s="69">
        <f t="shared" si="6"/>
        <v>0</v>
      </c>
      <c r="G272" s="182">
        <f t="shared" si="7"/>
        <v>0</v>
      </c>
      <c r="H272" s="183"/>
      <c r="I272" s="67">
        <v>1</v>
      </c>
    </row>
    <row r="273" spans="2:9" x14ac:dyDescent="0.25">
      <c r="B273" s="18">
        <v>253</v>
      </c>
      <c r="C273" s="15"/>
      <c r="D273" s="7"/>
      <c r="E273" s="9"/>
      <c r="F273" s="69">
        <f t="shared" si="6"/>
        <v>0</v>
      </c>
      <c r="G273" s="182">
        <f t="shared" si="7"/>
        <v>0</v>
      </c>
      <c r="H273" s="183"/>
      <c r="I273" s="67">
        <v>1</v>
      </c>
    </row>
    <row r="274" spans="2:9" x14ac:dyDescent="0.25">
      <c r="B274" s="18">
        <v>254</v>
      </c>
      <c r="C274" s="15"/>
      <c r="D274" s="7"/>
      <c r="E274" s="9"/>
      <c r="F274" s="69">
        <f t="shared" si="6"/>
        <v>0</v>
      </c>
      <c r="G274" s="182">
        <f t="shared" si="7"/>
        <v>0</v>
      </c>
      <c r="H274" s="183"/>
      <c r="I274" s="67">
        <v>1</v>
      </c>
    </row>
    <row r="275" spans="2:9" x14ac:dyDescent="0.25">
      <c r="B275" s="18">
        <v>255</v>
      </c>
      <c r="C275" s="15"/>
      <c r="D275" s="7"/>
      <c r="E275" s="9"/>
      <c r="F275" s="69">
        <f t="shared" si="6"/>
        <v>0</v>
      </c>
      <c r="G275" s="182">
        <f t="shared" si="7"/>
        <v>0</v>
      </c>
      <c r="H275" s="183"/>
      <c r="I275" s="67">
        <v>1</v>
      </c>
    </row>
    <row r="276" spans="2:9" x14ac:dyDescent="0.25">
      <c r="B276" s="18">
        <v>256</v>
      </c>
      <c r="C276" s="15"/>
      <c r="D276" s="7"/>
      <c r="E276" s="9"/>
      <c r="F276" s="69">
        <f t="shared" si="6"/>
        <v>0</v>
      </c>
      <c r="G276" s="182">
        <f t="shared" si="7"/>
        <v>0</v>
      </c>
      <c r="H276" s="183"/>
      <c r="I276" s="67">
        <v>1</v>
      </c>
    </row>
    <row r="277" spans="2:9" x14ac:dyDescent="0.25">
      <c r="B277" s="18">
        <v>257</v>
      </c>
      <c r="C277" s="15"/>
      <c r="D277" s="7"/>
      <c r="E277" s="9"/>
      <c r="F277" s="69">
        <f t="shared" si="6"/>
        <v>0</v>
      </c>
      <c r="G277" s="182">
        <f t="shared" si="7"/>
        <v>0</v>
      </c>
      <c r="H277" s="183"/>
      <c r="I277" s="67">
        <v>1</v>
      </c>
    </row>
    <row r="278" spans="2:9" x14ac:dyDescent="0.25">
      <c r="B278" s="18">
        <v>258</v>
      </c>
      <c r="C278" s="15"/>
      <c r="D278" s="7"/>
      <c r="E278" s="9"/>
      <c r="F278" s="69">
        <f t="shared" ref="F278:F341" si="8">E278-D278</f>
        <v>0</v>
      </c>
      <c r="G278" s="182">
        <f t="shared" si="7"/>
        <v>0</v>
      </c>
      <c r="H278" s="183"/>
      <c r="I278" s="67">
        <v>1</v>
      </c>
    </row>
    <row r="279" spans="2:9" x14ac:dyDescent="0.25">
      <c r="B279" s="18">
        <v>259</v>
      </c>
      <c r="C279" s="15"/>
      <c r="D279" s="7"/>
      <c r="E279" s="9"/>
      <c r="F279" s="69">
        <f t="shared" si="8"/>
        <v>0</v>
      </c>
      <c r="G279" s="182">
        <f t="shared" ref="G279:G342" si="9">F279</f>
        <v>0</v>
      </c>
      <c r="H279" s="183"/>
      <c r="I279" s="67">
        <v>1</v>
      </c>
    </row>
    <row r="280" spans="2:9" x14ac:dyDescent="0.25">
      <c r="B280" s="18">
        <v>260</v>
      </c>
      <c r="C280" s="15"/>
      <c r="D280" s="7"/>
      <c r="E280" s="9"/>
      <c r="F280" s="69">
        <f t="shared" si="8"/>
        <v>0</v>
      </c>
      <c r="G280" s="182">
        <f t="shared" si="9"/>
        <v>0</v>
      </c>
      <c r="H280" s="183"/>
      <c r="I280" s="67">
        <v>1</v>
      </c>
    </row>
    <row r="281" spans="2:9" x14ac:dyDescent="0.25">
      <c r="B281" s="18">
        <v>261</v>
      </c>
      <c r="C281" s="15"/>
      <c r="D281" s="7"/>
      <c r="E281" s="9"/>
      <c r="F281" s="69">
        <f t="shared" si="8"/>
        <v>0</v>
      </c>
      <c r="G281" s="182">
        <f t="shared" si="9"/>
        <v>0</v>
      </c>
      <c r="H281" s="183"/>
      <c r="I281" s="67">
        <v>1</v>
      </c>
    </row>
    <row r="282" spans="2:9" x14ac:dyDescent="0.25">
      <c r="B282" s="18">
        <v>262</v>
      </c>
      <c r="C282" s="15"/>
      <c r="D282" s="7"/>
      <c r="E282" s="9"/>
      <c r="F282" s="69">
        <f t="shared" si="8"/>
        <v>0</v>
      </c>
      <c r="G282" s="182">
        <f t="shared" si="9"/>
        <v>0</v>
      </c>
      <c r="H282" s="183"/>
      <c r="I282" s="67">
        <v>1</v>
      </c>
    </row>
    <row r="283" spans="2:9" x14ac:dyDescent="0.25">
      <c r="B283" s="18">
        <v>263</v>
      </c>
      <c r="C283" s="15"/>
      <c r="D283" s="7"/>
      <c r="E283" s="9"/>
      <c r="F283" s="69">
        <f t="shared" si="8"/>
        <v>0</v>
      </c>
      <c r="G283" s="182">
        <f t="shared" si="9"/>
        <v>0</v>
      </c>
      <c r="H283" s="183"/>
      <c r="I283" s="67">
        <v>1</v>
      </c>
    </row>
    <row r="284" spans="2:9" x14ac:dyDescent="0.25">
      <c r="B284" s="18">
        <v>264</v>
      </c>
      <c r="C284" s="15"/>
      <c r="D284" s="7"/>
      <c r="E284" s="9"/>
      <c r="F284" s="69">
        <f t="shared" si="8"/>
        <v>0</v>
      </c>
      <c r="G284" s="182">
        <f t="shared" si="9"/>
        <v>0</v>
      </c>
      <c r="H284" s="183"/>
      <c r="I284" s="67">
        <v>1</v>
      </c>
    </row>
    <row r="285" spans="2:9" x14ac:dyDescent="0.25">
      <c r="B285" s="18">
        <v>265</v>
      </c>
      <c r="C285" s="15"/>
      <c r="D285" s="7"/>
      <c r="E285" s="9"/>
      <c r="F285" s="69">
        <f t="shared" si="8"/>
        <v>0</v>
      </c>
      <c r="G285" s="182">
        <f t="shared" si="9"/>
        <v>0</v>
      </c>
      <c r="H285" s="183"/>
      <c r="I285" s="67">
        <v>1</v>
      </c>
    </row>
    <row r="286" spans="2:9" x14ac:dyDescent="0.25">
      <c r="B286" s="18">
        <v>266</v>
      </c>
      <c r="C286" s="15"/>
      <c r="D286" s="7"/>
      <c r="E286" s="9"/>
      <c r="F286" s="69">
        <f t="shared" si="8"/>
        <v>0</v>
      </c>
      <c r="G286" s="182">
        <f t="shared" si="9"/>
        <v>0</v>
      </c>
      <c r="H286" s="183"/>
      <c r="I286" s="67">
        <v>1</v>
      </c>
    </row>
    <row r="287" spans="2:9" x14ac:dyDescent="0.25">
      <c r="B287" s="18">
        <v>267</v>
      </c>
      <c r="C287" s="15"/>
      <c r="D287" s="7"/>
      <c r="E287" s="9"/>
      <c r="F287" s="69">
        <f t="shared" si="8"/>
        <v>0</v>
      </c>
      <c r="G287" s="182">
        <f t="shared" si="9"/>
        <v>0</v>
      </c>
      <c r="H287" s="183"/>
      <c r="I287" s="67">
        <v>1</v>
      </c>
    </row>
    <row r="288" spans="2:9" x14ac:dyDescent="0.25">
      <c r="B288" s="18">
        <v>268</v>
      </c>
      <c r="C288" s="15"/>
      <c r="D288" s="7"/>
      <c r="E288" s="9"/>
      <c r="F288" s="69">
        <f t="shared" si="8"/>
        <v>0</v>
      </c>
      <c r="G288" s="182">
        <f t="shared" si="9"/>
        <v>0</v>
      </c>
      <c r="H288" s="183"/>
      <c r="I288" s="67">
        <v>1</v>
      </c>
    </row>
    <row r="289" spans="2:9" x14ac:dyDescent="0.25">
      <c r="B289" s="18">
        <v>269</v>
      </c>
      <c r="C289" s="15"/>
      <c r="D289" s="7"/>
      <c r="E289" s="9"/>
      <c r="F289" s="69">
        <f t="shared" si="8"/>
        <v>0</v>
      </c>
      <c r="G289" s="182">
        <f t="shared" si="9"/>
        <v>0</v>
      </c>
      <c r="H289" s="183"/>
      <c r="I289" s="67">
        <v>1</v>
      </c>
    </row>
    <row r="290" spans="2:9" x14ac:dyDescent="0.25">
      <c r="B290" s="18">
        <v>270</v>
      </c>
      <c r="C290" s="15"/>
      <c r="D290" s="7"/>
      <c r="E290" s="9"/>
      <c r="F290" s="69">
        <f t="shared" si="8"/>
        <v>0</v>
      </c>
      <c r="G290" s="182">
        <f t="shared" si="9"/>
        <v>0</v>
      </c>
      <c r="H290" s="183"/>
      <c r="I290" s="67">
        <v>1</v>
      </c>
    </row>
    <row r="291" spans="2:9" x14ac:dyDescent="0.25">
      <c r="B291" s="18">
        <v>271</v>
      </c>
      <c r="C291" s="15"/>
      <c r="D291" s="7"/>
      <c r="E291" s="9"/>
      <c r="F291" s="69">
        <f t="shared" si="8"/>
        <v>0</v>
      </c>
      <c r="G291" s="182">
        <f t="shared" si="9"/>
        <v>0</v>
      </c>
      <c r="H291" s="183"/>
      <c r="I291" s="67">
        <v>1</v>
      </c>
    </row>
    <row r="292" spans="2:9" x14ac:dyDescent="0.25">
      <c r="B292" s="18">
        <v>272</v>
      </c>
      <c r="C292" s="15"/>
      <c r="D292" s="7"/>
      <c r="E292" s="9"/>
      <c r="F292" s="69">
        <f t="shared" si="8"/>
        <v>0</v>
      </c>
      <c r="G292" s="182">
        <f t="shared" si="9"/>
        <v>0</v>
      </c>
      <c r="H292" s="183"/>
      <c r="I292" s="67">
        <v>1</v>
      </c>
    </row>
    <row r="293" spans="2:9" x14ac:dyDescent="0.25">
      <c r="B293" s="18">
        <v>273</v>
      </c>
      <c r="C293" s="15"/>
      <c r="D293" s="7"/>
      <c r="E293" s="9"/>
      <c r="F293" s="69">
        <f t="shared" si="8"/>
        <v>0</v>
      </c>
      <c r="G293" s="182">
        <f t="shared" si="9"/>
        <v>0</v>
      </c>
      <c r="H293" s="183"/>
      <c r="I293" s="67">
        <v>1</v>
      </c>
    </row>
    <row r="294" spans="2:9" x14ac:dyDescent="0.25">
      <c r="B294" s="18">
        <v>274</v>
      </c>
      <c r="C294" s="15"/>
      <c r="D294" s="7"/>
      <c r="E294" s="9"/>
      <c r="F294" s="69">
        <f t="shared" si="8"/>
        <v>0</v>
      </c>
      <c r="G294" s="182">
        <f t="shared" si="9"/>
        <v>0</v>
      </c>
      <c r="H294" s="183"/>
      <c r="I294" s="67">
        <v>1</v>
      </c>
    </row>
    <row r="295" spans="2:9" x14ac:dyDescent="0.25">
      <c r="B295" s="18">
        <v>275</v>
      </c>
      <c r="C295" s="15"/>
      <c r="D295" s="7"/>
      <c r="E295" s="9"/>
      <c r="F295" s="69">
        <f t="shared" si="8"/>
        <v>0</v>
      </c>
      <c r="G295" s="182">
        <f t="shared" si="9"/>
        <v>0</v>
      </c>
      <c r="H295" s="183"/>
      <c r="I295" s="67">
        <v>1</v>
      </c>
    </row>
    <row r="296" spans="2:9" x14ac:dyDescent="0.25">
      <c r="B296" s="18">
        <v>276</v>
      </c>
      <c r="C296" s="15"/>
      <c r="D296" s="7"/>
      <c r="E296" s="9"/>
      <c r="F296" s="69">
        <f t="shared" si="8"/>
        <v>0</v>
      </c>
      <c r="G296" s="182">
        <f t="shared" si="9"/>
        <v>0</v>
      </c>
      <c r="H296" s="183"/>
      <c r="I296" s="67">
        <v>1</v>
      </c>
    </row>
    <row r="297" spans="2:9" x14ac:dyDescent="0.25">
      <c r="B297" s="18">
        <v>277</v>
      </c>
      <c r="C297" s="15"/>
      <c r="D297" s="7"/>
      <c r="E297" s="9"/>
      <c r="F297" s="69">
        <f t="shared" si="8"/>
        <v>0</v>
      </c>
      <c r="G297" s="182">
        <f t="shared" si="9"/>
        <v>0</v>
      </c>
      <c r="H297" s="183"/>
      <c r="I297" s="67">
        <v>1</v>
      </c>
    </row>
    <row r="298" spans="2:9" x14ac:dyDescent="0.25">
      <c r="B298" s="18">
        <v>278</v>
      </c>
      <c r="C298" s="15"/>
      <c r="D298" s="7"/>
      <c r="E298" s="9"/>
      <c r="F298" s="69">
        <f t="shared" si="8"/>
        <v>0</v>
      </c>
      <c r="G298" s="182">
        <f t="shared" si="9"/>
        <v>0</v>
      </c>
      <c r="H298" s="183"/>
      <c r="I298" s="67">
        <v>1</v>
      </c>
    </row>
    <row r="299" spans="2:9" x14ac:dyDescent="0.25">
      <c r="B299" s="18">
        <v>279</v>
      </c>
      <c r="C299" s="15"/>
      <c r="D299" s="7"/>
      <c r="E299" s="9"/>
      <c r="F299" s="69">
        <f t="shared" si="8"/>
        <v>0</v>
      </c>
      <c r="G299" s="182">
        <f t="shared" si="9"/>
        <v>0</v>
      </c>
      <c r="H299" s="183"/>
      <c r="I299" s="67">
        <v>1</v>
      </c>
    </row>
    <row r="300" spans="2:9" x14ac:dyDescent="0.25">
      <c r="B300" s="18">
        <v>280</v>
      </c>
      <c r="C300" s="15"/>
      <c r="D300" s="7"/>
      <c r="E300" s="9"/>
      <c r="F300" s="69">
        <f t="shared" si="8"/>
        <v>0</v>
      </c>
      <c r="G300" s="182">
        <f t="shared" si="9"/>
        <v>0</v>
      </c>
      <c r="H300" s="183"/>
      <c r="I300" s="67">
        <v>1</v>
      </c>
    </row>
    <row r="301" spans="2:9" x14ac:dyDescent="0.25">
      <c r="B301" s="18">
        <v>281</v>
      </c>
      <c r="C301" s="15"/>
      <c r="D301" s="7"/>
      <c r="E301" s="9"/>
      <c r="F301" s="69">
        <f t="shared" si="8"/>
        <v>0</v>
      </c>
      <c r="G301" s="182">
        <f t="shared" si="9"/>
        <v>0</v>
      </c>
      <c r="H301" s="183"/>
      <c r="I301" s="67">
        <v>1</v>
      </c>
    </row>
    <row r="302" spans="2:9" x14ac:dyDescent="0.25">
      <c r="B302" s="18">
        <v>282</v>
      </c>
      <c r="C302" s="15"/>
      <c r="D302" s="7"/>
      <c r="E302" s="9"/>
      <c r="F302" s="69">
        <f t="shared" si="8"/>
        <v>0</v>
      </c>
      <c r="G302" s="182">
        <f t="shared" si="9"/>
        <v>0</v>
      </c>
      <c r="H302" s="183"/>
      <c r="I302" s="67">
        <v>1</v>
      </c>
    </row>
    <row r="303" spans="2:9" x14ac:dyDescent="0.25">
      <c r="B303" s="18">
        <v>283</v>
      </c>
      <c r="C303" s="15"/>
      <c r="D303" s="7"/>
      <c r="E303" s="9"/>
      <c r="F303" s="69">
        <f t="shared" si="8"/>
        <v>0</v>
      </c>
      <c r="G303" s="182">
        <f t="shared" si="9"/>
        <v>0</v>
      </c>
      <c r="H303" s="183"/>
      <c r="I303" s="67">
        <v>1</v>
      </c>
    </row>
    <row r="304" spans="2:9" x14ac:dyDescent="0.25">
      <c r="B304" s="18">
        <v>284</v>
      </c>
      <c r="C304" s="15"/>
      <c r="D304" s="7"/>
      <c r="E304" s="9"/>
      <c r="F304" s="69">
        <f t="shared" si="8"/>
        <v>0</v>
      </c>
      <c r="G304" s="182">
        <f t="shared" si="9"/>
        <v>0</v>
      </c>
      <c r="H304" s="183"/>
      <c r="I304" s="67">
        <v>1</v>
      </c>
    </row>
    <row r="305" spans="2:9" x14ac:dyDescent="0.25">
      <c r="B305" s="18">
        <v>285</v>
      </c>
      <c r="C305" s="15"/>
      <c r="D305" s="7"/>
      <c r="E305" s="9"/>
      <c r="F305" s="69">
        <f t="shared" si="8"/>
        <v>0</v>
      </c>
      <c r="G305" s="182">
        <f t="shared" si="9"/>
        <v>0</v>
      </c>
      <c r="H305" s="183"/>
      <c r="I305" s="67">
        <v>1</v>
      </c>
    </row>
    <row r="306" spans="2:9" x14ac:dyDescent="0.25">
      <c r="B306" s="18">
        <v>286</v>
      </c>
      <c r="C306" s="15"/>
      <c r="D306" s="7"/>
      <c r="E306" s="9"/>
      <c r="F306" s="69">
        <f t="shared" si="8"/>
        <v>0</v>
      </c>
      <c r="G306" s="182">
        <f t="shared" si="9"/>
        <v>0</v>
      </c>
      <c r="H306" s="183"/>
      <c r="I306" s="67">
        <v>1</v>
      </c>
    </row>
    <row r="307" spans="2:9" x14ac:dyDescent="0.25">
      <c r="B307" s="18">
        <v>287</v>
      </c>
      <c r="C307" s="15"/>
      <c r="D307" s="7"/>
      <c r="E307" s="9"/>
      <c r="F307" s="69">
        <f t="shared" si="8"/>
        <v>0</v>
      </c>
      <c r="G307" s="182">
        <f t="shared" si="9"/>
        <v>0</v>
      </c>
      <c r="H307" s="183"/>
      <c r="I307" s="67">
        <v>1</v>
      </c>
    </row>
    <row r="308" spans="2:9" x14ac:dyDescent="0.25">
      <c r="B308" s="18">
        <v>288</v>
      </c>
      <c r="C308" s="15"/>
      <c r="D308" s="7"/>
      <c r="E308" s="9"/>
      <c r="F308" s="69">
        <f t="shared" si="8"/>
        <v>0</v>
      </c>
      <c r="G308" s="182">
        <f t="shared" si="9"/>
        <v>0</v>
      </c>
      <c r="H308" s="183"/>
      <c r="I308" s="67">
        <v>1</v>
      </c>
    </row>
    <row r="309" spans="2:9" x14ac:dyDescent="0.25">
      <c r="B309" s="18">
        <v>289</v>
      </c>
      <c r="C309" s="15"/>
      <c r="D309" s="7"/>
      <c r="E309" s="9"/>
      <c r="F309" s="69">
        <f t="shared" si="8"/>
        <v>0</v>
      </c>
      <c r="G309" s="182">
        <f t="shared" si="9"/>
        <v>0</v>
      </c>
      <c r="H309" s="183"/>
      <c r="I309" s="67">
        <v>1</v>
      </c>
    </row>
    <row r="310" spans="2:9" x14ac:dyDescent="0.25">
      <c r="B310" s="18">
        <v>290</v>
      </c>
      <c r="C310" s="15"/>
      <c r="D310" s="7"/>
      <c r="E310" s="9"/>
      <c r="F310" s="69">
        <f t="shared" si="8"/>
        <v>0</v>
      </c>
      <c r="G310" s="182">
        <f t="shared" si="9"/>
        <v>0</v>
      </c>
      <c r="H310" s="183"/>
      <c r="I310" s="67">
        <v>1</v>
      </c>
    </row>
    <row r="311" spans="2:9" x14ac:dyDescent="0.25">
      <c r="B311" s="18">
        <v>291</v>
      </c>
      <c r="C311" s="15"/>
      <c r="D311" s="7"/>
      <c r="E311" s="9"/>
      <c r="F311" s="69">
        <f t="shared" si="8"/>
        <v>0</v>
      </c>
      <c r="G311" s="182">
        <f t="shared" si="9"/>
        <v>0</v>
      </c>
      <c r="H311" s="183"/>
      <c r="I311" s="67">
        <v>1</v>
      </c>
    </row>
    <row r="312" spans="2:9" x14ac:dyDescent="0.25">
      <c r="B312" s="18">
        <v>292</v>
      </c>
      <c r="C312" s="15"/>
      <c r="D312" s="7"/>
      <c r="E312" s="9"/>
      <c r="F312" s="69">
        <f t="shared" si="8"/>
        <v>0</v>
      </c>
      <c r="G312" s="182">
        <f t="shared" si="9"/>
        <v>0</v>
      </c>
      <c r="H312" s="183"/>
      <c r="I312" s="67">
        <v>1</v>
      </c>
    </row>
    <row r="313" spans="2:9" x14ac:dyDescent="0.25">
      <c r="B313" s="18">
        <v>293</v>
      </c>
      <c r="C313" s="15"/>
      <c r="D313" s="7"/>
      <c r="E313" s="9"/>
      <c r="F313" s="69">
        <f t="shared" si="8"/>
        <v>0</v>
      </c>
      <c r="G313" s="182">
        <f t="shared" si="9"/>
        <v>0</v>
      </c>
      <c r="H313" s="183"/>
      <c r="I313" s="67">
        <v>1</v>
      </c>
    </row>
    <row r="314" spans="2:9" x14ac:dyDescent="0.25">
      <c r="B314" s="18">
        <v>294</v>
      </c>
      <c r="C314" s="15"/>
      <c r="D314" s="7"/>
      <c r="E314" s="9"/>
      <c r="F314" s="69">
        <f t="shared" si="8"/>
        <v>0</v>
      </c>
      <c r="G314" s="182">
        <f t="shared" si="9"/>
        <v>0</v>
      </c>
      <c r="H314" s="183"/>
      <c r="I314" s="67">
        <v>1</v>
      </c>
    </row>
    <row r="315" spans="2:9" x14ac:dyDescent="0.25">
      <c r="B315" s="18">
        <v>295</v>
      </c>
      <c r="C315" s="15"/>
      <c r="D315" s="7"/>
      <c r="E315" s="9"/>
      <c r="F315" s="69">
        <f t="shared" si="8"/>
        <v>0</v>
      </c>
      <c r="G315" s="182">
        <f t="shared" si="9"/>
        <v>0</v>
      </c>
      <c r="H315" s="183"/>
      <c r="I315" s="67">
        <v>1</v>
      </c>
    </row>
    <row r="316" spans="2:9" x14ac:dyDescent="0.25">
      <c r="B316" s="18">
        <v>296</v>
      </c>
      <c r="C316" s="15"/>
      <c r="D316" s="7"/>
      <c r="E316" s="9"/>
      <c r="F316" s="69">
        <f t="shared" si="8"/>
        <v>0</v>
      </c>
      <c r="G316" s="182">
        <f t="shared" si="9"/>
        <v>0</v>
      </c>
      <c r="H316" s="183"/>
      <c r="I316" s="67">
        <v>1</v>
      </c>
    </row>
    <row r="317" spans="2:9" x14ac:dyDescent="0.25">
      <c r="B317" s="18">
        <v>297</v>
      </c>
      <c r="C317" s="15"/>
      <c r="D317" s="7"/>
      <c r="E317" s="9"/>
      <c r="F317" s="69">
        <f t="shared" si="8"/>
        <v>0</v>
      </c>
      <c r="G317" s="182">
        <f t="shared" si="9"/>
        <v>0</v>
      </c>
      <c r="H317" s="183"/>
      <c r="I317" s="67">
        <v>1</v>
      </c>
    </row>
    <row r="318" spans="2:9" x14ac:dyDescent="0.25">
      <c r="B318" s="18">
        <v>298</v>
      </c>
      <c r="C318" s="15"/>
      <c r="D318" s="7"/>
      <c r="E318" s="9"/>
      <c r="F318" s="69">
        <f t="shared" si="8"/>
        <v>0</v>
      </c>
      <c r="G318" s="182">
        <f t="shared" si="9"/>
        <v>0</v>
      </c>
      <c r="H318" s="183"/>
      <c r="I318" s="67">
        <v>1</v>
      </c>
    </row>
    <row r="319" spans="2:9" x14ac:dyDescent="0.25">
      <c r="B319" s="18">
        <v>299</v>
      </c>
      <c r="C319" s="15"/>
      <c r="D319" s="7"/>
      <c r="E319" s="9"/>
      <c r="F319" s="69">
        <f t="shared" si="8"/>
        <v>0</v>
      </c>
      <c r="G319" s="182">
        <f t="shared" si="9"/>
        <v>0</v>
      </c>
      <c r="H319" s="183"/>
      <c r="I319" s="67">
        <v>1</v>
      </c>
    </row>
    <row r="320" spans="2:9" x14ac:dyDescent="0.25">
      <c r="B320" s="18">
        <v>300</v>
      </c>
      <c r="C320" s="15"/>
      <c r="D320" s="7"/>
      <c r="E320" s="9"/>
      <c r="F320" s="69">
        <f t="shared" si="8"/>
        <v>0</v>
      </c>
      <c r="G320" s="182">
        <f t="shared" si="9"/>
        <v>0</v>
      </c>
      <c r="H320" s="183"/>
      <c r="I320" s="67">
        <v>1</v>
      </c>
    </row>
    <row r="321" spans="2:9" x14ac:dyDescent="0.25">
      <c r="B321" s="18">
        <v>301</v>
      </c>
      <c r="C321" s="15"/>
      <c r="D321" s="7"/>
      <c r="E321" s="9"/>
      <c r="F321" s="69">
        <f t="shared" si="8"/>
        <v>0</v>
      </c>
      <c r="G321" s="182">
        <f t="shared" si="9"/>
        <v>0</v>
      </c>
      <c r="H321" s="183"/>
      <c r="I321" s="67">
        <v>1</v>
      </c>
    </row>
    <row r="322" spans="2:9" x14ac:dyDescent="0.25">
      <c r="B322" s="18">
        <v>302</v>
      </c>
      <c r="C322" s="15"/>
      <c r="D322" s="7"/>
      <c r="E322" s="9"/>
      <c r="F322" s="69">
        <f t="shared" si="8"/>
        <v>0</v>
      </c>
      <c r="G322" s="182">
        <f t="shared" si="9"/>
        <v>0</v>
      </c>
      <c r="H322" s="183"/>
      <c r="I322" s="67">
        <v>1</v>
      </c>
    </row>
    <row r="323" spans="2:9" x14ac:dyDescent="0.25">
      <c r="B323" s="18">
        <v>303</v>
      </c>
      <c r="C323" s="15"/>
      <c r="D323" s="7"/>
      <c r="E323" s="9"/>
      <c r="F323" s="69">
        <f t="shared" si="8"/>
        <v>0</v>
      </c>
      <c r="G323" s="182">
        <f t="shared" si="9"/>
        <v>0</v>
      </c>
      <c r="H323" s="183"/>
      <c r="I323" s="67">
        <v>1</v>
      </c>
    </row>
    <row r="324" spans="2:9" x14ac:dyDescent="0.25">
      <c r="B324" s="18">
        <v>304</v>
      </c>
      <c r="C324" s="15"/>
      <c r="D324" s="7"/>
      <c r="E324" s="9"/>
      <c r="F324" s="69">
        <f t="shared" si="8"/>
        <v>0</v>
      </c>
      <c r="G324" s="182">
        <f t="shared" si="9"/>
        <v>0</v>
      </c>
      <c r="H324" s="183"/>
      <c r="I324" s="67">
        <v>1</v>
      </c>
    </row>
    <row r="325" spans="2:9" x14ac:dyDescent="0.25">
      <c r="B325" s="18">
        <v>305</v>
      </c>
      <c r="C325" s="15"/>
      <c r="D325" s="7"/>
      <c r="E325" s="9"/>
      <c r="F325" s="69">
        <f t="shared" si="8"/>
        <v>0</v>
      </c>
      <c r="G325" s="182">
        <f t="shared" si="9"/>
        <v>0</v>
      </c>
      <c r="H325" s="183"/>
      <c r="I325" s="67">
        <v>1</v>
      </c>
    </row>
    <row r="326" spans="2:9" x14ac:dyDescent="0.25">
      <c r="B326" s="18">
        <v>306</v>
      </c>
      <c r="C326" s="15"/>
      <c r="D326" s="7"/>
      <c r="E326" s="9"/>
      <c r="F326" s="69">
        <f t="shared" si="8"/>
        <v>0</v>
      </c>
      <c r="G326" s="182">
        <f t="shared" si="9"/>
        <v>0</v>
      </c>
      <c r="H326" s="183"/>
      <c r="I326" s="67">
        <v>1</v>
      </c>
    </row>
    <row r="327" spans="2:9" x14ac:dyDescent="0.25">
      <c r="B327" s="18">
        <v>307</v>
      </c>
      <c r="C327" s="15"/>
      <c r="D327" s="7"/>
      <c r="E327" s="9"/>
      <c r="F327" s="69">
        <f t="shared" si="8"/>
        <v>0</v>
      </c>
      <c r="G327" s="182">
        <f t="shared" si="9"/>
        <v>0</v>
      </c>
      <c r="H327" s="183"/>
      <c r="I327" s="67">
        <v>1</v>
      </c>
    </row>
    <row r="328" spans="2:9" x14ac:dyDescent="0.25">
      <c r="B328" s="18">
        <v>308</v>
      </c>
      <c r="C328" s="15"/>
      <c r="D328" s="7"/>
      <c r="E328" s="9"/>
      <c r="F328" s="69">
        <f t="shared" si="8"/>
        <v>0</v>
      </c>
      <c r="G328" s="182">
        <f t="shared" si="9"/>
        <v>0</v>
      </c>
      <c r="H328" s="183"/>
      <c r="I328" s="67">
        <v>1</v>
      </c>
    </row>
    <row r="329" spans="2:9" x14ac:dyDescent="0.25">
      <c r="B329" s="18">
        <v>309</v>
      </c>
      <c r="C329" s="15"/>
      <c r="D329" s="7"/>
      <c r="E329" s="9"/>
      <c r="F329" s="69">
        <f t="shared" si="8"/>
        <v>0</v>
      </c>
      <c r="G329" s="182">
        <f t="shared" si="9"/>
        <v>0</v>
      </c>
      <c r="H329" s="183"/>
      <c r="I329" s="67">
        <v>1</v>
      </c>
    </row>
    <row r="330" spans="2:9" x14ac:dyDescent="0.25">
      <c r="B330" s="18">
        <v>310</v>
      </c>
      <c r="C330" s="15"/>
      <c r="D330" s="7"/>
      <c r="E330" s="9"/>
      <c r="F330" s="69">
        <f t="shared" si="8"/>
        <v>0</v>
      </c>
      <c r="G330" s="182">
        <f t="shared" si="9"/>
        <v>0</v>
      </c>
      <c r="H330" s="183"/>
      <c r="I330" s="67">
        <v>1</v>
      </c>
    </row>
    <row r="331" spans="2:9" x14ac:dyDescent="0.25">
      <c r="B331" s="18">
        <v>311</v>
      </c>
      <c r="C331" s="15"/>
      <c r="D331" s="7"/>
      <c r="E331" s="9"/>
      <c r="F331" s="69">
        <f t="shared" si="8"/>
        <v>0</v>
      </c>
      <c r="G331" s="182">
        <f t="shared" si="9"/>
        <v>0</v>
      </c>
      <c r="H331" s="183"/>
      <c r="I331" s="67">
        <v>1</v>
      </c>
    </row>
    <row r="332" spans="2:9" x14ac:dyDescent="0.25">
      <c r="B332" s="18">
        <v>312</v>
      </c>
      <c r="C332" s="15"/>
      <c r="D332" s="7"/>
      <c r="E332" s="9"/>
      <c r="F332" s="69">
        <f t="shared" si="8"/>
        <v>0</v>
      </c>
      <c r="G332" s="182">
        <f t="shared" si="9"/>
        <v>0</v>
      </c>
      <c r="H332" s="183"/>
      <c r="I332" s="67">
        <v>1</v>
      </c>
    </row>
    <row r="333" spans="2:9" x14ac:dyDescent="0.25">
      <c r="B333" s="18">
        <v>313</v>
      </c>
      <c r="C333" s="15"/>
      <c r="D333" s="7"/>
      <c r="E333" s="9"/>
      <c r="F333" s="69">
        <f t="shared" si="8"/>
        <v>0</v>
      </c>
      <c r="G333" s="182">
        <f t="shared" si="9"/>
        <v>0</v>
      </c>
      <c r="H333" s="183"/>
      <c r="I333" s="67">
        <v>1</v>
      </c>
    </row>
    <row r="334" spans="2:9" x14ac:dyDescent="0.25">
      <c r="B334" s="18">
        <v>314</v>
      </c>
      <c r="C334" s="15"/>
      <c r="D334" s="7"/>
      <c r="E334" s="9"/>
      <c r="F334" s="69">
        <f t="shared" si="8"/>
        <v>0</v>
      </c>
      <c r="G334" s="182">
        <f t="shared" si="9"/>
        <v>0</v>
      </c>
      <c r="H334" s="183"/>
      <c r="I334" s="67">
        <v>1</v>
      </c>
    </row>
    <row r="335" spans="2:9" x14ac:dyDescent="0.25">
      <c r="B335" s="18">
        <v>315</v>
      </c>
      <c r="C335" s="15"/>
      <c r="D335" s="7"/>
      <c r="E335" s="9"/>
      <c r="F335" s="69">
        <f t="shared" si="8"/>
        <v>0</v>
      </c>
      <c r="G335" s="182">
        <f t="shared" si="9"/>
        <v>0</v>
      </c>
      <c r="H335" s="183"/>
      <c r="I335" s="67">
        <v>1</v>
      </c>
    </row>
    <row r="336" spans="2:9" x14ac:dyDescent="0.25">
      <c r="B336" s="18">
        <v>316</v>
      </c>
      <c r="C336" s="15"/>
      <c r="D336" s="7"/>
      <c r="E336" s="9"/>
      <c r="F336" s="69">
        <f t="shared" si="8"/>
        <v>0</v>
      </c>
      <c r="G336" s="182">
        <f t="shared" si="9"/>
        <v>0</v>
      </c>
      <c r="H336" s="183"/>
      <c r="I336" s="67">
        <v>1</v>
      </c>
    </row>
    <row r="337" spans="2:9" x14ac:dyDescent="0.25">
      <c r="B337" s="18">
        <v>317</v>
      </c>
      <c r="C337" s="15"/>
      <c r="D337" s="7"/>
      <c r="E337" s="9"/>
      <c r="F337" s="69">
        <f t="shared" si="8"/>
        <v>0</v>
      </c>
      <c r="G337" s="182">
        <f t="shared" si="9"/>
        <v>0</v>
      </c>
      <c r="H337" s="183"/>
      <c r="I337" s="67">
        <v>1</v>
      </c>
    </row>
    <row r="338" spans="2:9" x14ac:dyDescent="0.25">
      <c r="B338" s="18">
        <v>318</v>
      </c>
      <c r="C338" s="15"/>
      <c r="D338" s="7"/>
      <c r="E338" s="9"/>
      <c r="F338" s="69">
        <f t="shared" si="8"/>
        <v>0</v>
      </c>
      <c r="G338" s="182">
        <f t="shared" si="9"/>
        <v>0</v>
      </c>
      <c r="H338" s="183"/>
      <c r="I338" s="67">
        <v>1</v>
      </c>
    </row>
    <row r="339" spans="2:9" x14ac:dyDescent="0.25">
      <c r="B339" s="18">
        <v>319</v>
      </c>
      <c r="C339" s="15"/>
      <c r="D339" s="7"/>
      <c r="E339" s="9"/>
      <c r="F339" s="69">
        <f t="shared" si="8"/>
        <v>0</v>
      </c>
      <c r="G339" s="182">
        <f t="shared" si="9"/>
        <v>0</v>
      </c>
      <c r="H339" s="183"/>
      <c r="I339" s="67">
        <v>1</v>
      </c>
    </row>
    <row r="340" spans="2:9" x14ac:dyDescent="0.25">
      <c r="B340" s="18">
        <v>320</v>
      </c>
      <c r="C340" s="15"/>
      <c r="D340" s="7"/>
      <c r="E340" s="9"/>
      <c r="F340" s="69">
        <f t="shared" si="8"/>
        <v>0</v>
      </c>
      <c r="G340" s="182">
        <f t="shared" si="9"/>
        <v>0</v>
      </c>
      <c r="H340" s="183"/>
      <c r="I340" s="67">
        <v>1</v>
      </c>
    </row>
    <row r="341" spans="2:9" x14ac:dyDescent="0.25">
      <c r="B341" s="18">
        <v>321</v>
      </c>
      <c r="C341" s="15"/>
      <c r="D341" s="7"/>
      <c r="E341" s="9"/>
      <c r="F341" s="69">
        <f t="shared" si="8"/>
        <v>0</v>
      </c>
      <c r="G341" s="182">
        <f t="shared" si="9"/>
        <v>0</v>
      </c>
      <c r="H341" s="183"/>
      <c r="I341" s="67">
        <v>1</v>
      </c>
    </row>
    <row r="342" spans="2:9" x14ac:dyDescent="0.25">
      <c r="B342" s="18">
        <v>322</v>
      </c>
      <c r="C342" s="15"/>
      <c r="D342" s="7"/>
      <c r="E342" s="9"/>
      <c r="F342" s="69">
        <f t="shared" ref="F342:F405" si="10">E342-D342</f>
        <v>0</v>
      </c>
      <c r="G342" s="182">
        <f t="shared" si="9"/>
        <v>0</v>
      </c>
      <c r="H342" s="183"/>
      <c r="I342" s="67">
        <v>1</v>
      </c>
    </row>
    <row r="343" spans="2:9" x14ac:dyDescent="0.25">
      <c r="B343" s="18">
        <v>323</v>
      </c>
      <c r="C343" s="15"/>
      <c r="D343" s="7"/>
      <c r="E343" s="9"/>
      <c r="F343" s="69">
        <f t="shared" si="10"/>
        <v>0</v>
      </c>
      <c r="G343" s="182">
        <f t="shared" ref="G343:G406" si="11">F343</f>
        <v>0</v>
      </c>
      <c r="H343" s="183"/>
      <c r="I343" s="67">
        <v>1</v>
      </c>
    </row>
    <row r="344" spans="2:9" x14ac:dyDescent="0.25">
      <c r="B344" s="18">
        <v>324</v>
      </c>
      <c r="C344" s="15"/>
      <c r="D344" s="7"/>
      <c r="E344" s="9"/>
      <c r="F344" s="69">
        <f t="shared" si="10"/>
        <v>0</v>
      </c>
      <c r="G344" s="182">
        <f t="shared" si="11"/>
        <v>0</v>
      </c>
      <c r="H344" s="183"/>
      <c r="I344" s="67">
        <v>1</v>
      </c>
    </row>
    <row r="345" spans="2:9" x14ac:dyDescent="0.25">
      <c r="B345" s="18">
        <v>325</v>
      </c>
      <c r="C345" s="15"/>
      <c r="D345" s="7"/>
      <c r="E345" s="9"/>
      <c r="F345" s="69">
        <f t="shared" si="10"/>
        <v>0</v>
      </c>
      <c r="G345" s="182">
        <f t="shared" si="11"/>
        <v>0</v>
      </c>
      <c r="H345" s="183"/>
      <c r="I345" s="67">
        <v>1</v>
      </c>
    </row>
    <row r="346" spans="2:9" x14ac:dyDescent="0.25">
      <c r="B346" s="18">
        <v>326</v>
      </c>
      <c r="C346" s="15"/>
      <c r="D346" s="7"/>
      <c r="E346" s="9"/>
      <c r="F346" s="69">
        <f t="shared" si="10"/>
        <v>0</v>
      </c>
      <c r="G346" s="182">
        <f t="shared" si="11"/>
        <v>0</v>
      </c>
      <c r="H346" s="183"/>
      <c r="I346" s="67">
        <v>1</v>
      </c>
    </row>
    <row r="347" spans="2:9" x14ac:dyDescent="0.25">
      <c r="B347" s="18">
        <v>327</v>
      </c>
      <c r="C347" s="15"/>
      <c r="D347" s="7"/>
      <c r="E347" s="9"/>
      <c r="F347" s="69">
        <f t="shared" si="10"/>
        <v>0</v>
      </c>
      <c r="G347" s="182">
        <f t="shared" si="11"/>
        <v>0</v>
      </c>
      <c r="H347" s="183"/>
      <c r="I347" s="67">
        <v>1</v>
      </c>
    </row>
    <row r="348" spans="2:9" x14ac:dyDescent="0.25">
      <c r="B348" s="18">
        <v>328</v>
      </c>
      <c r="C348" s="15"/>
      <c r="D348" s="7"/>
      <c r="E348" s="9"/>
      <c r="F348" s="69">
        <f t="shared" si="10"/>
        <v>0</v>
      </c>
      <c r="G348" s="182">
        <f t="shared" si="11"/>
        <v>0</v>
      </c>
      <c r="H348" s="183"/>
      <c r="I348" s="67">
        <v>1</v>
      </c>
    </row>
    <row r="349" spans="2:9" x14ac:dyDescent="0.25">
      <c r="B349" s="18">
        <v>329</v>
      </c>
      <c r="C349" s="15"/>
      <c r="D349" s="7"/>
      <c r="E349" s="9"/>
      <c r="F349" s="69">
        <f t="shared" si="10"/>
        <v>0</v>
      </c>
      <c r="G349" s="182">
        <f t="shared" si="11"/>
        <v>0</v>
      </c>
      <c r="H349" s="183"/>
      <c r="I349" s="67">
        <v>1</v>
      </c>
    </row>
    <row r="350" spans="2:9" x14ac:dyDescent="0.25">
      <c r="B350" s="18">
        <v>330</v>
      </c>
      <c r="C350" s="15"/>
      <c r="D350" s="7"/>
      <c r="E350" s="9"/>
      <c r="F350" s="69">
        <f t="shared" si="10"/>
        <v>0</v>
      </c>
      <c r="G350" s="182">
        <f t="shared" si="11"/>
        <v>0</v>
      </c>
      <c r="H350" s="183"/>
      <c r="I350" s="67">
        <v>1</v>
      </c>
    </row>
    <row r="351" spans="2:9" x14ac:dyDescent="0.25">
      <c r="B351" s="18">
        <v>331</v>
      </c>
      <c r="C351" s="15"/>
      <c r="D351" s="7"/>
      <c r="E351" s="9"/>
      <c r="F351" s="69">
        <f t="shared" si="10"/>
        <v>0</v>
      </c>
      <c r="G351" s="182">
        <f t="shared" si="11"/>
        <v>0</v>
      </c>
      <c r="H351" s="183"/>
      <c r="I351" s="67">
        <v>1</v>
      </c>
    </row>
    <row r="352" spans="2:9" x14ac:dyDescent="0.25">
      <c r="B352" s="18">
        <v>332</v>
      </c>
      <c r="C352" s="15"/>
      <c r="D352" s="7"/>
      <c r="E352" s="9"/>
      <c r="F352" s="69">
        <f t="shared" si="10"/>
        <v>0</v>
      </c>
      <c r="G352" s="182">
        <f t="shared" si="11"/>
        <v>0</v>
      </c>
      <c r="H352" s="183"/>
      <c r="I352" s="67">
        <v>1</v>
      </c>
    </row>
    <row r="353" spans="2:9" x14ac:dyDescent="0.25">
      <c r="B353" s="18">
        <v>333</v>
      </c>
      <c r="C353" s="15"/>
      <c r="D353" s="7"/>
      <c r="E353" s="9"/>
      <c r="F353" s="69">
        <f t="shared" si="10"/>
        <v>0</v>
      </c>
      <c r="G353" s="182">
        <f t="shared" si="11"/>
        <v>0</v>
      </c>
      <c r="H353" s="183"/>
      <c r="I353" s="67">
        <v>1</v>
      </c>
    </row>
    <row r="354" spans="2:9" x14ac:dyDescent="0.25">
      <c r="B354" s="18">
        <v>334</v>
      </c>
      <c r="C354" s="15"/>
      <c r="D354" s="7"/>
      <c r="E354" s="9"/>
      <c r="F354" s="69">
        <f t="shared" si="10"/>
        <v>0</v>
      </c>
      <c r="G354" s="182">
        <f t="shared" si="11"/>
        <v>0</v>
      </c>
      <c r="H354" s="183"/>
      <c r="I354" s="67">
        <v>1</v>
      </c>
    </row>
    <row r="355" spans="2:9" x14ac:dyDescent="0.25">
      <c r="B355" s="18">
        <v>335</v>
      </c>
      <c r="C355" s="15"/>
      <c r="D355" s="7"/>
      <c r="E355" s="9"/>
      <c r="F355" s="69">
        <f t="shared" si="10"/>
        <v>0</v>
      </c>
      <c r="G355" s="182">
        <f t="shared" si="11"/>
        <v>0</v>
      </c>
      <c r="H355" s="183"/>
      <c r="I355" s="67">
        <v>1</v>
      </c>
    </row>
    <row r="356" spans="2:9" x14ac:dyDescent="0.25">
      <c r="B356" s="18">
        <v>336</v>
      </c>
      <c r="C356" s="15"/>
      <c r="D356" s="7"/>
      <c r="E356" s="9"/>
      <c r="F356" s="69">
        <f t="shared" si="10"/>
        <v>0</v>
      </c>
      <c r="G356" s="182">
        <f t="shared" si="11"/>
        <v>0</v>
      </c>
      <c r="H356" s="183"/>
      <c r="I356" s="67">
        <v>1</v>
      </c>
    </row>
    <row r="357" spans="2:9" x14ac:dyDescent="0.25">
      <c r="B357" s="18">
        <v>337</v>
      </c>
      <c r="C357" s="15"/>
      <c r="D357" s="7"/>
      <c r="E357" s="9"/>
      <c r="F357" s="69">
        <f t="shared" si="10"/>
        <v>0</v>
      </c>
      <c r="G357" s="182">
        <f t="shared" si="11"/>
        <v>0</v>
      </c>
      <c r="H357" s="183"/>
      <c r="I357" s="67">
        <v>1</v>
      </c>
    </row>
    <row r="358" spans="2:9" x14ac:dyDescent="0.25">
      <c r="B358" s="18">
        <v>338</v>
      </c>
      <c r="C358" s="15"/>
      <c r="D358" s="7"/>
      <c r="E358" s="9"/>
      <c r="F358" s="69">
        <f t="shared" si="10"/>
        <v>0</v>
      </c>
      <c r="G358" s="182">
        <f t="shared" si="11"/>
        <v>0</v>
      </c>
      <c r="H358" s="183"/>
      <c r="I358" s="67">
        <v>1</v>
      </c>
    </row>
    <row r="359" spans="2:9" x14ac:dyDescent="0.25">
      <c r="B359" s="18">
        <v>339</v>
      </c>
      <c r="C359" s="15"/>
      <c r="D359" s="7"/>
      <c r="E359" s="9"/>
      <c r="F359" s="69">
        <f t="shared" si="10"/>
        <v>0</v>
      </c>
      <c r="G359" s="182">
        <f t="shared" si="11"/>
        <v>0</v>
      </c>
      <c r="H359" s="183"/>
      <c r="I359" s="67">
        <v>1</v>
      </c>
    </row>
    <row r="360" spans="2:9" x14ac:dyDescent="0.25">
      <c r="B360" s="18">
        <v>340</v>
      </c>
      <c r="C360" s="15"/>
      <c r="D360" s="7"/>
      <c r="E360" s="9"/>
      <c r="F360" s="69">
        <f t="shared" si="10"/>
        <v>0</v>
      </c>
      <c r="G360" s="182">
        <f t="shared" si="11"/>
        <v>0</v>
      </c>
      <c r="H360" s="183"/>
      <c r="I360" s="67">
        <v>1</v>
      </c>
    </row>
    <row r="361" spans="2:9" x14ac:dyDescent="0.25">
      <c r="B361" s="18">
        <v>341</v>
      </c>
      <c r="C361" s="15"/>
      <c r="D361" s="7"/>
      <c r="E361" s="9"/>
      <c r="F361" s="69">
        <f t="shared" si="10"/>
        <v>0</v>
      </c>
      <c r="G361" s="182">
        <f t="shared" si="11"/>
        <v>0</v>
      </c>
      <c r="H361" s="183"/>
      <c r="I361" s="67">
        <v>1</v>
      </c>
    </row>
    <row r="362" spans="2:9" x14ac:dyDescent="0.25">
      <c r="B362" s="18">
        <v>342</v>
      </c>
      <c r="C362" s="15"/>
      <c r="D362" s="7"/>
      <c r="E362" s="9"/>
      <c r="F362" s="69">
        <f t="shared" si="10"/>
        <v>0</v>
      </c>
      <c r="G362" s="182">
        <f t="shared" si="11"/>
        <v>0</v>
      </c>
      <c r="H362" s="183"/>
      <c r="I362" s="67">
        <v>1</v>
      </c>
    </row>
    <row r="363" spans="2:9" x14ac:dyDescent="0.25">
      <c r="B363" s="18">
        <v>343</v>
      </c>
      <c r="C363" s="15"/>
      <c r="D363" s="7"/>
      <c r="E363" s="9"/>
      <c r="F363" s="69">
        <f t="shared" si="10"/>
        <v>0</v>
      </c>
      <c r="G363" s="182">
        <f t="shared" si="11"/>
        <v>0</v>
      </c>
      <c r="H363" s="183"/>
      <c r="I363" s="67">
        <v>1</v>
      </c>
    </row>
    <row r="364" spans="2:9" x14ac:dyDescent="0.25">
      <c r="B364" s="18">
        <v>344</v>
      </c>
      <c r="C364" s="15"/>
      <c r="D364" s="7"/>
      <c r="E364" s="9"/>
      <c r="F364" s="69">
        <f t="shared" si="10"/>
        <v>0</v>
      </c>
      <c r="G364" s="182">
        <f t="shared" si="11"/>
        <v>0</v>
      </c>
      <c r="H364" s="183"/>
      <c r="I364" s="67">
        <v>1</v>
      </c>
    </row>
    <row r="365" spans="2:9" x14ac:dyDescent="0.25">
      <c r="B365" s="18">
        <v>345</v>
      </c>
      <c r="C365" s="15"/>
      <c r="D365" s="7"/>
      <c r="E365" s="9"/>
      <c r="F365" s="69">
        <f t="shared" si="10"/>
        <v>0</v>
      </c>
      <c r="G365" s="182">
        <f t="shared" si="11"/>
        <v>0</v>
      </c>
      <c r="H365" s="183"/>
      <c r="I365" s="67">
        <v>1</v>
      </c>
    </row>
    <row r="366" spans="2:9" x14ac:dyDescent="0.25">
      <c r="B366" s="18">
        <v>346</v>
      </c>
      <c r="C366" s="15"/>
      <c r="D366" s="7"/>
      <c r="E366" s="9"/>
      <c r="F366" s="69">
        <f t="shared" si="10"/>
        <v>0</v>
      </c>
      <c r="G366" s="182">
        <f t="shared" si="11"/>
        <v>0</v>
      </c>
      <c r="H366" s="183"/>
      <c r="I366" s="67">
        <v>1</v>
      </c>
    </row>
    <row r="367" spans="2:9" x14ac:dyDescent="0.25">
      <c r="B367" s="18">
        <v>347</v>
      </c>
      <c r="C367" s="15"/>
      <c r="D367" s="7"/>
      <c r="E367" s="9"/>
      <c r="F367" s="69">
        <f t="shared" si="10"/>
        <v>0</v>
      </c>
      <c r="G367" s="182">
        <f t="shared" si="11"/>
        <v>0</v>
      </c>
      <c r="H367" s="183"/>
      <c r="I367" s="67">
        <v>1</v>
      </c>
    </row>
    <row r="368" spans="2:9" x14ac:dyDescent="0.25">
      <c r="B368" s="18">
        <v>348</v>
      </c>
      <c r="C368" s="15"/>
      <c r="D368" s="7"/>
      <c r="E368" s="9"/>
      <c r="F368" s="69">
        <f t="shared" si="10"/>
        <v>0</v>
      </c>
      <c r="G368" s="182">
        <f t="shared" si="11"/>
        <v>0</v>
      </c>
      <c r="H368" s="183"/>
      <c r="I368" s="67">
        <v>1</v>
      </c>
    </row>
    <row r="369" spans="2:9" x14ac:dyDescent="0.25">
      <c r="B369" s="18">
        <v>349</v>
      </c>
      <c r="C369" s="15"/>
      <c r="D369" s="7"/>
      <c r="E369" s="9"/>
      <c r="F369" s="69">
        <f t="shared" si="10"/>
        <v>0</v>
      </c>
      <c r="G369" s="182">
        <f t="shared" si="11"/>
        <v>0</v>
      </c>
      <c r="H369" s="183"/>
      <c r="I369" s="67">
        <v>1</v>
      </c>
    </row>
    <row r="370" spans="2:9" x14ac:dyDescent="0.25">
      <c r="B370" s="18">
        <v>350</v>
      </c>
      <c r="C370" s="15"/>
      <c r="D370" s="7"/>
      <c r="E370" s="9"/>
      <c r="F370" s="69">
        <f t="shared" si="10"/>
        <v>0</v>
      </c>
      <c r="G370" s="182">
        <f t="shared" si="11"/>
        <v>0</v>
      </c>
      <c r="H370" s="183"/>
      <c r="I370" s="67">
        <v>1</v>
      </c>
    </row>
    <row r="371" spans="2:9" x14ac:dyDescent="0.25">
      <c r="B371" s="18">
        <v>351</v>
      </c>
      <c r="C371" s="15"/>
      <c r="D371" s="7"/>
      <c r="E371" s="9"/>
      <c r="F371" s="69">
        <f t="shared" si="10"/>
        <v>0</v>
      </c>
      <c r="G371" s="182">
        <f t="shared" si="11"/>
        <v>0</v>
      </c>
      <c r="H371" s="183"/>
      <c r="I371" s="67">
        <v>1</v>
      </c>
    </row>
    <row r="372" spans="2:9" x14ac:dyDescent="0.25">
      <c r="B372" s="18">
        <v>352</v>
      </c>
      <c r="C372" s="15"/>
      <c r="D372" s="7"/>
      <c r="E372" s="9"/>
      <c r="F372" s="69">
        <f t="shared" si="10"/>
        <v>0</v>
      </c>
      <c r="G372" s="182">
        <f t="shared" si="11"/>
        <v>0</v>
      </c>
      <c r="H372" s="183"/>
      <c r="I372" s="67">
        <v>1</v>
      </c>
    </row>
    <row r="373" spans="2:9" x14ac:dyDescent="0.25">
      <c r="B373" s="18">
        <v>353</v>
      </c>
      <c r="C373" s="15"/>
      <c r="D373" s="7"/>
      <c r="E373" s="9"/>
      <c r="F373" s="69">
        <f t="shared" si="10"/>
        <v>0</v>
      </c>
      <c r="G373" s="182">
        <f t="shared" si="11"/>
        <v>0</v>
      </c>
      <c r="H373" s="183"/>
      <c r="I373" s="67">
        <v>1</v>
      </c>
    </row>
    <row r="374" spans="2:9" x14ac:dyDescent="0.25">
      <c r="B374" s="18">
        <v>354</v>
      </c>
      <c r="C374" s="15"/>
      <c r="D374" s="7"/>
      <c r="E374" s="9"/>
      <c r="F374" s="69">
        <f t="shared" si="10"/>
        <v>0</v>
      </c>
      <c r="G374" s="182">
        <f t="shared" si="11"/>
        <v>0</v>
      </c>
      <c r="H374" s="183"/>
      <c r="I374" s="67">
        <v>1</v>
      </c>
    </row>
    <row r="375" spans="2:9" x14ac:dyDescent="0.25">
      <c r="B375" s="18">
        <v>355</v>
      </c>
      <c r="C375" s="15"/>
      <c r="D375" s="7"/>
      <c r="E375" s="9"/>
      <c r="F375" s="69">
        <f t="shared" si="10"/>
        <v>0</v>
      </c>
      <c r="G375" s="182">
        <f t="shared" si="11"/>
        <v>0</v>
      </c>
      <c r="H375" s="183"/>
      <c r="I375" s="67">
        <v>1</v>
      </c>
    </row>
    <row r="376" spans="2:9" x14ac:dyDescent="0.25">
      <c r="B376" s="18">
        <v>356</v>
      </c>
      <c r="C376" s="15"/>
      <c r="D376" s="7"/>
      <c r="E376" s="9"/>
      <c r="F376" s="69">
        <f t="shared" si="10"/>
        <v>0</v>
      </c>
      <c r="G376" s="182">
        <f t="shared" si="11"/>
        <v>0</v>
      </c>
      <c r="H376" s="183"/>
      <c r="I376" s="67">
        <v>1</v>
      </c>
    </row>
    <row r="377" spans="2:9" x14ac:dyDescent="0.25">
      <c r="B377" s="18">
        <v>357</v>
      </c>
      <c r="C377" s="15"/>
      <c r="D377" s="7"/>
      <c r="E377" s="9"/>
      <c r="F377" s="69">
        <f t="shared" si="10"/>
        <v>0</v>
      </c>
      <c r="G377" s="182">
        <f t="shared" si="11"/>
        <v>0</v>
      </c>
      <c r="H377" s="183"/>
      <c r="I377" s="67">
        <v>1</v>
      </c>
    </row>
    <row r="378" spans="2:9" x14ac:dyDescent="0.25">
      <c r="B378" s="18">
        <v>358</v>
      </c>
      <c r="C378" s="15"/>
      <c r="D378" s="7"/>
      <c r="E378" s="9"/>
      <c r="F378" s="69">
        <f t="shared" si="10"/>
        <v>0</v>
      </c>
      <c r="G378" s="182">
        <f t="shared" si="11"/>
        <v>0</v>
      </c>
      <c r="H378" s="183"/>
      <c r="I378" s="67">
        <v>1</v>
      </c>
    </row>
    <row r="379" spans="2:9" x14ac:dyDescent="0.25">
      <c r="B379" s="18">
        <v>359</v>
      </c>
      <c r="C379" s="15"/>
      <c r="D379" s="7"/>
      <c r="E379" s="9"/>
      <c r="F379" s="69">
        <f t="shared" si="10"/>
        <v>0</v>
      </c>
      <c r="G379" s="182">
        <f t="shared" si="11"/>
        <v>0</v>
      </c>
      <c r="H379" s="183"/>
      <c r="I379" s="67">
        <v>1</v>
      </c>
    </row>
    <row r="380" spans="2:9" x14ac:dyDescent="0.25">
      <c r="B380" s="18">
        <v>360</v>
      </c>
      <c r="C380" s="15"/>
      <c r="D380" s="7"/>
      <c r="E380" s="9"/>
      <c r="F380" s="69">
        <f t="shared" si="10"/>
        <v>0</v>
      </c>
      <c r="G380" s="182">
        <f t="shared" si="11"/>
        <v>0</v>
      </c>
      <c r="H380" s="183"/>
      <c r="I380" s="67">
        <v>1</v>
      </c>
    </row>
    <row r="381" spans="2:9" x14ac:dyDescent="0.25">
      <c r="B381" s="18">
        <v>361</v>
      </c>
      <c r="C381" s="15"/>
      <c r="D381" s="7"/>
      <c r="E381" s="9"/>
      <c r="F381" s="69">
        <f t="shared" si="10"/>
        <v>0</v>
      </c>
      <c r="G381" s="182">
        <f t="shared" si="11"/>
        <v>0</v>
      </c>
      <c r="H381" s="183"/>
      <c r="I381" s="67">
        <v>1</v>
      </c>
    </row>
    <row r="382" spans="2:9" x14ac:dyDescent="0.25">
      <c r="B382" s="18">
        <v>362</v>
      </c>
      <c r="C382" s="15"/>
      <c r="D382" s="7"/>
      <c r="E382" s="9"/>
      <c r="F382" s="69">
        <f t="shared" si="10"/>
        <v>0</v>
      </c>
      <c r="G382" s="182">
        <f t="shared" si="11"/>
        <v>0</v>
      </c>
      <c r="H382" s="183"/>
      <c r="I382" s="67">
        <v>1</v>
      </c>
    </row>
    <row r="383" spans="2:9" x14ac:dyDescent="0.25">
      <c r="B383" s="18">
        <v>363</v>
      </c>
      <c r="C383" s="15"/>
      <c r="D383" s="7"/>
      <c r="E383" s="9"/>
      <c r="F383" s="69">
        <f t="shared" si="10"/>
        <v>0</v>
      </c>
      <c r="G383" s="182">
        <f t="shared" si="11"/>
        <v>0</v>
      </c>
      <c r="H383" s="183"/>
      <c r="I383" s="67">
        <v>1</v>
      </c>
    </row>
    <row r="384" spans="2:9" x14ac:dyDescent="0.25">
      <c r="B384" s="18">
        <v>364</v>
      </c>
      <c r="C384" s="15"/>
      <c r="D384" s="7"/>
      <c r="E384" s="9"/>
      <c r="F384" s="69">
        <f t="shared" si="10"/>
        <v>0</v>
      </c>
      <c r="G384" s="182">
        <f t="shared" si="11"/>
        <v>0</v>
      </c>
      <c r="H384" s="183"/>
      <c r="I384" s="67">
        <v>1</v>
      </c>
    </row>
    <row r="385" spans="2:9" x14ac:dyDescent="0.25">
      <c r="B385" s="18">
        <v>365</v>
      </c>
      <c r="C385" s="15"/>
      <c r="D385" s="7"/>
      <c r="E385" s="9"/>
      <c r="F385" s="69">
        <f t="shared" si="10"/>
        <v>0</v>
      </c>
      <c r="G385" s="182">
        <f t="shared" si="11"/>
        <v>0</v>
      </c>
      <c r="H385" s="183"/>
      <c r="I385" s="67">
        <v>1</v>
      </c>
    </row>
    <row r="386" spans="2:9" x14ac:dyDescent="0.25">
      <c r="B386" s="18">
        <v>366</v>
      </c>
      <c r="C386" s="15"/>
      <c r="D386" s="7"/>
      <c r="E386" s="9"/>
      <c r="F386" s="69">
        <f t="shared" si="10"/>
        <v>0</v>
      </c>
      <c r="G386" s="182">
        <f t="shared" si="11"/>
        <v>0</v>
      </c>
      <c r="H386" s="183"/>
      <c r="I386" s="67">
        <v>1</v>
      </c>
    </row>
    <row r="387" spans="2:9" x14ac:dyDescent="0.25">
      <c r="B387" s="18">
        <v>367</v>
      </c>
      <c r="C387" s="15"/>
      <c r="D387" s="7"/>
      <c r="E387" s="9"/>
      <c r="F387" s="69">
        <f t="shared" si="10"/>
        <v>0</v>
      </c>
      <c r="G387" s="182">
        <f t="shared" si="11"/>
        <v>0</v>
      </c>
      <c r="H387" s="183"/>
      <c r="I387" s="67">
        <v>1</v>
      </c>
    </row>
    <row r="388" spans="2:9" x14ac:dyDescent="0.25">
      <c r="B388" s="18">
        <v>368</v>
      </c>
      <c r="C388" s="15"/>
      <c r="D388" s="7"/>
      <c r="E388" s="9"/>
      <c r="F388" s="69">
        <f t="shared" si="10"/>
        <v>0</v>
      </c>
      <c r="G388" s="182">
        <f t="shared" si="11"/>
        <v>0</v>
      </c>
      <c r="H388" s="183"/>
      <c r="I388" s="67">
        <v>1</v>
      </c>
    </row>
    <row r="389" spans="2:9" x14ac:dyDescent="0.25">
      <c r="B389" s="18">
        <v>369</v>
      </c>
      <c r="C389" s="15"/>
      <c r="D389" s="7"/>
      <c r="E389" s="9"/>
      <c r="F389" s="69">
        <f t="shared" si="10"/>
        <v>0</v>
      </c>
      <c r="G389" s="182">
        <f t="shared" si="11"/>
        <v>0</v>
      </c>
      <c r="H389" s="183"/>
      <c r="I389" s="67">
        <v>1</v>
      </c>
    </row>
    <row r="390" spans="2:9" x14ac:dyDescent="0.25">
      <c r="B390" s="18">
        <v>370</v>
      </c>
      <c r="C390" s="15"/>
      <c r="D390" s="7"/>
      <c r="E390" s="9"/>
      <c r="F390" s="69">
        <f t="shared" si="10"/>
        <v>0</v>
      </c>
      <c r="G390" s="182">
        <f t="shared" si="11"/>
        <v>0</v>
      </c>
      <c r="H390" s="183"/>
      <c r="I390" s="67">
        <v>1</v>
      </c>
    </row>
    <row r="391" spans="2:9" x14ac:dyDescent="0.25">
      <c r="B391" s="18">
        <v>371</v>
      </c>
      <c r="C391" s="15"/>
      <c r="D391" s="7"/>
      <c r="E391" s="9"/>
      <c r="F391" s="69">
        <f t="shared" si="10"/>
        <v>0</v>
      </c>
      <c r="G391" s="182">
        <f t="shared" si="11"/>
        <v>0</v>
      </c>
      <c r="H391" s="183"/>
      <c r="I391" s="67">
        <v>1</v>
      </c>
    </row>
    <row r="392" spans="2:9" x14ac:dyDescent="0.25">
      <c r="B392" s="18">
        <v>372</v>
      </c>
      <c r="C392" s="15"/>
      <c r="D392" s="7"/>
      <c r="E392" s="9"/>
      <c r="F392" s="69">
        <f t="shared" si="10"/>
        <v>0</v>
      </c>
      <c r="G392" s="182">
        <f t="shared" si="11"/>
        <v>0</v>
      </c>
      <c r="H392" s="183"/>
      <c r="I392" s="67">
        <v>1</v>
      </c>
    </row>
    <row r="393" spans="2:9" x14ac:dyDescent="0.25">
      <c r="B393" s="18">
        <v>373</v>
      </c>
      <c r="C393" s="15"/>
      <c r="D393" s="7"/>
      <c r="E393" s="9"/>
      <c r="F393" s="69">
        <f t="shared" si="10"/>
        <v>0</v>
      </c>
      <c r="G393" s="182">
        <f t="shared" si="11"/>
        <v>0</v>
      </c>
      <c r="H393" s="183"/>
      <c r="I393" s="67">
        <v>1</v>
      </c>
    </row>
    <row r="394" spans="2:9" x14ac:dyDescent="0.25">
      <c r="B394" s="18">
        <v>374</v>
      </c>
      <c r="C394" s="15"/>
      <c r="D394" s="7"/>
      <c r="E394" s="9"/>
      <c r="F394" s="69">
        <f t="shared" si="10"/>
        <v>0</v>
      </c>
      <c r="G394" s="182">
        <f t="shared" si="11"/>
        <v>0</v>
      </c>
      <c r="H394" s="183"/>
      <c r="I394" s="67">
        <v>1</v>
      </c>
    </row>
    <row r="395" spans="2:9" x14ac:dyDescent="0.25">
      <c r="B395" s="18">
        <v>375</v>
      </c>
      <c r="C395" s="15"/>
      <c r="D395" s="7"/>
      <c r="E395" s="9"/>
      <c r="F395" s="69">
        <f t="shared" si="10"/>
        <v>0</v>
      </c>
      <c r="G395" s="182">
        <f t="shared" si="11"/>
        <v>0</v>
      </c>
      <c r="H395" s="183"/>
      <c r="I395" s="67">
        <v>1</v>
      </c>
    </row>
    <row r="396" spans="2:9" x14ac:dyDescent="0.25">
      <c r="B396" s="18">
        <v>376</v>
      </c>
      <c r="C396" s="15"/>
      <c r="D396" s="7"/>
      <c r="E396" s="9"/>
      <c r="F396" s="69">
        <f t="shared" si="10"/>
        <v>0</v>
      </c>
      <c r="G396" s="182">
        <f t="shared" si="11"/>
        <v>0</v>
      </c>
      <c r="H396" s="183"/>
      <c r="I396" s="67">
        <v>1</v>
      </c>
    </row>
    <row r="397" spans="2:9" x14ac:dyDescent="0.25">
      <c r="B397" s="18">
        <v>377</v>
      </c>
      <c r="C397" s="15"/>
      <c r="D397" s="7"/>
      <c r="E397" s="9"/>
      <c r="F397" s="69">
        <f t="shared" si="10"/>
        <v>0</v>
      </c>
      <c r="G397" s="182">
        <f t="shared" si="11"/>
        <v>0</v>
      </c>
      <c r="H397" s="183"/>
      <c r="I397" s="67">
        <v>1</v>
      </c>
    </row>
    <row r="398" spans="2:9" x14ac:dyDescent="0.25">
      <c r="B398" s="18">
        <v>378</v>
      </c>
      <c r="C398" s="15"/>
      <c r="D398" s="7"/>
      <c r="E398" s="9"/>
      <c r="F398" s="69">
        <f t="shared" si="10"/>
        <v>0</v>
      </c>
      <c r="G398" s="182">
        <f t="shared" si="11"/>
        <v>0</v>
      </c>
      <c r="H398" s="183"/>
      <c r="I398" s="67">
        <v>1</v>
      </c>
    </row>
    <row r="399" spans="2:9" x14ac:dyDescent="0.25">
      <c r="B399" s="18">
        <v>379</v>
      </c>
      <c r="C399" s="15"/>
      <c r="D399" s="7"/>
      <c r="E399" s="9"/>
      <c r="F399" s="69">
        <f t="shared" si="10"/>
        <v>0</v>
      </c>
      <c r="G399" s="182">
        <f t="shared" si="11"/>
        <v>0</v>
      </c>
      <c r="H399" s="183"/>
      <c r="I399" s="67">
        <v>1</v>
      </c>
    </row>
    <row r="400" spans="2:9" x14ac:dyDescent="0.25">
      <c r="B400" s="18">
        <v>380</v>
      </c>
      <c r="C400" s="15"/>
      <c r="D400" s="7"/>
      <c r="E400" s="9"/>
      <c r="F400" s="69">
        <f t="shared" si="10"/>
        <v>0</v>
      </c>
      <c r="G400" s="182">
        <f t="shared" si="11"/>
        <v>0</v>
      </c>
      <c r="H400" s="183"/>
      <c r="I400" s="67">
        <v>1</v>
      </c>
    </row>
    <row r="401" spans="2:9" x14ac:dyDescent="0.25">
      <c r="B401" s="18">
        <v>381</v>
      </c>
      <c r="C401" s="15"/>
      <c r="D401" s="7"/>
      <c r="E401" s="9"/>
      <c r="F401" s="69">
        <f t="shared" si="10"/>
        <v>0</v>
      </c>
      <c r="G401" s="182">
        <f t="shared" si="11"/>
        <v>0</v>
      </c>
      <c r="H401" s="183"/>
      <c r="I401" s="67">
        <v>1</v>
      </c>
    </row>
    <row r="402" spans="2:9" x14ac:dyDescent="0.25">
      <c r="B402" s="18">
        <v>382</v>
      </c>
      <c r="C402" s="15"/>
      <c r="D402" s="7"/>
      <c r="E402" s="9"/>
      <c r="F402" s="69">
        <f t="shared" si="10"/>
        <v>0</v>
      </c>
      <c r="G402" s="182">
        <f t="shared" si="11"/>
        <v>0</v>
      </c>
      <c r="H402" s="183"/>
      <c r="I402" s="67">
        <v>1</v>
      </c>
    </row>
    <row r="403" spans="2:9" x14ac:dyDescent="0.25">
      <c r="B403" s="18">
        <v>383</v>
      </c>
      <c r="C403" s="15"/>
      <c r="D403" s="7"/>
      <c r="E403" s="9"/>
      <c r="F403" s="69">
        <f t="shared" si="10"/>
        <v>0</v>
      </c>
      <c r="G403" s="182">
        <f t="shared" si="11"/>
        <v>0</v>
      </c>
      <c r="H403" s="183"/>
      <c r="I403" s="67">
        <v>1</v>
      </c>
    </row>
    <row r="404" spans="2:9" x14ac:dyDescent="0.25">
      <c r="B404" s="18">
        <v>384</v>
      </c>
      <c r="C404" s="15"/>
      <c r="D404" s="7"/>
      <c r="E404" s="9"/>
      <c r="F404" s="69">
        <f t="shared" si="10"/>
        <v>0</v>
      </c>
      <c r="G404" s="182">
        <f t="shared" si="11"/>
        <v>0</v>
      </c>
      <c r="H404" s="183"/>
      <c r="I404" s="67">
        <v>1</v>
      </c>
    </row>
    <row r="405" spans="2:9" x14ac:dyDescent="0.25">
      <c r="B405" s="18">
        <v>385</v>
      </c>
      <c r="C405" s="15"/>
      <c r="D405" s="7"/>
      <c r="E405" s="9"/>
      <c r="F405" s="69">
        <f t="shared" si="10"/>
        <v>0</v>
      </c>
      <c r="G405" s="182">
        <f t="shared" si="11"/>
        <v>0</v>
      </c>
      <c r="H405" s="183"/>
      <c r="I405" s="67">
        <v>1</v>
      </c>
    </row>
    <row r="406" spans="2:9" x14ac:dyDescent="0.25">
      <c r="B406" s="18">
        <v>386</v>
      </c>
      <c r="C406" s="15"/>
      <c r="D406" s="7"/>
      <c r="E406" s="9"/>
      <c r="F406" s="69">
        <f t="shared" ref="F406:F469" si="12">E406-D406</f>
        <v>0</v>
      </c>
      <c r="G406" s="182">
        <f t="shared" si="11"/>
        <v>0</v>
      </c>
      <c r="H406" s="183"/>
      <c r="I406" s="67">
        <v>1</v>
      </c>
    </row>
    <row r="407" spans="2:9" x14ac:dyDescent="0.25">
      <c r="B407" s="18">
        <v>387</v>
      </c>
      <c r="C407" s="15"/>
      <c r="D407" s="7"/>
      <c r="E407" s="9"/>
      <c r="F407" s="69">
        <f t="shared" si="12"/>
        <v>0</v>
      </c>
      <c r="G407" s="182">
        <f t="shared" ref="G407:G470" si="13">F407</f>
        <v>0</v>
      </c>
      <c r="H407" s="183"/>
      <c r="I407" s="67">
        <v>1</v>
      </c>
    </row>
    <row r="408" spans="2:9" x14ac:dyDescent="0.25">
      <c r="B408" s="18">
        <v>388</v>
      </c>
      <c r="C408" s="15"/>
      <c r="D408" s="7"/>
      <c r="E408" s="9"/>
      <c r="F408" s="69">
        <f t="shared" si="12"/>
        <v>0</v>
      </c>
      <c r="G408" s="182">
        <f t="shared" si="13"/>
        <v>0</v>
      </c>
      <c r="H408" s="183"/>
      <c r="I408" s="67">
        <v>1</v>
      </c>
    </row>
    <row r="409" spans="2:9" x14ac:dyDescent="0.25">
      <c r="B409" s="18">
        <v>389</v>
      </c>
      <c r="C409" s="15"/>
      <c r="D409" s="7"/>
      <c r="E409" s="9"/>
      <c r="F409" s="69">
        <f t="shared" si="12"/>
        <v>0</v>
      </c>
      <c r="G409" s="182">
        <f t="shared" si="13"/>
        <v>0</v>
      </c>
      <c r="H409" s="183"/>
      <c r="I409" s="67">
        <v>1</v>
      </c>
    </row>
    <row r="410" spans="2:9" x14ac:dyDescent="0.25">
      <c r="B410" s="18">
        <v>390</v>
      </c>
      <c r="C410" s="15"/>
      <c r="D410" s="7"/>
      <c r="E410" s="9"/>
      <c r="F410" s="69">
        <f t="shared" si="12"/>
        <v>0</v>
      </c>
      <c r="G410" s="182">
        <f t="shared" si="13"/>
        <v>0</v>
      </c>
      <c r="H410" s="183"/>
      <c r="I410" s="67">
        <v>1</v>
      </c>
    </row>
    <row r="411" spans="2:9" x14ac:dyDescent="0.25">
      <c r="B411" s="18">
        <v>391</v>
      </c>
      <c r="C411" s="15"/>
      <c r="D411" s="7"/>
      <c r="E411" s="9"/>
      <c r="F411" s="69">
        <f t="shared" si="12"/>
        <v>0</v>
      </c>
      <c r="G411" s="182">
        <f t="shared" si="13"/>
        <v>0</v>
      </c>
      <c r="H411" s="183"/>
      <c r="I411" s="67">
        <v>1</v>
      </c>
    </row>
    <row r="412" spans="2:9" x14ac:dyDescent="0.25">
      <c r="B412" s="18">
        <v>392</v>
      </c>
      <c r="C412" s="15"/>
      <c r="D412" s="7"/>
      <c r="E412" s="9"/>
      <c r="F412" s="69">
        <f t="shared" si="12"/>
        <v>0</v>
      </c>
      <c r="G412" s="182">
        <f t="shared" si="13"/>
        <v>0</v>
      </c>
      <c r="H412" s="183"/>
      <c r="I412" s="67">
        <v>1</v>
      </c>
    </row>
    <row r="413" spans="2:9" x14ac:dyDescent="0.25">
      <c r="B413" s="18">
        <v>393</v>
      </c>
      <c r="C413" s="15"/>
      <c r="D413" s="7"/>
      <c r="E413" s="9"/>
      <c r="F413" s="69">
        <f t="shared" si="12"/>
        <v>0</v>
      </c>
      <c r="G413" s="182">
        <f t="shared" si="13"/>
        <v>0</v>
      </c>
      <c r="H413" s="183"/>
      <c r="I413" s="67">
        <v>1</v>
      </c>
    </row>
    <row r="414" spans="2:9" x14ac:dyDescent="0.25">
      <c r="B414" s="18">
        <v>394</v>
      </c>
      <c r="C414" s="15"/>
      <c r="D414" s="7"/>
      <c r="E414" s="9"/>
      <c r="F414" s="69">
        <f t="shared" si="12"/>
        <v>0</v>
      </c>
      <c r="G414" s="182">
        <f t="shared" si="13"/>
        <v>0</v>
      </c>
      <c r="H414" s="183"/>
      <c r="I414" s="67">
        <v>1</v>
      </c>
    </row>
    <row r="415" spans="2:9" x14ac:dyDescent="0.25">
      <c r="B415" s="18">
        <v>395</v>
      </c>
      <c r="C415" s="15"/>
      <c r="D415" s="7"/>
      <c r="E415" s="9"/>
      <c r="F415" s="69">
        <f t="shared" si="12"/>
        <v>0</v>
      </c>
      <c r="G415" s="182">
        <f t="shared" si="13"/>
        <v>0</v>
      </c>
      <c r="H415" s="183"/>
      <c r="I415" s="67">
        <v>1</v>
      </c>
    </row>
    <row r="416" spans="2:9" x14ac:dyDescent="0.25">
      <c r="B416" s="18">
        <v>396</v>
      </c>
      <c r="C416" s="15"/>
      <c r="D416" s="7"/>
      <c r="E416" s="9"/>
      <c r="F416" s="69">
        <f t="shared" si="12"/>
        <v>0</v>
      </c>
      <c r="G416" s="182">
        <f t="shared" si="13"/>
        <v>0</v>
      </c>
      <c r="H416" s="183"/>
      <c r="I416" s="67">
        <v>1</v>
      </c>
    </row>
    <row r="417" spans="2:9" x14ac:dyDescent="0.25">
      <c r="B417" s="18">
        <v>397</v>
      </c>
      <c r="C417" s="15"/>
      <c r="D417" s="7"/>
      <c r="E417" s="9"/>
      <c r="F417" s="69">
        <f t="shared" si="12"/>
        <v>0</v>
      </c>
      <c r="G417" s="182">
        <f t="shared" si="13"/>
        <v>0</v>
      </c>
      <c r="H417" s="183"/>
      <c r="I417" s="67">
        <v>1</v>
      </c>
    </row>
    <row r="418" spans="2:9" x14ac:dyDescent="0.25">
      <c r="B418" s="18">
        <v>398</v>
      </c>
      <c r="C418" s="15"/>
      <c r="D418" s="7"/>
      <c r="E418" s="9"/>
      <c r="F418" s="69">
        <f t="shared" si="12"/>
        <v>0</v>
      </c>
      <c r="G418" s="182">
        <f t="shared" si="13"/>
        <v>0</v>
      </c>
      <c r="H418" s="183"/>
      <c r="I418" s="67">
        <v>1</v>
      </c>
    </row>
    <row r="419" spans="2:9" x14ac:dyDescent="0.25">
      <c r="B419" s="18">
        <v>399</v>
      </c>
      <c r="C419" s="15"/>
      <c r="D419" s="7"/>
      <c r="E419" s="9"/>
      <c r="F419" s="69">
        <f t="shared" si="12"/>
        <v>0</v>
      </c>
      <c r="G419" s="182">
        <f t="shared" si="13"/>
        <v>0</v>
      </c>
      <c r="H419" s="183"/>
      <c r="I419" s="67">
        <v>1</v>
      </c>
    </row>
    <row r="420" spans="2:9" x14ac:dyDescent="0.25">
      <c r="B420" s="18">
        <v>400</v>
      </c>
      <c r="C420" s="15"/>
      <c r="D420" s="7"/>
      <c r="E420" s="9"/>
      <c r="F420" s="69">
        <f t="shared" si="12"/>
        <v>0</v>
      </c>
      <c r="G420" s="182">
        <f t="shared" si="13"/>
        <v>0</v>
      </c>
      <c r="H420" s="183"/>
      <c r="I420" s="67">
        <v>1</v>
      </c>
    </row>
    <row r="421" spans="2:9" x14ac:dyDescent="0.25">
      <c r="B421" s="18">
        <v>401</v>
      </c>
      <c r="C421" s="15"/>
      <c r="D421" s="7"/>
      <c r="E421" s="9"/>
      <c r="F421" s="69">
        <f t="shared" si="12"/>
        <v>0</v>
      </c>
      <c r="G421" s="182">
        <f t="shared" si="13"/>
        <v>0</v>
      </c>
      <c r="H421" s="183"/>
      <c r="I421" s="67">
        <v>1</v>
      </c>
    </row>
    <row r="422" spans="2:9" x14ac:dyDescent="0.25">
      <c r="B422" s="18">
        <v>402</v>
      </c>
      <c r="C422" s="15"/>
      <c r="D422" s="7"/>
      <c r="E422" s="9"/>
      <c r="F422" s="69">
        <f t="shared" si="12"/>
        <v>0</v>
      </c>
      <c r="G422" s="182">
        <f t="shared" si="13"/>
        <v>0</v>
      </c>
      <c r="H422" s="183"/>
      <c r="I422" s="67">
        <v>1</v>
      </c>
    </row>
    <row r="423" spans="2:9" x14ac:dyDescent="0.25">
      <c r="B423" s="18">
        <v>403</v>
      </c>
      <c r="C423" s="15"/>
      <c r="D423" s="7"/>
      <c r="E423" s="9"/>
      <c r="F423" s="69">
        <f t="shared" si="12"/>
        <v>0</v>
      </c>
      <c r="G423" s="182">
        <f t="shared" si="13"/>
        <v>0</v>
      </c>
      <c r="H423" s="183"/>
      <c r="I423" s="67">
        <v>1</v>
      </c>
    </row>
    <row r="424" spans="2:9" x14ac:dyDescent="0.25">
      <c r="B424" s="18">
        <v>404</v>
      </c>
      <c r="C424" s="15"/>
      <c r="D424" s="7"/>
      <c r="E424" s="9"/>
      <c r="F424" s="69">
        <f t="shared" si="12"/>
        <v>0</v>
      </c>
      <c r="G424" s="182">
        <f t="shared" si="13"/>
        <v>0</v>
      </c>
      <c r="H424" s="183"/>
      <c r="I424" s="67">
        <v>1</v>
      </c>
    </row>
    <row r="425" spans="2:9" x14ac:dyDescent="0.25">
      <c r="B425" s="18">
        <v>405</v>
      </c>
      <c r="C425" s="15"/>
      <c r="D425" s="7"/>
      <c r="E425" s="9"/>
      <c r="F425" s="69">
        <f t="shared" si="12"/>
        <v>0</v>
      </c>
      <c r="G425" s="182">
        <f t="shared" si="13"/>
        <v>0</v>
      </c>
      <c r="H425" s="183"/>
      <c r="I425" s="67">
        <v>1</v>
      </c>
    </row>
    <row r="426" spans="2:9" x14ac:dyDescent="0.25">
      <c r="B426" s="18">
        <v>406</v>
      </c>
      <c r="C426" s="15"/>
      <c r="D426" s="7"/>
      <c r="E426" s="9"/>
      <c r="F426" s="69">
        <f t="shared" si="12"/>
        <v>0</v>
      </c>
      <c r="G426" s="182">
        <f t="shared" si="13"/>
        <v>0</v>
      </c>
      <c r="H426" s="183"/>
      <c r="I426" s="67">
        <v>1</v>
      </c>
    </row>
    <row r="427" spans="2:9" x14ac:dyDescent="0.25">
      <c r="B427" s="18">
        <v>407</v>
      </c>
      <c r="C427" s="15"/>
      <c r="D427" s="7"/>
      <c r="E427" s="9"/>
      <c r="F427" s="69">
        <f t="shared" si="12"/>
        <v>0</v>
      </c>
      <c r="G427" s="182">
        <f t="shared" si="13"/>
        <v>0</v>
      </c>
      <c r="H427" s="183"/>
      <c r="I427" s="67">
        <v>1</v>
      </c>
    </row>
    <row r="428" spans="2:9" x14ac:dyDescent="0.25">
      <c r="B428" s="18">
        <v>408</v>
      </c>
      <c r="C428" s="15"/>
      <c r="D428" s="7"/>
      <c r="E428" s="9"/>
      <c r="F428" s="69">
        <f t="shared" si="12"/>
        <v>0</v>
      </c>
      <c r="G428" s="182">
        <f t="shared" si="13"/>
        <v>0</v>
      </c>
      <c r="H428" s="183"/>
      <c r="I428" s="67">
        <v>1</v>
      </c>
    </row>
    <row r="429" spans="2:9" x14ac:dyDescent="0.25">
      <c r="B429" s="18">
        <v>409</v>
      </c>
      <c r="C429" s="15"/>
      <c r="D429" s="7"/>
      <c r="E429" s="9"/>
      <c r="F429" s="69">
        <f t="shared" si="12"/>
        <v>0</v>
      </c>
      <c r="G429" s="182">
        <f t="shared" si="13"/>
        <v>0</v>
      </c>
      <c r="H429" s="183"/>
      <c r="I429" s="67">
        <v>1</v>
      </c>
    </row>
    <row r="430" spans="2:9" x14ac:dyDescent="0.25">
      <c r="B430" s="18">
        <v>410</v>
      </c>
      <c r="C430" s="15"/>
      <c r="D430" s="7"/>
      <c r="E430" s="9"/>
      <c r="F430" s="69">
        <f t="shared" si="12"/>
        <v>0</v>
      </c>
      <c r="G430" s="182">
        <f t="shared" si="13"/>
        <v>0</v>
      </c>
      <c r="H430" s="183"/>
      <c r="I430" s="67">
        <v>1</v>
      </c>
    </row>
    <row r="431" spans="2:9" x14ac:dyDescent="0.25">
      <c r="B431" s="18">
        <v>411</v>
      </c>
      <c r="C431" s="15"/>
      <c r="D431" s="7"/>
      <c r="E431" s="9"/>
      <c r="F431" s="69">
        <f t="shared" si="12"/>
        <v>0</v>
      </c>
      <c r="G431" s="182">
        <f t="shared" si="13"/>
        <v>0</v>
      </c>
      <c r="H431" s="183"/>
      <c r="I431" s="67">
        <v>1</v>
      </c>
    </row>
    <row r="432" spans="2:9" x14ac:dyDescent="0.25">
      <c r="B432" s="18">
        <v>412</v>
      </c>
      <c r="C432" s="15"/>
      <c r="D432" s="7"/>
      <c r="E432" s="9"/>
      <c r="F432" s="69">
        <f t="shared" si="12"/>
        <v>0</v>
      </c>
      <c r="G432" s="182">
        <f t="shared" si="13"/>
        <v>0</v>
      </c>
      <c r="H432" s="183"/>
      <c r="I432" s="67">
        <v>1</v>
      </c>
    </row>
    <row r="433" spans="2:9" x14ac:dyDescent="0.25">
      <c r="B433" s="18">
        <v>413</v>
      </c>
      <c r="C433" s="15"/>
      <c r="D433" s="7"/>
      <c r="E433" s="9"/>
      <c r="F433" s="69">
        <f t="shared" si="12"/>
        <v>0</v>
      </c>
      <c r="G433" s="182">
        <f t="shared" si="13"/>
        <v>0</v>
      </c>
      <c r="H433" s="183"/>
      <c r="I433" s="67">
        <v>1</v>
      </c>
    </row>
    <row r="434" spans="2:9" x14ac:dyDescent="0.25">
      <c r="B434" s="18">
        <v>414</v>
      </c>
      <c r="C434" s="15"/>
      <c r="D434" s="7"/>
      <c r="E434" s="9"/>
      <c r="F434" s="69">
        <f t="shared" si="12"/>
        <v>0</v>
      </c>
      <c r="G434" s="182">
        <f t="shared" si="13"/>
        <v>0</v>
      </c>
      <c r="H434" s="183"/>
      <c r="I434" s="67">
        <v>1</v>
      </c>
    </row>
    <row r="435" spans="2:9" x14ac:dyDescent="0.25">
      <c r="B435" s="18">
        <v>415</v>
      </c>
      <c r="C435" s="15"/>
      <c r="D435" s="7"/>
      <c r="E435" s="9"/>
      <c r="F435" s="69">
        <f t="shared" si="12"/>
        <v>0</v>
      </c>
      <c r="G435" s="182">
        <f t="shared" si="13"/>
        <v>0</v>
      </c>
      <c r="H435" s="183"/>
      <c r="I435" s="67">
        <v>1</v>
      </c>
    </row>
    <row r="436" spans="2:9" x14ac:dyDescent="0.25">
      <c r="B436" s="18">
        <v>416</v>
      </c>
      <c r="C436" s="15"/>
      <c r="D436" s="7"/>
      <c r="E436" s="9"/>
      <c r="F436" s="69">
        <f t="shared" si="12"/>
        <v>0</v>
      </c>
      <c r="G436" s="182">
        <f t="shared" si="13"/>
        <v>0</v>
      </c>
      <c r="H436" s="183"/>
      <c r="I436" s="67">
        <v>1</v>
      </c>
    </row>
    <row r="437" spans="2:9" x14ac:dyDescent="0.25">
      <c r="B437" s="18">
        <v>417</v>
      </c>
      <c r="C437" s="15"/>
      <c r="D437" s="7"/>
      <c r="E437" s="9"/>
      <c r="F437" s="69">
        <f t="shared" si="12"/>
        <v>0</v>
      </c>
      <c r="G437" s="182">
        <f t="shared" si="13"/>
        <v>0</v>
      </c>
      <c r="H437" s="183"/>
      <c r="I437" s="67">
        <v>1</v>
      </c>
    </row>
    <row r="438" spans="2:9" x14ac:dyDescent="0.25">
      <c r="B438" s="18">
        <v>418</v>
      </c>
      <c r="C438" s="15"/>
      <c r="D438" s="7"/>
      <c r="E438" s="9"/>
      <c r="F438" s="69">
        <f t="shared" si="12"/>
        <v>0</v>
      </c>
      <c r="G438" s="182">
        <f t="shared" si="13"/>
        <v>0</v>
      </c>
      <c r="H438" s="183"/>
      <c r="I438" s="67">
        <v>1</v>
      </c>
    </row>
    <row r="439" spans="2:9" x14ac:dyDescent="0.25">
      <c r="B439" s="18">
        <v>419</v>
      </c>
      <c r="C439" s="15"/>
      <c r="D439" s="7"/>
      <c r="E439" s="9"/>
      <c r="F439" s="69">
        <f t="shared" si="12"/>
        <v>0</v>
      </c>
      <c r="G439" s="182">
        <f t="shared" si="13"/>
        <v>0</v>
      </c>
      <c r="H439" s="183"/>
      <c r="I439" s="67">
        <v>1</v>
      </c>
    </row>
    <row r="440" spans="2:9" x14ac:dyDescent="0.25">
      <c r="B440" s="18">
        <v>420</v>
      </c>
      <c r="C440" s="15"/>
      <c r="D440" s="7"/>
      <c r="E440" s="9"/>
      <c r="F440" s="69">
        <f t="shared" si="12"/>
        <v>0</v>
      </c>
      <c r="G440" s="182">
        <f t="shared" si="13"/>
        <v>0</v>
      </c>
      <c r="H440" s="183"/>
      <c r="I440" s="67">
        <v>1</v>
      </c>
    </row>
    <row r="441" spans="2:9" x14ac:dyDescent="0.25">
      <c r="B441" s="18">
        <v>421</v>
      </c>
      <c r="C441" s="15"/>
      <c r="D441" s="7"/>
      <c r="E441" s="9"/>
      <c r="F441" s="69">
        <f t="shared" si="12"/>
        <v>0</v>
      </c>
      <c r="G441" s="182">
        <f t="shared" si="13"/>
        <v>0</v>
      </c>
      <c r="H441" s="183"/>
      <c r="I441" s="67">
        <v>1</v>
      </c>
    </row>
    <row r="442" spans="2:9" x14ac:dyDescent="0.25">
      <c r="B442" s="18">
        <v>422</v>
      </c>
      <c r="C442" s="15"/>
      <c r="D442" s="7"/>
      <c r="E442" s="9"/>
      <c r="F442" s="69">
        <f t="shared" si="12"/>
        <v>0</v>
      </c>
      <c r="G442" s="182">
        <f t="shared" si="13"/>
        <v>0</v>
      </c>
      <c r="H442" s="183"/>
      <c r="I442" s="67">
        <v>1</v>
      </c>
    </row>
    <row r="443" spans="2:9" x14ac:dyDescent="0.25">
      <c r="B443" s="18">
        <v>423</v>
      </c>
      <c r="C443" s="15"/>
      <c r="D443" s="7"/>
      <c r="E443" s="9"/>
      <c r="F443" s="69">
        <f t="shared" si="12"/>
        <v>0</v>
      </c>
      <c r="G443" s="182">
        <f t="shared" si="13"/>
        <v>0</v>
      </c>
      <c r="H443" s="183"/>
      <c r="I443" s="67">
        <v>1</v>
      </c>
    </row>
    <row r="444" spans="2:9" x14ac:dyDescent="0.25">
      <c r="B444" s="18">
        <v>424</v>
      </c>
      <c r="C444" s="15"/>
      <c r="D444" s="7"/>
      <c r="E444" s="9"/>
      <c r="F444" s="69">
        <f t="shared" si="12"/>
        <v>0</v>
      </c>
      <c r="G444" s="182">
        <f t="shared" si="13"/>
        <v>0</v>
      </c>
      <c r="H444" s="183"/>
      <c r="I444" s="67">
        <v>1</v>
      </c>
    </row>
    <row r="445" spans="2:9" x14ac:dyDescent="0.25">
      <c r="B445" s="18">
        <v>425</v>
      </c>
      <c r="C445" s="15"/>
      <c r="D445" s="7"/>
      <c r="E445" s="9"/>
      <c r="F445" s="69">
        <f t="shared" si="12"/>
        <v>0</v>
      </c>
      <c r="G445" s="182">
        <f t="shared" si="13"/>
        <v>0</v>
      </c>
      <c r="H445" s="183"/>
      <c r="I445" s="67">
        <v>1</v>
      </c>
    </row>
    <row r="446" spans="2:9" x14ac:dyDescent="0.25">
      <c r="B446" s="18">
        <v>426</v>
      </c>
      <c r="C446" s="15"/>
      <c r="D446" s="7"/>
      <c r="E446" s="9"/>
      <c r="F446" s="69">
        <f t="shared" si="12"/>
        <v>0</v>
      </c>
      <c r="G446" s="182">
        <f t="shared" si="13"/>
        <v>0</v>
      </c>
      <c r="H446" s="183"/>
      <c r="I446" s="67">
        <v>1</v>
      </c>
    </row>
    <row r="447" spans="2:9" x14ac:dyDescent="0.25">
      <c r="B447" s="18">
        <v>427</v>
      </c>
      <c r="C447" s="15"/>
      <c r="D447" s="7"/>
      <c r="E447" s="9"/>
      <c r="F447" s="69">
        <f t="shared" si="12"/>
        <v>0</v>
      </c>
      <c r="G447" s="182">
        <f t="shared" si="13"/>
        <v>0</v>
      </c>
      <c r="H447" s="183"/>
      <c r="I447" s="67">
        <v>1</v>
      </c>
    </row>
    <row r="448" spans="2:9" x14ac:dyDescent="0.25">
      <c r="B448" s="18">
        <v>428</v>
      </c>
      <c r="C448" s="15"/>
      <c r="D448" s="7"/>
      <c r="E448" s="9"/>
      <c r="F448" s="69">
        <f t="shared" si="12"/>
        <v>0</v>
      </c>
      <c r="G448" s="182">
        <f t="shared" si="13"/>
        <v>0</v>
      </c>
      <c r="H448" s="183"/>
      <c r="I448" s="67">
        <v>1</v>
      </c>
    </row>
    <row r="449" spans="2:9" x14ac:dyDescent="0.25">
      <c r="B449" s="18">
        <v>429</v>
      </c>
      <c r="C449" s="15"/>
      <c r="D449" s="7"/>
      <c r="E449" s="9"/>
      <c r="F449" s="69">
        <f t="shared" si="12"/>
        <v>0</v>
      </c>
      <c r="G449" s="182">
        <f t="shared" si="13"/>
        <v>0</v>
      </c>
      <c r="H449" s="183"/>
      <c r="I449" s="67">
        <v>1</v>
      </c>
    </row>
    <row r="450" spans="2:9" x14ac:dyDescent="0.25">
      <c r="B450" s="18">
        <v>430</v>
      </c>
      <c r="C450" s="15"/>
      <c r="D450" s="7"/>
      <c r="E450" s="9"/>
      <c r="F450" s="69">
        <f t="shared" si="12"/>
        <v>0</v>
      </c>
      <c r="G450" s="182">
        <f t="shared" si="13"/>
        <v>0</v>
      </c>
      <c r="H450" s="183"/>
      <c r="I450" s="67">
        <v>1</v>
      </c>
    </row>
    <row r="451" spans="2:9" x14ac:dyDescent="0.25">
      <c r="B451" s="18">
        <v>431</v>
      </c>
      <c r="C451" s="15"/>
      <c r="D451" s="7"/>
      <c r="E451" s="9"/>
      <c r="F451" s="69">
        <f t="shared" si="12"/>
        <v>0</v>
      </c>
      <c r="G451" s="182">
        <f t="shared" si="13"/>
        <v>0</v>
      </c>
      <c r="H451" s="183"/>
      <c r="I451" s="67">
        <v>1</v>
      </c>
    </row>
    <row r="452" spans="2:9" x14ac:dyDescent="0.25">
      <c r="B452" s="18">
        <v>432</v>
      </c>
      <c r="C452" s="15"/>
      <c r="D452" s="7"/>
      <c r="E452" s="9"/>
      <c r="F452" s="69">
        <f t="shared" si="12"/>
        <v>0</v>
      </c>
      <c r="G452" s="182">
        <f t="shared" si="13"/>
        <v>0</v>
      </c>
      <c r="H452" s="183"/>
      <c r="I452" s="67">
        <v>1</v>
      </c>
    </row>
    <row r="453" spans="2:9" x14ac:dyDescent="0.25">
      <c r="B453" s="18">
        <v>433</v>
      </c>
      <c r="C453" s="15"/>
      <c r="D453" s="7"/>
      <c r="E453" s="9"/>
      <c r="F453" s="69">
        <f t="shared" si="12"/>
        <v>0</v>
      </c>
      <c r="G453" s="182">
        <f t="shared" si="13"/>
        <v>0</v>
      </c>
      <c r="H453" s="183"/>
      <c r="I453" s="67">
        <v>1</v>
      </c>
    </row>
    <row r="454" spans="2:9" x14ac:dyDescent="0.25">
      <c r="B454" s="18">
        <v>434</v>
      </c>
      <c r="C454" s="15"/>
      <c r="D454" s="7"/>
      <c r="E454" s="9"/>
      <c r="F454" s="69">
        <f t="shared" si="12"/>
        <v>0</v>
      </c>
      <c r="G454" s="182">
        <f t="shared" si="13"/>
        <v>0</v>
      </c>
      <c r="H454" s="183"/>
      <c r="I454" s="67">
        <v>1</v>
      </c>
    </row>
    <row r="455" spans="2:9" x14ac:dyDescent="0.25">
      <c r="B455" s="18">
        <v>435</v>
      </c>
      <c r="C455" s="15"/>
      <c r="D455" s="7"/>
      <c r="E455" s="9"/>
      <c r="F455" s="69">
        <f t="shared" si="12"/>
        <v>0</v>
      </c>
      <c r="G455" s="182">
        <f t="shared" si="13"/>
        <v>0</v>
      </c>
      <c r="H455" s="183"/>
      <c r="I455" s="67">
        <v>1</v>
      </c>
    </row>
    <row r="456" spans="2:9" x14ac:dyDescent="0.25">
      <c r="B456" s="18">
        <v>436</v>
      </c>
      <c r="C456" s="15"/>
      <c r="D456" s="7"/>
      <c r="E456" s="9"/>
      <c r="F456" s="69">
        <f t="shared" si="12"/>
        <v>0</v>
      </c>
      <c r="G456" s="182">
        <f t="shared" si="13"/>
        <v>0</v>
      </c>
      <c r="H456" s="183"/>
      <c r="I456" s="67">
        <v>1</v>
      </c>
    </row>
    <row r="457" spans="2:9" x14ac:dyDescent="0.25">
      <c r="B457" s="18">
        <v>437</v>
      </c>
      <c r="C457" s="15"/>
      <c r="D457" s="7"/>
      <c r="E457" s="9"/>
      <c r="F457" s="69">
        <f t="shared" si="12"/>
        <v>0</v>
      </c>
      <c r="G457" s="182">
        <f t="shared" si="13"/>
        <v>0</v>
      </c>
      <c r="H457" s="183"/>
      <c r="I457" s="67">
        <v>1</v>
      </c>
    </row>
    <row r="458" spans="2:9" x14ac:dyDescent="0.25">
      <c r="B458" s="18">
        <v>438</v>
      </c>
      <c r="C458" s="15"/>
      <c r="D458" s="7"/>
      <c r="E458" s="9"/>
      <c r="F458" s="69">
        <f t="shared" si="12"/>
        <v>0</v>
      </c>
      <c r="G458" s="182">
        <f t="shared" si="13"/>
        <v>0</v>
      </c>
      <c r="H458" s="183"/>
      <c r="I458" s="67">
        <v>1</v>
      </c>
    </row>
    <row r="459" spans="2:9" x14ac:dyDescent="0.25">
      <c r="B459" s="18">
        <v>439</v>
      </c>
      <c r="C459" s="15"/>
      <c r="D459" s="7"/>
      <c r="E459" s="9"/>
      <c r="F459" s="69">
        <f t="shared" si="12"/>
        <v>0</v>
      </c>
      <c r="G459" s="182">
        <f t="shared" si="13"/>
        <v>0</v>
      </c>
      <c r="H459" s="183"/>
      <c r="I459" s="67">
        <v>1</v>
      </c>
    </row>
    <row r="460" spans="2:9" x14ac:dyDescent="0.25">
      <c r="B460" s="18">
        <v>440</v>
      </c>
      <c r="C460" s="15"/>
      <c r="D460" s="7"/>
      <c r="E460" s="9"/>
      <c r="F460" s="69">
        <f t="shared" si="12"/>
        <v>0</v>
      </c>
      <c r="G460" s="182">
        <f t="shared" si="13"/>
        <v>0</v>
      </c>
      <c r="H460" s="183"/>
      <c r="I460" s="67">
        <v>1</v>
      </c>
    </row>
    <row r="461" spans="2:9" x14ac:dyDescent="0.25">
      <c r="B461" s="18">
        <v>441</v>
      </c>
      <c r="C461" s="15"/>
      <c r="D461" s="7"/>
      <c r="E461" s="9"/>
      <c r="F461" s="69">
        <f t="shared" si="12"/>
        <v>0</v>
      </c>
      <c r="G461" s="182">
        <f t="shared" si="13"/>
        <v>0</v>
      </c>
      <c r="H461" s="183"/>
      <c r="I461" s="67">
        <v>1</v>
      </c>
    </row>
    <row r="462" spans="2:9" x14ac:dyDescent="0.25">
      <c r="B462" s="18">
        <v>442</v>
      </c>
      <c r="C462" s="15"/>
      <c r="D462" s="7"/>
      <c r="E462" s="9"/>
      <c r="F462" s="69">
        <f t="shared" si="12"/>
        <v>0</v>
      </c>
      <c r="G462" s="182">
        <f t="shared" si="13"/>
        <v>0</v>
      </c>
      <c r="H462" s="183"/>
      <c r="I462" s="67">
        <v>1</v>
      </c>
    </row>
    <row r="463" spans="2:9" x14ac:dyDescent="0.25">
      <c r="B463" s="18">
        <v>443</v>
      </c>
      <c r="C463" s="15"/>
      <c r="D463" s="7"/>
      <c r="E463" s="9"/>
      <c r="F463" s="69">
        <f t="shared" si="12"/>
        <v>0</v>
      </c>
      <c r="G463" s="182">
        <f t="shared" si="13"/>
        <v>0</v>
      </c>
      <c r="H463" s="183"/>
      <c r="I463" s="67">
        <v>1</v>
      </c>
    </row>
    <row r="464" spans="2:9" x14ac:dyDescent="0.25">
      <c r="B464" s="18">
        <v>444</v>
      </c>
      <c r="C464" s="15"/>
      <c r="D464" s="7"/>
      <c r="E464" s="9"/>
      <c r="F464" s="69">
        <f t="shared" si="12"/>
        <v>0</v>
      </c>
      <c r="G464" s="182">
        <f t="shared" si="13"/>
        <v>0</v>
      </c>
      <c r="H464" s="183"/>
      <c r="I464" s="67">
        <v>1</v>
      </c>
    </row>
    <row r="465" spans="2:9" x14ac:dyDescent="0.25">
      <c r="B465" s="18">
        <v>445</v>
      </c>
      <c r="C465" s="15"/>
      <c r="D465" s="7"/>
      <c r="E465" s="9"/>
      <c r="F465" s="69">
        <f t="shared" si="12"/>
        <v>0</v>
      </c>
      <c r="G465" s="182">
        <f t="shared" si="13"/>
        <v>0</v>
      </c>
      <c r="H465" s="183"/>
      <c r="I465" s="67">
        <v>1</v>
      </c>
    </row>
    <row r="466" spans="2:9" x14ac:dyDescent="0.25">
      <c r="B466" s="18">
        <v>446</v>
      </c>
      <c r="C466" s="15"/>
      <c r="D466" s="7"/>
      <c r="E466" s="9"/>
      <c r="F466" s="69">
        <f t="shared" si="12"/>
        <v>0</v>
      </c>
      <c r="G466" s="182">
        <f t="shared" si="13"/>
        <v>0</v>
      </c>
      <c r="H466" s="183"/>
      <c r="I466" s="67">
        <v>1</v>
      </c>
    </row>
    <row r="467" spans="2:9" x14ac:dyDescent="0.25">
      <c r="B467" s="18">
        <v>447</v>
      </c>
      <c r="C467" s="15"/>
      <c r="D467" s="7"/>
      <c r="E467" s="9"/>
      <c r="F467" s="69">
        <f t="shared" si="12"/>
        <v>0</v>
      </c>
      <c r="G467" s="182">
        <f t="shared" si="13"/>
        <v>0</v>
      </c>
      <c r="H467" s="183"/>
      <c r="I467" s="67">
        <v>1</v>
      </c>
    </row>
    <row r="468" spans="2:9" x14ac:dyDescent="0.25">
      <c r="B468" s="18">
        <v>448</v>
      </c>
      <c r="C468" s="15"/>
      <c r="D468" s="7"/>
      <c r="E468" s="9"/>
      <c r="F468" s="69">
        <f t="shared" si="12"/>
        <v>0</v>
      </c>
      <c r="G468" s="182">
        <f t="shared" si="13"/>
        <v>0</v>
      </c>
      <c r="H468" s="183"/>
      <c r="I468" s="67">
        <v>1</v>
      </c>
    </row>
    <row r="469" spans="2:9" x14ac:dyDescent="0.25">
      <c r="B469" s="18">
        <v>449</v>
      </c>
      <c r="C469" s="15"/>
      <c r="D469" s="7"/>
      <c r="E469" s="9"/>
      <c r="F469" s="69">
        <f t="shared" si="12"/>
        <v>0</v>
      </c>
      <c r="G469" s="182">
        <f t="shared" si="13"/>
        <v>0</v>
      </c>
      <c r="H469" s="183"/>
      <c r="I469" s="67">
        <v>1</v>
      </c>
    </row>
    <row r="470" spans="2:9" x14ac:dyDescent="0.25">
      <c r="B470" s="18">
        <v>450</v>
      </c>
      <c r="C470" s="15"/>
      <c r="D470" s="7"/>
      <c r="E470" s="9"/>
      <c r="F470" s="69">
        <f t="shared" ref="F470:F520" si="14">E470-D470</f>
        <v>0</v>
      </c>
      <c r="G470" s="182">
        <f t="shared" si="13"/>
        <v>0</v>
      </c>
      <c r="H470" s="183"/>
      <c r="I470" s="67">
        <v>1</v>
      </c>
    </row>
    <row r="471" spans="2:9" x14ac:dyDescent="0.25">
      <c r="B471" s="18">
        <v>451</v>
      </c>
      <c r="C471" s="15"/>
      <c r="D471" s="7"/>
      <c r="E471" s="9"/>
      <c r="F471" s="69">
        <f t="shared" si="14"/>
        <v>0</v>
      </c>
      <c r="G471" s="182">
        <f t="shared" ref="G471:G520" si="15">F471</f>
        <v>0</v>
      </c>
      <c r="H471" s="183"/>
      <c r="I471" s="67">
        <v>1</v>
      </c>
    </row>
    <row r="472" spans="2:9" x14ac:dyDescent="0.25">
      <c r="B472" s="18">
        <v>452</v>
      </c>
      <c r="C472" s="15"/>
      <c r="D472" s="7"/>
      <c r="E472" s="9"/>
      <c r="F472" s="69">
        <f t="shared" si="14"/>
        <v>0</v>
      </c>
      <c r="G472" s="182">
        <f t="shared" si="15"/>
        <v>0</v>
      </c>
      <c r="H472" s="183"/>
      <c r="I472" s="67">
        <v>1</v>
      </c>
    </row>
    <row r="473" spans="2:9" x14ac:dyDescent="0.25">
      <c r="B473" s="18">
        <v>453</v>
      </c>
      <c r="C473" s="15"/>
      <c r="D473" s="7"/>
      <c r="E473" s="9"/>
      <c r="F473" s="69">
        <f t="shared" si="14"/>
        <v>0</v>
      </c>
      <c r="G473" s="182">
        <f t="shared" si="15"/>
        <v>0</v>
      </c>
      <c r="H473" s="183"/>
      <c r="I473" s="67">
        <v>1</v>
      </c>
    </row>
    <row r="474" spans="2:9" x14ac:dyDescent="0.25">
      <c r="B474" s="18">
        <v>454</v>
      </c>
      <c r="C474" s="15"/>
      <c r="D474" s="7"/>
      <c r="E474" s="9"/>
      <c r="F474" s="69">
        <f t="shared" si="14"/>
        <v>0</v>
      </c>
      <c r="G474" s="182">
        <f t="shared" si="15"/>
        <v>0</v>
      </c>
      <c r="H474" s="183"/>
      <c r="I474" s="67">
        <v>1</v>
      </c>
    </row>
    <row r="475" spans="2:9" x14ac:dyDescent="0.25">
      <c r="B475" s="18">
        <v>455</v>
      </c>
      <c r="C475" s="15"/>
      <c r="D475" s="7"/>
      <c r="E475" s="9"/>
      <c r="F475" s="69">
        <f t="shared" si="14"/>
        <v>0</v>
      </c>
      <c r="G475" s="182">
        <f t="shared" si="15"/>
        <v>0</v>
      </c>
      <c r="H475" s="183"/>
      <c r="I475" s="67">
        <v>1</v>
      </c>
    </row>
    <row r="476" spans="2:9" x14ac:dyDescent="0.25">
      <c r="B476" s="18">
        <v>456</v>
      </c>
      <c r="C476" s="15"/>
      <c r="D476" s="7"/>
      <c r="E476" s="9"/>
      <c r="F476" s="69">
        <f t="shared" si="14"/>
        <v>0</v>
      </c>
      <c r="G476" s="182">
        <f t="shared" si="15"/>
        <v>0</v>
      </c>
      <c r="H476" s="183"/>
      <c r="I476" s="67">
        <v>1</v>
      </c>
    </row>
    <row r="477" spans="2:9" x14ac:dyDescent="0.25">
      <c r="B477" s="18">
        <v>457</v>
      </c>
      <c r="C477" s="15"/>
      <c r="D477" s="7"/>
      <c r="E477" s="9"/>
      <c r="F477" s="69">
        <f t="shared" si="14"/>
        <v>0</v>
      </c>
      <c r="G477" s="182">
        <f t="shared" si="15"/>
        <v>0</v>
      </c>
      <c r="H477" s="183"/>
      <c r="I477" s="67">
        <v>1</v>
      </c>
    </row>
    <row r="478" spans="2:9" x14ac:dyDescent="0.25">
      <c r="B478" s="18">
        <v>458</v>
      </c>
      <c r="C478" s="15"/>
      <c r="D478" s="7"/>
      <c r="E478" s="9"/>
      <c r="F478" s="69">
        <f t="shared" si="14"/>
        <v>0</v>
      </c>
      <c r="G478" s="182">
        <f t="shared" si="15"/>
        <v>0</v>
      </c>
      <c r="H478" s="183"/>
      <c r="I478" s="67">
        <v>1</v>
      </c>
    </row>
    <row r="479" spans="2:9" x14ac:dyDescent="0.25">
      <c r="B479" s="18">
        <v>459</v>
      </c>
      <c r="C479" s="15"/>
      <c r="D479" s="7"/>
      <c r="E479" s="9"/>
      <c r="F479" s="69">
        <f t="shared" si="14"/>
        <v>0</v>
      </c>
      <c r="G479" s="182">
        <f t="shared" si="15"/>
        <v>0</v>
      </c>
      <c r="H479" s="183"/>
      <c r="I479" s="67">
        <v>1</v>
      </c>
    </row>
    <row r="480" spans="2:9" x14ac:dyDescent="0.25">
      <c r="B480" s="18">
        <v>460</v>
      </c>
      <c r="C480" s="15"/>
      <c r="D480" s="7"/>
      <c r="E480" s="9"/>
      <c r="F480" s="69">
        <f t="shared" si="14"/>
        <v>0</v>
      </c>
      <c r="G480" s="182">
        <f t="shared" si="15"/>
        <v>0</v>
      </c>
      <c r="H480" s="183"/>
      <c r="I480" s="67">
        <v>1</v>
      </c>
    </row>
    <row r="481" spans="2:9" x14ac:dyDescent="0.25">
      <c r="B481" s="18">
        <v>461</v>
      </c>
      <c r="C481" s="15"/>
      <c r="D481" s="7"/>
      <c r="E481" s="9"/>
      <c r="F481" s="69">
        <f t="shared" si="14"/>
        <v>0</v>
      </c>
      <c r="G481" s="182">
        <f t="shared" si="15"/>
        <v>0</v>
      </c>
      <c r="H481" s="183"/>
      <c r="I481" s="67">
        <v>1</v>
      </c>
    </row>
    <row r="482" spans="2:9" x14ac:dyDescent="0.25">
      <c r="B482" s="18">
        <v>462</v>
      </c>
      <c r="C482" s="15"/>
      <c r="D482" s="7"/>
      <c r="E482" s="9"/>
      <c r="F482" s="69">
        <f t="shared" si="14"/>
        <v>0</v>
      </c>
      <c r="G482" s="182">
        <f t="shared" si="15"/>
        <v>0</v>
      </c>
      <c r="H482" s="183"/>
      <c r="I482" s="67">
        <v>1</v>
      </c>
    </row>
    <row r="483" spans="2:9" x14ac:dyDescent="0.25">
      <c r="B483" s="18">
        <v>463</v>
      </c>
      <c r="C483" s="15"/>
      <c r="D483" s="7"/>
      <c r="E483" s="9"/>
      <c r="F483" s="69">
        <f t="shared" si="14"/>
        <v>0</v>
      </c>
      <c r="G483" s="182">
        <f t="shared" si="15"/>
        <v>0</v>
      </c>
      <c r="H483" s="183"/>
      <c r="I483" s="67">
        <v>1</v>
      </c>
    </row>
    <row r="484" spans="2:9" x14ac:dyDescent="0.25">
      <c r="B484" s="18">
        <v>464</v>
      </c>
      <c r="C484" s="15"/>
      <c r="D484" s="7"/>
      <c r="E484" s="9"/>
      <c r="F484" s="69">
        <f t="shared" si="14"/>
        <v>0</v>
      </c>
      <c r="G484" s="182">
        <f t="shared" si="15"/>
        <v>0</v>
      </c>
      <c r="H484" s="183"/>
      <c r="I484" s="67">
        <v>1</v>
      </c>
    </row>
    <row r="485" spans="2:9" x14ac:dyDescent="0.25">
      <c r="B485" s="18">
        <v>465</v>
      </c>
      <c r="C485" s="15"/>
      <c r="D485" s="7"/>
      <c r="E485" s="9"/>
      <c r="F485" s="69">
        <f t="shared" si="14"/>
        <v>0</v>
      </c>
      <c r="G485" s="182">
        <f t="shared" si="15"/>
        <v>0</v>
      </c>
      <c r="H485" s="183"/>
      <c r="I485" s="67">
        <v>1</v>
      </c>
    </row>
    <row r="486" spans="2:9" x14ac:dyDescent="0.25">
      <c r="B486" s="18">
        <v>466</v>
      </c>
      <c r="C486" s="15"/>
      <c r="D486" s="7"/>
      <c r="E486" s="9"/>
      <c r="F486" s="69">
        <f t="shared" si="14"/>
        <v>0</v>
      </c>
      <c r="G486" s="182">
        <f t="shared" si="15"/>
        <v>0</v>
      </c>
      <c r="H486" s="183"/>
      <c r="I486" s="67">
        <v>1</v>
      </c>
    </row>
    <row r="487" spans="2:9" x14ac:dyDescent="0.25">
      <c r="B487" s="18">
        <v>467</v>
      </c>
      <c r="C487" s="15"/>
      <c r="D487" s="7"/>
      <c r="E487" s="9"/>
      <c r="F487" s="69">
        <f t="shared" si="14"/>
        <v>0</v>
      </c>
      <c r="G487" s="182">
        <f t="shared" si="15"/>
        <v>0</v>
      </c>
      <c r="H487" s="183"/>
      <c r="I487" s="67">
        <v>1</v>
      </c>
    </row>
    <row r="488" spans="2:9" x14ac:dyDescent="0.25">
      <c r="B488" s="18">
        <v>468</v>
      </c>
      <c r="C488" s="15"/>
      <c r="D488" s="7"/>
      <c r="E488" s="9"/>
      <c r="F488" s="69">
        <f t="shared" si="14"/>
        <v>0</v>
      </c>
      <c r="G488" s="182">
        <f t="shared" si="15"/>
        <v>0</v>
      </c>
      <c r="H488" s="183"/>
      <c r="I488" s="67">
        <v>1</v>
      </c>
    </row>
    <row r="489" spans="2:9" x14ac:dyDescent="0.25">
      <c r="B489" s="18">
        <v>469</v>
      </c>
      <c r="C489" s="15"/>
      <c r="D489" s="7"/>
      <c r="E489" s="9"/>
      <c r="F489" s="69">
        <f t="shared" si="14"/>
        <v>0</v>
      </c>
      <c r="G489" s="182">
        <f t="shared" si="15"/>
        <v>0</v>
      </c>
      <c r="H489" s="183"/>
      <c r="I489" s="67">
        <v>1</v>
      </c>
    </row>
    <row r="490" spans="2:9" x14ac:dyDescent="0.25">
      <c r="B490" s="18">
        <v>470</v>
      </c>
      <c r="C490" s="15"/>
      <c r="D490" s="7"/>
      <c r="E490" s="9"/>
      <c r="F490" s="69">
        <f t="shared" si="14"/>
        <v>0</v>
      </c>
      <c r="G490" s="182">
        <f t="shared" si="15"/>
        <v>0</v>
      </c>
      <c r="H490" s="183"/>
      <c r="I490" s="67">
        <v>1</v>
      </c>
    </row>
    <row r="491" spans="2:9" x14ac:dyDescent="0.25">
      <c r="B491" s="18">
        <v>471</v>
      </c>
      <c r="C491" s="15"/>
      <c r="D491" s="7"/>
      <c r="E491" s="9"/>
      <c r="F491" s="69">
        <f t="shared" si="14"/>
        <v>0</v>
      </c>
      <c r="G491" s="182">
        <f t="shared" si="15"/>
        <v>0</v>
      </c>
      <c r="H491" s="183"/>
      <c r="I491" s="67">
        <v>1</v>
      </c>
    </row>
    <row r="492" spans="2:9" x14ac:dyDescent="0.25">
      <c r="B492" s="18">
        <v>472</v>
      </c>
      <c r="C492" s="15"/>
      <c r="D492" s="7"/>
      <c r="E492" s="9"/>
      <c r="F492" s="69">
        <f t="shared" si="14"/>
        <v>0</v>
      </c>
      <c r="G492" s="182">
        <f t="shared" si="15"/>
        <v>0</v>
      </c>
      <c r="H492" s="183"/>
      <c r="I492" s="67">
        <v>1</v>
      </c>
    </row>
    <row r="493" spans="2:9" x14ac:dyDescent="0.25">
      <c r="B493" s="18">
        <v>473</v>
      </c>
      <c r="C493" s="15"/>
      <c r="D493" s="7"/>
      <c r="E493" s="9"/>
      <c r="F493" s="69">
        <f t="shared" si="14"/>
        <v>0</v>
      </c>
      <c r="G493" s="182">
        <f t="shared" si="15"/>
        <v>0</v>
      </c>
      <c r="H493" s="183"/>
      <c r="I493" s="67">
        <v>1</v>
      </c>
    </row>
    <row r="494" spans="2:9" x14ac:dyDescent="0.25">
      <c r="B494" s="18">
        <v>474</v>
      </c>
      <c r="C494" s="15"/>
      <c r="D494" s="7"/>
      <c r="E494" s="9"/>
      <c r="F494" s="69">
        <f t="shared" si="14"/>
        <v>0</v>
      </c>
      <c r="G494" s="182">
        <f t="shared" si="15"/>
        <v>0</v>
      </c>
      <c r="H494" s="183"/>
      <c r="I494" s="67">
        <v>1</v>
      </c>
    </row>
    <row r="495" spans="2:9" x14ac:dyDescent="0.25">
      <c r="B495" s="18">
        <v>475</v>
      </c>
      <c r="C495" s="15"/>
      <c r="D495" s="7"/>
      <c r="E495" s="9"/>
      <c r="F495" s="69">
        <f t="shared" si="14"/>
        <v>0</v>
      </c>
      <c r="G495" s="182">
        <f t="shared" si="15"/>
        <v>0</v>
      </c>
      <c r="H495" s="183"/>
      <c r="I495" s="67">
        <v>1</v>
      </c>
    </row>
    <row r="496" spans="2:9" x14ac:dyDescent="0.25">
      <c r="B496" s="18">
        <v>476</v>
      </c>
      <c r="C496" s="15"/>
      <c r="D496" s="7"/>
      <c r="E496" s="9"/>
      <c r="F496" s="69">
        <f t="shared" si="14"/>
        <v>0</v>
      </c>
      <c r="G496" s="182">
        <f t="shared" si="15"/>
        <v>0</v>
      </c>
      <c r="H496" s="183"/>
      <c r="I496" s="67">
        <v>1</v>
      </c>
    </row>
    <row r="497" spans="2:9" x14ac:dyDescent="0.25">
      <c r="B497" s="18">
        <v>477</v>
      </c>
      <c r="C497" s="15"/>
      <c r="D497" s="7"/>
      <c r="E497" s="9"/>
      <c r="F497" s="69">
        <f t="shared" si="14"/>
        <v>0</v>
      </c>
      <c r="G497" s="182">
        <f t="shared" si="15"/>
        <v>0</v>
      </c>
      <c r="H497" s="183"/>
      <c r="I497" s="67">
        <v>1</v>
      </c>
    </row>
    <row r="498" spans="2:9" x14ac:dyDescent="0.25">
      <c r="B498" s="18">
        <v>478</v>
      </c>
      <c r="C498" s="15"/>
      <c r="D498" s="7"/>
      <c r="E498" s="9"/>
      <c r="F498" s="69">
        <f t="shared" si="14"/>
        <v>0</v>
      </c>
      <c r="G498" s="182">
        <f t="shared" si="15"/>
        <v>0</v>
      </c>
      <c r="H498" s="183"/>
      <c r="I498" s="67">
        <v>1</v>
      </c>
    </row>
    <row r="499" spans="2:9" x14ac:dyDescent="0.25">
      <c r="B499" s="18">
        <v>479</v>
      </c>
      <c r="C499" s="15"/>
      <c r="D499" s="7"/>
      <c r="E499" s="9"/>
      <c r="F499" s="69">
        <f t="shared" si="14"/>
        <v>0</v>
      </c>
      <c r="G499" s="182">
        <f t="shared" si="15"/>
        <v>0</v>
      </c>
      <c r="H499" s="183"/>
      <c r="I499" s="67">
        <v>1</v>
      </c>
    </row>
    <row r="500" spans="2:9" x14ac:dyDescent="0.25">
      <c r="B500" s="18">
        <v>480</v>
      </c>
      <c r="C500" s="15"/>
      <c r="D500" s="7"/>
      <c r="E500" s="9"/>
      <c r="F500" s="69">
        <f t="shared" si="14"/>
        <v>0</v>
      </c>
      <c r="G500" s="182">
        <f t="shared" si="15"/>
        <v>0</v>
      </c>
      <c r="H500" s="183"/>
      <c r="I500" s="67">
        <v>1</v>
      </c>
    </row>
    <row r="501" spans="2:9" x14ac:dyDescent="0.25">
      <c r="B501" s="18">
        <v>481</v>
      </c>
      <c r="C501" s="15"/>
      <c r="D501" s="7"/>
      <c r="E501" s="9"/>
      <c r="F501" s="69">
        <f t="shared" si="14"/>
        <v>0</v>
      </c>
      <c r="G501" s="182">
        <f t="shared" si="15"/>
        <v>0</v>
      </c>
      <c r="H501" s="183"/>
      <c r="I501" s="67">
        <v>1</v>
      </c>
    </row>
    <row r="502" spans="2:9" x14ac:dyDescent="0.25">
      <c r="B502" s="18">
        <v>482</v>
      </c>
      <c r="C502" s="15"/>
      <c r="D502" s="7"/>
      <c r="E502" s="9"/>
      <c r="F502" s="69">
        <f t="shared" si="14"/>
        <v>0</v>
      </c>
      <c r="G502" s="182">
        <f t="shared" si="15"/>
        <v>0</v>
      </c>
      <c r="H502" s="183"/>
      <c r="I502" s="67">
        <v>1</v>
      </c>
    </row>
    <row r="503" spans="2:9" x14ac:dyDescent="0.25">
      <c r="B503" s="18">
        <v>483</v>
      </c>
      <c r="C503" s="15"/>
      <c r="D503" s="7"/>
      <c r="E503" s="9"/>
      <c r="F503" s="69">
        <f t="shared" si="14"/>
        <v>0</v>
      </c>
      <c r="G503" s="182">
        <f t="shared" si="15"/>
        <v>0</v>
      </c>
      <c r="H503" s="183"/>
      <c r="I503" s="67">
        <v>1</v>
      </c>
    </row>
    <row r="504" spans="2:9" x14ac:dyDescent="0.25">
      <c r="B504" s="18">
        <v>484</v>
      </c>
      <c r="C504" s="15"/>
      <c r="D504" s="7"/>
      <c r="E504" s="9"/>
      <c r="F504" s="69">
        <f t="shared" si="14"/>
        <v>0</v>
      </c>
      <c r="G504" s="182">
        <f t="shared" si="15"/>
        <v>0</v>
      </c>
      <c r="H504" s="183"/>
      <c r="I504" s="67">
        <v>1</v>
      </c>
    </row>
    <row r="505" spans="2:9" x14ac:dyDescent="0.25">
      <c r="B505" s="18">
        <v>485</v>
      </c>
      <c r="C505" s="15"/>
      <c r="D505" s="7"/>
      <c r="E505" s="9"/>
      <c r="F505" s="69">
        <f t="shared" si="14"/>
        <v>0</v>
      </c>
      <c r="G505" s="182">
        <f t="shared" si="15"/>
        <v>0</v>
      </c>
      <c r="H505" s="183"/>
      <c r="I505" s="67">
        <v>1</v>
      </c>
    </row>
    <row r="506" spans="2:9" x14ac:dyDescent="0.25">
      <c r="B506" s="18">
        <v>486</v>
      </c>
      <c r="C506" s="15"/>
      <c r="D506" s="7"/>
      <c r="E506" s="9"/>
      <c r="F506" s="69">
        <f t="shared" si="14"/>
        <v>0</v>
      </c>
      <c r="G506" s="182">
        <f t="shared" si="15"/>
        <v>0</v>
      </c>
      <c r="H506" s="183"/>
      <c r="I506" s="67">
        <v>1</v>
      </c>
    </row>
    <row r="507" spans="2:9" x14ac:dyDescent="0.25">
      <c r="B507" s="18">
        <v>487</v>
      </c>
      <c r="C507" s="15"/>
      <c r="D507" s="7"/>
      <c r="E507" s="9"/>
      <c r="F507" s="69">
        <f t="shared" si="14"/>
        <v>0</v>
      </c>
      <c r="G507" s="182">
        <f t="shared" si="15"/>
        <v>0</v>
      </c>
      <c r="H507" s="183"/>
      <c r="I507" s="67">
        <v>1</v>
      </c>
    </row>
    <row r="508" spans="2:9" x14ac:dyDescent="0.25">
      <c r="B508" s="18">
        <v>488</v>
      </c>
      <c r="C508" s="15"/>
      <c r="D508" s="7"/>
      <c r="E508" s="9"/>
      <c r="F508" s="69">
        <f t="shared" si="14"/>
        <v>0</v>
      </c>
      <c r="G508" s="182">
        <f t="shared" si="15"/>
        <v>0</v>
      </c>
      <c r="H508" s="183"/>
      <c r="I508" s="67">
        <v>1</v>
      </c>
    </row>
    <row r="509" spans="2:9" x14ac:dyDescent="0.25">
      <c r="B509" s="18">
        <v>489</v>
      </c>
      <c r="C509" s="15"/>
      <c r="D509" s="7"/>
      <c r="E509" s="9"/>
      <c r="F509" s="69">
        <f t="shared" si="14"/>
        <v>0</v>
      </c>
      <c r="G509" s="182">
        <f t="shared" si="15"/>
        <v>0</v>
      </c>
      <c r="H509" s="183"/>
      <c r="I509" s="67">
        <v>1</v>
      </c>
    </row>
    <row r="510" spans="2:9" x14ac:dyDescent="0.25">
      <c r="B510" s="18">
        <v>490</v>
      </c>
      <c r="C510" s="15"/>
      <c r="D510" s="7"/>
      <c r="E510" s="9"/>
      <c r="F510" s="69">
        <f t="shared" si="14"/>
        <v>0</v>
      </c>
      <c r="G510" s="182">
        <f t="shared" si="15"/>
        <v>0</v>
      </c>
      <c r="H510" s="183"/>
      <c r="I510" s="67">
        <v>1</v>
      </c>
    </row>
    <row r="511" spans="2:9" x14ac:dyDescent="0.25">
      <c r="B511" s="18">
        <v>491</v>
      </c>
      <c r="C511" s="15"/>
      <c r="D511" s="7"/>
      <c r="E511" s="9"/>
      <c r="F511" s="69">
        <f t="shared" si="14"/>
        <v>0</v>
      </c>
      <c r="G511" s="182">
        <f t="shared" si="15"/>
        <v>0</v>
      </c>
      <c r="H511" s="183"/>
      <c r="I511" s="67">
        <v>1</v>
      </c>
    </row>
    <row r="512" spans="2:9" x14ac:dyDescent="0.25">
      <c r="B512" s="18">
        <v>492</v>
      </c>
      <c r="C512" s="15"/>
      <c r="D512" s="7"/>
      <c r="E512" s="9"/>
      <c r="F512" s="69">
        <f t="shared" si="14"/>
        <v>0</v>
      </c>
      <c r="G512" s="182">
        <f t="shared" si="15"/>
        <v>0</v>
      </c>
      <c r="H512" s="183"/>
      <c r="I512" s="67">
        <v>1</v>
      </c>
    </row>
    <row r="513" spans="2:13" x14ac:dyDescent="0.25">
      <c r="B513" s="18">
        <v>493</v>
      </c>
      <c r="C513" s="15"/>
      <c r="D513" s="7"/>
      <c r="E513" s="9"/>
      <c r="F513" s="69">
        <f t="shared" si="14"/>
        <v>0</v>
      </c>
      <c r="G513" s="182">
        <f t="shared" si="15"/>
        <v>0</v>
      </c>
      <c r="H513" s="183"/>
      <c r="I513" s="67">
        <v>1</v>
      </c>
    </row>
    <row r="514" spans="2:13" x14ac:dyDescent="0.25">
      <c r="B514" s="18">
        <v>494</v>
      </c>
      <c r="C514" s="15"/>
      <c r="D514" s="7"/>
      <c r="E514" s="9"/>
      <c r="F514" s="69">
        <f>E514-D514</f>
        <v>0</v>
      </c>
      <c r="G514" s="182">
        <f t="shared" si="15"/>
        <v>0</v>
      </c>
      <c r="H514" s="183"/>
      <c r="I514" s="67">
        <v>1</v>
      </c>
    </row>
    <row r="515" spans="2:13" x14ac:dyDescent="0.25">
      <c r="B515" s="18">
        <v>495</v>
      </c>
      <c r="C515" s="15"/>
      <c r="D515" s="7"/>
      <c r="E515" s="9"/>
      <c r="F515" s="69">
        <f>E515-D515</f>
        <v>0</v>
      </c>
      <c r="G515" s="182">
        <f t="shared" si="15"/>
        <v>0</v>
      </c>
      <c r="H515" s="183"/>
      <c r="I515" s="67">
        <v>1</v>
      </c>
    </row>
    <row r="516" spans="2:13" x14ac:dyDescent="0.25">
      <c r="B516" s="18">
        <v>496</v>
      </c>
      <c r="C516" s="15"/>
      <c r="D516" s="7"/>
      <c r="E516" s="9"/>
      <c r="F516" s="69">
        <f>E516-D516</f>
        <v>0</v>
      </c>
      <c r="G516" s="182">
        <f t="shared" si="15"/>
        <v>0</v>
      </c>
      <c r="H516" s="183"/>
      <c r="I516" s="67">
        <v>1</v>
      </c>
    </row>
    <row r="517" spans="2:13" x14ac:dyDescent="0.25">
      <c r="B517" s="18">
        <v>497</v>
      </c>
      <c r="C517" s="15"/>
      <c r="D517" s="7"/>
      <c r="E517" s="9"/>
      <c r="F517" s="69">
        <f t="shared" si="14"/>
        <v>0</v>
      </c>
      <c r="G517" s="182">
        <f t="shared" si="15"/>
        <v>0</v>
      </c>
      <c r="H517" s="183"/>
      <c r="I517" s="67">
        <v>1</v>
      </c>
    </row>
    <row r="518" spans="2:13" x14ac:dyDescent="0.25">
      <c r="B518" s="18">
        <v>498</v>
      </c>
      <c r="C518" s="15"/>
      <c r="D518" s="7"/>
      <c r="E518" s="9"/>
      <c r="F518" s="69">
        <f t="shared" si="14"/>
        <v>0</v>
      </c>
      <c r="G518" s="182">
        <f t="shared" si="15"/>
        <v>0</v>
      </c>
      <c r="H518" s="183"/>
      <c r="I518" s="67">
        <v>1</v>
      </c>
    </row>
    <row r="519" spans="2:13" x14ac:dyDescent="0.25">
      <c r="B519" s="18">
        <v>499</v>
      </c>
      <c r="C519" s="15"/>
      <c r="D519" s="7"/>
      <c r="E519" s="9"/>
      <c r="F519" s="69">
        <f t="shared" si="14"/>
        <v>0</v>
      </c>
      <c r="G519" s="182">
        <f t="shared" si="15"/>
        <v>0</v>
      </c>
      <c r="H519" s="183"/>
      <c r="I519" s="67">
        <v>1</v>
      </c>
    </row>
    <row r="520" spans="2:13" ht="15.75" thickBot="1" x14ac:dyDescent="0.3">
      <c r="B520" s="19">
        <v>500</v>
      </c>
      <c r="C520" s="16"/>
      <c r="D520" s="10"/>
      <c r="E520" s="11"/>
      <c r="F520" s="70">
        <f t="shared" si="14"/>
        <v>0</v>
      </c>
      <c r="G520" s="177">
        <f t="shared" si="15"/>
        <v>0</v>
      </c>
      <c r="H520" s="178"/>
      <c r="I520" s="68">
        <v>1</v>
      </c>
    </row>
    <row r="521" spans="2:13" ht="15.75" thickBot="1" x14ac:dyDescent="0.3"/>
    <row r="522" spans="2:13" ht="15.75" thickBot="1" x14ac:dyDescent="0.3">
      <c r="E522" s="33"/>
      <c r="F522" s="34"/>
      <c r="G522" s="35"/>
      <c r="H522" s="23"/>
      <c r="I522" s="28">
        <f>SUBTOTAL(9,I21:I520)</f>
        <v>500</v>
      </c>
      <c r="J522" s="179" t="s">
        <v>2</v>
      </c>
      <c r="K522" s="180"/>
      <c r="L522" s="181"/>
      <c r="M522" s="41"/>
    </row>
    <row r="523" spans="2:13" x14ac:dyDescent="0.25">
      <c r="E523" s="33"/>
      <c r="F523" s="36"/>
      <c r="G523" s="37"/>
    </row>
    <row r="524" spans="2:13" x14ac:dyDescent="0.25">
      <c r="E524" s="33"/>
      <c r="F524" s="38"/>
      <c r="G524" s="36"/>
    </row>
    <row r="525" spans="2:13" x14ac:dyDescent="0.25">
      <c r="E525" s="33"/>
      <c r="F525" s="36"/>
      <c r="G525" s="37"/>
    </row>
    <row r="526" spans="2:13" x14ac:dyDescent="0.25">
      <c r="F526" s="38"/>
      <c r="G526" s="38"/>
      <c r="H526" s="40"/>
      <c r="I526" s="39"/>
      <c r="K526" s="25"/>
      <c r="L526" s="25"/>
    </row>
  </sheetData>
  <autoFilter ref="C20:H520">
    <filterColumn colId="4" showButton="0"/>
  </autoFilter>
  <dataConsolidate/>
  <mergeCells count="507">
    <mergeCell ref="G1:H1"/>
    <mergeCell ref="G2:H2"/>
    <mergeCell ref="K7:M7"/>
    <mergeCell ref="I2:K2"/>
    <mergeCell ref="G25:H25"/>
    <mergeCell ref="G26:H26"/>
    <mergeCell ref="G27:H27"/>
    <mergeCell ref="G28:H28"/>
    <mergeCell ref="G29:H29"/>
    <mergeCell ref="G20:H20"/>
    <mergeCell ref="G21:H21"/>
    <mergeCell ref="G22:H22"/>
    <mergeCell ref="G23:H23"/>
    <mergeCell ref="G24:H24"/>
    <mergeCell ref="L13:O17"/>
    <mergeCell ref="G35:H35"/>
    <mergeCell ref="G36:H36"/>
    <mergeCell ref="G37:H37"/>
    <mergeCell ref="G38:H38"/>
    <mergeCell ref="G39:H39"/>
    <mergeCell ref="G30:H30"/>
    <mergeCell ref="G31:H31"/>
    <mergeCell ref="G32:H32"/>
    <mergeCell ref="G33:H33"/>
    <mergeCell ref="G34:H34"/>
    <mergeCell ref="G45:H45"/>
    <mergeCell ref="G46:H46"/>
    <mergeCell ref="G47:H47"/>
    <mergeCell ref="G48:H48"/>
    <mergeCell ref="G49:H49"/>
    <mergeCell ref="G40:H40"/>
    <mergeCell ref="G41:H41"/>
    <mergeCell ref="G42:H42"/>
    <mergeCell ref="G43:H43"/>
    <mergeCell ref="G44:H44"/>
    <mergeCell ref="G55:H55"/>
    <mergeCell ref="G56:H56"/>
    <mergeCell ref="G57:H57"/>
    <mergeCell ref="G58:H58"/>
    <mergeCell ref="G59:H59"/>
    <mergeCell ref="G50:H50"/>
    <mergeCell ref="G51:H51"/>
    <mergeCell ref="G52:H52"/>
    <mergeCell ref="G53:H53"/>
    <mergeCell ref="G54:H54"/>
    <mergeCell ref="G65:H65"/>
    <mergeCell ref="G66:H66"/>
    <mergeCell ref="G67:H67"/>
    <mergeCell ref="G68:H68"/>
    <mergeCell ref="G69:H69"/>
    <mergeCell ref="G60:H60"/>
    <mergeCell ref="G61:H61"/>
    <mergeCell ref="G62:H62"/>
    <mergeCell ref="G63:H63"/>
    <mergeCell ref="G64:H64"/>
    <mergeCell ref="G75:H75"/>
    <mergeCell ref="G76:H76"/>
    <mergeCell ref="G77:H77"/>
    <mergeCell ref="G78:H78"/>
    <mergeCell ref="G79:H79"/>
    <mergeCell ref="G70:H70"/>
    <mergeCell ref="G71:H71"/>
    <mergeCell ref="G72:H72"/>
    <mergeCell ref="G73:H73"/>
    <mergeCell ref="G74:H74"/>
    <mergeCell ref="G85:H85"/>
    <mergeCell ref="G86:H86"/>
    <mergeCell ref="G87:H87"/>
    <mergeCell ref="G88:H88"/>
    <mergeCell ref="G89:H89"/>
    <mergeCell ref="G80:H80"/>
    <mergeCell ref="G81:H81"/>
    <mergeCell ref="G82:H82"/>
    <mergeCell ref="G83:H83"/>
    <mergeCell ref="G84:H84"/>
    <mergeCell ref="G95:H95"/>
    <mergeCell ref="G96:H96"/>
    <mergeCell ref="G97:H97"/>
    <mergeCell ref="G98:H98"/>
    <mergeCell ref="G99:H99"/>
    <mergeCell ref="G90:H90"/>
    <mergeCell ref="G91:H91"/>
    <mergeCell ref="G92:H92"/>
    <mergeCell ref="G93:H93"/>
    <mergeCell ref="G94:H94"/>
    <mergeCell ref="G105:H105"/>
    <mergeCell ref="G106:H106"/>
    <mergeCell ref="G107:H107"/>
    <mergeCell ref="G108:H108"/>
    <mergeCell ref="G109:H109"/>
    <mergeCell ref="G100:H100"/>
    <mergeCell ref="G101:H101"/>
    <mergeCell ref="G102:H102"/>
    <mergeCell ref="G103:H103"/>
    <mergeCell ref="G104:H104"/>
    <mergeCell ref="G115:H115"/>
    <mergeCell ref="G116:H116"/>
    <mergeCell ref="G117:H117"/>
    <mergeCell ref="G118:H118"/>
    <mergeCell ref="G119:H119"/>
    <mergeCell ref="G110:H110"/>
    <mergeCell ref="G111:H111"/>
    <mergeCell ref="G112:H112"/>
    <mergeCell ref="G113:H113"/>
    <mergeCell ref="G114:H114"/>
    <mergeCell ref="G125:H125"/>
    <mergeCell ref="G126:H126"/>
    <mergeCell ref="G127:H127"/>
    <mergeCell ref="G128:H128"/>
    <mergeCell ref="G129:H129"/>
    <mergeCell ref="G120:H120"/>
    <mergeCell ref="G121:H121"/>
    <mergeCell ref="G122:H122"/>
    <mergeCell ref="G123:H123"/>
    <mergeCell ref="G124:H124"/>
    <mergeCell ref="G135:H135"/>
    <mergeCell ref="G136:H136"/>
    <mergeCell ref="G137:H137"/>
    <mergeCell ref="G138:H138"/>
    <mergeCell ref="G139:H139"/>
    <mergeCell ref="G130:H130"/>
    <mergeCell ref="G131:H131"/>
    <mergeCell ref="G132:H132"/>
    <mergeCell ref="G133:H133"/>
    <mergeCell ref="G134:H134"/>
    <mergeCell ref="G145:H145"/>
    <mergeCell ref="G146:H146"/>
    <mergeCell ref="G147:H147"/>
    <mergeCell ref="G148:H148"/>
    <mergeCell ref="G149:H149"/>
    <mergeCell ref="G140:H140"/>
    <mergeCell ref="G141:H141"/>
    <mergeCell ref="G142:H142"/>
    <mergeCell ref="G143:H143"/>
    <mergeCell ref="G144:H144"/>
    <mergeCell ref="G155:H155"/>
    <mergeCell ref="G156:H156"/>
    <mergeCell ref="G157:H157"/>
    <mergeCell ref="G158:H158"/>
    <mergeCell ref="G159:H159"/>
    <mergeCell ref="G150:H150"/>
    <mergeCell ref="G151:H151"/>
    <mergeCell ref="G152:H152"/>
    <mergeCell ref="G153:H153"/>
    <mergeCell ref="G154:H154"/>
    <mergeCell ref="G165:H165"/>
    <mergeCell ref="G166:H166"/>
    <mergeCell ref="G167:H167"/>
    <mergeCell ref="G168:H168"/>
    <mergeCell ref="G169:H169"/>
    <mergeCell ref="G160:H160"/>
    <mergeCell ref="G161:H161"/>
    <mergeCell ref="G162:H162"/>
    <mergeCell ref="G163:H163"/>
    <mergeCell ref="G164:H164"/>
    <mergeCell ref="G175:H175"/>
    <mergeCell ref="G176:H176"/>
    <mergeCell ref="G177:H177"/>
    <mergeCell ref="G178:H178"/>
    <mergeCell ref="G179:H179"/>
    <mergeCell ref="G170:H170"/>
    <mergeCell ref="G171:H171"/>
    <mergeCell ref="G172:H172"/>
    <mergeCell ref="G173:H173"/>
    <mergeCell ref="G174:H174"/>
    <mergeCell ref="G185:H185"/>
    <mergeCell ref="G186:H186"/>
    <mergeCell ref="G187:H187"/>
    <mergeCell ref="G188:H188"/>
    <mergeCell ref="G189:H189"/>
    <mergeCell ref="G180:H180"/>
    <mergeCell ref="G181:H181"/>
    <mergeCell ref="G182:H182"/>
    <mergeCell ref="G183:H183"/>
    <mergeCell ref="G184:H184"/>
    <mergeCell ref="G195:H195"/>
    <mergeCell ref="G196:H196"/>
    <mergeCell ref="G197:H197"/>
    <mergeCell ref="G198:H198"/>
    <mergeCell ref="G199:H199"/>
    <mergeCell ref="G190:H190"/>
    <mergeCell ref="G191:H191"/>
    <mergeCell ref="G192:H192"/>
    <mergeCell ref="G193:H193"/>
    <mergeCell ref="G194:H194"/>
    <mergeCell ref="G205:H205"/>
    <mergeCell ref="G206:H206"/>
    <mergeCell ref="G207:H207"/>
    <mergeCell ref="G208:H208"/>
    <mergeCell ref="G209:H209"/>
    <mergeCell ref="G200:H200"/>
    <mergeCell ref="G201:H201"/>
    <mergeCell ref="G202:H202"/>
    <mergeCell ref="G203:H203"/>
    <mergeCell ref="G204:H204"/>
    <mergeCell ref="G215:H215"/>
    <mergeCell ref="G216:H216"/>
    <mergeCell ref="G217:H217"/>
    <mergeCell ref="G218:H218"/>
    <mergeCell ref="G219:H219"/>
    <mergeCell ref="G210:H210"/>
    <mergeCell ref="G211:H211"/>
    <mergeCell ref="G212:H212"/>
    <mergeCell ref="G213:H213"/>
    <mergeCell ref="G214:H214"/>
    <mergeCell ref="G225:H225"/>
    <mergeCell ref="G226:H226"/>
    <mergeCell ref="G227:H227"/>
    <mergeCell ref="G228:H228"/>
    <mergeCell ref="G229:H229"/>
    <mergeCell ref="G220:H220"/>
    <mergeCell ref="G221:H221"/>
    <mergeCell ref="G222:H222"/>
    <mergeCell ref="G223:H223"/>
    <mergeCell ref="G224:H224"/>
    <mergeCell ref="G235:H235"/>
    <mergeCell ref="G236:H236"/>
    <mergeCell ref="G237:H237"/>
    <mergeCell ref="G238:H238"/>
    <mergeCell ref="G239:H239"/>
    <mergeCell ref="G230:H230"/>
    <mergeCell ref="G231:H231"/>
    <mergeCell ref="G232:H232"/>
    <mergeCell ref="G233:H233"/>
    <mergeCell ref="G234:H234"/>
    <mergeCell ref="G245:H245"/>
    <mergeCell ref="G246:H246"/>
    <mergeCell ref="G247:H247"/>
    <mergeCell ref="G248:H248"/>
    <mergeCell ref="G249:H249"/>
    <mergeCell ref="G240:H240"/>
    <mergeCell ref="G241:H241"/>
    <mergeCell ref="G242:H242"/>
    <mergeCell ref="G243:H243"/>
    <mergeCell ref="G244:H244"/>
    <mergeCell ref="G255:H255"/>
    <mergeCell ref="G256:H256"/>
    <mergeCell ref="G257:H257"/>
    <mergeCell ref="G258:H258"/>
    <mergeCell ref="G259:H259"/>
    <mergeCell ref="G250:H250"/>
    <mergeCell ref="G251:H251"/>
    <mergeCell ref="G252:H252"/>
    <mergeCell ref="G253:H253"/>
    <mergeCell ref="G254:H254"/>
    <mergeCell ref="G265:H265"/>
    <mergeCell ref="G266:H266"/>
    <mergeCell ref="G267:H267"/>
    <mergeCell ref="G268:H268"/>
    <mergeCell ref="G269:H269"/>
    <mergeCell ref="G260:H260"/>
    <mergeCell ref="G261:H261"/>
    <mergeCell ref="G262:H262"/>
    <mergeCell ref="G263:H263"/>
    <mergeCell ref="G264:H264"/>
    <mergeCell ref="G275:H275"/>
    <mergeCell ref="G276:H276"/>
    <mergeCell ref="G277:H277"/>
    <mergeCell ref="G278:H278"/>
    <mergeCell ref="G279:H279"/>
    <mergeCell ref="G270:H270"/>
    <mergeCell ref="G271:H271"/>
    <mergeCell ref="G272:H272"/>
    <mergeCell ref="G273:H273"/>
    <mergeCell ref="G274:H274"/>
    <mergeCell ref="G285:H285"/>
    <mergeCell ref="G286:H286"/>
    <mergeCell ref="G287:H287"/>
    <mergeCell ref="G288:H288"/>
    <mergeCell ref="G289:H289"/>
    <mergeCell ref="G280:H280"/>
    <mergeCell ref="G281:H281"/>
    <mergeCell ref="G282:H282"/>
    <mergeCell ref="G283:H283"/>
    <mergeCell ref="G284:H284"/>
    <mergeCell ref="G295:H295"/>
    <mergeCell ref="G296:H296"/>
    <mergeCell ref="G297:H297"/>
    <mergeCell ref="G298:H298"/>
    <mergeCell ref="G299:H299"/>
    <mergeCell ref="G290:H290"/>
    <mergeCell ref="G291:H291"/>
    <mergeCell ref="G292:H292"/>
    <mergeCell ref="G293:H293"/>
    <mergeCell ref="G294:H294"/>
    <mergeCell ref="G305:H305"/>
    <mergeCell ref="G306:H306"/>
    <mergeCell ref="G307:H307"/>
    <mergeCell ref="G308:H308"/>
    <mergeCell ref="G309:H309"/>
    <mergeCell ref="G300:H300"/>
    <mergeCell ref="G301:H301"/>
    <mergeCell ref="G302:H302"/>
    <mergeCell ref="G303:H303"/>
    <mergeCell ref="G304:H304"/>
    <mergeCell ref="G315:H315"/>
    <mergeCell ref="G316:H316"/>
    <mergeCell ref="G317:H317"/>
    <mergeCell ref="G318:H318"/>
    <mergeCell ref="G319:H319"/>
    <mergeCell ref="G310:H310"/>
    <mergeCell ref="G311:H311"/>
    <mergeCell ref="G312:H312"/>
    <mergeCell ref="G313:H313"/>
    <mergeCell ref="G314:H314"/>
    <mergeCell ref="G325:H325"/>
    <mergeCell ref="G326:H326"/>
    <mergeCell ref="G327:H327"/>
    <mergeCell ref="G328:H328"/>
    <mergeCell ref="G329:H329"/>
    <mergeCell ref="G320:H320"/>
    <mergeCell ref="G321:H321"/>
    <mergeCell ref="G322:H322"/>
    <mergeCell ref="G323:H323"/>
    <mergeCell ref="G324:H324"/>
    <mergeCell ref="G335:H335"/>
    <mergeCell ref="G336:H336"/>
    <mergeCell ref="G337:H337"/>
    <mergeCell ref="G338:H338"/>
    <mergeCell ref="G339:H339"/>
    <mergeCell ref="G330:H330"/>
    <mergeCell ref="G331:H331"/>
    <mergeCell ref="G332:H332"/>
    <mergeCell ref="G333:H333"/>
    <mergeCell ref="G334:H334"/>
    <mergeCell ref="G345:H345"/>
    <mergeCell ref="G346:H346"/>
    <mergeCell ref="G347:H347"/>
    <mergeCell ref="G348:H348"/>
    <mergeCell ref="G349:H349"/>
    <mergeCell ref="G340:H340"/>
    <mergeCell ref="G341:H341"/>
    <mergeCell ref="G342:H342"/>
    <mergeCell ref="G343:H343"/>
    <mergeCell ref="G344:H344"/>
    <mergeCell ref="G355:H355"/>
    <mergeCell ref="G356:H356"/>
    <mergeCell ref="G357:H357"/>
    <mergeCell ref="G358:H358"/>
    <mergeCell ref="G359:H359"/>
    <mergeCell ref="G350:H350"/>
    <mergeCell ref="G351:H351"/>
    <mergeCell ref="G352:H352"/>
    <mergeCell ref="G353:H353"/>
    <mergeCell ref="G354:H354"/>
    <mergeCell ref="G365:H365"/>
    <mergeCell ref="G366:H366"/>
    <mergeCell ref="G367:H367"/>
    <mergeCell ref="G368:H368"/>
    <mergeCell ref="G369:H369"/>
    <mergeCell ref="G360:H360"/>
    <mergeCell ref="G361:H361"/>
    <mergeCell ref="G362:H362"/>
    <mergeCell ref="G363:H363"/>
    <mergeCell ref="G364:H364"/>
    <mergeCell ref="G375:H375"/>
    <mergeCell ref="G376:H376"/>
    <mergeCell ref="G377:H377"/>
    <mergeCell ref="G378:H378"/>
    <mergeCell ref="G379:H379"/>
    <mergeCell ref="G370:H370"/>
    <mergeCell ref="G371:H371"/>
    <mergeCell ref="G372:H372"/>
    <mergeCell ref="G373:H373"/>
    <mergeCell ref="G374:H374"/>
    <mergeCell ref="G385:H385"/>
    <mergeCell ref="G386:H386"/>
    <mergeCell ref="G387:H387"/>
    <mergeCell ref="G388:H388"/>
    <mergeCell ref="G389:H389"/>
    <mergeCell ref="G380:H380"/>
    <mergeCell ref="G381:H381"/>
    <mergeCell ref="G382:H382"/>
    <mergeCell ref="G383:H383"/>
    <mergeCell ref="G384:H384"/>
    <mergeCell ref="G395:H395"/>
    <mergeCell ref="G396:H396"/>
    <mergeCell ref="G397:H397"/>
    <mergeCell ref="G398:H398"/>
    <mergeCell ref="G399:H399"/>
    <mergeCell ref="G390:H390"/>
    <mergeCell ref="G391:H391"/>
    <mergeCell ref="G392:H392"/>
    <mergeCell ref="G393:H393"/>
    <mergeCell ref="G394:H394"/>
    <mergeCell ref="G405:H405"/>
    <mergeCell ref="G406:H406"/>
    <mergeCell ref="G407:H407"/>
    <mergeCell ref="G408:H408"/>
    <mergeCell ref="G409:H409"/>
    <mergeCell ref="G400:H400"/>
    <mergeCell ref="G401:H401"/>
    <mergeCell ref="G402:H402"/>
    <mergeCell ref="G403:H403"/>
    <mergeCell ref="G404:H404"/>
    <mergeCell ref="G415:H415"/>
    <mergeCell ref="G416:H416"/>
    <mergeCell ref="G417:H417"/>
    <mergeCell ref="G418:H418"/>
    <mergeCell ref="G419:H419"/>
    <mergeCell ref="G410:H410"/>
    <mergeCell ref="G411:H411"/>
    <mergeCell ref="G412:H412"/>
    <mergeCell ref="G413:H413"/>
    <mergeCell ref="G414:H414"/>
    <mergeCell ref="G425:H425"/>
    <mergeCell ref="G426:H426"/>
    <mergeCell ref="G427:H427"/>
    <mergeCell ref="G428:H428"/>
    <mergeCell ref="G429:H429"/>
    <mergeCell ref="G420:H420"/>
    <mergeCell ref="G421:H421"/>
    <mergeCell ref="G422:H422"/>
    <mergeCell ref="G423:H423"/>
    <mergeCell ref="G424:H424"/>
    <mergeCell ref="G435:H435"/>
    <mergeCell ref="G436:H436"/>
    <mergeCell ref="G437:H437"/>
    <mergeCell ref="G438:H438"/>
    <mergeCell ref="G439:H439"/>
    <mergeCell ref="G430:H430"/>
    <mergeCell ref="G431:H431"/>
    <mergeCell ref="G432:H432"/>
    <mergeCell ref="G433:H433"/>
    <mergeCell ref="G434:H434"/>
    <mergeCell ref="G445:H445"/>
    <mergeCell ref="G446:H446"/>
    <mergeCell ref="G447:H447"/>
    <mergeCell ref="G448:H448"/>
    <mergeCell ref="G449:H449"/>
    <mergeCell ref="G440:H440"/>
    <mergeCell ref="G441:H441"/>
    <mergeCell ref="G442:H442"/>
    <mergeCell ref="G443:H443"/>
    <mergeCell ref="G444:H444"/>
    <mergeCell ref="G455:H455"/>
    <mergeCell ref="G456:H456"/>
    <mergeCell ref="G457:H457"/>
    <mergeCell ref="G458:H458"/>
    <mergeCell ref="G459:H459"/>
    <mergeCell ref="G450:H450"/>
    <mergeCell ref="G451:H451"/>
    <mergeCell ref="G452:H452"/>
    <mergeCell ref="G453:H453"/>
    <mergeCell ref="G454:H454"/>
    <mergeCell ref="G465:H465"/>
    <mergeCell ref="G466:H466"/>
    <mergeCell ref="G467:H467"/>
    <mergeCell ref="G468:H468"/>
    <mergeCell ref="G469:H469"/>
    <mergeCell ref="G460:H460"/>
    <mergeCell ref="G461:H461"/>
    <mergeCell ref="G462:H462"/>
    <mergeCell ref="G463:H463"/>
    <mergeCell ref="G464:H464"/>
    <mergeCell ref="G475:H475"/>
    <mergeCell ref="G476:H476"/>
    <mergeCell ref="G477:H477"/>
    <mergeCell ref="G478:H478"/>
    <mergeCell ref="G479:H479"/>
    <mergeCell ref="G470:H470"/>
    <mergeCell ref="G471:H471"/>
    <mergeCell ref="G472:H472"/>
    <mergeCell ref="G473:H473"/>
    <mergeCell ref="G474:H474"/>
    <mergeCell ref="G485:H485"/>
    <mergeCell ref="G486:H486"/>
    <mergeCell ref="G487:H487"/>
    <mergeCell ref="G488:H488"/>
    <mergeCell ref="G489:H489"/>
    <mergeCell ref="G480:H480"/>
    <mergeCell ref="G481:H481"/>
    <mergeCell ref="G482:H482"/>
    <mergeCell ref="G483:H483"/>
    <mergeCell ref="G484:H484"/>
    <mergeCell ref="G495:H495"/>
    <mergeCell ref="G496:H496"/>
    <mergeCell ref="G497:H497"/>
    <mergeCell ref="G498:H498"/>
    <mergeCell ref="G499:H499"/>
    <mergeCell ref="G490:H490"/>
    <mergeCell ref="G491:H491"/>
    <mergeCell ref="G492:H492"/>
    <mergeCell ref="G493:H493"/>
    <mergeCell ref="G494:H494"/>
    <mergeCell ref="G505:H505"/>
    <mergeCell ref="G506:H506"/>
    <mergeCell ref="G507:H507"/>
    <mergeCell ref="G508:H508"/>
    <mergeCell ref="G509:H509"/>
    <mergeCell ref="G500:H500"/>
    <mergeCell ref="G501:H501"/>
    <mergeCell ref="G502:H502"/>
    <mergeCell ref="G503:H503"/>
    <mergeCell ref="G504:H504"/>
    <mergeCell ref="G520:H520"/>
    <mergeCell ref="J522:L522"/>
    <mergeCell ref="G515:H515"/>
    <mergeCell ref="G516:H516"/>
    <mergeCell ref="G517:H517"/>
    <mergeCell ref="G518:H518"/>
    <mergeCell ref="G519:H519"/>
    <mergeCell ref="G510:H510"/>
    <mergeCell ref="G511:H511"/>
    <mergeCell ref="G512:H512"/>
    <mergeCell ref="G513:H513"/>
    <mergeCell ref="G514:H514"/>
  </mergeCells>
  <conditionalFormatting sqref="C21:C520">
    <cfRule type="containsText" dxfId="3" priority="1" operator="containsText" text=" Très haute">
      <formula>NOT(ISERROR(SEARCH(" Très haute",C21)))</formula>
    </cfRule>
    <cfRule type="containsText" dxfId="2" priority="2" operator="containsText" text="Haute">
      <formula>NOT(ISERROR(SEARCH("Haute",C21)))</formula>
    </cfRule>
    <cfRule type="containsText" dxfId="1" priority="3" operator="containsText" text="Moyenne">
      <formula>NOT(ISERROR(SEARCH("Moyenne",C21)))</formula>
    </cfRule>
    <cfRule type="containsText" dxfId="0" priority="4" operator="containsText" text="Très basse">
      <formula>NOT(ISERROR(SEARCH("Très basse",C21)))</formula>
    </cfRule>
  </conditionalFormatting>
  <pageMargins left="0.7" right="0.7" top="0.75" bottom="0.75" header="0.3" footer="0.3"/>
  <pageSetup paperSize="9" orientation="portrait" r:id="rId1"/>
  <ignoredErrors>
    <ignoredError sqref="N5 C2 F2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"/>
  <sheetViews>
    <sheetView workbookViewId="0">
      <selection activeCell="B8" sqref="B8"/>
    </sheetView>
  </sheetViews>
  <sheetFormatPr baseColWidth="10" defaultRowHeight="15" x14ac:dyDescent="0.25"/>
  <sheetData>
    <row r="1" spans="1:3" x14ac:dyDescent="0.25">
      <c r="A1" s="53"/>
      <c r="B1" s="53"/>
      <c r="C1" s="53"/>
    </row>
    <row r="2" spans="1:3" x14ac:dyDescent="0.25">
      <c r="A2" s="53"/>
      <c r="B2" s="53"/>
      <c r="C2" s="53"/>
    </row>
    <row r="3" spans="1:3" x14ac:dyDescent="0.25">
      <c r="A3" s="53"/>
      <c r="B3" s="53"/>
      <c r="C3" s="53"/>
    </row>
    <row r="4" spans="1:3" x14ac:dyDescent="0.25">
      <c r="A4" s="53"/>
      <c r="B4" s="53"/>
      <c r="C4" s="53"/>
    </row>
    <row r="5" spans="1:3" x14ac:dyDescent="0.25">
      <c r="A5" s="53"/>
      <c r="B5" s="53"/>
      <c r="C5" s="5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Import</vt:lpstr>
      <vt:lpstr>Sla</vt:lpstr>
      <vt:lpstr>Nbre requêtes par classificat°</vt:lpstr>
      <vt:lpstr>CalculSLA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BURGER Florian</dc:creator>
  <cp:lastModifiedBy>BURGER Florian</cp:lastModifiedBy>
  <dcterms:created xsi:type="dcterms:W3CDTF">2013-02-11T13:40:38Z</dcterms:created>
  <dcterms:modified xsi:type="dcterms:W3CDTF">2013-03-19T22:42:48Z</dcterms:modified>
</cp:coreProperties>
</file>