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90" windowWidth="28515" windowHeight="12585"/>
  </bookViews>
  <sheets>
    <sheet name="Non cadre" sheetId="1" r:id="rId1"/>
  </sheets>
  <externalReferences>
    <externalReference r:id="rId2"/>
  </externalReferences>
  <definedNames>
    <definedName name="PlageNommée3">#REF!</definedName>
    <definedName name="PlageNommée4">#REF!</definedName>
    <definedName name="PlageNommée5">#REF!</definedName>
    <definedName name="_xlnm.Print_Area" localSheetId="0">'Non cadre'!$C$3:$H$65</definedName>
  </definedNames>
  <calcPr calcId="125725"/>
</workbook>
</file>

<file path=xl/calcChain.xml><?xml version="1.0" encoding="utf-8"?>
<calcChain xmlns="http://schemas.openxmlformats.org/spreadsheetml/2006/main">
  <c r="F61" i="1"/>
  <c r="F59"/>
  <c r="F56"/>
  <c r="F55"/>
  <c r="G41"/>
  <c r="D41"/>
  <c r="H40"/>
  <c r="D40"/>
  <c r="H39"/>
  <c r="D39"/>
  <c r="G38"/>
  <c r="G35"/>
  <c r="G34"/>
  <c r="H28"/>
  <c r="F19"/>
  <c r="F18"/>
  <c r="F60" s="1"/>
  <c r="F13"/>
  <c r="E12"/>
  <c r="E15" s="1"/>
  <c r="F15" s="1"/>
  <c r="E14" l="1"/>
  <c r="F14" s="1"/>
  <c r="E39"/>
  <c r="F39" s="1"/>
  <c r="E40"/>
  <c r="F40" s="1"/>
  <c r="F22"/>
  <c r="D31" l="1"/>
  <c r="D27"/>
  <c r="D48"/>
  <c r="D44"/>
  <c r="D38"/>
  <c r="D36"/>
  <c r="H36" s="1"/>
  <c r="D35"/>
  <c r="D34"/>
  <c r="D30"/>
  <c r="D26"/>
  <c r="D33"/>
  <c r="D29"/>
  <c r="D25"/>
  <c r="D50"/>
  <c r="D46"/>
  <c r="D42"/>
  <c r="D32"/>
  <c r="K27"/>
  <c r="O27" l="1"/>
  <c r="O28"/>
  <c r="F32"/>
  <c r="H32"/>
  <c r="F27"/>
  <c r="H27"/>
  <c r="F50"/>
  <c r="H50"/>
  <c r="D37" s="1"/>
  <c r="H37" s="1"/>
  <c r="H33"/>
  <c r="F33"/>
  <c r="H35"/>
  <c r="F35"/>
  <c r="F48"/>
  <c r="H48"/>
  <c r="F46"/>
  <c r="H46"/>
  <c r="H29"/>
  <c r="F29"/>
  <c r="H34"/>
  <c r="F34"/>
  <c r="F44"/>
  <c r="H44"/>
  <c r="F26"/>
  <c r="H26"/>
  <c r="D49"/>
  <c r="D45"/>
  <c r="F42"/>
  <c r="H42"/>
  <c r="D47"/>
  <c r="D43"/>
  <c r="H25"/>
  <c r="F25"/>
  <c r="F30"/>
  <c r="H30"/>
  <c r="H38"/>
  <c r="F38"/>
  <c r="F31"/>
  <c r="H31"/>
  <c r="H43" l="1"/>
  <c r="F43"/>
  <c r="F45"/>
  <c r="F52" s="1"/>
  <c r="H45"/>
  <c r="H52" s="1"/>
  <c r="H47"/>
  <c r="F47"/>
  <c r="F49"/>
  <c r="H49"/>
  <c r="F53" l="1"/>
  <c r="F64" s="1"/>
  <c r="F65"/>
</calcChain>
</file>

<file path=xl/sharedStrings.xml><?xml version="1.0" encoding="utf-8"?>
<sst xmlns="http://schemas.openxmlformats.org/spreadsheetml/2006/main" count="100" uniqueCount="96">
  <si>
    <t>SALARIÉ :</t>
  </si>
  <si>
    <t>EMPLOYEUR :</t>
  </si>
  <si>
    <t>Loi TEPA</t>
  </si>
  <si>
    <t>Nom Prénom :</t>
  </si>
  <si>
    <t>DUVERGER Alain</t>
  </si>
  <si>
    <t>Raison sociale :</t>
  </si>
  <si>
    <t>ALFA</t>
  </si>
  <si>
    <t>Les heures supplémentaires sont soumises aux cotisations sociales comme tout élément du salaire.
Elles ouvrent droit pour le salarié à une « réduction de cotisations salariales » calculée à l'aide d'un coefficient nommé     T (T = Montant des cotisations salariales (URSSAF + ARRCO + AGIRC) / rémunération totale (heures supplémentaires comprises)
Cette réduction diminue donc le montant des cotisations salariales, ce qui conduit éventuellement à leur exonération totale.
De plus, ces heures supplémentaires, élément du salaire brut, sont totalement exonérées d'impôt sur le revenu.</t>
  </si>
  <si>
    <t>N° sécurité sociale :</t>
  </si>
  <si>
    <t>Emploi :</t>
  </si>
  <si>
    <t>Catégorie (Cadre ou Non) :</t>
  </si>
  <si>
    <t>NON CADRE</t>
  </si>
  <si>
    <t>N° Siret :</t>
  </si>
  <si>
    <t>Adresse:</t>
  </si>
  <si>
    <t>Code APE :</t>
  </si>
  <si>
    <t>Effectif :</t>
  </si>
  <si>
    <t>salariés</t>
  </si>
  <si>
    <t>Période du</t>
  </si>
  <si>
    <t>au</t>
  </si>
  <si>
    <t>A compter du 24/03/2012, les seuils sont modifiés comme suit
La déduction est forfaitaire est de 0,50 € par heure supplémentaire  pour les entreprises d’au moins 20 salariés ; 1,50 € pour les entreprises de moins de 20 salariés.</t>
  </si>
  <si>
    <t>Nombre</t>
  </si>
  <si>
    <t>Taux</t>
  </si>
  <si>
    <t>Montant</t>
  </si>
  <si>
    <t>Convention collective</t>
  </si>
  <si>
    <t>Salaire de base</t>
  </si>
  <si>
    <t>Absence</t>
  </si>
  <si>
    <t>Heures supplémentaires à 25%</t>
  </si>
  <si>
    <t>Heures supplémentaires à 50%</t>
  </si>
  <si>
    <t>Indemnité de CP</t>
  </si>
  <si>
    <t>Indemnité compensatrice de CP</t>
  </si>
  <si>
    <t>Avantage en nature: Ticket resto</t>
  </si>
  <si>
    <t>Avantage en nature: Logement</t>
  </si>
  <si>
    <t>Prime</t>
  </si>
  <si>
    <t>Plafond mensuel
sécurité sociale</t>
  </si>
  <si>
    <t>Loi Fillon</t>
  </si>
  <si>
    <t>- de 20 salariés</t>
  </si>
  <si>
    <t>la réduction ne peut dépasser 28,10% du salaire brut</t>
  </si>
  <si>
    <t>SALAIRE BRUT TOTAL</t>
  </si>
  <si>
    <t>coefficient = (0,281 / 0,6) x [1,6 x (montant du SMIC calculé pour un an* / rémunération annuelle brute**) - 1]</t>
  </si>
  <si>
    <t>Nature
des cotisations</t>
  </si>
  <si>
    <t>Base
de calcul</t>
  </si>
  <si>
    <t>Retenues salariales</t>
  </si>
  <si>
    <t>Charges patronales</t>
  </si>
  <si>
    <t>+ de 20 salariés</t>
  </si>
  <si>
    <t>la réduction ne peut dépasser 26% du salaire brut</t>
  </si>
  <si>
    <t>CSG et CRDS non déductibles</t>
  </si>
  <si>
    <t>coefficient = (0,26 / 0,6) x [1,6 x (montant du SMIC calculé pour un an* / rémunération annuelle brute**) - 1]</t>
  </si>
  <si>
    <t>CSG déductible</t>
  </si>
  <si>
    <t>Assurance maladie</t>
  </si>
  <si>
    <t>Résultat Loi Fillon;</t>
  </si>
  <si>
    <t>Assurance vieillesse</t>
  </si>
  <si>
    <t>- déplafonnée</t>
  </si>
  <si>
    <t>- plafonnée</t>
  </si>
  <si>
    <t>Contribution solidarité autonomie</t>
  </si>
  <si>
    <t>Loi Tepa</t>
  </si>
  <si>
    <t>Allocations familiales</t>
  </si>
  <si>
    <t>Le régime 2013 ne concerne désormais que les entreprises comptant moins de 20 salariés, ou celles qui ont franchi le seuil pour la première fois le seuil.
Seules les entreprises comptant moins de 20 salariés peuvent continuer à bénéficier de la déduction forfaitaire patronale à raison de 1,50 € / heure supplémentaire effectuée.                                         Les réductions de cotisations salariales ne sont plus en vigueur ainsi que la défiscalisation des heures supplémentaires ou complémentaires.</t>
  </si>
  <si>
    <t>Accident du travail</t>
  </si>
  <si>
    <t>Cotisation FNAL Plafonné</t>
  </si>
  <si>
    <t>Cotisation FNAL au dela du plafond</t>
  </si>
  <si>
    <t>Versement de transport</t>
  </si>
  <si>
    <t>Forfait Social</t>
  </si>
  <si>
    <t>Réduction cotisation loi Fillon</t>
  </si>
  <si>
    <t>Loi Tepa, réduction heure supp 25%</t>
  </si>
  <si>
    <t>Loi Tepa, réduction heure supp 50%</t>
  </si>
  <si>
    <t>Loi Tepa, réduction heure supp P.P</t>
  </si>
  <si>
    <t>Assurance chômage tranche A</t>
  </si>
  <si>
    <t>Assurance chômage tranche B</t>
  </si>
  <si>
    <t>AGS Fonds de garantie des salaires TA</t>
  </si>
  <si>
    <t>AGS Fonds de garantie des salaires TB</t>
  </si>
  <si>
    <t>Indemnité de congé payé</t>
  </si>
  <si>
    <t>Retraite complémentaire Tr 1</t>
  </si>
  <si>
    <t>Calcul en fonction de la rémunération annuelle</t>
  </si>
  <si>
    <t>Retraite complémentaire Tr 2</t>
  </si>
  <si>
    <t>Rémunération total / 10</t>
  </si>
  <si>
    <t>AGFF non cadre Tr 1</t>
  </si>
  <si>
    <t>Calcul en fonction du dernier salaire</t>
  </si>
  <si>
    <t>AGFF non cadre Tr 2</t>
  </si>
  <si>
    <t>dernier salaire X nbr de jours de cp / 26</t>
  </si>
  <si>
    <t>Prévoyance</t>
  </si>
  <si>
    <t>TOTAL DES COTISATIONS</t>
  </si>
  <si>
    <t>SALAIRES APRÈS RETENUES</t>
  </si>
  <si>
    <t>Autres sommes non soumises à cotisations :</t>
  </si>
  <si>
    <t>Payé le :</t>
  </si>
  <si>
    <t>- Prime de transport</t>
  </si>
  <si>
    <t>- Allocations forfaitaires</t>
  </si>
  <si>
    <t>Agence :</t>
  </si>
  <si>
    <t>Déductions et retenues :</t>
  </si>
  <si>
    <t>- Ticket restaurant</t>
  </si>
  <si>
    <t>- Avantage en nature: Ticket resto</t>
  </si>
  <si>
    <t>- Avantage en nature: Logement</t>
  </si>
  <si>
    <t>- Saisie-arrêt</t>
  </si>
  <si>
    <t>N° compte :</t>
  </si>
  <si>
    <t>- Avance ou acompte</t>
  </si>
  <si>
    <t>NET A PAYER</t>
  </si>
  <si>
    <t>NET IMPOSABLE</t>
  </si>
</sst>
</file>

<file path=xl/styles.xml><?xml version="1.0" encoding="utf-8"?>
<styleSheet xmlns="http://schemas.openxmlformats.org/spreadsheetml/2006/main">
  <numFmts count="2">
    <numFmt numFmtId="44" formatCode="_-* #,##0.00\ &quot;€&quot;_-;\-* #,##0.00\ &quot;€&quot;_-;_-* &quot;-&quot;??\ &quot;€&quot;_-;_-@_-"/>
    <numFmt numFmtId="43" formatCode="_-* #,##0.00\ _€_-;\-* #,##0.00\ _€_-;_-* &quot;-&quot;??\ _€_-;_-@_-"/>
  </numFmts>
  <fonts count="6">
    <font>
      <sz val="10"/>
      <color rgb="FF000000"/>
      <name val="Arial"/>
      <family val="2"/>
    </font>
    <font>
      <sz val="10"/>
      <color rgb="FF000000"/>
      <name val="Arial"/>
      <family val="2"/>
    </font>
    <font>
      <b/>
      <sz val="12"/>
      <color rgb="FF000000"/>
      <name val="Arial"/>
      <family val="2"/>
    </font>
    <font>
      <sz val="12"/>
      <color rgb="FF000000"/>
      <name val="Arial"/>
      <family val="2"/>
    </font>
    <font>
      <b/>
      <sz val="10"/>
      <color rgb="FF000000"/>
      <name val="Arial"/>
      <family val="2"/>
    </font>
    <font>
      <sz val="10"/>
      <name val="Arial"/>
      <family val="2"/>
    </font>
  </fonts>
  <fills count="10">
    <fill>
      <patternFill patternType="none"/>
    </fill>
    <fill>
      <patternFill patternType="gray125"/>
    </fill>
    <fill>
      <patternFill patternType="solid">
        <fgColor rgb="FFFFFFFF"/>
        <bgColor indexed="64"/>
      </patternFill>
    </fill>
    <fill>
      <patternFill patternType="solid">
        <fgColor rgb="FF31859B"/>
        <bgColor indexed="64"/>
      </patternFill>
    </fill>
    <fill>
      <patternFill patternType="solid">
        <fgColor rgb="FFFFC000"/>
        <bgColor indexed="64"/>
      </patternFill>
    </fill>
    <fill>
      <patternFill patternType="solid">
        <fgColor rgb="FFD0E0E3"/>
        <bgColor indexed="64"/>
      </patternFill>
    </fill>
    <fill>
      <patternFill patternType="solid">
        <fgColor rgb="FF92CDDC"/>
        <bgColor indexed="64"/>
      </patternFill>
    </fill>
    <fill>
      <patternFill patternType="solid">
        <fgColor rgb="FF92D050"/>
        <bgColor indexed="64"/>
      </patternFill>
    </fill>
    <fill>
      <patternFill patternType="solid">
        <fgColor rgb="FF00B0F0"/>
        <bgColor indexed="64"/>
      </patternFill>
    </fill>
    <fill>
      <patternFill patternType="solid">
        <fgColor rgb="FFFF0000"/>
        <bgColor indexed="64"/>
      </patternFill>
    </fill>
  </fills>
  <borders count="41">
    <border>
      <left/>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medium">
        <color indexed="64"/>
      </left>
      <right/>
      <top/>
      <bottom/>
      <diagonal/>
    </border>
    <border>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medium">
        <color indexed="64"/>
      </left>
      <right style="thin">
        <color indexed="64"/>
      </right>
      <top/>
      <bottom/>
      <diagonal/>
    </border>
    <border>
      <left/>
      <right style="thin">
        <color indexed="64"/>
      </right>
      <top style="thin">
        <color indexed="64"/>
      </top>
      <bottom/>
      <diagonal/>
    </border>
    <border>
      <left style="thin">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top style="thin">
        <color indexed="64"/>
      </top>
      <bottom/>
      <diagonal/>
    </border>
    <border>
      <left style="medium">
        <color indexed="64"/>
      </left>
      <right/>
      <top style="thin">
        <color indexed="64"/>
      </top>
      <bottom/>
      <diagonal/>
    </border>
    <border>
      <left/>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2">
    <xf numFmtId="0" fontId="0" fillId="0" borderId="0"/>
    <xf numFmtId="0" fontId="5" fillId="0" borderId="0"/>
  </cellStyleXfs>
  <cellXfs count="137">
    <xf numFmtId="0" fontId="0" fillId="0" borderId="0" xfId="0"/>
    <xf numFmtId="0" fontId="1" fillId="2" borderId="0" xfId="0" applyFont="1" applyFill="1"/>
    <xf numFmtId="0" fontId="0" fillId="0" borderId="0" xfId="0" applyAlignment="1">
      <alignment wrapText="1"/>
    </xf>
    <xf numFmtId="0" fontId="1" fillId="0" borderId="0" xfId="0" applyFont="1"/>
    <xf numFmtId="0" fontId="1" fillId="0" borderId="0" xfId="0" applyFont="1" applyBorder="1"/>
    <xf numFmtId="0" fontId="2" fillId="3" borderId="1" xfId="0" applyFont="1" applyFill="1" applyBorder="1"/>
    <xf numFmtId="0" fontId="1" fillId="3" borderId="2" xfId="0" applyFont="1" applyFill="1" applyBorder="1" applyAlignment="1">
      <alignment horizontal="center"/>
    </xf>
    <xf numFmtId="0" fontId="1" fillId="3" borderId="3" xfId="0" applyFont="1" applyFill="1" applyBorder="1" applyAlignment="1">
      <alignment horizontal="center"/>
    </xf>
    <xf numFmtId="0" fontId="2" fillId="3" borderId="4" xfId="0" applyFont="1" applyFill="1" applyBorder="1" applyAlignment="1">
      <alignment horizontal="left"/>
    </xf>
    <xf numFmtId="0" fontId="3" fillId="3" borderId="2" xfId="0" applyFont="1" applyFill="1" applyBorder="1" applyAlignment="1">
      <alignment horizontal="left"/>
    </xf>
    <xf numFmtId="0" fontId="3" fillId="3" borderId="5" xfId="0" applyFont="1" applyFill="1" applyBorder="1" applyAlignment="1">
      <alignment horizontal="left"/>
    </xf>
    <xf numFmtId="0" fontId="4" fillId="4" borderId="0" xfId="0" applyFont="1" applyFill="1" applyAlignment="1">
      <alignment wrapText="1"/>
    </xf>
    <xf numFmtId="0" fontId="1" fillId="0" borderId="6" xfId="0" applyFont="1" applyBorder="1"/>
    <xf numFmtId="0" fontId="1" fillId="5" borderId="0" xfId="0" applyFont="1" applyFill="1" applyBorder="1" applyAlignment="1">
      <alignment horizontal="center"/>
    </xf>
    <xf numFmtId="0" fontId="1" fillId="5" borderId="7" xfId="0" applyFont="1" applyFill="1" applyBorder="1" applyAlignment="1">
      <alignment horizontal="center"/>
    </xf>
    <xf numFmtId="0" fontId="1" fillId="0" borderId="8" xfId="0" applyFont="1" applyBorder="1"/>
    <xf numFmtId="0" fontId="1" fillId="5" borderId="7" xfId="0" applyFont="1" applyFill="1" applyBorder="1"/>
    <xf numFmtId="0" fontId="1" fillId="5" borderId="9" xfId="0" applyFont="1" applyFill="1" applyBorder="1"/>
    <xf numFmtId="0" fontId="0" fillId="4" borderId="0" xfId="0" applyFill="1" applyAlignment="1">
      <alignment horizontal="left" wrapText="1"/>
    </xf>
    <xf numFmtId="0" fontId="1" fillId="0" borderId="9" xfId="0" applyFont="1" applyBorder="1"/>
    <xf numFmtId="49" fontId="1" fillId="5" borderId="7" xfId="0" applyNumberFormat="1" applyFont="1" applyFill="1" applyBorder="1"/>
    <xf numFmtId="49" fontId="1" fillId="5" borderId="9" xfId="0" applyNumberFormat="1" applyFont="1" applyFill="1" applyBorder="1"/>
    <xf numFmtId="0" fontId="1" fillId="0" borderId="10" xfId="0" applyFont="1" applyBorder="1" applyAlignment="1">
      <alignment horizontal="center"/>
    </xf>
    <xf numFmtId="0" fontId="1" fillId="0" borderId="11" xfId="0" applyFont="1" applyBorder="1" applyAlignment="1">
      <alignment horizontal="center"/>
    </xf>
    <xf numFmtId="0" fontId="1" fillId="0" borderId="12" xfId="0" applyFont="1" applyBorder="1" applyAlignment="1">
      <alignment horizontal="center"/>
    </xf>
    <xf numFmtId="0" fontId="1" fillId="0" borderId="13" xfId="0" applyFont="1" applyBorder="1"/>
    <xf numFmtId="0" fontId="1" fillId="0" borderId="11" xfId="0" applyFont="1" applyBorder="1"/>
    <xf numFmtId="0" fontId="1" fillId="0" borderId="14" xfId="0" applyFont="1" applyBorder="1"/>
    <xf numFmtId="0" fontId="2" fillId="3" borderId="15" xfId="0" applyFont="1" applyFill="1" applyBorder="1" applyAlignment="1">
      <alignment horizontal="right" vertical="center"/>
    </xf>
    <xf numFmtId="14" fontId="2" fillId="3" borderId="16" xfId="0" applyNumberFormat="1" applyFont="1" applyFill="1" applyBorder="1" applyAlignment="1">
      <alignment vertical="center"/>
    </xf>
    <xf numFmtId="0" fontId="2" fillId="3" borderId="16" xfId="0" applyFont="1" applyFill="1" applyBorder="1" applyAlignment="1">
      <alignment horizontal="right" vertical="center"/>
    </xf>
    <xf numFmtId="0" fontId="2" fillId="3" borderId="16" xfId="0" applyFont="1" applyFill="1" applyBorder="1" applyAlignment="1">
      <alignment vertical="center"/>
    </xf>
    <xf numFmtId="0" fontId="2" fillId="3" borderId="17" xfId="0" applyFont="1" applyFill="1" applyBorder="1" applyAlignment="1">
      <alignment vertical="center"/>
    </xf>
    <xf numFmtId="0" fontId="1" fillId="4" borderId="0" xfId="0" applyFont="1" applyFill="1" applyAlignment="1">
      <alignment horizontal="left" wrapText="1"/>
    </xf>
    <xf numFmtId="0" fontId="1" fillId="0" borderId="18" xfId="0" applyFont="1" applyBorder="1"/>
    <xf numFmtId="0" fontId="4" fillId="6" borderId="19" xfId="0" applyFont="1" applyFill="1" applyBorder="1" applyAlignment="1">
      <alignment horizontal="center"/>
    </xf>
    <xf numFmtId="0" fontId="4" fillId="0" borderId="20" xfId="0" applyFont="1" applyBorder="1" applyAlignment="1">
      <alignment horizontal="center"/>
    </xf>
    <xf numFmtId="0" fontId="4" fillId="0" borderId="21" xfId="0" applyFont="1" applyBorder="1" applyAlignment="1">
      <alignment horizontal="center"/>
    </xf>
    <xf numFmtId="0" fontId="1" fillId="0" borderId="22" xfId="0" applyFont="1" applyBorder="1"/>
    <xf numFmtId="2" fontId="1" fillId="5" borderId="20" xfId="0" applyNumberFormat="1" applyFont="1" applyFill="1" applyBorder="1"/>
    <xf numFmtId="43" fontId="1" fillId="0" borderId="23" xfId="0" applyNumberFormat="1" applyFont="1" applyBorder="1" applyAlignment="1">
      <alignment horizontal="center" vertical="center"/>
    </xf>
    <xf numFmtId="0" fontId="1" fillId="4" borderId="0" xfId="0" applyFont="1" applyFill="1" applyAlignment="1">
      <alignment wrapText="1"/>
    </xf>
    <xf numFmtId="0" fontId="1" fillId="5" borderId="24" xfId="0" applyFont="1" applyFill="1" applyBorder="1"/>
    <xf numFmtId="43" fontId="1" fillId="0" borderId="7" xfId="0" applyNumberFormat="1" applyFont="1" applyBorder="1" applyAlignment="1">
      <alignment horizontal="center" vertical="center"/>
    </xf>
    <xf numFmtId="2" fontId="1" fillId="0" borderId="24" xfId="0" applyNumberFormat="1" applyFont="1" applyBorder="1"/>
    <xf numFmtId="0" fontId="1" fillId="0" borderId="9" xfId="0" applyFont="1" applyBorder="1" applyAlignment="1">
      <alignment horizontal="center"/>
    </xf>
    <xf numFmtId="49" fontId="0" fillId="0" borderId="0" xfId="0" applyNumberFormat="1" applyAlignment="1">
      <alignment wrapText="1"/>
    </xf>
    <xf numFmtId="0" fontId="1" fillId="0" borderId="0" xfId="0" applyFont="1" applyAlignment="1">
      <alignment wrapText="1"/>
    </xf>
    <xf numFmtId="0" fontId="1" fillId="0" borderId="8" xfId="0" applyFont="1" applyBorder="1" applyAlignment="1">
      <alignment horizontal="center" wrapText="1"/>
    </xf>
    <xf numFmtId="0" fontId="1" fillId="0" borderId="24" xfId="0" applyFont="1" applyBorder="1"/>
    <xf numFmtId="0" fontId="1" fillId="0" borderId="13" xfId="0" applyFont="1" applyBorder="1" applyAlignment="1">
      <alignment horizontal="center" wrapText="1"/>
    </xf>
    <xf numFmtId="0" fontId="1" fillId="0" borderId="14" xfId="0" applyFont="1" applyBorder="1" applyAlignment="1">
      <alignment horizontal="center"/>
    </xf>
    <xf numFmtId="0" fontId="1" fillId="0" borderId="7" xfId="0" applyFont="1" applyBorder="1"/>
    <xf numFmtId="0" fontId="4" fillId="0" borderId="19" xfId="0" applyFont="1" applyBorder="1" applyAlignment="1">
      <alignment horizontal="center" wrapText="1"/>
    </xf>
    <xf numFmtId="0" fontId="4" fillId="0" borderId="17" xfId="0" applyFont="1" applyBorder="1" applyAlignment="1">
      <alignment horizontal="center"/>
    </xf>
    <xf numFmtId="49" fontId="4" fillId="0" borderId="0" xfId="0" applyNumberFormat="1" applyFont="1" applyAlignment="1">
      <alignment wrapText="1"/>
    </xf>
    <xf numFmtId="0" fontId="1" fillId="0" borderId="25" xfId="0" applyFont="1" applyBorder="1"/>
    <xf numFmtId="0" fontId="1" fillId="0" borderId="26" xfId="0" applyFont="1" applyBorder="1"/>
    <xf numFmtId="0" fontId="1" fillId="0" borderId="12" xfId="0" applyFont="1" applyBorder="1"/>
    <xf numFmtId="2" fontId="1" fillId="0" borderId="26" xfId="0" applyNumberFormat="1" applyFont="1" applyBorder="1"/>
    <xf numFmtId="0" fontId="4" fillId="0" borderId="27" xfId="0" applyFont="1" applyBorder="1" applyAlignment="1">
      <alignment horizontal="center"/>
    </xf>
    <xf numFmtId="49" fontId="1" fillId="7" borderId="0" xfId="0" applyNumberFormat="1" applyFont="1" applyFill="1" applyAlignment="1">
      <alignment wrapText="1"/>
    </xf>
    <xf numFmtId="49" fontId="0" fillId="7" borderId="0" xfId="0" applyNumberFormat="1" applyFill="1" applyAlignment="1">
      <alignment wrapText="1"/>
    </xf>
    <xf numFmtId="49" fontId="1" fillId="7" borderId="0" xfId="0" applyNumberFormat="1" applyFont="1" applyFill="1" applyAlignment="1">
      <alignment horizontal="center" vertical="center" wrapText="1"/>
    </xf>
    <xf numFmtId="49" fontId="0" fillId="7" borderId="0" xfId="0" applyNumberFormat="1" applyFill="1" applyAlignment="1">
      <alignment horizontal="center" vertical="center" wrapText="1"/>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28" xfId="0" applyFont="1" applyFill="1" applyBorder="1" applyAlignment="1">
      <alignment horizontal="center" vertical="center"/>
    </xf>
    <xf numFmtId="2" fontId="2" fillId="3" borderId="19" xfId="0" applyNumberFormat="1" applyFont="1" applyFill="1" applyBorder="1" applyAlignment="1">
      <alignment vertical="center"/>
    </xf>
    <xf numFmtId="0" fontId="2" fillId="3" borderId="27" xfId="0" applyFont="1" applyFill="1" applyBorder="1"/>
    <xf numFmtId="2" fontId="2" fillId="3" borderId="17" xfId="0" applyNumberFormat="1" applyFont="1" applyFill="1" applyBorder="1" applyAlignment="1">
      <alignment horizontal="center"/>
    </xf>
    <xf numFmtId="0" fontId="4" fillId="6" borderId="18" xfId="0" applyFont="1" applyFill="1" applyBorder="1" applyAlignment="1">
      <alignment horizontal="center" vertical="center" wrapText="1"/>
    </xf>
    <xf numFmtId="0" fontId="4" fillId="6" borderId="20" xfId="0" applyFont="1" applyFill="1" applyBorder="1" applyAlignment="1">
      <alignment horizontal="center" vertical="center" wrapText="1"/>
    </xf>
    <xf numFmtId="0" fontId="4" fillId="6" borderId="27" xfId="0" applyFont="1" applyFill="1" applyBorder="1" applyAlignment="1">
      <alignment horizontal="center" vertical="center"/>
    </xf>
    <xf numFmtId="0" fontId="4" fillId="6" borderId="28" xfId="0" applyFont="1" applyFill="1" applyBorder="1" applyAlignment="1">
      <alignment horizontal="center" vertical="center"/>
    </xf>
    <xf numFmtId="0" fontId="4" fillId="6" borderId="19" xfId="0" applyFont="1" applyFill="1" applyBorder="1" applyAlignment="1">
      <alignment horizontal="center" vertical="center"/>
    </xf>
    <xf numFmtId="0" fontId="4" fillId="6" borderId="17" xfId="0" applyFont="1" applyFill="1" applyBorder="1" applyAlignment="1">
      <alignment horizontal="center" vertical="center"/>
    </xf>
    <xf numFmtId="0" fontId="4" fillId="6" borderId="25" xfId="0" applyFont="1" applyFill="1" applyBorder="1" applyAlignment="1">
      <alignment horizontal="center" vertical="center"/>
    </xf>
    <xf numFmtId="0" fontId="4" fillId="6" borderId="24" xfId="0" applyFont="1" applyFill="1" applyBorder="1" applyAlignment="1">
      <alignment horizontal="center" vertical="center"/>
    </xf>
    <xf numFmtId="0" fontId="4" fillId="6" borderId="19" xfId="0" applyFont="1" applyFill="1" applyBorder="1" applyAlignment="1">
      <alignment horizontal="center" vertical="center"/>
    </xf>
    <xf numFmtId="0" fontId="4" fillId="6" borderId="29" xfId="0" applyFont="1" applyFill="1" applyBorder="1" applyAlignment="1">
      <alignment horizontal="center" vertical="center"/>
    </xf>
    <xf numFmtId="49" fontId="1" fillId="8" borderId="0" xfId="0" applyNumberFormat="1" applyFont="1" applyFill="1" applyAlignment="1">
      <alignment wrapText="1"/>
    </xf>
    <xf numFmtId="49" fontId="0" fillId="8" borderId="0" xfId="0" applyNumberFormat="1" applyFill="1" applyAlignment="1">
      <alignment wrapText="1"/>
    </xf>
    <xf numFmtId="49" fontId="1" fillId="8" borderId="0" xfId="0" applyNumberFormat="1" applyFont="1" applyFill="1" applyAlignment="1">
      <alignment horizontal="center" vertical="center" wrapText="1"/>
    </xf>
    <xf numFmtId="49" fontId="0" fillId="8" borderId="0" xfId="0" applyNumberFormat="1" applyFill="1" applyAlignment="1">
      <alignment horizontal="center" vertical="center" wrapText="1"/>
    </xf>
    <xf numFmtId="0" fontId="1" fillId="0" borderId="18" xfId="0" applyFont="1" applyBorder="1" applyAlignment="1">
      <alignment vertical="center"/>
    </xf>
    <xf numFmtId="2" fontId="1" fillId="0" borderId="24" xfId="0" applyNumberFormat="1" applyFont="1" applyBorder="1" applyAlignment="1">
      <alignment vertical="center"/>
    </xf>
    <xf numFmtId="10" fontId="1" fillId="0" borderId="20" xfId="0" applyNumberFormat="1" applyFont="1" applyBorder="1" applyAlignment="1">
      <alignment horizontal="center" vertical="center"/>
    </xf>
    <xf numFmtId="2" fontId="1" fillId="0" borderId="20" xfId="0" applyNumberFormat="1" applyFont="1" applyBorder="1" applyAlignment="1">
      <alignment vertical="center"/>
    </xf>
    <xf numFmtId="2" fontId="1" fillId="0" borderId="30" xfId="0" applyNumberFormat="1" applyFont="1" applyBorder="1" applyAlignment="1">
      <alignment vertical="center"/>
    </xf>
    <xf numFmtId="0" fontId="1" fillId="8" borderId="0" xfId="0" applyFont="1" applyFill="1" applyAlignment="1">
      <alignment horizontal="center" wrapText="1"/>
    </xf>
    <xf numFmtId="0" fontId="1" fillId="0" borderId="22" xfId="0" applyFont="1" applyBorder="1" applyAlignment="1">
      <alignment vertical="center"/>
    </xf>
    <xf numFmtId="10" fontId="1" fillId="0" borderId="24" xfId="0" applyNumberFormat="1" applyFont="1" applyBorder="1" applyAlignment="1">
      <alignment horizontal="center" vertical="center"/>
    </xf>
    <xf numFmtId="2" fontId="1" fillId="0" borderId="31" xfId="0" applyNumberFormat="1" applyFont="1" applyBorder="1" applyAlignment="1">
      <alignment vertical="center"/>
    </xf>
    <xf numFmtId="10" fontId="0" fillId="0" borderId="24" xfId="0" applyNumberFormat="1" applyBorder="1" applyAlignment="1">
      <alignment horizontal="center" vertical="center"/>
    </xf>
    <xf numFmtId="49" fontId="1" fillId="0" borderId="0" xfId="0" applyNumberFormat="1" applyFont="1" applyFill="1" applyAlignment="1">
      <alignment wrapText="1"/>
    </xf>
    <xf numFmtId="49" fontId="1" fillId="0" borderId="22" xfId="0" applyNumberFormat="1" applyFont="1" applyBorder="1" applyAlignment="1">
      <alignment vertical="center"/>
    </xf>
    <xf numFmtId="0" fontId="1" fillId="4" borderId="0" xfId="0" applyFont="1" applyFill="1" applyAlignment="1">
      <alignment horizontal="left" vertical="center" wrapText="1"/>
    </xf>
    <xf numFmtId="49" fontId="0" fillId="0" borderId="22" xfId="0" applyNumberFormat="1" applyBorder="1" applyAlignment="1">
      <alignment vertical="center"/>
    </xf>
    <xf numFmtId="43" fontId="1" fillId="0" borderId="24" xfId="0" applyNumberFormat="1" applyFont="1" applyBorder="1" applyAlignment="1">
      <alignment horizontal="center" vertical="center"/>
    </xf>
    <xf numFmtId="44" fontId="1" fillId="0" borderId="24" xfId="0" applyNumberFormat="1" applyFont="1" applyBorder="1" applyAlignment="1">
      <alignment horizontal="center" vertical="center"/>
    </xf>
    <xf numFmtId="0" fontId="1" fillId="0" borderId="0" xfId="0" applyFont="1" applyFill="1" applyAlignment="1">
      <alignment vertical="center" wrapText="1"/>
    </xf>
    <xf numFmtId="0" fontId="0" fillId="0" borderId="22" xfId="0" applyBorder="1" applyAlignment="1">
      <alignment vertical="center"/>
    </xf>
    <xf numFmtId="0" fontId="0" fillId="0" borderId="0" xfId="0" applyAlignment="1">
      <alignment horizontal="left" wrapText="1"/>
    </xf>
    <xf numFmtId="0" fontId="1" fillId="0" borderId="0" xfId="0" applyFont="1" applyFill="1" applyAlignment="1">
      <alignment horizontal="left" vertical="center" wrapText="1"/>
    </xf>
    <xf numFmtId="0" fontId="0" fillId="0" borderId="0" xfId="0" applyAlignment="1">
      <alignment horizontal="left" wrapText="1"/>
    </xf>
    <xf numFmtId="0" fontId="4" fillId="0" borderId="0" xfId="0" applyFont="1" applyAlignment="1">
      <alignment horizontal="left" wrapText="1"/>
    </xf>
    <xf numFmtId="0" fontId="1" fillId="0" borderId="0" xfId="0" applyFont="1" applyAlignment="1">
      <alignment horizontal="left" wrapText="1"/>
    </xf>
    <xf numFmtId="0" fontId="4" fillId="0" borderId="0" xfId="0" applyFont="1" applyAlignment="1">
      <alignment horizontal="left" wrapText="1"/>
    </xf>
    <xf numFmtId="0" fontId="2" fillId="3" borderId="15" xfId="0" applyFont="1" applyFill="1" applyBorder="1" applyAlignment="1">
      <alignment horizontal="left" vertical="center"/>
    </xf>
    <xf numFmtId="0" fontId="2" fillId="3" borderId="16" xfId="0" applyFont="1" applyFill="1" applyBorder="1" applyAlignment="1">
      <alignment horizontal="left" vertical="center"/>
    </xf>
    <xf numFmtId="0" fontId="2" fillId="3" borderId="28" xfId="0" applyFont="1" applyFill="1" applyBorder="1" applyAlignment="1">
      <alignment horizontal="left" vertical="center"/>
    </xf>
    <xf numFmtId="2" fontId="2" fillId="3" borderId="19" xfId="0" applyNumberFormat="1" applyFont="1" applyFill="1" applyBorder="1"/>
    <xf numFmtId="2" fontId="2" fillId="3" borderId="17" xfId="0" applyNumberFormat="1" applyFont="1" applyFill="1" applyBorder="1"/>
    <xf numFmtId="0" fontId="2" fillId="0" borderId="32" xfId="0" applyFont="1" applyBorder="1"/>
    <xf numFmtId="0" fontId="2" fillId="0" borderId="21" xfId="0" applyFont="1" applyBorder="1"/>
    <xf numFmtId="0" fontId="1" fillId="0" borderId="33" xfId="0" applyFont="1" applyBorder="1"/>
    <xf numFmtId="0" fontId="1" fillId="0" borderId="34" xfId="0" applyFont="1" applyBorder="1"/>
    <xf numFmtId="0" fontId="1" fillId="0" borderId="23" xfId="0" applyFont="1" applyBorder="1"/>
    <xf numFmtId="49" fontId="1" fillId="0" borderId="6" xfId="0" applyNumberFormat="1" applyFont="1" applyBorder="1"/>
    <xf numFmtId="0" fontId="1" fillId="0" borderId="20" xfId="0" applyFont="1" applyBorder="1"/>
    <xf numFmtId="9" fontId="1" fillId="0" borderId="20" xfId="0" applyNumberFormat="1" applyFont="1" applyBorder="1"/>
    <xf numFmtId="0" fontId="1" fillId="0" borderId="10" xfId="0" applyFont="1" applyBorder="1"/>
    <xf numFmtId="2" fontId="2" fillId="3" borderId="19" xfId="0" applyNumberFormat="1" applyFont="1" applyFill="1" applyBorder="1" applyAlignment="1">
      <alignment horizontal="right" vertical="center"/>
    </xf>
    <xf numFmtId="0" fontId="2" fillId="0" borderId="13" xfId="0" applyFont="1" applyBorder="1"/>
    <xf numFmtId="0" fontId="2" fillId="0" borderId="14" xfId="0" applyFont="1" applyBorder="1"/>
    <xf numFmtId="0" fontId="2" fillId="3" borderId="35" xfId="0" applyFont="1" applyFill="1" applyBorder="1" applyAlignment="1">
      <alignment horizontal="left" vertical="center"/>
    </xf>
    <xf numFmtId="0" fontId="2" fillId="3" borderId="36" xfId="0" applyFont="1" applyFill="1" applyBorder="1" applyAlignment="1">
      <alignment horizontal="left" vertical="center"/>
    </xf>
    <xf numFmtId="0" fontId="2" fillId="3" borderId="37" xfId="0" applyFont="1" applyFill="1" applyBorder="1" applyAlignment="1">
      <alignment horizontal="left" vertical="center"/>
    </xf>
    <xf numFmtId="2" fontId="2" fillId="3" borderId="38" xfId="0" applyNumberFormat="1" applyFont="1" applyFill="1" applyBorder="1" applyAlignment="1">
      <alignment horizontal="right" vertical="center"/>
    </xf>
    <xf numFmtId="0" fontId="1" fillId="0" borderId="39" xfId="0" applyFont="1" applyBorder="1"/>
    <xf numFmtId="0" fontId="1" fillId="0" borderId="40" xfId="0" applyFont="1" applyBorder="1"/>
    <xf numFmtId="2" fontId="1" fillId="2" borderId="0" xfId="0" applyNumberFormat="1" applyFont="1" applyFill="1"/>
    <xf numFmtId="0" fontId="4" fillId="9" borderId="0" xfId="0" applyFont="1" applyFill="1" applyAlignment="1">
      <alignment vertical="center"/>
    </xf>
    <xf numFmtId="0" fontId="4" fillId="0" borderId="0" xfId="0" applyFont="1" applyAlignment="1">
      <alignment wrapText="1"/>
    </xf>
    <xf numFmtId="0" fontId="4" fillId="9" borderId="0" xfId="0" applyFont="1" applyFill="1" applyAlignment="1">
      <alignment wrapText="1"/>
    </xf>
    <xf numFmtId="0" fontId="4" fillId="0" borderId="0" xfId="0" applyFont="1" applyFill="1" applyAlignment="1">
      <alignment wrapText="1"/>
    </xf>
  </cellXfs>
  <cellStyles count="2">
    <cellStyle name="Normal" xfId="0" builtinId="0"/>
    <cellStyle name="Normal 2" xfId="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BULLETIN%20DE%20PAIE%20TEPA.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Non cadre"/>
      <sheetName val="Cadre"/>
      <sheetName val="Gérant"/>
      <sheetName val="SUIVI PLAFOND SS"/>
      <sheetName val="Non cadre (2)"/>
      <sheetName val="Cadre (2)"/>
      <sheetName val="PAIE MODELE "/>
      <sheetName val="avec formules bloquées"/>
    </sheetNames>
    <sheetDataSet>
      <sheetData sheetId="0"/>
      <sheetData sheetId="1"/>
      <sheetData sheetId="2"/>
      <sheetData sheetId="3"/>
      <sheetData sheetId="4"/>
      <sheetData sheetId="5"/>
      <sheetData sheetId="6"/>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O66"/>
  <sheetViews>
    <sheetView showGridLines="0" tabSelected="1" workbookViewId="0">
      <pane ySplit="1" topLeftCell="A5" activePane="bottomLeft" state="frozen"/>
      <selection activeCell="D4" sqref="D4:E4"/>
      <selection pane="bottomLeft" activeCell="K27" sqref="K27:O28"/>
    </sheetView>
  </sheetViews>
  <sheetFormatPr baseColWidth="10" defaultColWidth="17.140625" defaultRowHeight="12.75" customHeight="1"/>
  <cols>
    <col min="1" max="1" width="1.42578125" style="2" customWidth="1"/>
    <col min="2" max="2" width="2.42578125" style="2" customWidth="1"/>
    <col min="3" max="3" width="38.140625" style="2" customWidth="1"/>
    <col min="4" max="4" width="15.5703125" style="2" customWidth="1"/>
    <col min="5" max="5" width="10.28515625" style="2" customWidth="1"/>
    <col min="6" max="6" width="13.5703125" style="2" customWidth="1"/>
    <col min="7" max="7" width="10.28515625" style="2" customWidth="1"/>
    <col min="8" max="8" width="12.85546875" style="2" customWidth="1"/>
    <col min="9" max="10" width="17.140625" style="2"/>
    <col min="11" max="11" width="17.140625" style="2" customWidth="1"/>
    <col min="12" max="16384" width="17.140625" style="2"/>
  </cols>
  <sheetData>
    <row r="1" spans="1:14" ht="1.5" customHeight="1">
      <c r="A1" s="1"/>
      <c r="B1" s="1"/>
      <c r="C1" s="1"/>
      <c r="D1" s="1"/>
      <c r="E1" s="1"/>
      <c r="F1" s="1"/>
      <c r="G1" s="1"/>
      <c r="H1" s="1"/>
    </row>
    <row r="2" spans="1:14" ht="7.5" customHeight="1" thickBot="1">
      <c r="A2" s="1"/>
      <c r="B2" s="3"/>
      <c r="C2" s="4"/>
      <c r="D2" s="4"/>
      <c r="E2" s="4"/>
      <c r="F2" s="4"/>
      <c r="G2" s="4"/>
      <c r="H2" s="4"/>
    </row>
    <row r="3" spans="1:14" ht="21.75" customHeight="1">
      <c r="A3" s="1"/>
      <c r="B3" s="4"/>
      <c r="C3" s="5" t="s">
        <v>0</v>
      </c>
      <c r="D3" s="6"/>
      <c r="E3" s="7"/>
      <c r="F3" s="8" t="s">
        <v>1</v>
      </c>
      <c r="G3" s="9"/>
      <c r="H3" s="10"/>
      <c r="J3" s="11" t="s">
        <v>2</v>
      </c>
    </row>
    <row r="4" spans="1:14" ht="18" customHeight="1">
      <c r="A4" s="1"/>
      <c r="B4" s="4"/>
      <c r="C4" s="12" t="s">
        <v>3</v>
      </c>
      <c r="D4" s="13" t="s">
        <v>4</v>
      </c>
      <c r="E4" s="14"/>
      <c r="F4" s="15" t="s">
        <v>5</v>
      </c>
      <c r="G4" s="16" t="s">
        <v>6</v>
      </c>
      <c r="H4" s="17"/>
      <c r="J4" s="18" t="s">
        <v>7</v>
      </c>
      <c r="K4" s="18"/>
      <c r="L4" s="18"/>
      <c r="M4" s="18"/>
      <c r="N4" s="18"/>
    </row>
    <row r="5" spans="1:14" ht="18" customHeight="1">
      <c r="A5" s="1"/>
      <c r="B5" s="4"/>
      <c r="C5" s="12" t="s">
        <v>8</v>
      </c>
      <c r="D5" s="13"/>
      <c r="E5" s="14"/>
      <c r="F5" s="15"/>
      <c r="G5" s="4"/>
      <c r="H5" s="19"/>
      <c r="J5" s="18"/>
      <c r="K5" s="18"/>
      <c r="L5" s="18"/>
      <c r="M5" s="18"/>
      <c r="N5" s="18"/>
    </row>
    <row r="6" spans="1:14" ht="18" customHeight="1">
      <c r="A6" s="1"/>
      <c r="B6" s="4"/>
      <c r="C6" s="12" t="s">
        <v>9</v>
      </c>
      <c r="D6" s="13"/>
      <c r="E6" s="14"/>
      <c r="F6" s="15"/>
      <c r="G6" s="4"/>
      <c r="H6" s="19"/>
      <c r="J6" s="18"/>
      <c r="K6" s="18"/>
      <c r="L6" s="18"/>
      <c r="M6" s="18"/>
      <c r="N6" s="18"/>
    </row>
    <row r="7" spans="1:14" ht="18" customHeight="1">
      <c r="A7" s="1"/>
      <c r="B7" s="4"/>
      <c r="C7" s="12" t="s">
        <v>10</v>
      </c>
      <c r="D7" s="13" t="s">
        <v>11</v>
      </c>
      <c r="E7" s="14"/>
      <c r="F7" s="15" t="s">
        <v>12</v>
      </c>
      <c r="G7" s="20"/>
      <c r="H7" s="21"/>
      <c r="J7" s="18"/>
      <c r="K7" s="18"/>
      <c r="L7" s="18"/>
      <c r="M7" s="18"/>
      <c r="N7" s="18"/>
    </row>
    <row r="8" spans="1:14" ht="18" customHeight="1">
      <c r="A8" s="1"/>
      <c r="B8" s="4"/>
      <c r="C8" s="12" t="s">
        <v>13</v>
      </c>
      <c r="D8" s="13"/>
      <c r="E8" s="14"/>
      <c r="F8" s="15" t="s">
        <v>14</v>
      </c>
      <c r="G8" s="16"/>
      <c r="H8" s="17"/>
      <c r="J8" s="18"/>
      <c r="K8" s="18"/>
      <c r="L8" s="18"/>
      <c r="M8" s="18"/>
      <c r="N8" s="18"/>
    </row>
    <row r="9" spans="1:14">
      <c r="A9" s="1"/>
      <c r="B9" s="4"/>
      <c r="C9" s="22"/>
      <c r="D9" s="23"/>
      <c r="E9" s="24"/>
      <c r="F9" s="25" t="s">
        <v>15</v>
      </c>
      <c r="G9" s="26">
        <v>150</v>
      </c>
      <c r="H9" s="27" t="s">
        <v>16</v>
      </c>
      <c r="J9" s="18"/>
      <c r="K9" s="18"/>
      <c r="L9" s="18"/>
      <c r="M9" s="18"/>
      <c r="N9" s="18"/>
    </row>
    <row r="10" spans="1:14" ht="21" customHeight="1">
      <c r="A10" s="1"/>
      <c r="B10" s="4"/>
      <c r="C10" s="28" t="s">
        <v>17</v>
      </c>
      <c r="D10" s="29"/>
      <c r="E10" s="30" t="s">
        <v>18</v>
      </c>
      <c r="F10" s="29"/>
      <c r="G10" s="31"/>
      <c r="H10" s="32"/>
      <c r="J10" s="33" t="s">
        <v>19</v>
      </c>
      <c r="K10" s="33"/>
      <c r="L10" s="33"/>
      <c r="M10" s="33"/>
      <c r="N10" s="33"/>
    </row>
    <row r="11" spans="1:14" ht="15" customHeight="1">
      <c r="A11" s="1"/>
      <c r="B11" s="4"/>
      <c r="C11" s="34"/>
      <c r="D11" s="35" t="s">
        <v>20</v>
      </c>
      <c r="E11" s="35" t="s">
        <v>21</v>
      </c>
      <c r="F11" s="35" t="s">
        <v>22</v>
      </c>
      <c r="G11" s="36" t="s">
        <v>23</v>
      </c>
      <c r="H11" s="37"/>
      <c r="J11" s="33"/>
      <c r="K11" s="33"/>
      <c r="L11" s="33"/>
      <c r="M11" s="33"/>
      <c r="N11" s="33"/>
    </row>
    <row r="12" spans="1:14" ht="15" customHeight="1">
      <c r="A12" s="1"/>
      <c r="B12" s="4"/>
      <c r="C12" s="38" t="s">
        <v>24</v>
      </c>
      <c r="D12" s="39">
        <v>151.66999999999999</v>
      </c>
      <c r="E12" s="40">
        <f>F12/D12</f>
        <v>9.8898925298345102</v>
      </c>
      <c r="F12" s="39">
        <v>1500</v>
      </c>
      <c r="G12" s="15"/>
      <c r="H12" s="19"/>
      <c r="J12" s="41"/>
      <c r="K12" s="41"/>
      <c r="L12" s="41"/>
      <c r="M12" s="41"/>
      <c r="N12" s="41"/>
    </row>
    <row r="13" spans="1:14" ht="15" customHeight="1">
      <c r="A13" s="1"/>
      <c r="B13" s="4"/>
      <c r="C13" s="38" t="s">
        <v>25</v>
      </c>
      <c r="D13" s="42"/>
      <c r="E13" s="43">
        <v>10.09942</v>
      </c>
      <c r="F13" s="44">
        <f>-D13*E13</f>
        <v>0</v>
      </c>
      <c r="G13" s="15"/>
      <c r="H13" s="45"/>
      <c r="I13" s="46"/>
      <c r="J13" s="47"/>
      <c r="K13" s="47"/>
      <c r="L13" s="47"/>
      <c r="M13" s="47"/>
      <c r="N13" s="47"/>
    </row>
    <row r="14" spans="1:14" ht="15" customHeight="1">
      <c r="A14" s="1"/>
      <c r="B14" s="4"/>
      <c r="C14" s="38" t="s">
        <v>26</v>
      </c>
      <c r="D14" s="42"/>
      <c r="E14" s="43">
        <f>E12*1.25</f>
        <v>12.362365662293138</v>
      </c>
      <c r="F14" s="44">
        <f>D14*E14</f>
        <v>0</v>
      </c>
      <c r="G14" s="15"/>
      <c r="H14" s="19"/>
      <c r="I14" s="46"/>
      <c r="J14" s="47"/>
      <c r="K14" s="47"/>
      <c r="L14" s="47"/>
      <c r="M14" s="47"/>
      <c r="N14" s="47"/>
    </row>
    <row r="15" spans="1:14" ht="15" customHeight="1">
      <c r="A15" s="1"/>
      <c r="B15" s="4"/>
      <c r="C15" s="38" t="s">
        <v>27</v>
      </c>
      <c r="D15" s="42"/>
      <c r="E15" s="43">
        <f>E12*1.5</f>
        <v>14.834838794751764</v>
      </c>
      <c r="F15" s="44">
        <f>D15*E15</f>
        <v>0</v>
      </c>
      <c r="G15" s="48"/>
      <c r="H15" s="45"/>
      <c r="I15" s="46"/>
      <c r="J15" s="46"/>
      <c r="K15" s="46"/>
      <c r="L15" s="46"/>
      <c r="M15" s="46"/>
      <c r="N15" s="46"/>
    </row>
    <row r="16" spans="1:14" ht="15" customHeight="1">
      <c r="A16" s="1"/>
      <c r="B16" s="4"/>
      <c r="C16" s="38" t="s">
        <v>28</v>
      </c>
      <c r="D16" s="42"/>
      <c r="E16" s="43"/>
      <c r="F16" s="49"/>
      <c r="G16" s="48"/>
      <c r="H16" s="45"/>
      <c r="I16" s="46"/>
      <c r="J16" s="46"/>
      <c r="K16" s="46"/>
      <c r="L16" s="46"/>
      <c r="M16" s="46"/>
      <c r="N16" s="46"/>
    </row>
    <row r="17" spans="1:15" ht="15" customHeight="1">
      <c r="A17" s="1"/>
      <c r="B17" s="4"/>
      <c r="C17" s="38" t="s">
        <v>29</v>
      </c>
      <c r="D17" s="42"/>
      <c r="E17" s="43">
        <v>0</v>
      </c>
      <c r="F17" s="49"/>
      <c r="G17" s="48"/>
      <c r="H17" s="45"/>
      <c r="I17" s="46"/>
      <c r="J17" s="46"/>
      <c r="K17" s="46"/>
      <c r="L17" s="46"/>
      <c r="M17" s="46"/>
      <c r="N17" s="46"/>
    </row>
    <row r="18" spans="1:15" ht="15" customHeight="1">
      <c r="A18" s="1"/>
      <c r="B18" s="4"/>
      <c r="C18" s="38" t="s">
        <v>30</v>
      </c>
      <c r="D18" s="42"/>
      <c r="E18" s="43">
        <v>0.41</v>
      </c>
      <c r="F18" s="44">
        <f>D18*E18</f>
        <v>0</v>
      </c>
      <c r="G18" s="48"/>
      <c r="H18" s="45"/>
      <c r="I18" s="46"/>
      <c r="J18" s="46"/>
      <c r="K18" s="46"/>
      <c r="L18" s="46"/>
      <c r="M18" s="46"/>
      <c r="N18" s="46"/>
    </row>
    <row r="19" spans="1:15" ht="15" customHeight="1">
      <c r="A19" s="1"/>
      <c r="B19" s="4"/>
      <c r="C19" s="38" t="s">
        <v>31</v>
      </c>
      <c r="D19" s="42"/>
      <c r="E19" s="43">
        <v>49.4</v>
      </c>
      <c r="F19" s="44">
        <f>D19*E19</f>
        <v>0</v>
      </c>
      <c r="G19" s="50"/>
      <c r="H19" s="51"/>
      <c r="I19" s="46"/>
      <c r="J19" s="46"/>
      <c r="K19" s="46"/>
      <c r="L19" s="46"/>
      <c r="M19" s="46"/>
      <c r="N19" s="46"/>
    </row>
    <row r="20" spans="1:15" ht="15" customHeight="1">
      <c r="A20" s="1"/>
      <c r="B20" s="4"/>
      <c r="C20" s="38" t="s">
        <v>32</v>
      </c>
      <c r="D20" s="42"/>
      <c r="E20" s="52"/>
      <c r="F20" s="44"/>
      <c r="G20" s="53" t="s">
        <v>33</v>
      </c>
      <c r="H20" s="54"/>
      <c r="I20" s="46"/>
      <c r="J20" s="55" t="s">
        <v>34</v>
      </c>
      <c r="K20" s="46"/>
      <c r="L20" s="46"/>
      <c r="M20" s="46"/>
      <c r="N20" s="46"/>
    </row>
    <row r="21" spans="1:15" ht="15" customHeight="1">
      <c r="A21" s="1"/>
      <c r="B21" s="4"/>
      <c r="C21" s="56"/>
      <c r="D21" s="57"/>
      <c r="E21" s="58"/>
      <c r="F21" s="59"/>
      <c r="G21" s="60"/>
      <c r="H21" s="54"/>
      <c r="I21" s="46"/>
      <c r="J21" s="61" t="s">
        <v>35</v>
      </c>
      <c r="K21" s="62"/>
      <c r="L21" s="62"/>
      <c r="M21" s="63" t="s">
        <v>36</v>
      </c>
      <c r="N21" s="64"/>
    </row>
    <row r="22" spans="1:15" ht="21.75" customHeight="1">
      <c r="A22" s="1"/>
      <c r="B22" s="4"/>
      <c r="C22" s="65" t="s">
        <v>37</v>
      </c>
      <c r="D22" s="66"/>
      <c r="E22" s="67"/>
      <c r="F22" s="68">
        <f>SUM(F12:F21)</f>
        <v>1500</v>
      </c>
      <c r="G22" s="69"/>
      <c r="H22" s="70">
        <v>3086</v>
      </c>
      <c r="I22" s="46"/>
      <c r="J22" s="64" t="s">
        <v>38</v>
      </c>
      <c r="K22" s="64"/>
      <c r="L22" s="64"/>
      <c r="M22" s="64"/>
      <c r="N22" s="64"/>
    </row>
    <row r="23" spans="1:15" ht="18" customHeight="1">
      <c r="A23" s="1"/>
      <c r="B23" s="4"/>
      <c r="C23" s="71" t="s">
        <v>39</v>
      </c>
      <c r="D23" s="72" t="s">
        <v>40</v>
      </c>
      <c r="E23" s="73" t="s">
        <v>41</v>
      </c>
      <c r="F23" s="74"/>
      <c r="G23" s="75" t="s">
        <v>42</v>
      </c>
      <c r="H23" s="76"/>
      <c r="I23" s="46"/>
      <c r="J23" s="64"/>
      <c r="K23" s="64"/>
      <c r="L23" s="64"/>
      <c r="M23" s="64"/>
      <c r="N23" s="64"/>
    </row>
    <row r="24" spans="1:15" ht="18" customHeight="1">
      <c r="A24" s="1"/>
      <c r="B24" s="4"/>
      <c r="C24" s="77"/>
      <c r="D24" s="78"/>
      <c r="E24" s="79" t="s">
        <v>21</v>
      </c>
      <c r="F24" s="79" t="s">
        <v>22</v>
      </c>
      <c r="G24" s="79" t="s">
        <v>21</v>
      </c>
      <c r="H24" s="80" t="s">
        <v>22</v>
      </c>
      <c r="I24" s="46"/>
      <c r="J24" s="81" t="s">
        <v>43</v>
      </c>
      <c r="K24" s="82"/>
      <c r="L24" s="82"/>
      <c r="M24" s="83" t="s">
        <v>44</v>
      </c>
      <c r="N24" s="84"/>
    </row>
    <row r="25" spans="1:15" ht="15" customHeight="1">
      <c r="A25" s="1"/>
      <c r="B25" s="4"/>
      <c r="C25" s="85" t="s">
        <v>45</v>
      </c>
      <c r="D25" s="86">
        <f>F22*0.9825</f>
        <v>1473.75</v>
      </c>
      <c r="E25" s="87">
        <v>2.9000000000000001E-2</v>
      </c>
      <c r="F25" s="88">
        <f>D25*E25</f>
        <v>42.738750000000003</v>
      </c>
      <c r="G25" s="87"/>
      <c r="H25" s="89">
        <f>D25*G25</f>
        <v>0</v>
      </c>
      <c r="I25" s="46"/>
      <c r="J25" s="90" t="s">
        <v>46</v>
      </c>
      <c r="K25" s="90"/>
      <c r="L25" s="90"/>
      <c r="M25" s="84"/>
      <c r="N25" s="84"/>
    </row>
    <row r="26" spans="1:15" ht="15" customHeight="1">
      <c r="A26" s="1"/>
      <c r="B26" s="4"/>
      <c r="C26" s="91" t="s">
        <v>47</v>
      </c>
      <c r="D26" s="86">
        <f>F22*0.9825</f>
        <v>1473.75</v>
      </c>
      <c r="E26" s="92">
        <v>5.0999999999999997E-2</v>
      </c>
      <c r="F26" s="86">
        <f>D26*E26</f>
        <v>75.161249999999995</v>
      </c>
      <c r="G26" s="92"/>
      <c r="H26" s="93">
        <f>D26*G26</f>
        <v>0</v>
      </c>
      <c r="I26" s="46"/>
      <c r="J26" s="90"/>
      <c r="K26" s="90"/>
      <c r="L26" s="90"/>
      <c r="M26" s="84"/>
      <c r="N26" s="84"/>
    </row>
    <row r="27" spans="1:15" ht="15" customHeight="1">
      <c r="A27" s="1"/>
      <c r="B27" s="4"/>
      <c r="C27" s="91" t="s">
        <v>48</v>
      </c>
      <c r="D27" s="86">
        <f>F22</f>
        <v>1500</v>
      </c>
      <c r="E27" s="94">
        <v>7.4999999999999997E-3</v>
      </c>
      <c r="F27" s="86">
        <f>D27*E27</f>
        <v>11.25</v>
      </c>
      <c r="G27" s="92">
        <v>0.128</v>
      </c>
      <c r="H27" s="93">
        <f>D27*G27</f>
        <v>192</v>
      </c>
      <c r="J27" s="95" t="s">
        <v>49</v>
      </c>
      <c r="K27" s="133">
        <f>IF(G9&gt;20,((0.26/0.6)*(((1.6*1430.22)/F22)-1)),((0.281/0.6)*(((1.6*1430.22)/F22)-1)))</f>
        <v>0.22774613333333346</v>
      </c>
      <c r="L27" s="134"/>
      <c r="M27" s="134"/>
      <c r="N27" s="134"/>
      <c r="O27" s="135">
        <f>IF(OR(G9&gt;20,K27&lt;=26,K27&lt;0),K27,IF(K27&gt;26,26,0))</f>
        <v>0.22774613333333346</v>
      </c>
    </row>
    <row r="28" spans="1:15" ht="15" customHeight="1">
      <c r="A28" s="1"/>
      <c r="B28" s="4"/>
      <c r="C28" s="91" t="s">
        <v>50</v>
      </c>
      <c r="D28" s="86"/>
      <c r="E28" s="92"/>
      <c r="F28" s="86"/>
      <c r="G28" s="92"/>
      <c r="H28" s="93">
        <f>D28*G28</f>
        <v>0</v>
      </c>
      <c r="J28" s="95"/>
      <c r="K28" s="136"/>
      <c r="L28" s="134"/>
      <c r="M28" s="134"/>
      <c r="N28" s="134"/>
      <c r="O28" s="135">
        <f>IF(0&lt;=K27&lt;=26,K27,IF(K27&gt;26,26,0))</f>
        <v>0</v>
      </c>
    </row>
    <row r="29" spans="1:15" ht="15" customHeight="1">
      <c r="A29" s="1"/>
      <c r="B29" s="4"/>
      <c r="C29" s="96" t="s">
        <v>51</v>
      </c>
      <c r="D29" s="86">
        <f>F22</f>
        <v>1500</v>
      </c>
      <c r="E29" s="92">
        <v>1E-3</v>
      </c>
      <c r="F29" s="86">
        <f>D29*E29</f>
        <v>1.5</v>
      </c>
      <c r="G29" s="92">
        <v>1.6E-2</v>
      </c>
      <c r="H29" s="93">
        <f>D29*G29</f>
        <v>24</v>
      </c>
    </row>
    <row r="30" spans="1:15" ht="15" customHeight="1">
      <c r="A30" s="1"/>
      <c r="B30" s="4"/>
      <c r="C30" s="96" t="s">
        <v>52</v>
      </c>
      <c r="D30" s="86">
        <f>IF(F22&lt;H22,F22,H22)</f>
        <v>1500</v>
      </c>
      <c r="E30" s="92">
        <v>6.7500000000000004E-2</v>
      </c>
      <c r="F30" s="86">
        <f>D30*E30</f>
        <v>101.25</v>
      </c>
      <c r="G30" s="92">
        <v>8.4000000000000005E-2</v>
      </c>
      <c r="H30" s="93">
        <f>D30*G30</f>
        <v>126.00000000000001</v>
      </c>
    </row>
    <row r="31" spans="1:15" ht="15" customHeight="1">
      <c r="A31" s="1"/>
      <c r="B31" s="4"/>
      <c r="C31" s="91" t="s">
        <v>53</v>
      </c>
      <c r="D31" s="86">
        <f>F22</f>
        <v>1500</v>
      </c>
      <c r="E31" s="92"/>
      <c r="F31" s="86">
        <f>D31*E31</f>
        <v>0</v>
      </c>
      <c r="G31" s="92">
        <v>3.0000000000000001E-3</v>
      </c>
      <c r="H31" s="93">
        <f>D31*G31</f>
        <v>4.5</v>
      </c>
      <c r="I31" s="46"/>
      <c r="J31" s="11" t="s">
        <v>54</v>
      </c>
      <c r="K31" s="46"/>
      <c r="L31" s="46"/>
      <c r="M31" s="46"/>
      <c r="N31" s="46"/>
    </row>
    <row r="32" spans="1:15" ht="15" customHeight="1">
      <c r="A32" s="1"/>
      <c r="B32" s="4"/>
      <c r="C32" s="91" t="s">
        <v>55</v>
      </c>
      <c r="D32" s="86">
        <f>F22</f>
        <v>1500</v>
      </c>
      <c r="E32" s="92"/>
      <c r="F32" s="86">
        <f>D32*E32</f>
        <v>0</v>
      </c>
      <c r="G32" s="92">
        <v>5.3999999999999999E-2</v>
      </c>
      <c r="H32" s="93">
        <f>D32*G32</f>
        <v>81</v>
      </c>
      <c r="J32" s="97" t="s">
        <v>56</v>
      </c>
      <c r="K32" s="97"/>
      <c r="L32" s="97"/>
      <c r="M32" s="97"/>
      <c r="N32" s="97"/>
    </row>
    <row r="33" spans="1:14" ht="15" customHeight="1">
      <c r="A33" s="1"/>
      <c r="B33" s="4"/>
      <c r="C33" s="91" t="s">
        <v>57</v>
      </c>
      <c r="D33" s="86">
        <f>F22</f>
        <v>1500</v>
      </c>
      <c r="E33" s="92"/>
      <c r="F33" s="86">
        <f>D33*E33</f>
        <v>0</v>
      </c>
      <c r="G33" s="92">
        <v>0.03</v>
      </c>
      <c r="H33" s="93">
        <f>D33*G33</f>
        <v>45</v>
      </c>
      <c r="J33" s="97"/>
      <c r="K33" s="97"/>
      <c r="L33" s="97"/>
      <c r="M33" s="97"/>
      <c r="N33" s="97"/>
    </row>
    <row r="34" spans="1:14" ht="15" customHeight="1">
      <c r="A34" s="1"/>
      <c r="B34" s="4"/>
      <c r="C34" s="91" t="s">
        <v>58</v>
      </c>
      <c r="D34" s="86">
        <f>IF(F22&lt;H22,F22,H22)</f>
        <v>1500</v>
      </c>
      <c r="E34" s="92"/>
      <c r="F34" s="86">
        <f>D34*E34</f>
        <v>0</v>
      </c>
      <c r="G34" s="92">
        <f>IF(G9&gt;20,0.4,0.1)</f>
        <v>0.4</v>
      </c>
      <c r="H34" s="93">
        <f>D34*G34</f>
        <v>600</v>
      </c>
      <c r="J34" s="97"/>
      <c r="K34" s="97"/>
      <c r="L34" s="97"/>
      <c r="M34" s="97"/>
      <c r="N34" s="97"/>
    </row>
    <row r="35" spans="1:14" ht="15" customHeight="1">
      <c r="A35" s="1"/>
      <c r="B35" s="4"/>
      <c r="C35" s="91" t="s">
        <v>59</v>
      </c>
      <c r="D35" s="86">
        <f>IF(F22&gt;H22,F22-G22,0)</f>
        <v>0</v>
      </c>
      <c r="E35" s="92"/>
      <c r="F35" s="86">
        <f>D35*E35</f>
        <v>0</v>
      </c>
      <c r="G35" s="92">
        <f>IF(G10&gt;20,0.4,0.1)</f>
        <v>0.1</v>
      </c>
      <c r="H35" s="93">
        <f>D35*G35</f>
        <v>0</v>
      </c>
      <c r="J35" s="97"/>
      <c r="K35" s="97"/>
      <c r="L35" s="97"/>
      <c r="M35" s="97"/>
      <c r="N35" s="97"/>
    </row>
    <row r="36" spans="1:14" ht="15" customHeight="1">
      <c r="A36" s="1"/>
      <c r="B36" s="4"/>
      <c r="C36" s="91" t="s">
        <v>60</v>
      </c>
      <c r="D36" s="86">
        <f>F22</f>
        <v>1500</v>
      </c>
      <c r="E36" s="92"/>
      <c r="F36" s="86"/>
      <c r="G36" s="92">
        <v>0</v>
      </c>
      <c r="H36" s="93">
        <f>D36*G36</f>
        <v>0</v>
      </c>
      <c r="J36" s="97"/>
      <c r="K36" s="97"/>
      <c r="L36" s="97"/>
      <c r="M36" s="97"/>
      <c r="N36" s="97"/>
    </row>
    <row r="37" spans="1:14" ht="15" customHeight="1">
      <c r="A37" s="1"/>
      <c r="B37" s="4"/>
      <c r="C37" s="91" t="s">
        <v>61</v>
      </c>
      <c r="D37" s="86">
        <f>IF(G9&gt;9,H50,0)</f>
        <v>22.5</v>
      </c>
      <c r="E37" s="92"/>
      <c r="F37" s="86"/>
      <c r="G37" s="92">
        <v>0.08</v>
      </c>
      <c r="H37" s="93">
        <f>D37*G37</f>
        <v>1.8</v>
      </c>
      <c r="J37" s="97"/>
      <c r="K37" s="97"/>
      <c r="L37" s="97"/>
      <c r="M37" s="97"/>
      <c r="N37" s="97"/>
    </row>
    <row r="38" spans="1:14" ht="15" customHeight="1">
      <c r="A38" s="1"/>
      <c r="B38" s="4"/>
      <c r="C38" s="98" t="s">
        <v>62</v>
      </c>
      <c r="D38" s="86">
        <f>F22</f>
        <v>1500</v>
      </c>
      <c r="E38" s="92"/>
      <c r="F38" s="86">
        <f>D38*E38</f>
        <v>0</v>
      </c>
      <c r="G38" s="92">
        <f>IF(K28&lt;=26,K28,26)</f>
        <v>0</v>
      </c>
      <c r="H38" s="93">
        <f>D38*(-G38)</f>
        <v>0</v>
      </c>
      <c r="J38" s="97"/>
      <c r="K38" s="97"/>
      <c r="L38" s="97"/>
      <c r="M38" s="97"/>
      <c r="N38" s="97"/>
    </row>
    <row r="39" spans="1:14" ht="15" customHeight="1">
      <c r="A39" s="1"/>
      <c r="B39" s="4"/>
      <c r="C39" s="96" t="s">
        <v>63</v>
      </c>
      <c r="D39" s="86">
        <f>-D14</f>
        <v>0</v>
      </c>
      <c r="E39" s="99">
        <f>E12</f>
        <v>9.8898925298345102</v>
      </c>
      <c r="F39" s="86">
        <f>D39*E39</f>
        <v>0</v>
      </c>
      <c r="G39" s="100"/>
      <c r="H39" s="93">
        <f>(D14+D15)*(-1.5)</f>
        <v>0</v>
      </c>
      <c r="J39" s="101"/>
      <c r="K39" s="101"/>
      <c r="L39" s="101"/>
      <c r="M39" s="101"/>
      <c r="N39" s="101"/>
    </row>
    <row r="40" spans="1:14" ht="15" customHeight="1">
      <c r="A40" s="1"/>
      <c r="B40" s="4"/>
      <c r="C40" s="96" t="s">
        <v>64</v>
      </c>
      <c r="D40" s="86">
        <f>-D15</f>
        <v>0</v>
      </c>
      <c r="E40" s="99">
        <f>E12</f>
        <v>9.8898925298345102</v>
      </c>
      <c r="F40" s="86">
        <f>D40*E40</f>
        <v>0</v>
      </c>
      <c r="G40" s="100"/>
      <c r="H40" s="93">
        <f>(D15+D16)*(-1.5)</f>
        <v>0</v>
      </c>
      <c r="J40" s="101"/>
      <c r="K40" s="101"/>
      <c r="L40" s="101"/>
      <c r="M40" s="101"/>
      <c r="N40" s="101"/>
    </row>
    <row r="41" spans="1:14" ht="15" customHeight="1">
      <c r="A41" s="1"/>
      <c r="B41" s="4"/>
      <c r="C41" s="96" t="s">
        <v>65</v>
      </c>
      <c r="D41" s="86">
        <f>D14+D15</f>
        <v>0</v>
      </c>
      <c r="E41" s="99"/>
      <c r="F41" s="86"/>
      <c r="G41" s="99">
        <f>IF(G9&gt;20,-0.5,-1.5)</f>
        <v>-0.5</v>
      </c>
      <c r="H41" s="93"/>
      <c r="J41" s="101"/>
      <c r="K41" s="101"/>
      <c r="L41" s="101"/>
      <c r="M41" s="101"/>
      <c r="N41" s="101"/>
    </row>
    <row r="42" spans="1:14" ht="15" customHeight="1">
      <c r="A42" s="1"/>
      <c r="B42" s="4"/>
      <c r="C42" s="102" t="s">
        <v>66</v>
      </c>
      <c r="D42" s="86">
        <f>IF(F22&lt;H22,F22,H22)</f>
        <v>1500</v>
      </c>
      <c r="E42" s="92">
        <v>2.4E-2</v>
      </c>
      <c r="F42" s="86">
        <f>D42*E42</f>
        <v>36</v>
      </c>
      <c r="G42" s="92">
        <v>0.04</v>
      </c>
      <c r="H42" s="93">
        <f>D42*G42</f>
        <v>60</v>
      </c>
      <c r="J42" s="101"/>
      <c r="K42" s="101"/>
      <c r="L42" s="101"/>
      <c r="M42" s="101"/>
      <c r="N42" s="101"/>
    </row>
    <row r="43" spans="1:14" ht="15" customHeight="1">
      <c r="A43" s="1"/>
      <c r="B43" s="4"/>
      <c r="C43" s="102" t="s">
        <v>67</v>
      </c>
      <c r="D43" s="86">
        <f>IF(D42&lt;F22,F22-D42,0)</f>
        <v>0</v>
      </c>
      <c r="E43" s="92">
        <v>2.4E-2</v>
      </c>
      <c r="F43" s="86">
        <f>D43*E43</f>
        <v>0</v>
      </c>
      <c r="G43" s="92">
        <v>0.04</v>
      </c>
      <c r="H43" s="93">
        <f>D43*G43</f>
        <v>0</v>
      </c>
      <c r="L43" s="103"/>
    </row>
    <row r="44" spans="1:14" ht="15" customHeight="1">
      <c r="A44" s="1"/>
      <c r="B44" s="4"/>
      <c r="C44" s="91" t="s">
        <v>68</v>
      </c>
      <c r="D44" s="86">
        <f>IF(F22&lt;H22,F22,H22)</f>
        <v>1500</v>
      </c>
      <c r="E44" s="92"/>
      <c r="F44" s="86">
        <f>D44*E44</f>
        <v>0</v>
      </c>
      <c r="G44" s="92">
        <v>3.0000000000000001E-3</v>
      </c>
      <c r="H44" s="93">
        <f>D44*G44</f>
        <v>4.5</v>
      </c>
      <c r="J44" s="104"/>
      <c r="K44" s="104"/>
      <c r="L44" s="104"/>
      <c r="M44" s="104"/>
      <c r="N44" s="104"/>
    </row>
    <row r="45" spans="1:14" ht="15" customHeight="1">
      <c r="A45" s="1"/>
      <c r="B45" s="4"/>
      <c r="C45" s="91" t="s">
        <v>69</v>
      </c>
      <c r="D45" s="86">
        <f>IF(D42&lt;F22,F22-D42,0)</f>
        <v>0</v>
      </c>
      <c r="E45" s="92"/>
      <c r="F45" s="86">
        <f>D45*E45</f>
        <v>0</v>
      </c>
      <c r="G45" s="92">
        <v>3.0000000000000001E-3</v>
      </c>
      <c r="H45" s="93">
        <f>D45*G45</f>
        <v>0</v>
      </c>
      <c r="J45" s="105" t="s">
        <v>70</v>
      </c>
      <c r="K45" s="105"/>
      <c r="L45" s="104"/>
      <c r="M45" s="104"/>
      <c r="N45" s="104"/>
    </row>
    <row r="46" spans="1:14" ht="15" customHeight="1">
      <c r="A46" s="1"/>
      <c r="B46" s="4"/>
      <c r="C46" s="91" t="s">
        <v>71</v>
      </c>
      <c r="D46" s="86">
        <f>IF(F22&lt;H22,F22,H22)</f>
        <v>1500</v>
      </c>
      <c r="E46" s="92">
        <v>0.03</v>
      </c>
      <c r="F46" s="86">
        <f>D46*E46</f>
        <v>45</v>
      </c>
      <c r="G46" s="92">
        <v>4.4999999999999998E-2</v>
      </c>
      <c r="H46" s="93">
        <f>D46*G46</f>
        <v>67.5</v>
      </c>
      <c r="J46" s="106" t="s">
        <v>72</v>
      </c>
      <c r="K46" s="106"/>
      <c r="L46" s="106"/>
    </row>
    <row r="47" spans="1:14" ht="15" customHeight="1">
      <c r="A47" s="1"/>
      <c r="B47" s="4"/>
      <c r="C47" s="91" t="s">
        <v>73</v>
      </c>
      <c r="D47" s="86">
        <f>IF(D42&lt;F22,F22-D42,0)</f>
        <v>0</v>
      </c>
      <c r="E47" s="92">
        <v>0.08</v>
      </c>
      <c r="F47" s="86">
        <f>D47*E47</f>
        <v>0</v>
      </c>
      <c r="G47" s="92">
        <v>0.12</v>
      </c>
      <c r="H47" s="93">
        <f>D47*G47</f>
        <v>0</v>
      </c>
      <c r="J47" s="107" t="s">
        <v>74</v>
      </c>
      <c r="K47" s="107"/>
      <c r="L47" s="108"/>
    </row>
    <row r="48" spans="1:14" ht="15" customHeight="1">
      <c r="A48" s="1"/>
      <c r="B48" s="4"/>
      <c r="C48" s="91" t="s">
        <v>75</v>
      </c>
      <c r="D48" s="86">
        <f>IF(F22&lt;H22,F22,H22)</f>
        <v>1500</v>
      </c>
      <c r="E48" s="92">
        <v>8.0000000000000002E-3</v>
      </c>
      <c r="F48" s="86">
        <f>D48*E48</f>
        <v>12</v>
      </c>
      <c r="G48" s="92">
        <v>1.2E-2</v>
      </c>
      <c r="H48" s="93">
        <f>D48*G48</f>
        <v>18</v>
      </c>
      <c r="J48" s="106" t="s">
        <v>76</v>
      </c>
      <c r="K48" s="106"/>
      <c r="L48" s="106"/>
    </row>
    <row r="49" spans="1:11" ht="15" customHeight="1">
      <c r="A49" s="1"/>
      <c r="B49" s="4"/>
      <c r="C49" s="91" t="s">
        <v>77</v>
      </c>
      <c r="D49" s="86">
        <f>IF(D42&lt;F22,F22-D42,0)</f>
        <v>0</v>
      </c>
      <c r="E49" s="92">
        <v>8.9999999999999993E-3</v>
      </c>
      <c r="F49" s="86">
        <f>D49*E49</f>
        <v>0</v>
      </c>
      <c r="G49" s="92">
        <v>1.2999999999999999E-2</v>
      </c>
      <c r="H49" s="93">
        <f>D49*G49</f>
        <v>0</v>
      </c>
      <c r="J49" s="107" t="s">
        <v>78</v>
      </c>
      <c r="K49" s="107"/>
    </row>
    <row r="50" spans="1:11" ht="15" customHeight="1">
      <c r="A50" s="1"/>
      <c r="B50" s="4"/>
      <c r="C50" s="91" t="s">
        <v>79</v>
      </c>
      <c r="D50" s="86">
        <f>IF(F22&lt;H22,F22,H22)</f>
        <v>1500</v>
      </c>
      <c r="E50" s="92"/>
      <c r="F50" s="86">
        <f>D50*E50</f>
        <v>0</v>
      </c>
      <c r="G50" s="92">
        <v>1.4999999999999999E-2</v>
      </c>
      <c r="H50" s="93">
        <f>D50*G50</f>
        <v>22.5</v>
      </c>
    </row>
    <row r="51" spans="1:11" ht="21" customHeight="1">
      <c r="A51" s="1"/>
      <c r="B51" s="4"/>
      <c r="C51" s="102"/>
      <c r="D51" s="86"/>
      <c r="E51" s="92"/>
      <c r="F51" s="86"/>
      <c r="G51" s="92"/>
      <c r="H51" s="93"/>
    </row>
    <row r="52" spans="1:11" ht="21" customHeight="1">
      <c r="A52" s="1"/>
      <c r="B52" s="4"/>
      <c r="C52" s="109" t="s">
        <v>80</v>
      </c>
      <c r="D52" s="110"/>
      <c r="E52" s="111"/>
      <c r="F52" s="112">
        <f>SUM(F25:F51)</f>
        <v>324.89999999999998</v>
      </c>
      <c r="G52" s="69"/>
      <c r="H52" s="113">
        <f>SUM(H25:H51)</f>
        <v>1246.8</v>
      </c>
    </row>
    <row r="53" spans="1:11" ht="15.75">
      <c r="A53" s="1"/>
      <c r="B53" s="4"/>
      <c r="C53" s="109" t="s">
        <v>81</v>
      </c>
      <c r="D53" s="110"/>
      <c r="E53" s="111"/>
      <c r="F53" s="112">
        <f>F22-F52</f>
        <v>1175.0999999999999</v>
      </c>
      <c r="G53" s="114"/>
      <c r="H53" s="115"/>
    </row>
    <row r="54" spans="1:11">
      <c r="A54" s="1"/>
      <c r="B54" s="4"/>
      <c r="C54" s="116" t="s">
        <v>82</v>
      </c>
      <c r="D54" s="117"/>
      <c r="E54" s="118"/>
      <c r="F54" s="44"/>
      <c r="G54" s="15" t="s">
        <v>83</v>
      </c>
      <c r="H54" s="19"/>
    </row>
    <row r="55" spans="1:11">
      <c r="A55" s="1"/>
      <c r="B55" s="4"/>
      <c r="C55" s="119" t="s">
        <v>84</v>
      </c>
      <c r="D55" s="120"/>
      <c r="E55" s="121">
        <v>0.5</v>
      </c>
      <c r="F55" s="44">
        <f>D55*E55</f>
        <v>0</v>
      </c>
      <c r="G55" s="15"/>
      <c r="H55" s="19"/>
    </row>
    <row r="56" spans="1:11">
      <c r="A56" s="1"/>
      <c r="B56" s="4"/>
      <c r="C56" s="119" t="s">
        <v>85</v>
      </c>
      <c r="D56" s="49"/>
      <c r="E56" s="49"/>
      <c r="F56" s="44">
        <f>D56*E56</f>
        <v>0</v>
      </c>
      <c r="G56" s="15" t="s">
        <v>86</v>
      </c>
      <c r="H56" s="19"/>
    </row>
    <row r="57" spans="1:11">
      <c r="A57" s="1"/>
      <c r="B57" s="4"/>
      <c r="C57" s="119"/>
      <c r="D57" s="49"/>
      <c r="E57" s="49"/>
      <c r="F57" s="44"/>
      <c r="G57" s="15"/>
      <c r="H57" s="19"/>
    </row>
    <row r="58" spans="1:11">
      <c r="A58" s="1"/>
      <c r="B58" s="4"/>
      <c r="C58" s="12" t="s">
        <v>87</v>
      </c>
      <c r="D58" s="49"/>
      <c r="E58" s="49"/>
      <c r="F58" s="44"/>
      <c r="G58" s="15"/>
      <c r="H58" s="19"/>
    </row>
    <row r="59" spans="1:11">
      <c r="A59" s="1"/>
      <c r="B59" s="4"/>
      <c r="C59" s="119" t="s">
        <v>88</v>
      </c>
      <c r="D59" s="49"/>
      <c r="E59" s="49">
        <v>3.8</v>
      </c>
      <c r="F59" s="44">
        <f>D59*E59</f>
        <v>0</v>
      </c>
      <c r="G59" s="15"/>
      <c r="H59" s="19"/>
    </row>
    <row r="60" spans="1:11">
      <c r="A60" s="1"/>
      <c r="B60" s="4"/>
      <c r="C60" s="119" t="s">
        <v>89</v>
      </c>
      <c r="D60" s="49"/>
      <c r="E60" s="49">
        <v>0.41</v>
      </c>
      <c r="F60" s="44">
        <f>F18</f>
        <v>0</v>
      </c>
      <c r="G60" s="15"/>
      <c r="H60" s="19"/>
    </row>
    <row r="61" spans="1:11">
      <c r="A61" s="1"/>
      <c r="B61" s="4"/>
      <c r="C61" s="119" t="s">
        <v>90</v>
      </c>
      <c r="D61" s="49"/>
      <c r="E61" s="49">
        <v>49.4</v>
      </c>
      <c r="F61" s="44">
        <f>F19</f>
        <v>0</v>
      </c>
      <c r="G61" s="15"/>
      <c r="H61" s="19"/>
    </row>
    <row r="62" spans="1:11">
      <c r="A62" s="1"/>
      <c r="B62" s="4"/>
      <c r="C62" s="12" t="s">
        <v>91</v>
      </c>
      <c r="D62" s="49"/>
      <c r="E62" s="49"/>
      <c r="F62" s="44"/>
      <c r="G62" s="15" t="s">
        <v>92</v>
      </c>
      <c r="H62" s="19"/>
    </row>
    <row r="63" spans="1:11" ht="24.75" customHeight="1">
      <c r="A63" s="1"/>
      <c r="B63" s="4"/>
      <c r="C63" s="122" t="s">
        <v>93</v>
      </c>
      <c r="D63" s="57"/>
      <c r="E63" s="57"/>
      <c r="F63" s="44"/>
      <c r="G63" s="15"/>
      <c r="H63" s="19"/>
    </row>
    <row r="64" spans="1:11" ht="15.75">
      <c r="A64" s="1"/>
      <c r="B64" s="3"/>
      <c r="C64" s="109" t="s">
        <v>94</v>
      </c>
      <c r="D64" s="110"/>
      <c r="E64" s="111"/>
      <c r="F64" s="123">
        <f>(((((((F53+F55)+F56)+F57)-F59)-F60)-F61)-F62)-F63</f>
        <v>1175.0999999999999</v>
      </c>
      <c r="G64" s="124"/>
      <c r="H64" s="125"/>
    </row>
    <row r="65" spans="1:8" ht="1.5" customHeight="1" thickBot="1">
      <c r="A65" s="1"/>
      <c r="B65" s="1"/>
      <c r="C65" s="126" t="s">
        <v>95</v>
      </c>
      <c r="D65" s="127"/>
      <c r="E65" s="128"/>
      <c r="F65" s="129">
        <f>(F22-F52)+F25</f>
        <v>1217.8387499999999</v>
      </c>
      <c r="G65" s="130"/>
      <c r="H65" s="131"/>
    </row>
    <row r="66" spans="1:8" ht="12.75" customHeight="1">
      <c r="C66" s="1"/>
      <c r="D66" s="132"/>
      <c r="E66" s="1"/>
      <c r="F66" s="1"/>
      <c r="G66" s="1"/>
      <c r="H66" s="1"/>
    </row>
  </sheetData>
  <mergeCells count="35">
    <mergeCell ref="C54:D54"/>
    <mergeCell ref="C64:E64"/>
    <mergeCell ref="C65:E65"/>
    <mergeCell ref="J46:L46"/>
    <mergeCell ref="J47:K47"/>
    <mergeCell ref="J48:L48"/>
    <mergeCell ref="J49:K49"/>
    <mergeCell ref="C52:E52"/>
    <mergeCell ref="C53:E53"/>
    <mergeCell ref="E23:F23"/>
    <mergeCell ref="G23:H23"/>
    <mergeCell ref="M24:N26"/>
    <mergeCell ref="J25:L26"/>
    <mergeCell ref="J32:N38"/>
    <mergeCell ref="J45:K45"/>
    <mergeCell ref="G8:H8"/>
    <mergeCell ref="C9:E9"/>
    <mergeCell ref="J10:N11"/>
    <mergeCell ref="G11:H11"/>
    <mergeCell ref="G20:H21"/>
    <mergeCell ref="M21:N23"/>
    <mergeCell ref="C22:E22"/>
    <mergeCell ref="J22:L23"/>
    <mergeCell ref="C23:C24"/>
    <mergeCell ref="D23:D24"/>
    <mergeCell ref="D3:E3"/>
    <mergeCell ref="F3:H3"/>
    <mergeCell ref="D4:E4"/>
    <mergeCell ref="G4:H4"/>
    <mergeCell ref="J4:N9"/>
    <mergeCell ref="D5:E5"/>
    <mergeCell ref="D6:E6"/>
    <mergeCell ref="D7:E7"/>
    <mergeCell ref="G7:H7"/>
    <mergeCell ref="D8:E8"/>
  </mergeCells>
  <pageMargins left="0.7" right="0.7" top="0.75" bottom="0.75" header="0.3" footer="0.3"/>
  <pageSetup paperSize="9" scale="78"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1</vt:i4>
      </vt:variant>
    </vt:vector>
  </HeadingPairs>
  <TitlesOfParts>
    <vt:vector size="2" baseType="lpstr">
      <vt:lpstr>Non cadre</vt:lpstr>
      <vt:lpstr>'Non cadre'!Zone_d_impression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Bast</dc:creator>
  <cp:lastModifiedBy>Bast</cp:lastModifiedBy>
  <dcterms:created xsi:type="dcterms:W3CDTF">2013-02-06T08:31:50Z</dcterms:created>
  <dcterms:modified xsi:type="dcterms:W3CDTF">2013-02-06T08:45:08Z</dcterms:modified>
</cp:coreProperties>
</file>