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7590" activeTab="7"/>
  </bookViews>
  <sheets>
    <sheet name="Joueurs" sheetId="1" r:id="rId1"/>
    <sheet name="Gardiens" sheetId="4" r:id="rId2"/>
    <sheet name="Feuil3" sheetId="3" r:id="rId3"/>
    <sheet name="Règles" sheetId="5" r:id="rId4"/>
    <sheet name="Feuil1" sheetId="7" r:id="rId5"/>
    <sheet name="FREE AGENTS" sheetId="9" r:id="rId6"/>
    <sheet name="Ballotage" sheetId="10" r:id="rId7"/>
    <sheet name="Feuil5" sheetId="13" r:id="rId8"/>
  </sheets>
  <definedNames>
    <definedName name="_xlnm._FilterDatabase" localSheetId="7" hidden="1">Feuil5!$JO$1:$JP$38</definedName>
    <definedName name="_xlnm._FilterDatabase" localSheetId="5" hidden="1">'FREE AGENTS'!$Q$1:$X$228</definedName>
    <definedName name="_xlnm._FilterDatabase" localSheetId="1" hidden="1">Gardiens!$A$1:$J$73</definedName>
    <definedName name="_xlnm._FilterDatabase" localSheetId="0" hidden="1">Joueurs!$A$1:$P$821</definedName>
  </definedNames>
  <calcPr calcId="125725"/>
</workbook>
</file>

<file path=xl/calcChain.xml><?xml version="1.0" encoding="utf-8"?>
<calcChain xmlns="http://schemas.openxmlformats.org/spreadsheetml/2006/main">
  <c r="JI3" i="13"/>
  <c r="JG38"/>
  <c r="JG36"/>
  <c r="JG34"/>
  <c r="JG32"/>
  <c r="JG30"/>
  <c r="JG28"/>
  <c r="JG26"/>
  <c r="JG24"/>
  <c r="JG22"/>
  <c r="JG20"/>
  <c r="JG18"/>
  <c r="JG16"/>
  <c r="JG14"/>
  <c r="JG12"/>
  <c r="JG10"/>
  <c r="JG8"/>
  <c r="JG6"/>
  <c r="JG4"/>
  <c r="JG37"/>
  <c r="JG35"/>
  <c r="JG33"/>
  <c r="JG31"/>
  <c r="JG29"/>
  <c r="JG27"/>
  <c r="JG25"/>
  <c r="JG23"/>
  <c r="JG21"/>
  <c r="JG19"/>
  <c r="JG17"/>
  <c r="JG15"/>
  <c r="JG13"/>
  <c r="JG11"/>
  <c r="JG9"/>
  <c r="JG7"/>
  <c r="JG5"/>
  <c r="JG3"/>
  <c r="JF3"/>
  <c r="JH3" s="1"/>
  <c r="JP14"/>
  <c r="JP13"/>
  <c r="JP6"/>
  <c r="JP9"/>
  <c r="JP19"/>
  <c r="JP18"/>
  <c r="JP12"/>
  <c r="JP11"/>
  <c r="JP17"/>
  <c r="JP5"/>
  <c r="JP16"/>
  <c r="JP15"/>
  <c r="JP3"/>
  <c r="JP4"/>
  <c r="JP8"/>
  <c r="JP2"/>
  <c r="JP7"/>
  <c r="JP10"/>
  <c r="JO14"/>
  <c r="JO13"/>
  <c r="JO6"/>
  <c r="JO9"/>
  <c r="JO19"/>
  <c r="JO18"/>
  <c r="JO12"/>
  <c r="JO11"/>
  <c r="JO17"/>
  <c r="JO5"/>
  <c r="JO16"/>
  <c r="JO15"/>
  <c r="JO3"/>
  <c r="JO4"/>
  <c r="JO8"/>
  <c r="JO2"/>
  <c r="JO7"/>
  <c r="JO10"/>
  <c r="JM19"/>
  <c r="JM14"/>
  <c r="JM6"/>
  <c r="JM18"/>
  <c r="JM2"/>
  <c r="JM4"/>
  <c r="JM10"/>
  <c r="JM7"/>
  <c r="JM9"/>
  <c r="JM8"/>
  <c r="JM16"/>
  <c r="JM13"/>
  <c r="JM12"/>
  <c r="JM17"/>
  <c r="JM15"/>
  <c r="JM11"/>
  <c r="JM3"/>
  <c r="JM5"/>
  <c r="JL14"/>
  <c r="JL6"/>
  <c r="JL18"/>
  <c r="JL2"/>
  <c r="JL19"/>
  <c r="JL4"/>
  <c r="JL10"/>
  <c r="JL7"/>
  <c r="JL9"/>
  <c r="JL8"/>
  <c r="JL16"/>
  <c r="JL13"/>
  <c r="JL12"/>
  <c r="JL15"/>
  <c r="JL17"/>
  <c r="JL11"/>
  <c r="JL3"/>
  <c r="JL5"/>
  <c r="JB13"/>
  <c r="JB12"/>
  <c r="JB11"/>
  <c r="JB10"/>
  <c r="JB9"/>
  <c r="IY10"/>
  <c r="IY11"/>
  <c r="IY12"/>
  <c r="IY13"/>
  <c r="IY9"/>
  <c r="IS12"/>
  <c r="IR12"/>
  <c r="IQ12"/>
  <c r="IP12"/>
  <c r="IO12"/>
  <c r="IN12"/>
  <c r="IM12"/>
  <c r="IL12"/>
  <c r="IK12"/>
  <c r="IJ12"/>
  <c r="II12"/>
  <c r="IH12"/>
  <c r="IG12"/>
  <c r="IF12"/>
  <c r="IE12"/>
  <c r="ID12"/>
  <c r="IC12"/>
  <c r="IB12"/>
  <c r="IA12"/>
  <c r="HZ12"/>
  <c r="HV12"/>
  <c r="HU12"/>
  <c r="HT12"/>
  <c r="HS12"/>
  <c r="HR12"/>
  <c r="HQ12"/>
  <c r="HP12"/>
  <c r="HO12"/>
  <c r="HN12"/>
  <c r="HM12"/>
  <c r="HL12"/>
  <c r="HK12"/>
  <c r="HJ12"/>
  <c r="HI12"/>
  <c r="HH12"/>
  <c r="HG12"/>
  <c r="HF12"/>
  <c r="HE12"/>
  <c r="HD12"/>
  <c r="HC12"/>
  <c r="GY12"/>
  <c r="GX12"/>
  <c r="GW12"/>
  <c r="GV12"/>
  <c r="GU12"/>
  <c r="GT12"/>
  <c r="GS12"/>
  <c r="GR12"/>
  <c r="GQ12"/>
  <c r="GP12"/>
  <c r="GO12"/>
  <c r="GN12"/>
  <c r="GM12"/>
  <c r="GL12"/>
  <c r="GK12"/>
  <c r="GJ12"/>
  <c r="GI12"/>
  <c r="GH12"/>
  <c r="GG12"/>
  <c r="GF12"/>
  <c r="GY3"/>
  <c r="GX3"/>
  <c r="GW3"/>
  <c r="GV3"/>
  <c r="GU3"/>
  <c r="GT3"/>
  <c r="GS3"/>
  <c r="GR3"/>
  <c r="GQ3"/>
  <c r="GP3"/>
  <c r="GO3"/>
  <c r="GN3"/>
  <c r="GM3"/>
  <c r="GL3"/>
  <c r="GK3"/>
  <c r="GJ3"/>
  <c r="GI3"/>
  <c r="GH3"/>
  <c r="GG3"/>
  <c r="GF3"/>
  <c r="HV3"/>
  <c r="HU3"/>
  <c r="HT3"/>
  <c r="HS3"/>
  <c r="HR3"/>
  <c r="HQ3"/>
  <c r="HP3"/>
  <c r="HO3"/>
  <c r="HN3"/>
  <c r="HM3"/>
  <c r="HL3"/>
  <c r="HK3"/>
  <c r="HJ3"/>
  <c r="HI3"/>
  <c r="HH3"/>
  <c r="HG3"/>
  <c r="HF3"/>
  <c r="HE3"/>
  <c r="HD3"/>
  <c r="HC3"/>
  <c r="HZ3"/>
  <c r="IA3"/>
  <c r="IB3"/>
  <c r="IC3"/>
  <c r="ID3"/>
  <c r="IE3"/>
  <c r="IF3"/>
  <c r="IG3"/>
  <c r="IH3"/>
  <c r="II3"/>
  <c r="IJ3"/>
  <c r="IK3"/>
  <c r="IL3"/>
  <c r="IM3"/>
  <c r="IN3"/>
  <c r="IO3"/>
  <c r="IP3"/>
  <c r="IQ3"/>
  <c r="IR3"/>
  <c r="IS3"/>
  <c r="JJ3" l="1"/>
  <c r="JF36"/>
  <c r="JH36" s="1"/>
  <c r="JF6"/>
  <c r="JH6" s="1"/>
  <c r="JF10"/>
  <c r="JH10" s="1"/>
  <c r="JF14"/>
  <c r="JH14" s="1"/>
  <c r="JF18"/>
  <c r="JH18" s="1"/>
  <c r="JF22"/>
  <c r="JH22" s="1"/>
  <c r="JF26"/>
  <c r="JH26" s="1"/>
  <c r="JF30"/>
  <c r="JH30" s="1"/>
  <c r="JF34"/>
  <c r="JH34" s="1"/>
  <c r="JF38"/>
  <c r="JH38" s="1"/>
  <c r="JF4"/>
  <c r="JH4" s="1"/>
  <c r="JF8"/>
  <c r="JH8" s="1"/>
  <c r="JF12"/>
  <c r="JH12" s="1"/>
  <c r="JF16"/>
  <c r="JH16" s="1"/>
  <c r="JF20"/>
  <c r="JH20" s="1"/>
  <c r="JF24"/>
  <c r="JH24" s="1"/>
  <c r="JF28"/>
  <c r="JH28" s="1"/>
  <c r="JF32"/>
  <c r="JH32" s="1"/>
  <c r="JF35"/>
  <c r="JH35" s="1"/>
  <c r="JF5"/>
  <c r="JH5" s="1"/>
  <c r="JF9"/>
  <c r="JH9" s="1"/>
  <c r="JF13"/>
  <c r="JH13" s="1"/>
  <c r="JF17"/>
  <c r="JH17" s="1"/>
  <c r="JF21"/>
  <c r="JH21" s="1"/>
  <c r="JF25"/>
  <c r="JH25" s="1"/>
  <c r="JF29"/>
  <c r="JH29" s="1"/>
  <c r="JF33"/>
  <c r="JH33" s="1"/>
  <c r="JF37"/>
  <c r="JH37" s="1"/>
  <c r="JF7"/>
  <c r="JH7" s="1"/>
  <c r="JF11"/>
  <c r="JH11" s="1"/>
  <c r="JF15"/>
  <c r="JH15" s="1"/>
  <c r="JF19"/>
  <c r="JH19" s="1"/>
  <c r="JF23"/>
  <c r="JH23" s="1"/>
  <c r="JF27"/>
  <c r="JH27" s="1"/>
  <c r="JF31"/>
  <c r="JH31" s="1"/>
  <c r="DL10"/>
  <c r="DL9"/>
  <c r="DL8"/>
  <c r="DK10"/>
  <c r="DK9"/>
  <c r="DK8"/>
  <c r="DL13"/>
  <c r="DL6" s="1"/>
  <c r="DK12"/>
  <c r="DK5" s="1"/>
  <c r="DJ10"/>
  <c r="DJ9"/>
  <c r="DJ8"/>
  <c r="DJ6"/>
  <c r="DJ5"/>
  <c r="DJ4"/>
  <c r="DJ3"/>
  <c r="DG8"/>
  <c r="DG9"/>
  <c r="DG10"/>
  <c r="DG13"/>
  <c r="DG6" s="1"/>
  <c r="DF10"/>
  <c r="DF9"/>
  <c r="DF8"/>
  <c r="DE10"/>
  <c r="DE9"/>
  <c r="DE8"/>
  <c r="DF12"/>
  <c r="DF5" s="1"/>
  <c r="DE6"/>
  <c r="DE5"/>
  <c r="DE4"/>
  <c r="DE3"/>
  <c r="AN7"/>
  <c r="DA18"/>
  <c r="CZ18"/>
  <c r="CY18"/>
  <c r="CX18"/>
  <c r="CW18"/>
  <c r="CV18"/>
  <c r="CU18"/>
  <c r="CT18"/>
  <c r="CS18"/>
  <c r="CR18"/>
  <c r="CQ18"/>
  <c r="CP18"/>
  <c r="CO18"/>
  <c r="CN18"/>
  <c r="CM18"/>
  <c r="CL18"/>
  <c r="CK18"/>
  <c r="CJ18"/>
  <c r="CI18"/>
  <c r="CH18"/>
  <c r="CD18"/>
  <c r="CC18"/>
  <c r="CB18"/>
  <c r="CA18"/>
  <c r="BZ18"/>
  <c r="BY18"/>
  <c r="BX18"/>
  <c r="BW18"/>
  <c r="BV18"/>
  <c r="BU18"/>
  <c r="BT18"/>
  <c r="BS18"/>
  <c r="BR18"/>
  <c r="BQ18"/>
  <c r="BP18"/>
  <c r="BO18"/>
  <c r="BN18"/>
  <c r="BM18"/>
  <c r="BL18"/>
  <c r="BK18"/>
  <c r="BG18"/>
  <c r="BF18"/>
  <c r="BE18"/>
  <c r="BD18"/>
  <c r="BC18"/>
  <c r="BB18"/>
  <c r="BA18"/>
  <c r="AZ18"/>
  <c r="AY18"/>
  <c r="AX18"/>
  <c r="AW18"/>
  <c r="AV18"/>
  <c r="AU18"/>
  <c r="AT18"/>
  <c r="AS18"/>
  <c r="AR18"/>
  <c r="AQ18"/>
  <c r="AP18"/>
  <c r="AO18"/>
  <c r="AN18"/>
  <c r="DA7"/>
  <c r="CZ7"/>
  <c r="CY7"/>
  <c r="CX7"/>
  <c r="CW7"/>
  <c r="CV7"/>
  <c r="CU7"/>
  <c r="CT7"/>
  <c r="CS7"/>
  <c r="CR7"/>
  <c r="CQ7"/>
  <c r="CP7"/>
  <c r="CO7"/>
  <c r="CN7"/>
  <c r="CM7"/>
  <c r="CL7"/>
  <c r="CK7"/>
  <c r="CJ7"/>
  <c r="CI7"/>
  <c r="CH7"/>
  <c r="CD7"/>
  <c r="CC7"/>
  <c r="CB7"/>
  <c r="CA7"/>
  <c r="BZ7"/>
  <c r="BY7"/>
  <c r="BX7"/>
  <c r="BW7"/>
  <c r="BV7"/>
  <c r="BU7"/>
  <c r="BT7"/>
  <c r="BS7"/>
  <c r="BR7"/>
  <c r="BQ7"/>
  <c r="BP7"/>
  <c r="BO7"/>
  <c r="BN7"/>
  <c r="BM7"/>
  <c r="BL7"/>
  <c r="BK7"/>
  <c r="BG7"/>
  <c r="BF7"/>
  <c r="BE7"/>
  <c r="BD7"/>
  <c r="BC7"/>
  <c r="BB7"/>
  <c r="BA7"/>
  <c r="AZ7"/>
  <c r="AY7"/>
  <c r="AX7"/>
  <c r="AW7"/>
  <c r="AV7"/>
  <c r="AU7"/>
  <c r="AT7"/>
  <c r="AS7"/>
  <c r="AR7"/>
  <c r="AQ7"/>
  <c r="AP7"/>
  <c r="AO7"/>
  <c r="AL19"/>
  <c r="AK20" s="1"/>
  <c r="AL20" s="1"/>
  <c r="AK21" s="1"/>
  <c r="AL21" s="1"/>
  <c r="AL8"/>
  <c r="AK9" s="1"/>
  <c r="AL9" s="1"/>
  <c r="AK10" s="1"/>
  <c r="AL10" s="1"/>
  <c r="AL14"/>
  <c r="AK15" s="1"/>
  <c r="AL15" s="1"/>
  <c r="AK16" s="1"/>
  <c r="AL16" s="1"/>
  <c r="AK17" s="1"/>
  <c r="AL17" s="1"/>
  <c r="AL3"/>
  <c r="AK4" s="1"/>
  <c r="AL4" s="1"/>
  <c r="AK5" s="1"/>
  <c r="DA13"/>
  <c r="CZ13"/>
  <c r="CY13"/>
  <c r="CX13"/>
  <c r="CW13"/>
  <c r="CV13"/>
  <c r="CU13"/>
  <c r="CT13"/>
  <c r="CS13"/>
  <c r="CR13"/>
  <c r="CQ13"/>
  <c r="CP13"/>
  <c r="CO13"/>
  <c r="CN13"/>
  <c r="CM13"/>
  <c r="CL13"/>
  <c r="CK13"/>
  <c r="CJ13"/>
  <c r="CI13"/>
  <c r="CH13"/>
  <c r="CD13"/>
  <c r="CC13"/>
  <c r="CB13"/>
  <c r="CA13"/>
  <c r="BZ13"/>
  <c r="BY13"/>
  <c r="BX13"/>
  <c r="BW13"/>
  <c r="BV13"/>
  <c r="BU13"/>
  <c r="BT13"/>
  <c r="BS13"/>
  <c r="BR13"/>
  <c r="BQ13"/>
  <c r="BP13"/>
  <c r="BO13"/>
  <c r="BN13"/>
  <c r="BM13"/>
  <c r="BL13"/>
  <c r="BK13"/>
  <c r="BG13"/>
  <c r="BF13"/>
  <c r="BE13"/>
  <c r="BD13"/>
  <c r="BC13"/>
  <c r="BB13"/>
  <c r="BA13"/>
  <c r="AZ13"/>
  <c r="AY13"/>
  <c r="AX13"/>
  <c r="AW13"/>
  <c r="AV13"/>
  <c r="AU13"/>
  <c r="AT13"/>
  <c r="AS13"/>
  <c r="AR13"/>
  <c r="AQ13"/>
  <c r="AP13"/>
  <c r="AO13"/>
  <c r="AN13"/>
  <c r="DA2"/>
  <c r="CZ2"/>
  <c r="CY2"/>
  <c r="CX2"/>
  <c r="CW2"/>
  <c r="CV2"/>
  <c r="CU2"/>
  <c r="CT2"/>
  <c r="CS2"/>
  <c r="CR2"/>
  <c r="CQ2"/>
  <c r="CP2"/>
  <c r="CO2"/>
  <c r="CN2"/>
  <c r="CM2"/>
  <c r="CL2"/>
  <c r="CK2"/>
  <c r="CJ2"/>
  <c r="CI2"/>
  <c r="CH2"/>
  <c r="CD2"/>
  <c r="CC2"/>
  <c r="CB2"/>
  <c r="CA2"/>
  <c r="BZ2"/>
  <c r="BY2"/>
  <c r="BX2"/>
  <c r="BW2"/>
  <c r="BV2"/>
  <c r="BU2"/>
  <c r="BT2"/>
  <c r="BS2"/>
  <c r="BR2"/>
  <c r="BQ2"/>
  <c r="BP2"/>
  <c r="BO2"/>
  <c r="BN2"/>
  <c r="BM2"/>
  <c r="BL2"/>
  <c r="BK2"/>
  <c r="AO2"/>
  <c r="AO3" s="1"/>
  <c r="AP2"/>
  <c r="AP4" s="1"/>
  <c r="AQ2"/>
  <c r="AQ4" s="1"/>
  <c r="AR2"/>
  <c r="AR4" s="1"/>
  <c r="AS2"/>
  <c r="AS4" s="1"/>
  <c r="AT2"/>
  <c r="AT4" s="1"/>
  <c r="AU2"/>
  <c r="AU4" s="1"/>
  <c r="AV2"/>
  <c r="AV4" s="1"/>
  <c r="AW2"/>
  <c r="AW4" s="1"/>
  <c r="AX2"/>
  <c r="AX4" s="1"/>
  <c r="AY2"/>
  <c r="AY4" s="1"/>
  <c r="AZ2"/>
  <c r="AZ4" s="1"/>
  <c r="BA2"/>
  <c r="BA4" s="1"/>
  <c r="BB2"/>
  <c r="BB4" s="1"/>
  <c r="BC2"/>
  <c r="BC4" s="1"/>
  <c r="BD2"/>
  <c r="BD4" s="1"/>
  <c r="BE2"/>
  <c r="BE4" s="1"/>
  <c r="BF2"/>
  <c r="BF4" s="1"/>
  <c r="BG2"/>
  <c r="BG4" s="1"/>
  <c r="AN2"/>
  <c r="AN3" s="1"/>
  <c r="D25" i="7"/>
  <c r="D28" s="1"/>
  <c r="E25"/>
  <c r="E28" s="1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F25"/>
  <c r="AG25"/>
  <c r="AH25"/>
  <c r="AI25"/>
  <c r="AJ25"/>
  <c r="AK25"/>
  <c r="AL25"/>
  <c r="AM25"/>
  <c r="AN25"/>
  <c r="AO25"/>
  <c r="AP25"/>
  <c r="AQ25"/>
  <c r="AR25"/>
  <c r="AS25"/>
  <c r="AT25"/>
  <c r="AU25"/>
  <c r="AV25"/>
  <c r="AW25"/>
  <c r="AX25"/>
  <c r="AY25"/>
  <c r="AZ25"/>
  <c r="BA25"/>
  <c r="BB25"/>
  <c r="BC25"/>
  <c r="BD25"/>
  <c r="BE25"/>
  <c r="BF25"/>
  <c r="BG25"/>
  <c r="BH25"/>
  <c r="BI25"/>
  <c r="BJ25"/>
  <c r="BK25"/>
  <c r="BL25"/>
  <c r="BM25"/>
  <c r="BN25"/>
  <c r="BO25"/>
  <c r="C25"/>
  <c r="C26" s="1"/>
  <c r="B25"/>
  <c r="B28" s="1"/>
  <c r="S27" i="9"/>
  <c r="S3"/>
  <c r="S14"/>
  <c r="S28"/>
  <c r="S13"/>
  <c r="S2"/>
  <c r="S24"/>
  <c r="S26"/>
  <c r="S23"/>
  <c r="S29"/>
  <c r="S20"/>
  <c r="S19"/>
  <c r="S25"/>
  <c r="S6"/>
  <c r="S18"/>
  <c r="S9"/>
  <c r="S8"/>
  <c r="S17"/>
  <c r="S12"/>
  <c r="S16"/>
  <c r="S15"/>
  <c r="S11"/>
  <c r="S5"/>
  <c r="S4"/>
  <c r="S10"/>
  <c r="S22"/>
  <c r="S7"/>
  <c r="S21"/>
  <c r="I628" i="1"/>
  <c r="G628"/>
  <c r="I627"/>
  <c r="G627"/>
  <c r="I626"/>
  <c r="G626"/>
  <c r="I625"/>
  <c r="G625"/>
  <c r="I624"/>
  <c r="G624"/>
  <c r="I623"/>
  <c r="G623"/>
  <c r="I622"/>
  <c r="G622"/>
  <c r="I621"/>
  <c r="G621"/>
  <c r="I620"/>
  <c r="G620"/>
  <c r="I619"/>
  <c r="G619"/>
  <c r="I618"/>
  <c r="G618"/>
  <c r="I617"/>
  <c r="G617"/>
  <c r="I616"/>
  <c r="G616"/>
  <c r="I615"/>
  <c r="G615"/>
  <c r="I614"/>
  <c r="G614"/>
  <c r="I613"/>
  <c r="G613"/>
  <c r="I612"/>
  <c r="G612"/>
  <c r="I611"/>
  <c r="G611"/>
  <c r="I610"/>
  <c r="G610"/>
  <c r="I609"/>
  <c r="G609"/>
  <c r="I608"/>
  <c r="G608"/>
  <c r="I607"/>
  <c r="G607"/>
  <c r="I606"/>
  <c r="G606"/>
  <c r="I605"/>
  <c r="G605"/>
  <c r="I604"/>
  <c r="G604"/>
  <c r="I603"/>
  <c r="G603"/>
  <c r="I602"/>
  <c r="G602"/>
  <c r="I601"/>
  <c r="G601"/>
  <c r="I600"/>
  <c r="G600"/>
  <c r="I599"/>
  <c r="G599"/>
  <c r="I598"/>
  <c r="G598"/>
  <c r="I597"/>
  <c r="G597"/>
  <c r="I596"/>
  <c r="G596"/>
  <c r="I595"/>
  <c r="G595"/>
  <c r="I594"/>
  <c r="G594"/>
  <c r="I593"/>
  <c r="G593"/>
  <c r="I592"/>
  <c r="G592"/>
  <c r="I591"/>
  <c r="G591"/>
  <c r="I590"/>
  <c r="G590"/>
  <c r="I589"/>
  <c r="G589"/>
  <c r="I588"/>
  <c r="G588"/>
  <c r="I587"/>
  <c r="G587"/>
  <c r="I586"/>
  <c r="G586"/>
  <c r="I585"/>
  <c r="G585"/>
  <c r="I584"/>
  <c r="G584"/>
  <c r="I583"/>
  <c r="G583"/>
  <c r="I582"/>
  <c r="G582"/>
  <c r="I581"/>
  <c r="G581"/>
  <c r="I580"/>
  <c r="G580"/>
  <c r="I579"/>
  <c r="G579"/>
  <c r="I578"/>
  <c r="G578"/>
  <c r="I577"/>
  <c r="G577"/>
  <c r="I576"/>
  <c r="G576"/>
  <c r="I575"/>
  <c r="G575"/>
  <c r="I574"/>
  <c r="G574"/>
  <c r="I573"/>
  <c r="G573"/>
  <c r="I572"/>
  <c r="G572"/>
  <c r="I571"/>
  <c r="G571"/>
  <c r="I570"/>
  <c r="G570"/>
  <c r="I569"/>
  <c r="G569"/>
  <c r="I568"/>
  <c r="G568"/>
  <c r="I567"/>
  <c r="G567"/>
  <c r="I566"/>
  <c r="G566"/>
  <c r="I565"/>
  <c r="G565"/>
  <c r="I564"/>
  <c r="G564"/>
  <c r="I563"/>
  <c r="G563"/>
  <c r="I562"/>
  <c r="G562"/>
  <c r="I561"/>
  <c r="G561"/>
  <c r="I560"/>
  <c r="G560"/>
  <c r="I559"/>
  <c r="G559"/>
  <c r="I558"/>
  <c r="G558"/>
  <c r="I557"/>
  <c r="G557"/>
  <c r="I556"/>
  <c r="G556"/>
  <c r="I555"/>
  <c r="G555"/>
  <c r="I554"/>
  <c r="G554"/>
  <c r="I553"/>
  <c r="G553"/>
  <c r="I552"/>
  <c r="G552"/>
  <c r="I551"/>
  <c r="G551"/>
  <c r="I550"/>
  <c r="G550"/>
  <c r="I549"/>
  <c r="G549"/>
  <c r="I548"/>
  <c r="G548"/>
  <c r="I547"/>
  <c r="G547"/>
  <c r="I546"/>
  <c r="G546"/>
  <c r="I545"/>
  <c r="G545"/>
  <c r="I544"/>
  <c r="G544"/>
  <c r="I543"/>
  <c r="G543"/>
  <c r="I542"/>
  <c r="G542"/>
  <c r="I541"/>
  <c r="G541"/>
  <c r="I540"/>
  <c r="G540"/>
  <c r="I539"/>
  <c r="G539"/>
  <c r="I538"/>
  <c r="G538"/>
  <c r="I537"/>
  <c r="G537"/>
  <c r="I536"/>
  <c r="G536"/>
  <c r="I535"/>
  <c r="G535"/>
  <c r="I534"/>
  <c r="G534"/>
  <c r="I533"/>
  <c r="G533"/>
  <c r="I532"/>
  <c r="G532"/>
  <c r="I531"/>
  <c r="G531"/>
  <c r="I530"/>
  <c r="G530"/>
  <c r="I529"/>
  <c r="G529"/>
  <c r="I528"/>
  <c r="G528"/>
  <c r="I527"/>
  <c r="G527"/>
  <c r="I526"/>
  <c r="G526"/>
  <c r="I525"/>
  <c r="G525"/>
  <c r="I524"/>
  <c r="G524"/>
  <c r="I523"/>
  <c r="G523"/>
  <c r="I522"/>
  <c r="G522"/>
  <c r="I521"/>
  <c r="G521"/>
  <c r="I520"/>
  <c r="G520"/>
  <c r="I519"/>
  <c r="G519"/>
  <c r="I518"/>
  <c r="G518"/>
  <c r="I517"/>
  <c r="G517"/>
  <c r="I516"/>
  <c r="G516"/>
  <c r="I515"/>
  <c r="G515"/>
  <c r="I514"/>
  <c r="G514"/>
  <c r="I513"/>
  <c r="G513"/>
  <c r="I512"/>
  <c r="G512"/>
  <c r="I511"/>
  <c r="G511"/>
  <c r="I510"/>
  <c r="G510"/>
  <c r="I509"/>
  <c r="G509"/>
  <c r="I508"/>
  <c r="G508"/>
  <c r="I507"/>
  <c r="G507"/>
  <c r="I506"/>
  <c r="G506"/>
  <c r="I505"/>
  <c r="G505"/>
  <c r="I504"/>
  <c r="G504"/>
  <c r="I503"/>
  <c r="G503"/>
  <c r="I502"/>
  <c r="G502"/>
  <c r="I501"/>
  <c r="G501"/>
  <c r="I500"/>
  <c r="G500"/>
  <c r="I499"/>
  <c r="G499"/>
  <c r="I498"/>
  <c r="G498"/>
  <c r="I497"/>
  <c r="G497"/>
  <c r="I496"/>
  <c r="G496"/>
  <c r="I495"/>
  <c r="G495"/>
  <c r="I494"/>
  <c r="G494"/>
  <c r="I493"/>
  <c r="G493"/>
  <c r="I492"/>
  <c r="G492"/>
  <c r="I491"/>
  <c r="G491"/>
  <c r="I490"/>
  <c r="G490"/>
  <c r="I489"/>
  <c r="G489"/>
  <c r="I488"/>
  <c r="G488"/>
  <c r="I487"/>
  <c r="G487"/>
  <c r="I486"/>
  <c r="G486"/>
  <c r="I485"/>
  <c r="G485"/>
  <c r="I484"/>
  <c r="G484"/>
  <c r="I483"/>
  <c r="G483"/>
  <c r="I482"/>
  <c r="G482"/>
  <c r="I481"/>
  <c r="G481"/>
  <c r="I480"/>
  <c r="G480"/>
  <c r="I479"/>
  <c r="G479"/>
  <c r="I478"/>
  <c r="G478"/>
  <c r="I477"/>
  <c r="G477"/>
  <c r="I476"/>
  <c r="G476"/>
  <c r="I475"/>
  <c r="G475"/>
  <c r="I474"/>
  <c r="G474"/>
  <c r="I473"/>
  <c r="G473"/>
  <c r="I472"/>
  <c r="G472"/>
  <c r="I471"/>
  <c r="G471"/>
  <c r="I470"/>
  <c r="G470"/>
  <c r="I469"/>
  <c r="G469"/>
  <c r="I468"/>
  <c r="G468"/>
  <c r="I467"/>
  <c r="G467"/>
  <c r="I466"/>
  <c r="G466"/>
  <c r="I465"/>
  <c r="G465"/>
  <c r="I464"/>
  <c r="G464"/>
  <c r="I463"/>
  <c r="G463"/>
  <c r="I462"/>
  <c r="G462"/>
  <c r="I461"/>
  <c r="G461"/>
  <c r="I460"/>
  <c r="G460"/>
  <c r="I459"/>
  <c r="G459"/>
  <c r="I458"/>
  <c r="G458"/>
  <c r="I457"/>
  <c r="G457"/>
  <c r="I456"/>
  <c r="G456"/>
  <c r="I455"/>
  <c r="G455"/>
  <c r="I454"/>
  <c r="G454"/>
  <c r="I453"/>
  <c r="G453"/>
  <c r="I452"/>
  <c r="G452"/>
  <c r="I451"/>
  <c r="G451"/>
  <c r="I450"/>
  <c r="G450"/>
  <c r="I449"/>
  <c r="G449"/>
  <c r="I448"/>
  <c r="G448"/>
  <c r="I447"/>
  <c r="G447"/>
  <c r="I446"/>
  <c r="G446"/>
  <c r="I445"/>
  <c r="G445"/>
  <c r="I444"/>
  <c r="G444"/>
  <c r="I443"/>
  <c r="G443"/>
  <c r="I442"/>
  <c r="G442"/>
  <c r="I441"/>
  <c r="G441"/>
  <c r="I440"/>
  <c r="G440"/>
  <c r="I439"/>
  <c r="G439"/>
  <c r="I438"/>
  <c r="G438"/>
  <c r="I437"/>
  <c r="G437"/>
  <c r="I436"/>
  <c r="G436"/>
  <c r="I435"/>
  <c r="G435"/>
  <c r="I434"/>
  <c r="G434"/>
  <c r="I433"/>
  <c r="G433"/>
  <c r="I432"/>
  <c r="G432"/>
  <c r="I431"/>
  <c r="G431"/>
  <c r="I430"/>
  <c r="G430"/>
  <c r="I429"/>
  <c r="G429"/>
  <c r="I428"/>
  <c r="G428"/>
  <c r="I427"/>
  <c r="G427"/>
  <c r="I426"/>
  <c r="G426"/>
  <c r="I425"/>
  <c r="G425"/>
  <c r="I424"/>
  <c r="G424"/>
  <c r="I423"/>
  <c r="G423"/>
  <c r="I422"/>
  <c r="G422"/>
  <c r="I421"/>
  <c r="G421"/>
  <c r="I420"/>
  <c r="G420"/>
  <c r="I419"/>
  <c r="G419"/>
  <c r="I418"/>
  <c r="G418"/>
  <c r="I417"/>
  <c r="G417"/>
  <c r="I416"/>
  <c r="G416"/>
  <c r="I415"/>
  <c r="G415"/>
  <c r="I414"/>
  <c r="G414"/>
  <c r="I413"/>
  <c r="G413"/>
  <c r="I412"/>
  <c r="G412"/>
  <c r="I411"/>
  <c r="G411"/>
  <c r="I410"/>
  <c r="G410"/>
  <c r="I409"/>
  <c r="G409"/>
  <c r="I408"/>
  <c r="G408"/>
  <c r="I407"/>
  <c r="G407"/>
  <c r="I406"/>
  <c r="G406"/>
  <c r="I405"/>
  <c r="G405"/>
  <c r="I404"/>
  <c r="G404"/>
  <c r="I403"/>
  <c r="G403"/>
  <c r="I402"/>
  <c r="G402"/>
  <c r="I2" i="9"/>
  <c r="G2"/>
  <c r="I123"/>
  <c r="G123"/>
  <c r="I51"/>
  <c r="G51"/>
  <c r="I217"/>
  <c r="G217"/>
  <c r="I122"/>
  <c r="G122"/>
  <c r="I216"/>
  <c r="G216"/>
  <c r="I65"/>
  <c r="G65"/>
  <c r="I149"/>
  <c r="G149"/>
  <c r="I64"/>
  <c r="G64"/>
  <c r="I148"/>
  <c r="G148"/>
  <c r="I33"/>
  <c r="G33"/>
  <c r="I185"/>
  <c r="G185"/>
  <c r="I88"/>
  <c r="G88"/>
  <c r="I228"/>
  <c r="G228"/>
  <c r="I32"/>
  <c r="G32"/>
  <c r="I87"/>
  <c r="G87"/>
  <c r="I16"/>
  <c r="G16"/>
  <c r="I147"/>
  <c r="G147"/>
  <c r="I215"/>
  <c r="G215"/>
  <c r="I86"/>
  <c r="G86"/>
  <c r="I85"/>
  <c r="G85"/>
  <c r="I205"/>
  <c r="G205"/>
  <c r="I15"/>
  <c r="G15"/>
  <c r="I105"/>
  <c r="G105"/>
  <c r="I104"/>
  <c r="G104"/>
  <c r="I26"/>
  <c r="G26"/>
  <c r="I50"/>
  <c r="G50"/>
  <c r="I25"/>
  <c r="G25"/>
  <c r="I49"/>
  <c r="G49"/>
  <c r="I184"/>
  <c r="G184"/>
  <c r="I172"/>
  <c r="G172"/>
  <c r="I183"/>
  <c r="G183"/>
  <c r="I204"/>
  <c r="G204"/>
  <c r="I39"/>
  <c r="G39"/>
  <c r="I84"/>
  <c r="G84"/>
  <c r="I146"/>
  <c r="G146"/>
  <c r="I48"/>
  <c r="G48"/>
  <c r="I214"/>
  <c r="G214"/>
  <c r="I103"/>
  <c r="G103"/>
  <c r="I31"/>
  <c r="G31"/>
  <c r="I83"/>
  <c r="G83"/>
  <c r="I102"/>
  <c r="G102"/>
  <c r="I63"/>
  <c r="G63"/>
  <c r="I171"/>
  <c r="G171"/>
  <c r="I145"/>
  <c r="G145"/>
  <c r="I14"/>
  <c r="G14"/>
  <c r="I82"/>
  <c r="G82"/>
  <c r="I121"/>
  <c r="G121"/>
  <c r="I144"/>
  <c r="G144"/>
  <c r="I213"/>
  <c r="G213"/>
  <c r="I120"/>
  <c r="G120"/>
  <c r="I227"/>
  <c r="G227"/>
  <c r="I224"/>
  <c r="G224"/>
  <c r="I81"/>
  <c r="G81"/>
  <c r="I143"/>
  <c r="G143"/>
  <c r="I203"/>
  <c r="G203"/>
  <c r="I101"/>
  <c r="G101"/>
  <c r="I80"/>
  <c r="G80"/>
  <c r="I142"/>
  <c r="G142"/>
  <c r="I170"/>
  <c r="G170"/>
  <c r="I47"/>
  <c r="G47"/>
  <c r="I141"/>
  <c r="G141"/>
  <c r="I182"/>
  <c r="G182"/>
  <c r="I79"/>
  <c r="G79"/>
  <c r="I181"/>
  <c r="G181"/>
  <c r="I169"/>
  <c r="G169"/>
  <c r="I168"/>
  <c r="G168"/>
  <c r="I202"/>
  <c r="G202"/>
  <c r="I10"/>
  <c r="G10"/>
  <c r="I180"/>
  <c r="G180"/>
  <c r="I201"/>
  <c r="G201"/>
  <c r="I119"/>
  <c r="G119"/>
  <c r="I140"/>
  <c r="G140"/>
  <c r="I223"/>
  <c r="G223"/>
  <c r="I9"/>
  <c r="G9"/>
  <c r="I30"/>
  <c r="G30"/>
  <c r="I200"/>
  <c r="G200"/>
  <c r="I167"/>
  <c r="G167"/>
  <c r="I166"/>
  <c r="G166"/>
  <c r="I226"/>
  <c r="G226"/>
  <c r="I179"/>
  <c r="G179"/>
  <c r="I165"/>
  <c r="G165"/>
  <c r="I139"/>
  <c r="G139"/>
  <c r="I164"/>
  <c r="G164"/>
  <c r="I13"/>
  <c r="G13"/>
  <c r="I212"/>
  <c r="G212"/>
  <c r="I199"/>
  <c r="G199"/>
  <c r="I198"/>
  <c r="G198"/>
  <c r="I62"/>
  <c r="G62"/>
  <c r="I222"/>
  <c r="G222"/>
  <c r="I46"/>
  <c r="G46"/>
  <c r="I118"/>
  <c r="G118"/>
  <c r="I117"/>
  <c r="G117"/>
  <c r="I163"/>
  <c r="G163"/>
  <c r="I162"/>
  <c r="G162"/>
  <c r="I6"/>
  <c r="G6"/>
  <c r="I78"/>
  <c r="G78"/>
  <c r="I77"/>
  <c r="G77"/>
  <c r="I138"/>
  <c r="G138"/>
  <c r="I161"/>
  <c r="G161"/>
  <c r="I116"/>
  <c r="G116"/>
  <c r="I137"/>
  <c r="G137"/>
  <c r="I24"/>
  <c r="G24"/>
  <c r="I45"/>
  <c r="G45"/>
  <c r="I61"/>
  <c r="G61"/>
  <c r="I178"/>
  <c r="G178"/>
  <c r="I23"/>
  <c r="G23"/>
  <c r="I136"/>
  <c r="G136"/>
  <c r="I100"/>
  <c r="G100"/>
  <c r="I38"/>
  <c r="G38"/>
  <c r="I160"/>
  <c r="G160"/>
  <c r="I159"/>
  <c r="G159"/>
  <c r="I115"/>
  <c r="G115"/>
  <c r="I8"/>
  <c r="G8"/>
  <c r="I197"/>
  <c r="G197"/>
  <c r="I225"/>
  <c r="G225"/>
  <c r="I114"/>
  <c r="G114"/>
  <c r="I135"/>
  <c r="G135"/>
  <c r="I177"/>
  <c r="G177"/>
  <c r="I76"/>
  <c r="G76"/>
  <c r="I5"/>
  <c r="G5"/>
  <c r="I134"/>
  <c r="G134"/>
  <c r="I99"/>
  <c r="G99"/>
  <c r="I37"/>
  <c r="G37"/>
  <c r="I44"/>
  <c r="G44"/>
  <c r="I22"/>
  <c r="G22"/>
  <c r="I60"/>
  <c r="G60"/>
  <c r="I211"/>
  <c r="G211"/>
  <c r="I158"/>
  <c r="G158"/>
  <c r="I98"/>
  <c r="G98"/>
  <c r="I75"/>
  <c r="G75"/>
  <c r="I113"/>
  <c r="G113"/>
  <c r="I196"/>
  <c r="G196"/>
  <c r="I210"/>
  <c r="G210"/>
  <c r="I112"/>
  <c r="G112"/>
  <c r="I97"/>
  <c r="G97"/>
  <c r="I209"/>
  <c r="G209"/>
  <c r="I221"/>
  <c r="G221"/>
  <c r="I96"/>
  <c r="G96"/>
  <c r="I133"/>
  <c r="G133"/>
  <c r="I29"/>
  <c r="G29"/>
  <c r="I132"/>
  <c r="G132"/>
  <c r="I111"/>
  <c r="G111"/>
  <c r="I176"/>
  <c r="G176"/>
  <c r="I195"/>
  <c r="G195"/>
  <c r="I95"/>
  <c r="G95"/>
  <c r="I157"/>
  <c r="G157"/>
  <c r="I175"/>
  <c r="G175"/>
  <c r="I74"/>
  <c r="G74"/>
  <c r="I73"/>
  <c r="G73"/>
  <c r="I72"/>
  <c r="G72"/>
  <c r="I59"/>
  <c r="G59"/>
  <c r="I71"/>
  <c r="G71"/>
  <c r="I194"/>
  <c r="G194"/>
  <c r="I193"/>
  <c r="G193"/>
  <c r="I192"/>
  <c r="G192"/>
  <c r="I70"/>
  <c r="G70"/>
  <c r="I94"/>
  <c r="G94"/>
  <c r="I191"/>
  <c r="G191"/>
  <c r="I131"/>
  <c r="G131"/>
  <c r="I156"/>
  <c r="G156"/>
  <c r="I93"/>
  <c r="G93"/>
  <c r="I190"/>
  <c r="G190"/>
  <c r="I12"/>
  <c r="G12"/>
  <c r="I155"/>
  <c r="G155"/>
  <c r="I189"/>
  <c r="G189"/>
  <c r="I130"/>
  <c r="G130"/>
  <c r="I58"/>
  <c r="G58"/>
  <c r="I154"/>
  <c r="G154"/>
  <c r="I129"/>
  <c r="G129"/>
  <c r="I128"/>
  <c r="G128"/>
  <c r="I92"/>
  <c r="G92"/>
  <c r="I208"/>
  <c r="G208"/>
  <c r="I21"/>
  <c r="G21"/>
  <c r="I188"/>
  <c r="G188"/>
  <c r="I57"/>
  <c r="G57"/>
  <c r="I28"/>
  <c r="G28"/>
  <c r="I220"/>
  <c r="G220"/>
  <c r="I56"/>
  <c r="G56"/>
  <c r="I110"/>
  <c r="G110"/>
  <c r="I20"/>
  <c r="G20"/>
  <c r="I127"/>
  <c r="G127"/>
  <c r="I109"/>
  <c r="G109"/>
  <c r="I153"/>
  <c r="G153"/>
  <c r="I11"/>
  <c r="G11"/>
  <c r="I7"/>
  <c r="G7"/>
  <c r="I108"/>
  <c r="G108"/>
  <c r="I174"/>
  <c r="G174"/>
  <c r="I91"/>
  <c r="G91"/>
  <c r="I107"/>
  <c r="G107"/>
  <c r="I207"/>
  <c r="G207"/>
  <c r="I4"/>
  <c r="G4"/>
  <c r="I126"/>
  <c r="G126"/>
  <c r="I27"/>
  <c r="G27"/>
  <c r="I69"/>
  <c r="G69"/>
  <c r="I187"/>
  <c r="G187"/>
  <c r="I90"/>
  <c r="G90"/>
  <c r="I106"/>
  <c r="G106"/>
  <c r="I43"/>
  <c r="G43"/>
  <c r="I36"/>
  <c r="G36"/>
  <c r="I42"/>
  <c r="G42"/>
  <c r="I55"/>
  <c r="G55"/>
  <c r="I41"/>
  <c r="G41"/>
  <c r="I54"/>
  <c r="G54"/>
  <c r="I35"/>
  <c r="G35"/>
  <c r="I53"/>
  <c r="G53"/>
  <c r="I19"/>
  <c r="G19"/>
  <c r="I68"/>
  <c r="G68"/>
  <c r="I152"/>
  <c r="G152"/>
  <c r="I18"/>
  <c r="G18"/>
  <c r="I52"/>
  <c r="G52"/>
  <c r="I67"/>
  <c r="G67"/>
  <c r="I125"/>
  <c r="G125"/>
  <c r="I17"/>
  <c r="G17"/>
  <c r="I40"/>
  <c r="G40"/>
  <c r="I89"/>
  <c r="G89"/>
  <c r="I124"/>
  <c r="G124"/>
  <c r="I34"/>
  <c r="G34"/>
  <c r="I66"/>
  <c r="G66"/>
  <c r="I151"/>
  <c r="G151"/>
  <c r="I219"/>
  <c r="G219"/>
  <c r="I150"/>
  <c r="G150"/>
  <c r="I206"/>
  <c r="G206"/>
  <c r="I218"/>
  <c r="G218"/>
  <c r="I186"/>
  <c r="G186"/>
  <c r="I173"/>
  <c r="G173"/>
  <c r="I3"/>
  <c r="G3"/>
  <c r="I351" i="1"/>
  <c r="I188"/>
  <c r="I157"/>
  <c r="L11" i="3"/>
  <c r="I19" i="1"/>
  <c r="G271"/>
  <c r="G282"/>
  <c r="G167"/>
  <c r="G369"/>
  <c r="G366"/>
  <c r="G216"/>
  <c r="G142"/>
  <c r="G102"/>
  <c r="G77"/>
  <c r="G229"/>
  <c r="G264"/>
  <c r="G107"/>
  <c r="G106"/>
  <c r="G17"/>
  <c r="G269"/>
  <c r="G188"/>
  <c r="G192"/>
  <c r="G251"/>
  <c r="G393"/>
  <c r="G69"/>
  <c r="G240"/>
  <c r="G235"/>
  <c r="G71"/>
  <c r="G110"/>
  <c r="G354"/>
  <c r="G114"/>
  <c r="G318"/>
  <c r="G398"/>
  <c r="G315"/>
  <c r="G236"/>
  <c r="G260"/>
  <c r="G341"/>
  <c r="G395"/>
  <c r="G116"/>
  <c r="G41"/>
  <c r="G136"/>
  <c r="G316"/>
  <c r="G95"/>
  <c r="G152"/>
  <c r="G78"/>
  <c r="G39"/>
  <c r="G274"/>
  <c r="G234"/>
  <c r="G155"/>
  <c r="G225"/>
  <c r="G190"/>
  <c r="G144"/>
  <c r="G263"/>
  <c r="I282"/>
  <c r="I167"/>
  <c r="I369"/>
  <c r="I366"/>
  <c r="I216"/>
  <c r="I142"/>
  <c r="I102"/>
  <c r="I77"/>
  <c r="I229"/>
  <c r="I264"/>
  <c r="I107"/>
  <c r="I106"/>
  <c r="I17"/>
  <c r="I269"/>
  <c r="I192"/>
  <c r="I251"/>
  <c r="I393"/>
  <c r="I69"/>
  <c r="I240"/>
  <c r="I235"/>
  <c r="I71"/>
  <c r="I110"/>
  <c r="I354"/>
  <c r="I114"/>
  <c r="I318"/>
  <c r="I398"/>
  <c r="I315"/>
  <c r="I236"/>
  <c r="I260"/>
  <c r="I341"/>
  <c r="I395"/>
  <c r="I116"/>
  <c r="I41"/>
  <c r="I136"/>
  <c r="I316"/>
  <c r="I95"/>
  <c r="I152"/>
  <c r="I78"/>
  <c r="I39"/>
  <c r="I274"/>
  <c r="I234"/>
  <c r="I155"/>
  <c r="I225"/>
  <c r="I190"/>
  <c r="I144"/>
  <c r="I271"/>
  <c r="I263"/>
  <c r="I265"/>
  <c r="I373"/>
  <c r="I139"/>
  <c r="I162"/>
  <c r="I367"/>
  <c r="I2"/>
  <c r="I105"/>
  <c r="I24"/>
  <c r="I200"/>
  <c r="I145"/>
  <c r="I101"/>
  <c r="I9"/>
  <c r="I58"/>
  <c r="I330"/>
  <c r="I13"/>
  <c r="I121"/>
  <c r="I130"/>
  <c r="I34"/>
  <c r="I343"/>
  <c r="I292"/>
  <c r="I387"/>
  <c r="I227"/>
  <c r="I249"/>
  <c r="I111"/>
  <c r="I361"/>
  <c r="I307"/>
  <c r="I175"/>
  <c r="I327"/>
  <c r="I169"/>
  <c r="I179"/>
  <c r="I163"/>
  <c r="I310"/>
  <c r="I246"/>
  <c r="I270"/>
  <c r="I201"/>
  <c r="I202"/>
  <c r="I147"/>
  <c r="I380"/>
  <c r="I226"/>
  <c r="I75"/>
  <c r="I66"/>
  <c r="I153"/>
  <c r="I300"/>
  <c r="I218"/>
  <c r="I20"/>
  <c r="I286"/>
  <c r="I44"/>
  <c r="I52"/>
  <c r="I5"/>
  <c r="I253"/>
  <c r="I287"/>
  <c r="I141"/>
  <c r="I383"/>
  <c r="I364"/>
  <c r="I297"/>
  <c r="I124"/>
  <c r="I56"/>
  <c r="I328"/>
  <c r="I212"/>
  <c r="I370"/>
  <c r="I109"/>
  <c r="I204"/>
  <c r="I158"/>
  <c r="I168"/>
  <c r="I35"/>
  <c r="I29"/>
  <c r="I208"/>
  <c r="I15"/>
  <c r="I389"/>
  <c r="I231"/>
  <c r="I70"/>
  <c r="I259"/>
  <c r="I143"/>
  <c r="I18"/>
  <c r="I221"/>
  <c r="I53"/>
  <c r="I248"/>
  <c r="I134"/>
  <c r="I298"/>
  <c r="I26"/>
  <c r="I127"/>
  <c r="I214"/>
  <c r="I371"/>
  <c r="I279"/>
  <c r="I317"/>
  <c r="I243"/>
  <c r="I360"/>
  <c r="I113"/>
  <c r="I172"/>
  <c r="I239"/>
  <c r="I80"/>
  <c r="I49"/>
  <c r="I301"/>
  <c r="I138"/>
  <c r="I43"/>
  <c r="I59"/>
  <c r="I385"/>
  <c r="I339"/>
  <c r="I176"/>
  <c r="I173"/>
  <c r="I344"/>
  <c r="I4"/>
  <c r="I293"/>
  <c r="I399"/>
  <c r="I331"/>
  <c r="I12"/>
  <c r="I68"/>
  <c r="I245"/>
  <c r="I368"/>
  <c r="I33"/>
  <c r="I326"/>
  <c r="I87"/>
  <c r="I281"/>
  <c r="I196"/>
  <c r="I324"/>
  <c r="I180"/>
  <c r="I230"/>
  <c r="I135"/>
  <c r="I86"/>
  <c r="I256"/>
  <c r="I123"/>
  <c r="I65"/>
  <c r="I203"/>
  <c r="I16"/>
  <c r="I400"/>
  <c r="I32"/>
  <c r="I72"/>
  <c r="I323"/>
  <c r="I60"/>
  <c r="I61"/>
  <c r="I150"/>
  <c r="I81"/>
  <c r="I92"/>
  <c r="I294"/>
  <c r="I386"/>
  <c r="I108"/>
  <c r="I353"/>
  <c r="I222"/>
  <c r="I207"/>
  <c r="I22"/>
  <c r="I197"/>
  <c r="I199"/>
  <c r="I120"/>
  <c r="I306"/>
  <c r="I159"/>
  <c r="I178"/>
  <c r="I392"/>
  <c r="I174"/>
  <c r="I137"/>
  <c r="I93"/>
  <c r="I250"/>
  <c r="I45"/>
  <c r="I312"/>
  <c r="I183"/>
  <c r="I352"/>
  <c r="I237"/>
  <c r="I205"/>
  <c r="I177"/>
  <c r="I241"/>
  <c r="I79"/>
  <c r="I346"/>
  <c r="I99"/>
  <c r="I299"/>
  <c r="I257"/>
  <c r="I46"/>
  <c r="I302"/>
  <c r="I363"/>
  <c r="I311"/>
  <c r="I184"/>
  <c r="I165"/>
  <c r="I7"/>
  <c r="I233"/>
  <c r="I42"/>
  <c r="I213"/>
  <c r="I51"/>
  <c r="I291"/>
  <c r="I378"/>
  <c r="I74"/>
  <c r="I309"/>
  <c r="I193"/>
  <c r="I154"/>
  <c r="I390"/>
  <c r="I6"/>
  <c r="I185"/>
  <c r="I91"/>
  <c r="I182"/>
  <c r="I238"/>
  <c r="I195"/>
  <c r="I266"/>
  <c r="I55"/>
  <c r="I118"/>
  <c r="I23"/>
  <c r="I394"/>
  <c r="I262"/>
  <c r="I333"/>
  <c r="I149"/>
  <c r="I186"/>
  <c r="I223"/>
  <c r="I329"/>
  <c r="I89"/>
  <c r="I284"/>
  <c r="I388"/>
  <c r="I252"/>
  <c r="I21"/>
  <c r="I350"/>
  <c r="I90"/>
  <c r="I50"/>
  <c r="I194"/>
  <c r="I83"/>
  <c r="I171"/>
  <c r="I228"/>
  <c r="I295"/>
  <c r="I133"/>
  <c r="I11"/>
  <c r="I84"/>
  <c r="I100"/>
  <c r="I267"/>
  <c r="I349"/>
  <c r="I8"/>
  <c r="I232"/>
  <c r="I37"/>
  <c r="I28"/>
  <c r="I319"/>
  <c r="I296"/>
  <c r="I210"/>
  <c r="I88"/>
  <c r="I36"/>
  <c r="I308"/>
  <c r="I125"/>
  <c r="I275"/>
  <c r="I254"/>
  <c r="I198"/>
  <c r="I356"/>
  <c r="I261"/>
  <c r="I14"/>
  <c r="I244"/>
  <c r="I362"/>
  <c r="I303"/>
  <c r="I305"/>
  <c r="I64"/>
  <c r="I325"/>
  <c r="I122"/>
  <c r="I96"/>
  <c r="I219"/>
  <c r="I54"/>
  <c r="I10"/>
  <c r="I191"/>
  <c r="I379"/>
  <c r="I31"/>
  <c r="I304"/>
  <c r="I48"/>
  <c r="I224"/>
  <c r="I30"/>
  <c r="I375"/>
  <c r="I357"/>
  <c r="I170"/>
  <c r="I342"/>
  <c r="I247"/>
  <c r="I156"/>
  <c r="I313"/>
  <c r="I115"/>
  <c r="I112"/>
  <c r="I345"/>
  <c r="I82"/>
  <c r="I117"/>
  <c r="I283"/>
  <c r="I273"/>
  <c r="I215"/>
  <c r="I255"/>
  <c r="I355"/>
  <c r="I73"/>
  <c r="I62"/>
  <c r="I285"/>
  <c r="I290"/>
  <c r="I25"/>
  <c r="I376"/>
  <c r="I63"/>
  <c r="I374"/>
  <c r="I38"/>
  <c r="I397"/>
  <c r="I181"/>
  <c r="I3"/>
  <c r="I160"/>
  <c r="I337"/>
  <c r="I377"/>
  <c r="I85"/>
  <c r="I146"/>
  <c r="I272"/>
  <c r="I166"/>
  <c r="I206"/>
  <c r="I258"/>
  <c r="I94"/>
  <c r="I336"/>
  <c r="I338"/>
  <c r="I27"/>
  <c r="I347"/>
  <c r="I365"/>
  <c r="I382"/>
  <c r="I140"/>
  <c r="I103"/>
  <c r="I126"/>
  <c r="I128"/>
  <c r="I220"/>
  <c r="I217"/>
  <c r="I280"/>
  <c r="I277"/>
  <c r="I132"/>
  <c r="I381"/>
  <c r="I359"/>
  <c r="I268"/>
  <c r="I161"/>
  <c r="I320"/>
  <c r="I340"/>
  <c r="I289"/>
  <c r="I189"/>
  <c r="I104"/>
  <c r="I119"/>
  <c r="I148"/>
  <c r="I47"/>
  <c r="I129"/>
  <c r="I321"/>
  <c r="I67"/>
  <c r="I97"/>
  <c r="I40"/>
  <c r="I76"/>
  <c r="I314"/>
  <c r="I348"/>
  <c r="I322"/>
  <c r="I334"/>
  <c r="I288"/>
  <c r="I98"/>
  <c r="I332"/>
  <c r="I391"/>
  <c r="I335"/>
  <c r="I209"/>
  <c r="I278"/>
  <c r="I396"/>
  <c r="I57"/>
  <c r="I151"/>
  <c r="I384"/>
  <c r="I131"/>
  <c r="I276"/>
  <c r="I401"/>
  <c r="I358"/>
  <c r="I372"/>
  <c r="I187"/>
  <c r="I242"/>
  <c r="I164"/>
  <c r="I211"/>
  <c r="C21" i="4"/>
  <c r="C51"/>
  <c r="C30"/>
  <c r="C8"/>
  <c r="C49"/>
  <c r="C18"/>
  <c r="C28"/>
  <c r="C11"/>
  <c r="C19"/>
  <c r="C26"/>
  <c r="C38"/>
  <c r="C6"/>
  <c r="C40"/>
  <c r="C16"/>
  <c r="C59"/>
  <c r="C15"/>
  <c r="C25"/>
  <c r="C33"/>
  <c r="C39"/>
  <c r="C71"/>
  <c r="C34"/>
  <c r="C45"/>
  <c r="C4"/>
  <c r="C5"/>
  <c r="C31"/>
  <c r="C52"/>
  <c r="C46"/>
  <c r="C58"/>
  <c r="C68"/>
  <c r="C20"/>
  <c r="C23"/>
  <c r="C56"/>
  <c r="C54"/>
  <c r="C50"/>
  <c r="C61"/>
  <c r="C36"/>
  <c r="C64"/>
  <c r="C63"/>
  <c r="C66"/>
  <c r="C65"/>
  <c r="C69"/>
  <c r="C24"/>
  <c r="C60"/>
  <c r="C72"/>
  <c r="C70"/>
  <c r="C67"/>
  <c r="C41"/>
  <c r="C35"/>
  <c r="C73"/>
  <c r="C7"/>
  <c r="C17"/>
  <c r="C42"/>
  <c r="C10"/>
  <c r="C37"/>
  <c r="C43"/>
  <c r="C48"/>
  <c r="C44"/>
  <c r="C55"/>
  <c r="C27"/>
  <c r="C12"/>
  <c r="C32"/>
  <c r="C29"/>
  <c r="C47"/>
  <c r="C53"/>
  <c r="C62"/>
  <c r="C2"/>
  <c r="C13"/>
  <c r="C3"/>
  <c r="C57"/>
  <c r="C14"/>
  <c r="C9"/>
  <c r="C22"/>
  <c r="G27" i="1"/>
  <c r="G177"/>
  <c r="G237"/>
  <c r="G372"/>
  <c r="G319"/>
  <c r="G214"/>
  <c r="G313"/>
  <c r="G215"/>
  <c r="G52"/>
  <c r="G28"/>
  <c r="G321"/>
  <c r="G58"/>
  <c r="G339"/>
  <c r="G265"/>
  <c r="G308"/>
  <c r="G119"/>
  <c r="G307"/>
  <c r="G349"/>
  <c r="G183"/>
  <c r="G276"/>
  <c r="G342"/>
  <c r="G55"/>
  <c r="G343"/>
  <c r="G296"/>
  <c r="G217"/>
  <c r="G140"/>
  <c r="G22"/>
  <c r="G98"/>
  <c r="G391"/>
  <c r="G241"/>
  <c r="G377"/>
  <c r="G33"/>
  <c r="G178"/>
  <c r="G384"/>
  <c r="G378"/>
  <c r="G358"/>
  <c r="G389"/>
  <c r="G181"/>
  <c r="G396"/>
  <c r="G34"/>
  <c r="G104"/>
  <c r="G292"/>
  <c r="G63"/>
  <c r="G62"/>
  <c r="G113"/>
  <c r="G103"/>
  <c r="G120"/>
  <c r="G297"/>
  <c r="G272"/>
  <c r="G261"/>
  <c r="G352"/>
  <c r="G149"/>
  <c r="G153"/>
  <c r="G345"/>
  <c r="G121"/>
  <c r="G256"/>
  <c r="G76"/>
  <c r="G151"/>
  <c r="G112"/>
  <c r="G290"/>
  <c r="G101"/>
  <c r="G359"/>
  <c r="G390"/>
  <c r="G21"/>
  <c r="G344"/>
  <c r="G175"/>
  <c r="G23"/>
  <c r="G80"/>
  <c r="G222"/>
  <c r="G208"/>
  <c r="G356"/>
  <c r="G346"/>
  <c r="G262"/>
  <c r="G79"/>
  <c r="G379"/>
  <c r="G253"/>
  <c r="G16"/>
  <c r="G311"/>
  <c r="G134"/>
  <c r="G347"/>
  <c r="G233"/>
  <c r="G127"/>
  <c r="G382"/>
  <c r="G360"/>
  <c r="G387"/>
  <c r="G159"/>
  <c r="G148"/>
  <c r="G224"/>
  <c r="G304"/>
  <c r="G191"/>
  <c r="G299"/>
  <c r="G111"/>
  <c r="G320"/>
  <c r="G317"/>
  <c r="G312"/>
  <c r="G275"/>
  <c r="G196"/>
  <c r="G281"/>
  <c r="G160"/>
  <c r="G109"/>
  <c r="G221"/>
  <c r="G29"/>
  <c r="G97"/>
  <c r="G332"/>
  <c r="G223"/>
  <c r="G99"/>
  <c r="G388"/>
  <c r="G266"/>
  <c r="G287"/>
  <c r="G126"/>
  <c r="G294"/>
  <c r="G65"/>
  <c r="G36"/>
  <c r="G273"/>
  <c r="G20"/>
  <c r="G184"/>
  <c r="G32"/>
  <c r="G35"/>
  <c r="G156"/>
  <c r="G268"/>
  <c r="G182"/>
  <c r="G66"/>
  <c r="G267"/>
  <c r="G401"/>
  <c r="G193"/>
  <c r="G353"/>
  <c r="G24"/>
  <c r="G73"/>
  <c r="G100"/>
  <c r="G25"/>
  <c r="G139"/>
  <c r="G145"/>
  <c r="G300"/>
  <c r="G157"/>
  <c r="G74"/>
  <c r="G314"/>
  <c r="G115"/>
  <c r="G198"/>
  <c r="G30"/>
  <c r="G161"/>
  <c r="G40"/>
  <c r="G385"/>
  <c r="G70"/>
  <c r="G247"/>
  <c r="G141"/>
  <c r="G117"/>
  <c r="G238"/>
  <c r="G230"/>
  <c r="G399"/>
  <c r="G255"/>
  <c r="G143"/>
  <c r="G227"/>
  <c r="G201"/>
  <c r="G361"/>
  <c r="G280"/>
  <c r="G31"/>
  <c r="G386"/>
  <c r="G351"/>
  <c r="G246"/>
  <c r="G68"/>
  <c r="G154"/>
  <c r="G108"/>
  <c r="G38"/>
  <c r="G37"/>
  <c r="G158"/>
  <c r="G383"/>
  <c r="G381"/>
  <c r="G357"/>
  <c r="G105"/>
  <c r="G277"/>
  <c r="G132"/>
  <c r="G306"/>
  <c r="G81"/>
  <c r="G75"/>
  <c r="G397"/>
  <c r="G270"/>
  <c r="G392"/>
  <c r="G380"/>
  <c r="G197"/>
  <c r="G355"/>
  <c r="G67"/>
  <c r="G26"/>
  <c r="G309"/>
  <c r="G310"/>
  <c r="G232"/>
  <c r="G199"/>
  <c r="G278"/>
  <c r="G394"/>
  <c r="G195"/>
  <c r="G122"/>
  <c r="G202"/>
  <c r="G362"/>
  <c r="G2"/>
  <c r="G83"/>
  <c r="G242"/>
  <c r="G322"/>
  <c r="G323"/>
  <c r="G165"/>
  <c r="G286"/>
  <c r="G243"/>
  <c r="G169"/>
  <c r="G363"/>
  <c r="G203"/>
  <c r="G82"/>
  <c r="G365"/>
  <c r="G125"/>
  <c r="G250"/>
  <c r="G42"/>
  <c r="G4"/>
  <c r="G43"/>
  <c r="G3"/>
  <c r="G367"/>
  <c r="G84"/>
  <c r="G123"/>
  <c r="G44"/>
  <c r="G85"/>
  <c r="G135"/>
  <c r="G162"/>
  <c r="G166"/>
  <c r="G204"/>
  <c r="G11"/>
  <c r="G124"/>
  <c r="G163"/>
  <c r="G131"/>
  <c r="G207"/>
  <c r="G324"/>
  <c r="G133"/>
  <c r="G245"/>
  <c r="G327"/>
  <c r="G219"/>
  <c r="G325"/>
  <c r="G94"/>
  <c r="G179"/>
  <c r="G283"/>
  <c r="G46"/>
  <c r="G364"/>
  <c r="G338"/>
  <c r="G10"/>
  <c r="G244"/>
  <c r="G213"/>
  <c r="G5"/>
  <c r="G206"/>
  <c r="G248"/>
  <c r="G254"/>
  <c r="G86"/>
  <c r="G89"/>
  <c r="G47"/>
  <c r="G12"/>
  <c r="G371"/>
  <c r="G301"/>
  <c r="G211"/>
  <c r="G328"/>
  <c r="G259"/>
  <c r="G288"/>
  <c r="G285"/>
  <c r="G333"/>
  <c r="G168"/>
  <c r="G130"/>
  <c r="G45"/>
  <c r="G54"/>
  <c r="G305"/>
  <c r="G90"/>
  <c r="G49"/>
  <c r="G289"/>
  <c r="G6"/>
  <c r="G334"/>
  <c r="G118"/>
  <c r="G91"/>
  <c r="G57"/>
  <c r="G302"/>
  <c r="G9"/>
  <c r="G128"/>
  <c r="G88"/>
  <c r="G212"/>
  <c r="G129"/>
  <c r="G258"/>
  <c r="G7"/>
  <c r="G18"/>
  <c r="G370"/>
  <c r="G187"/>
  <c r="G173"/>
  <c r="G93"/>
  <c r="G220"/>
  <c r="G284"/>
  <c r="G373"/>
  <c r="G210"/>
  <c r="G172"/>
  <c r="G336"/>
  <c r="G295"/>
  <c r="G291"/>
  <c r="G92"/>
  <c r="G293"/>
  <c r="G146"/>
  <c r="G252"/>
  <c r="G87"/>
  <c r="G330"/>
  <c r="G279"/>
  <c r="G205"/>
  <c r="G331"/>
  <c r="G96"/>
  <c r="G218"/>
  <c r="G48"/>
  <c r="G147"/>
  <c r="G50"/>
  <c r="G249"/>
  <c r="G8"/>
  <c r="G209"/>
  <c r="G174"/>
  <c r="G200"/>
  <c r="G13"/>
  <c r="G61"/>
  <c r="G150"/>
  <c r="G170"/>
  <c r="G53"/>
  <c r="G51"/>
  <c r="G303"/>
  <c r="G194"/>
  <c r="G329"/>
  <c r="G348"/>
  <c r="G59"/>
  <c r="G231"/>
  <c r="G15"/>
  <c r="G180"/>
  <c r="G228"/>
  <c r="G185"/>
  <c r="G171"/>
  <c r="G137"/>
  <c r="G176"/>
  <c r="G335"/>
  <c r="G368"/>
  <c r="G14"/>
  <c r="G72"/>
  <c r="G164"/>
  <c r="G298"/>
  <c r="G257"/>
  <c r="G226"/>
  <c r="G400"/>
  <c r="G375"/>
  <c r="G350"/>
  <c r="G374"/>
  <c r="G337"/>
  <c r="G189"/>
  <c r="G186"/>
  <c r="G376"/>
  <c r="G64"/>
  <c r="G326"/>
  <c r="G60"/>
  <c r="G138"/>
  <c r="G56"/>
  <c r="G19"/>
  <c r="G239"/>
  <c r="G340"/>
  <c r="DK4" i="13" l="1"/>
  <c r="DL3"/>
  <c r="DK6"/>
  <c r="DL4"/>
  <c r="DF4"/>
  <c r="DL5"/>
  <c r="DF6"/>
  <c r="AN16"/>
  <c r="AP14"/>
  <c r="AR14"/>
  <c r="AT14"/>
  <c r="AV14"/>
  <c r="AX14"/>
  <c r="AZ14"/>
  <c r="BB14"/>
  <c r="BD14"/>
  <c r="BF14"/>
  <c r="BK17"/>
  <c r="BM17"/>
  <c r="BO17"/>
  <c r="BQ17"/>
  <c r="BS17"/>
  <c r="BU17"/>
  <c r="BW17"/>
  <c r="BY17"/>
  <c r="CA17"/>
  <c r="CC17"/>
  <c r="CH17"/>
  <c r="CJ17"/>
  <c r="CL17"/>
  <c r="CN17"/>
  <c r="CP17"/>
  <c r="CR17"/>
  <c r="CT17"/>
  <c r="CV17"/>
  <c r="CX17"/>
  <c r="CZ17"/>
  <c r="AO9"/>
  <c r="AQ9"/>
  <c r="AS9"/>
  <c r="AU9"/>
  <c r="AW9"/>
  <c r="AY9"/>
  <c r="BA9"/>
  <c r="BC9"/>
  <c r="BE9"/>
  <c r="BG9"/>
  <c r="BL10"/>
  <c r="BN10"/>
  <c r="BP10"/>
  <c r="BR10"/>
  <c r="BT10"/>
  <c r="BV10"/>
  <c r="BX10"/>
  <c r="BZ10"/>
  <c r="CB10"/>
  <c r="CD10"/>
  <c r="CI10"/>
  <c r="CK10"/>
  <c r="CM10"/>
  <c r="CO10"/>
  <c r="CQ10"/>
  <c r="CS10"/>
  <c r="CU10"/>
  <c r="CW10"/>
  <c r="CY10"/>
  <c r="DA10"/>
  <c r="AO20"/>
  <c r="AQ20"/>
  <c r="AS20"/>
  <c r="AU20"/>
  <c r="AW20"/>
  <c r="AY20"/>
  <c r="BA20"/>
  <c r="BC20"/>
  <c r="BE20"/>
  <c r="BG20"/>
  <c r="BL21"/>
  <c r="BN21"/>
  <c r="BP21"/>
  <c r="BR21"/>
  <c r="BT21"/>
  <c r="BV21"/>
  <c r="BX21"/>
  <c r="BZ21"/>
  <c r="CB21"/>
  <c r="CD21"/>
  <c r="CI21"/>
  <c r="CK21"/>
  <c r="CM21"/>
  <c r="CO21"/>
  <c r="CQ21"/>
  <c r="CS21"/>
  <c r="CU21"/>
  <c r="CW21"/>
  <c r="CY21"/>
  <c r="DA21"/>
  <c r="DF3"/>
  <c r="DG3"/>
  <c r="DG5"/>
  <c r="DK3"/>
  <c r="AO15"/>
  <c r="AQ15"/>
  <c r="AS15"/>
  <c r="AU15"/>
  <c r="AW15"/>
  <c r="AY15"/>
  <c r="BA15"/>
  <c r="BC15"/>
  <c r="BE15"/>
  <c r="BG15"/>
  <c r="BL17"/>
  <c r="BN17"/>
  <c r="BP17"/>
  <c r="BR17"/>
  <c r="BT17"/>
  <c r="BV17"/>
  <c r="BX17"/>
  <c r="BZ17"/>
  <c r="CB17"/>
  <c r="CD17"/>
  <c r="CI17"/>
  <c r="CK17"/>
  <c r="CM17"/>
  <c r="CO17"/>
  <c r="CQ17"/>
  <c r="CS17"/>
  <c r="CU17"/>
  <c r="CW17"/>
  <c r="CY17"/>
  <c r="DA17"/>
  <c r="AP8"/>
  <c r="AR8"/>
  <c r="AT8"/>
  <c r="AV8"/>
  <c r="AX8"/>
  <c r="AZ8"/>
  <c r="BB8"/>
  <c r="BD8"/>
  <c r="BF8"/>
  <c r="BK10"/>
  <c r="BM10"/>
  <c r="BO10"/>
  <c r="BQ10"/>
  <c r="BS10"/>
  <c r="BU10"/>
  <c r="BW10"/>
  <c r="BY10"/>
  <c r="CA10"/>
  <c r="CC10"/>
  <c r="CH10"/>
  <c r="CJ10"/>
  <c r="CL10"/>
  <c r="CN10"/>
  <c r="CP10"/>
  <c r="CR10"/>
  <c r="CT10"/>
  <c r="CV10"/>
  <c r="CX10"/>
  <c r="CZ10"/>
  <c r="AN19"/>
  <c r="AP19"/>
  <c r="AR19"/>
  <c r="AT19"/>
  <c r="AV19"/>
  <c r="AX19"/>
  <c r="AZ19"/>
  <c r="BB19"/>
  <c r="BD19"/>
  <c r="BF19"/>
  <c r="BK21"/>
  <c r="BM21"/>
  <c r="BO21"/>
  <c r="BQ21"/>
  <c r="BS21"/>
  <c r="BU21"/>
  <c r="BW21"/>
  <c r="BY21"/>
  <c r="CA21"/>
  <c r="CC21"/>
  <c r="CH21"/>
  <c r="CJ21"/>
  <c r="CL21"/>
  <c r="CN21"/>
  <c r="CP21"/>
  <c r="CR21"/>
  <c r="CT21"/>
  <c r="CV21"/>
  <c r="CX21"/>
  <c r="CZ21"/>
  <c r="AN9"/>
  <c r="DG4"/>
  <c r="BM19"/>
  <c r="BQ19"/>
  <c r="BU19"/>
  <c r="BY19"/>
  <c r="CC19"/>
  <c r="BM20"/>
  <c r="BQ20"/>
  <c r="BU20"/>
  <c r="BY20"/>
  <c r="CC20"/>
  <c r="CI19"/>
  <c r="CK19"/>
  <c r="CM19"/>
  <c r="CO19"/>
  <c r="CQ19"/>
  <c r="CS19"/>
  <c r="CU19"/>
  <c r="CW19"/>
  <c r="CY19"/>
  <c r="DA19"/>
  <c r="CI20"/>
  <c r="CK20"/>
  <c r="CM20"/>
  <c r="CO20"/>
  <c r="CQ20"/>
  <c r="CS20"/>
  <c r="CU20"/>
  <c r="CW20"/>
  <c r="CY20"/>
  <c r="DA20"/>
  <c r="BK19"/>
  <c r="BO19"/>
  <c r="BS19"/>
  <c r="BW19"/>
  <c r="CA19"/>
  <c r="BK20"/>
  <c r="BO20"/>
  <c r="BS20"/>
  <c r="BW20"/>
  <c r="CA20"/>
  <c r="CH19"/>
  <c r="CJ19"/>
  <c r="CL19"/>
  <c r="CN19"/>
  <c r="CP19"/>
  <c r="CR19"/>
  <c r="CT19"/>
  <c r="CV19"/>
  <c r="CX19"/>
  <c r="CZ19"/>
  <c r="CH20"/>
  <c r="CJ20"/>
  <c r="CL20"/>
  <c r="CN20"/>
  <c r="CP20"/>
  <c r="CR20"/>
  <c r="CT20"/>
  <c r="CV20"/>
  <c r="CX20"/>
  <c r="CZ20"/>
  <c r="BL19"/>
  <c r="BN19"/>
  <c r="BP19"/>
  <c r="BR19"/>
  <c r="BT19"/>
  <c r="BV19"/>
  <c r="BX19"/>
  <c r="BZ19"/>
  <c r="CB19"/>
  <c r="CD19"/>
  <c r="BL20"/>
  <c r="BN20"/>
  <c r="BP20"/>
  <c r="BR20"/>
  <c r="BT20"/>
  <c r="BV20"/>
  <c r="BX20"/>
  <c r="BZ20"/>
  <c r="CB20"/>
  <c r="CD20"/>
  <c r="BG21"/>
  <c r="BE21"/>
  <c r="BC21"/>
  <c r="BA21"/>
  <c r="AY21"/>
  <c r="AW21"/>
  <c r="AU21"/>
  <c r="AS21"/>
  <c r="AQ21"/>
  <c r="AO21"/>
  <c r="BF20"/>
  <c r="BD20"/>
  <c r="BB20"/>
  <c r="AZ20"/>
  <c r="AX20"/>
  <c r="AV20"/>
  <c r="AT20"/>
  <c r="AR20"/>
  <c r="AP20"/>
  <c r="BG19"/>
  <c r="BE19"/>
  <c r="BC19"/>
  <c r="BA19"/>
  <c r="AY19"/>
  <c r="AW19"/>
  <c r="AU19"/>
  <c r="AS19"/>
  <c r="AQ19"/>
  <c r="AO19"/>
  <c r="BF21"/>
  <c r="BD21"/>
  <c r="BB21"/>
  <c r="AZ21"/>
  <c r="AX21"/>
  <c r="AV21"/>
  <c r="AT21"/>
  <c r="AR21"/>
  <c r="AP21"/>
  <c r="AN21"/>
  <c r="AN20"/>
  <c r="CI8"/>
  <c r="CK8"/>
  <c r="CM8"/>
  <c r="CO8"/>
  <c r="CQ8"/>
  <c r="CS8"/>
  <c r="CU8"/>
  <c r="CW8"/>
  <c r="CY8"/>
  <c r="DA8"/>
  <c r="CI9"/>
  <c r="CK9"/>
  <c r="CM9"/>
  <c r="CO9"/>
  <c r="CQ9"/>
  <c r="CS9"/>
  <c r="CU9"/>
  <c r="CW9"/>
  <c r="CY9"/>
  <c r="DA9"/>
  <c r="CH8"/>
  <c r="CJ8"/>
  <c r="CL8"/>
  <c r="CN8"/>
  <c r="CP8"/>
  <c r="CR8"/>
  <c r="CT8"/>
  <c r="CV8"/>
  <c r="CX8"/>
  <c r="CZ8"/>
  <c r="CH9"/>
  <c r="CJ9"/>
  <c r="CL9"/>
  <c r="CN9"/>
  <c r="CP9"/>
  <c r="CR9"/>
  <c r="CT9"/>
  <c r="CV9"/>
  <c r="CX9"/>
  <c r="CZ9"/>
  <c r="BF9"/>
  <c r="BB9"/>
  <c r="AX9"/>
  <c r="AT9"/>
  <c r="AP9"/>
  <c r="BL8"/>
  <c r="BN8"/>
  <c r="BP8"/>
  <c r="BR8"/>
  <c r="BT8"/>
  <c r="BV8"/>
  <c r="BX8"/>
  <c r="BZ8"/>
  <c r="CB8"/>
  <c r="CD8"/>
  <c r="BL9"/>
  <c r="BN9"/>
  <c r="BP9"/>
  <c r="BR9"/>
  <c r="BT9"/>
  <c r="BV9"/>
  <c r="BX9"/>
  <c r="BZ9"/>
  <c r="CB9"/>
  <c r="CD9"/>
  <c r="BD9"/>
  <c r="AZ9"/>
  <c r="AV9"/>
  <c r="AR9"/>
  <c r="BK8"/>
  <c r="BM8"/>
  <c r="BO8"/>
  <c r="BQ8"/>
  <c r="BS8"/>
  <c r="BU8"/>
  <c r="BW8"/>
  <c r="BY8"/>
  <c r="CA8"/>
  <c r="CC8"/>
  <c r="BK9"/>
  <c r="BM9"/>
  <c r="BO9"/>
  <c r="BQ9"/>
  <c r="BS9"/>
  <c r="BU9"/>
  <c r="BW9"/>
  <c r="BY9"/>
  <c r="CA9"/>
  <c r="CC9"/>
  <c r="BG10"/>
  <c r="BE10"/>
  <c r="BC10"/>
  <c r="BA10"/>
  <c r="AY10"/>
  <c r="AW10"/>
  <c r="AU10"/>
  <c r="AS10"/>
  <c r="AQ10"/>
  <c r="AO10"/>
  <c r="BG8"/>
  <c r="BE8"/>
  <c r="BC8"/>
  <c r="BA8"/>
  <c r="AY8"/>
  <c r="AW8"/>
  <c r="AU8"/>
  <c r="AS8"/>
  <c r="AQ8"/>
  <c r="AO8"/>
  <c r="BF10"/>
  <c r="BD10"/>
  <c r="BB10"/>
  <c r="AZ10"/>
  <c r="AX10"/>
  <c r="AV10"/>
  <c r="AT10"/>
  <c r="AR10"/>
  <c r="AP10"/>
  <c r="AN8"/>
  <c r="DO15" s="1"/>
  <c r="AN10"/>
  <c r="CI14"/>
  <c r="CK14"/>
  <c r="CM14"/>
  <c r="CO14"/>
  <c r="CQ14"/>
  <c r="CS14"/>
  <c r="CU14"/>
  <c r="CW14"/>
  <c r="CY14"/>
  <c r="DA14"/>
  <c r="CI15"/>
  <c r="CK15"/>
  <c r="CM15"/>
  <c r="CO15"/>
  <c r="CQ15"/>
  <c r="CS15"/>
  <c r="CU15"/>
  <c r="CW15"/>
  <c r="CY15"/>
  <c r="DA15"/>
  <c r="CI16"/>
  <c r="CK16"/>
  <c r="CM16"/>
  <c r="CO16"/>
  <c r="CQ16"/>
  <c r="CS16"/>
  <c r="CU16"/>
  <c r="CW16"/>
  <c r="CY16"/>
  <c r="DA16"/>
  <c r="CH14"/>
  <c r="CJ14"/>
  <c r="CL14"/>
  <c r="CN14"/>
  <c r="CP14"/>
  <c r="CR14"/>
  <c r="CT14"/>
  <c r="CV14"/>
  <c r="CX14"/>
  <c r="CZ14"/>
  <c r="CH15"/>
  <c r="CJ15"/>
  <c r="CL15"/>
  <c r="CN15"/>
  <c r="CP15"/>
  <c r="CR15"/>
  <c r="CT15"/>
  <c r="CV15"/>
  <c r="CX15"/>
  <c r="CZ15"/>
  <c r="CH16"/>
  <c r="CJ16"/>
  <c r="CL16"/>
  <c r="CN16"/>
  <c r="CP16"/>
  <c r="CR16"/>
  <c r="CT16"/>
  <c r="CV16"/>
  <c r="CX16"/>
  <c r="CZ16"/>
  <c r="BL14"/>
  <c r="BN14"/>
  <c r="BP14"/>
  <c r="BR14"/>
  <c r="BT14"/>
  <c r="BV14"/>
  <c r="BX14"/>
  <c r="BZ14"/>
  <c r="CB14"/>
  <c r="CD14"/>
  <c r="BL15"/>
  <c r="BN15"/>
  <c r="BP15"/>
  <c r="BR15"/>
  <c r="BT15"/>
  <c r="BV15"/>
  <c r="BX15"/>
  <c r="BZ15"/>
  <c r="CB15"/>
  <c r="CD15"/>
  <c r="BL16"/>
  <c r="BN16"/>
  <c r="BP16"/>
  <c r="BR16"/>
  <c r="BT16"/>
  <c r="BV16"/>
  <c r="BX16"/>
  <c r="BZ16"/>
  <c r="CB16"/>
  <c r="CD16"/>
  <c r="BK14"/>
  <c r="BM14"/>
  <c r="BO14"/>
  <c r="BQ14"/>
  <c r="BS14"/>
  <c r="BU14"/>
  <c r="BW14"/>
  <c r="BY14"/>
  <c r="CA14"/>
  <c r="CC14"/>
  <c r="BK15"/>
  <c r="BM15"/>
  <c r="BO15"/>
  <c r="BQ15"/>
  <c r="BS15"/>
  <c r="BU15"/>
  <c r="BW15"/>
  <c r="BY15"/>
  <c r="CA15"/>
  <c r="CC15"/>
  <c r="BK16"/>
  <c r="BM16"/>
  <c r="BO16"/>
  <c r="BQ16"/>
  <c r="BS16"/>
  <c r="BU16"/>
  <c r="BW16"/>
  <c r="BY16"/>
  <c r="CA16"/>
  <c r="CC16"/>
  <c r="BF17"/>
  <c r="BD17"/>
  <c r="BB17"/>
  <c r="AZ17"/>
  <c r="AX17"/>
  <c r="AV17"/>
  <c r="AT17"/>
  <c r="AR17"/>
  <c r="AP17"/>
  <c r="BG16"/>
  <c r="BE16"/>
  <c r="BC16"/>
  <c r="BA16"/>
  <c r="AY16"/>
  <c r="AW16"/>
  <c r="AU16"/>
  <c r="AS16"/>
  <c r="AQ16"/>
  <c r="AO16"/>
  <c r="BF15"/>
  <c r="BD15"/>
  <c r="BB15"/>
  <c r="AZ15"/>
  <c r="AX15"/>
  <c r="AV15"/>
  <c r="AT15"/>
  <c r="AR15"/>
  <c r="AP15"/>
  <c r="BG14"/>
  <c r="BE14"/>
  <c r="BC14"/>
  <c r="BA14"/>
  <c r="AY14"/>
  <c r="AW14"/>
  <c r="AU14"/>
  <c r="AS14"/>
  <c r="AQ14"/>
  <c r="AO14"/>
  <c r="BG17"/>
  <c r="BE17"/>
  <c r="BC17"/>
  <c r="BA17"/>
  <c r="AY17"/>
  <c r="AW17"/>
  <c r="AU17"/>
  <c r="AS17"/>
  <c r="AQ17"/>
  <c r="AO17"/>
  <c r="BF16"/>
  <c r="BD16"/>
  <c r="BB16"/>
  <c r="AZ16"/>
  <c r="AX16"/>
  <c r="AV16"/>
  <c r="AT16"/>
  <c r="AR16"/>
  <c r="AP16"/>
  <c r="AN17"/>
  <c r="AN15"/>
  <c r="AN14"/>
  <c r="CI3"/>
  <c r="CK3"/>
  <c r="CM3"/>
  <c r="CO3"/>
  <c r="CQ3"/>
  <c r="CS3"/>
  <c r="CU3"/>
  <c r="CW3"/>
  <c r="CY3"/>
  <c r="DA3"/>
  <c r="CI4"/>
  <c r="CK4"/>
  <c r="CM4"/>
  <c r="CO4"/>
  <c r="CQ4"/>
  <c r="CS4"/>
  <c r="CU4"/>
  <c r="CW4"/>
  <c r="CY4"/>
  <c r="DA4"/>
  <c r="CH3"/>
  <c r="CJ3"/>
  <c r="CL3"/>
  <c r="CN3"/>
  <c r="CP3"/>
  <c r="CR3"/>
  <c r="CT3"/>
  <c r="CV3"/>
  <c r="CX3"/>
  <c r="CZ3"/>
  <c r="CH4"/>
  <c r="CJ4"/>
  <c r="CL4"/>
  <c r="CN4"/>
  <c r="CP4"/>
  <c r="CR4"/>
  <c r="CT4"/>
  <c r="CV4"/>
  <c r="CX4"/>
  <c r="CZ4"/>
  <c r="BL3"/>
  <c r="BN3"/>
  <c r="BP3"/>
  <c r="BR3"/>
  <c r="BT3"/>
  <c r="BV3"/>
  <c r="BX3"/>
  <c r="BZ3"/>
  <c r="CB3"/>
  <c r="CD3"/>
  <c r="BL4"/>
  <c r="BN4"/>
  <c r="BP4"/>
  <c r="BR4"/>
  <c r="BT4"/>
  <c r="BV4"/>
  <c r="BX4"/>
  <c r="BZ4"/>
  <c r="CB4"/>
  <c r="CD4"/>
  <c r="BK3"/>
  <c r="BM3"/>
  <c r="BO3"/>
  <c r="BQ3"/>
  <c r="BS3"/>
  <c r="BU3"/>
  <c r="BW3"/>
  <c r="BY3"/>
  <c r="CA3"/>
  <c r="CC3"/>
  <c r="BK4"/>
  <c r="BM4"/>
  <c r="BO4"/>
  <c r="BQ4"/>
  <c r="BS4"/>
  <c r="BU4"/>
  <c r="BW4"/>
  <c r="BY4"/>
  <c r="CA4"/>
  <c r="CC4"/>
  <c r="BG3"/>
  <c r="BE3"/>
  <c r="BC3"/>
  <c r="BA3"/>
  <c r="AY3"/>
  <c r="AW3"/>
  <c r="AU3"/>
  <c r="AS3"/>
  <c r="AQ3"/>
  <c r="BF3"/>
  <c r="BD3"/>
  <c r="BB3"/>
  <c r="AZ3"/>
  <c r="AX3"/>
  <c r="AV3"/>
  <c r="AT3"/>
  <c r="AR3"/>
  <c r="AP3"/>
  <c r="AO4"/>
  <c r="AN4"/>
  <c r="AL5"/>
  <c r="AK6" s="1"/>
  <c r="AL6" s="1"/>
  <c r="E26" i="7"/>
  <c r="E27"/>
  <c r="E29"/>
  <c r="D26"/>
  <c r="D29"/>
  <c r="D27"/>
  <c r="C27"/>
  <c r="C28"/>
  <c r="C29"/>
  <c r="B29"/>
  <c r="B26"/>
  <c r="B27"/>
  <c r="DR15" i="13" l="1"/>
  <c r="DZ15"/>
  <c r="DX15"/>
  <c r="EF15"/>
  <c r="EH15"/>
  <c r="DT15"/>
  <c r="EB15"/>
  <c r="EF12"/>
  <c r="DV15"/>
  <c r="AS5"/>
  <c r="DT14" s="1"/>
  <c r="BD6"/>
  <c r="BA6"/>
  <c r="BU5"/>
  <c r="EV14" s="1"/>
  <c r="BZ5"/>
  <c r="FA2" s="1"/>
  <c r="CZ5"/>
  <c r="GA2" s="1"/>
  <c r="CJ5"/>
  <c r="FK14" s="1"/>
  <c r="CO5"/>
  <c r="FP14" s="1"/>
  <c r="CQ6"/>
  <c r="CP6"/>
  <c r="AV5"/>
  <c r="DW14" s="1"/>
  <c r="AN6"/>
  <c r="AR5"/>
  <c r="DS14" s="1"/>
  <c r="AO5"/>
  <c r="DP2" s="1"/>
  <c r="BE5"/>
  <c r="EF14" s="1"/>
  <c r="EF16" s="1"/>
  <c r="AZ6"/>
  <c r="AW6"/>
  <c r="BY5"/>
  <c r="EZ2" s="1"/>
  <c r="CD5"/>
  <c r="FE2" s="1"/>
  <c r="BN5"/>
  <c r="EO14" s="1"/>
  <c r="CN5"/>
  <c r="FO14" s="1"/>
  <c r="CS5"/>
  <c r="FT14" s="1"/>
  <c r="BX6"/>
  <c r="BW6"/>
  <c r="FN11"/>
  <c r="EY12"/>
  <c r="EX15"/>
  <c r="GA15"/>
  <c r="FX12"/>
  <c r="EP11"/>
  <c r="EL11"/>
  <c r="FC11"/>
  <c r="FU11"/>
  <c r="FV11"/>
  <c r="FE15"/>
  <c r="FI15"/>
  <c r="FU12"/>
  <c r="EZ11"/>
  <c r="EV11"/>
  <c r="FW11"/>
  <c r="FS11"/>
  <c r="FK11"/>
  <c r="GB11"/>
  <c r="FL11"/>
  <c r="FW15"/>
  <c r="FO15"/>
  <c r="FT15"/>
  <c r="EW12"/>
  <c r="FW12"/>
  <c r="FT12"/>
  <c r="FL12"/>
  <c r="ER12"/>
  <c r="FM11"/>
  <c r="FY15"/>
  <c r="FV15"/>
  <c r="FN15"/>
  <c r="FQ12"/>
  <c r="FZ12"/>
  <c r="FV12"/>
  <c r="GA14"/>
  <c r="GA11"/>
  <c r="FO11"/>
  <c r="FX11"/>
  <c r="FT11"/>
  <c r="FP11"/>
  <c r="FB15"/>
  <c r="EU15"/>
  <c r="EQ15"/>
  <c r="FS15"/>
  <c r="FK15"/>
  <c r="GB15"/>
  <c r="FX15"/>
  <c r="FP15"/>
  <c r="FL15"/>
  <c r="FE12"/>
  <c r="ES12"/>
  <c r="GA12"/>
  <c r="FS12"/>
  <c r="FO12"/>
  <c r="FK12"/>
  <c r="GB12"/>
  <c r="FP12"/>
  <c r="FE14"/>
  <c r="EM11"/>
  <c r="FY11"/>
  <c r="FQ11"/>
  <c r="FI11"/>
  <c r="FZ11"/>
  <c r="FR11"/>
  <c r="FJ11"/>
  <c r="FD15"/>
  <c r="EZ15"/>
  <c r="EV15"/>
  <c r="EW15"/>
  <c r="FU15"/>
  <c r="FQ15"/>
  <c r="FM15"/>
  <c r="FZ15"/>
  <c r="FR15"/>
  <c r="FJ15"/>
  <c r="EM12"/>
  <c r="FY12"/>
  <c r="FM12"/>
  <c r="FI12"/>
  <c r="FB12"/>
  <c r="ET12"/>
  <c r="EL12"/>
  <c r="FR12"/>
  <c r="FN12"/>
  <c r="FJ12"/>
  <c r="FD12"/>
  <c r="EV12"/>
  <c r="EN12"/>
  <c r="EZ14"/>
  <c r="EZ16" s="1"/>
  <c r="FD11"/>
  <c r="FD13" s="1"/>
  <c r="ER11"/>
  <c r="EN11"/>
  <c r="EN13" s="1"/>
  <c r="FE11"/>
  <c r="FA11"/>
  <c r="EW11"/>
  <c r="ES11"/>
  <c r="EO11"/>
  <c r="ET15"/>
  <c r="EP15"/>
  <c r="EL15"/>
  <c r="FC15"/>
  <c r="EY15"/>
  <c r="EM15"/>
  <c r="FA12"/>
  <c r="EO12"/>
  <c r="EX12"/>
  <c r="EP12"/>
  <c r="EP13" s="1"/>
  <c r="EZ12"/>
  <c r="FB11"/>
  <c r="EX11"/>
  <c r="ET11"/>
  <c r="EY11"/>
  <c r="EU11"/>
  <c r="EQ11"/>
  <c r="ER15"/>
  <c r="EN15"/>
  <c r="FA15"/>
  <c r="ES15"/>
  <c r="EO15"/>
  <c r="FC12"/>
  <c r="EU12"/>
  <c r="EQ12"/>
  <c r="EC15"/>
  <c r="DU15"/>
  <c r="DQ15"/>
  <c r="EA15"/>
  <c r="ED3"/>
  <c r="ED15"/>
  <c r="EG15"/>
  <c r="DY15"/>
  <c r="DP3"/>
  <c r="DP15"/>
  <c r="EE15"/>
  <c r="DW15"/>
  <c r="DS15"/>
  <c r="DO3"/>
  <c r="DP14"/>
  <c r="EF2"/>
  <c r="DT12"/>
  <c r="DX12"/>
  <c r="EB12"/>
  <c r="ED12"/>
  <c r="EH12"/>
  <c r="FO2"/>
  <c r="FP3"/>
  <c r="FB3"/>
  <c r="EX3"/>
  <c r="FO3"/>
  <c r="FO4" s="1"/>
  <c r="FK3"/>
  <c r="GB3"/>
  <c r="FX3"/>
  <c r="FL3"/>
  <c r="ER3"/>
  <c r="FV3"/>
  <c r="FT2"/>
  <c r="ET3"/>
  <c r="FC3"/>
  <c r="EQ3"/>
  <c r="GA3"/>
  <c r="FW3"/>
  <c r="FS3"/>
  <c r="FT3"/>
  <c r="FE3"/>
  <c r="FA3"/>
  <c r="FY3"/>
  <c r="FU3"/>
  <c r="FQ3"/>
  <c r="FM3"/>
  <c r="FI3"/>
  <c r="FZ3"/>
  <c r="FR3"/>
  <c r="FN3"/>
  <c r="FJ3"/>
  <c r="DT11"/>
  <c r="EP3"/>
  <c r="EL3"/>
  <c r="EY3"/>
  <c r="EU3"/>
  <c r="EM3"/>
  <c r="FD3"/>
  <c r="EZ3"/>
  <c r="EV3"/>
  <c r="EN3"/>
  <c r="EW3"/>
  <c r="ES3"/>
  <c r="EO3"/>
  <c r="DP11"/>
  <c r="DX11"/>
  <c r="EC12"/>
  <c r="EH11"/>
  <c r="DU12"/>
  <c r="EA12"/>
  <c r="DW12"/>
  <c r="DS12"/>
  <c r="DR6"/>
  <c r="DR12"/>
  <c r="DV6"/>
  <c r="DV12"/>
  <c r="DZ6"/>
  <c r="DZ12"/>
  <c r="EG12"/>
  <c r="DY12"/>
  <c r="DQ12"/>
  <c r="DP6"/>
  <c r="DP12"/>
  <c r="EE12"/>
  <c r="DV11"/>
  <c r="ED11"/>
  <c r="DO12"/>
  <c r="EB11"/>
  <c r="EF11"/>
  <c r="EG11"/>
  <c r="DY11"/>
  <c r="EE11"/>
  <c r="EE13" s="1"/>
  <c r="EA11"/>
  <c r="DW11"/>
  <c r="DS11"/>
  <c r="DR11"/>
  <c r="DR13" s="1"/>
  <c r="DZ11"/>
  <c r="EC11"/>
  <c r="DU11"/>
  <c r="DU13" s="1"/>
  <c r="DQ11"/>
  <c r="DO11"/>
  <c r="DO13" s="1"/>
  <c r="ED6"/>
  <c r="EH6"/>
  <c r="EB6"/>
  <c r="DX5"/>
  <c r="DT3"/>
  <c r="DT6"/>
  <c r="DX6"/>
  <c r="EF6"/>
  <c r="DP5"/>
  <c r="DP7" s="1"/>
  <c r="DT5"/>
  <c r="EO5"/>
  <c r="FS5"/>
  <c r="FO5"/>
  <c r="FK6"/>
  <c r="FW5"/>
  <c r="FT5"/>
  <c r="EP5"/>
  <c r="FY5"/>
  <c r="FD6"/>
  <c r="EV6"/>
  <c r="EZ5"/>
  <c r="FK5"/>
  <c r="GB5"/>
  <c r="FU5"/>
  <c r="FN5"/>
  <c r="FR6"/>
  <c r="EB5"/>
  <c r="EF5"/>
  <c r="EV5"/>
  <c r="ER5"/>
  <c r="EN5"/>
  <c r="EW5"/>
  <c r="ES5"/>
  <c r="GA5"/>
  <c r="FX5"/>
  <c r="FP5"/>
  <c r="FL5"/>
  <c r="EX6"/>
  <c r="EP6"/>
  <c r="EP7" s="1"/>
  <c r="EX5"/>
  <c r="EY5"/>
  <c r="FQ5"/>
  <c r="FM5"/>
  <c r="FI5"/>
  <c r="FZ5"/>
  <c r="FV5"/>
  <c r="FR5"/>
  <c r="FJ5"/>
  <c r="FT6"/>
  <c r="ER6"/>
  <c r="ER7" s="1"/>
  <c r="FD5"/>
  <c r="FE5"/>
  <c r="FA5"/>
  <c r="FB5"/>
  <c r="ET5"/>
  <c r="EL5"/>
  <c r="FC5"/>
  <c r="EU5"/>
  <c r="EQ5"/>
  <c r="EM5"/>
  <c r="EQ6"/>
  <c r="EM6"/>
  <c r="EM7" s="1"/>
  <c r="FY6"/>
  <c r="FU6"/>
  <c r="FU7" s="1"/>
  <c r="FJ6"/>
  <c r="EW6"/>
  <c r="EW7" s="1"/>
  <c r="GA6"/>
  <c r="FW6"/>
  <c r="FS6"/>
  <c r="FO6"/>
  <c r="GB6"/>
  <c r="GB7" s="1"/>
  <c r="FX6"/>
  <c r="FP6"/>
  <c r="FL6"/>
  <c r="EZ6"/>
  <c r="EZ7" s="1"/>
  <c r="FQ6"/>
  <c r="FQ7" s="1"/>
  <c r="FM6"/>
  <c r="FM7" s="1"/>
  <c r="FI6"/>
  <c r="FI7" s="1"/>
  <c r="FZ6"/>
  <c r="FZ7" s="1"/>
  <c r="FV6"/>
  <c r="FV7" s="1"/>
  <c r="FN6"/>
  <c r="FN7" s="1"/>
  <c r="FE6"/>
  <c r="FE7" s="1"/>
  <c r="FA6"/>
  <c r="FA7" s="1"/>
  <c r="ES6"/>
  <c r="EO6"/>
  <c r="EO7" s="1"/>
  <c r="EG6"/>
  <c r="DY6"/>
  <c r="FC6"/>
  <c r="EY6"/>
  <c r="EY7" s="1"/>
  <c r="EU6"/>
  <c r="EU7" s="1"/>
  <c r="FB6"/>
  <c r="ET6"/>
  <c r="EL6"/>
  <c r="EN6"/>
  <c r="EC6"/>
  <c r="DU6"/>
  <c r="DQ6"/>
  <c r="EE6"/>
  <c r="EA6"/>
  <c r="DW6"/>
  <c r="DS6"/>
  <c r="DO6"/>
  <c r="DR5"/>
  <c r="ED5"/>
  <c r="DO5"/>
  <c r="DR3"/>
  <c r="DV3"/>
  <c r="DZ3"/>
  <c r="EH3"/>
  <c r="DV5"/>
  <c r="DV7" s="1"/>
  <c r="DZ5"/>
  <c r="EH5"/>
  <c r="EH7" s="1"/>
  <c r="DQ5"/>
  <c r="DW5"/>
  <c r="DS5"/>
  <c r="DU5"/>
  <c r="EE5"/>
  <c r="EA5"/>
  <c r="EG5"/>
  <c r="EC5"/>
  <c r="DY5"/>
  <c r="DX3"/>
  <c r="EB3"/>
  <c r="EF3"/>
  <c r="EG3"/>
  <c r="EC3"/>
  <c r="DY3"/>
  <c r="DU3"/>
  <c r="DQ3"/>
  <c r="EE3"/>
  <c r="EA3"/>
  <c r="DW3"/>
  <c r="DS3"/>
  <c r="CM6"/>
  <c r="BT6"/>
  <c r="CL6"/>
  <c r="BS6"/>
  <c r="AR6"/>
  <c r="BV5"/>
  <c r="EW2" s="1"/>
  <c r="CV5"/>
  <c r="FW2" s="1"/>
  <c r="CY6"/>
  <c r="CI6"/>
  <c r="BP6"/>
  <c r="CX6"/>
  <c r="CH6"/>
  <c r="BO6"/>
  <c r="AZ5"/>
  <c r="EA2" s="1"/>
  <c r="AW5"/>
  <c r="DX2" s="1"/>
  <c r="AO6"/>
  <c r="BE6"/>
  <c r="BQ5"/>
  <c r="ER2" s="1"/>
  <c r="DA5"/>
  <c r="GB2" s="1"/>
  <c r="CK5"/>
  <c r="FL2" s="1"/>
  <c r="AN5"/>
  <c r="DO2" s="1"/>
  <c r="BD5"/>
  <c r="EE2" s="1"/>
  <c r="BA5"/>
  <c r="EB2" s="1"/>
  <c r="AV6"/>
  <c r="AS6"/>
  <c r="CC5"/>
  <c r="FD2" s="1"/>
  <c r="BM5"/>
  <c r="EN2" s="1"/>
  <c r="BR5"/>
  <c r="ES2" s="1"/>
  <c r="CR5"/>
  <c r="FS2" s="1"/>
  <c r="CW5"/>
  <c r="FX2" s="1"/>
  <c r="CU6"/>
  <c r="CB6"/>
  <c r="BL6"/>
  <c r="CT6"/>
  <c r="CA6"/>
  <c r="BK6"/>
  <c r="AP5"/>
  <c r="DQ2" s="1"/>
  <c r="AT5"/>
  <c r="DU2" s="1"/>
  <c r="AX5"/>
  <c r="DY2" s="1"/>
  <c r="BB5"/>
  <c r="EC2" s="1"/>
  <c r="BF5"/>
  <c r="EG2" s="1"/>
  <c r="AQ5"/>
  <c r="DR2" s="1"/>
  <c r="AU5"/>
  <c r="DV2" s="1"/>
  <c r="AY5"/>
  <c r="DZ2" s="1"/>
  <c r="BC5"/>
  <c r="ED2" s="1"/>
  <c r="BG5"/>
  <c r="EH2" s="1"/>
  <c r="AP6"/>
  <c r="AT6"/>
  <c r="AX6"/>
  <c r="BB6"/>
  <c r="BF6"/>
  <c r="AQ6"/>
  <c r="AU6"/>
  <c r="AY6"/>
  <c r="BC6"/>
  <c r="BG6"/>
  <c r="CA5"/>
  <c r="FB2" s="1"/>
  <c r="BW5"/>
  <c r="EX2" s="1"/>
  <c r="BS5"/>
  <c r="ET2" s="1"/>
  <c r="BO5"/>
  <c r="EP2" s="1"/>
  <c r="BK5"/>
  <c r="EL2" s="1"/>
  <c r="CB5"/>
  <c r="FC2" s="1"/>
  <c r="BX5"/>
  <c r="EY2" s="1"/>
  <c r="BT5"/>
  <c r="EU2" s="1"/>
  <c r="BP5"/>
  <c r="EQ2" s="1"/>
  <c r="BL5"/>
  <c r="EM2" s="1"/>
  <c r="CX5"/>
  <c r="FY2" s="1"/>
  <c r="CT5"/>
  <c r="FU2" s="1"/>
  <c r="CP5"/>
  <c r="FQ2" s="1"/>
  <c r="CL5"/>
  <c r="FM2" s="1"/>
  <c r="CH5"/>
  <c r="FI2" s="1"/>
  <c r="CY5"/>
  <c r="FZ2" s="1"/>
  <c r="CU5"/>
  <c r="FV2" s="1"/>
  <c r="CQ5"/>
  <c r="FR2" s="1"/>
  <c r="CM5"/>
  <c r="FN2" s="1"/>
  <c r="CI5"/>
  <c r="FJ2" s="1"/>
  <c r="DA6"/>
  <c r="CW6"/>
  <c r="CS6"/>
  <c r="CO6"/>
  <c r="CK6"/>
  <c r="CD6"/>
  <c r="BZ6"/>
  <c r="BV6"/>
  <c r="BR6"/>
  <c r="BN6"/>
  <c r="CZ6"/>
  <c r="CV6"/>
  <c r="CR6"/>
  <c r="CN6"/>
  <c r="CJ6"/>
  <c r="CC6"/>
  <c r="BY6"/>
  <c r="BU6"/>
  <c r="BQ6"/>
  <c r="BM6"/>
  <c r="DS2" l="1"/>
  <c r="DS4" s="1"/>
  <c r="FT4"/>
  <c r="FP2"/>
  <c r="FK2"/>
  <c r="DW2"/>
  <c r="FC13"/>
  <c r="FB13"/>
  <c r="DT2"/>
  <c r="FA14"/>
  <c r="FA16" s="1"/>
  <c r="DP4"/>
  <c r="DP8" s="1"/>
  <c r="GG2" s="1"/>
  <c r="GG4" s="1"/>
  <c r="GG5" s="1"/>
  <c r="EQ7"/>
  <c r="EF13"/>
  <c r="EF17" s="1"/>
  <c r="GW11" s="1"/>
  <c r="GW13" s="1"/>
  <c r="GW14" s="1"/>
  <c r="FT16"/>
  <c r="EV13"/>
  <c r="EO2"/>
  <c r="EO4" s="1"/>
  <c r="EO8" s="1"/>
  <c r="HF2" s="1"/>
  <c r="HF4" s="1"/>
  <c r="HF5" s="1"/>
  <c r="FV13"/>
  <c r="FE16"/>
  <c r="ED4"/>
  <c r="DO4"/>
  <c r="DT16"/>
  <c r="EZ13"/>
  <c r="EZ17" s="1"/>
  <c r="HQ11" s="1"/>
  <c r="HQ13" s="1"/>
  <c r="HQ14" s="1"/>
  <c r="FN13"/>
  <c r="EL13"/>
  <c r="FQ13"/>
  <c r="FS13"/>
  <c r="GA16"/>
  <c r="FX13"/>
  <c r="FO16"/>
  <c r="EW13"/>
  <c r="ER13"/>
  <c r="FZ13"/>
  <c r="FK13"/>
  <c r="FT13"/>
  <c r="FT17" s="1"/>
  <c r="IK11" s="1"/>
  <c r="IK13" s="1"/>
  <c r="IK14" s="1"/>
  <c r="FE13"/>
  <c r="ED13"/>
  <c r="DX13"/>
  <c r="ET13"/>
  <c r="FP16"/>
  <c r="DT13"/>
  <c r="EZ4"/>
  <c r="EZ8" s="1"/>
  <c r="HQ2" s="1"/>
  <c r="HQ4" s="1"/>
  <c r="HQ5" s="1"/>
  <c r="EX13"/>
  <c r="EV16"/>
  <c r="EV2"/>
  <c r="EV4" s="1"/>
  <c r="EO16"/>
  <c r="EY13"/>
  <c r="GB13"/>
  <c r="FK16"/>
  <c r="ES13"/>
  <c r="FM13"/>
  <c r="FJ14"/>
  <c r="FJ16" s="1"/>
  <c r="FU14"/>
  <c r="FU16" s="1"/>
  <c r="FC14"/>
  <c r="FC16" s="1"/>
  <c r="FC17" s="1"/>
  <c r="HT11" s="1"/>
  <c r="HT13" s="1"/>
  <c r="HT14" s="1"/>
  <c r="FR14"/>
  <c r="FR16" s="1"/>
  <c r="FW14"/>
  <c r="FW16" s="1"/>
  <c r="EU14"/>
  <c r="EU16" s="1"/>
  <c r="FU13"/>
  <c r="FM14"/>
  <c r="FM16" s="1"/>
  <c r="FM17" s="1"/>
  <c r="ID11" s="1"/>
  <c r="ID13" s="1"/>
  <c r="ID14" s="1"/>
  <c r="FL13"/>
  <c r="FW13"/>
  <c r="EW14"/>
  <c r="EW16" s="1"/>
  <c r="EX14"/>
  <c r="EX16" s="1"/>
  <c r="EX17" s="1"/>
  <c r="HO11" s="1"/>
  <c r="HO13" s="1"/>
  <c r="HO14" s="1"/>
  <c r="FL14"/>
  <c r="FL16" s="1"/>
  <c r="FL17" s="1"/>
  <c r="IC11" s="1"/>
  <c r="IC13" s="1"/>
  <c r="IC14" s="1"/>
  <c r="EN14"/>
  <c r="EN16" s="1"/>
  <c r="EN17" s="1"/>
  <c r="HE11" s="1"/>
  <c r="HE13" s="1"/>
  <c r="HE14" s="1"/>
  <c r="FJ13"/>
  <c r="FR13"/>
  <c r="EM13"/>
  <c r="FZ14"/>
  <c r="FZ16" s="1"/>
  <c r="FZ17" s="1"/>
  <c r="IQ11" s="1"/>
  <c r="IQ13" s="1"/>
  <c r="IQ14" s="1"/>
  <c r="FQ14"/>
  <c r="FQ16" s="1"/>
  <c r="EP14"/>
  <c r="EP16" s="1"/>
  <c r="EP17" s="1"/>
  <c r="HG11" s="1"/>
  <c r="HG13" s="1"/>
  <c r="HG14" s="1"/>
  <c r="FO13"/>
  <c r="FO17" s="1"/>
  <c r="IF11" s="1"/>
  <c r="IF13" s="1"/>
  <c r="IF14" s="1"/>
  <c r="GB14"/>
  <c r="GB16" s="1"/>
  <c r="FS14"/>
  <c r="FS16" s="1"/>
  <c r="ES14"/>
  <c r="ES16" s="1"/>
  <c r="ER14"/>
  <c r="ER16" s="1"/>
  <c r="FI13"/>
  <c r="FY13"/>
  <c r="FN14"/>
  <c r="FN16" s="1"/>
  <c r="FV14"/>
  <c r="FV16" s="1"/>
  <c r="FI14"/>
  <c r="FI16" s="1"/>
  <c r="FY14"/>
  <c r="FY16" s="1"/>
  <c r="ET14"/>
  <c r="ET16" s="1"/>
  <c r="FP13"/>
  <c r="GA13"/>
  <c r="FX14"/>
  <c r="FX16" s="1"/>
  <c r="EU13"/>
  <c r="FA13"/>
  <c r="EQ14"/>
  <c r="EQ16" s="1"/>
  <c r="FB14"/>
  <c r="FB16" s="1"/>
  <c r="EQ13"/>
  <c r="EL14"/>
  <c r="EL16" s="1"/>
  <c r="EO13"/>
  <c r="EM14"/>
  <c r="EM16" s="1"/>
  <c r="EY14"/>
  <c r="EY16" s="1"/>
  <c r="FD14"/>
  <c r="FD16" s="1"/>
  <c r="FD17" s="1"/>
  <c r="HU11" s="1"/>
  <c r="HU13" s="1"/>
  <c r="HU14" s="1"/>
  <c r="DW16"/>
  <c r="DP16"/>
  <c r="EC14"/>
  <c r="EC16" s="1"/>
  <c r="DS16"/>
  <c r="DO14"/>
  <c r="DO16" s="1"/>
  <c r="DO17" s="1"/>
  <c r="GF11" s="1"/>
  <c r="GF13" s="1"/>
  <c r="GF14" s="1"/>
  <c r="ED14"/>
  <c r="ED16" s="1"/>
  <c r="DW4"/>
  <c r="EF4"/>
  <c r="DZ13"/>
  <c r="DS13"/>
  <c r="DS17" s="1"/>
  <c r="GJ11" s="1"/>
  <c r="GJ13" s="1"/>
  <c r="GJ14" s="1"/>
  <c r="EA13"/>
  <c r="DY13"/>
  <c r="DV13"/>
  <c r="DV14"/>
  <c r="DV16" s="1"/>
  <c r="DQ13"/>
  <c r="EC13"/>
  <c r="DW13"/>
  <c r="EG13"/>
  <c r="EB13"/>
  <c r="EH13"/>
  <c r="GA4"/>
  <c r="DU14"/>
  <c r="DU16" s="1"/>
  <c r="DU17" s="1"/>
  <c r="GL11" s="1"/>
  <c r="GL13" s="1"/>
  <c r="GL14" s="1"/>
  <c r="EG14"/>
  <c r="EG16" s="1"/>
  <c r="DQ14"/>
  <c r="DQ16" s="1"/>
  <c r="EB14"/>
  <c r="EB16" s="1"/>
  <c r="DY14"/>
  <c r="DY16" s="1"/>
  <c r="DZ14"/>
  <c r="DZ16" s="1"/>
  <c r="EE14"/>
  <c r="EE16" s="1"/>
  <c r="EE17" s="1"/>
  <c r="GV11" s="1"/>
  <c r="GV13" s="1"/>
  <c r="GV14" s="1"/>
  <c r="EH14"/>
  <c r="EH16" s="1"/>
  <c r="DR14"/>
  <c r="DR16" s="1"/>
  <c r="DR17" s="1"/>
  <c r="GI11" s="1"/>
  <c r="GI13" s="1"/>
  <c r="GI14" s="1"/>
  <c r="EA14"/>
  <c r="EA16" s="1"/>
  <c r="DX14"/>
  <c r="DX16" s="1"/>
  <c r="DP13"/>
  <c r="FN4"/>
  <c r="FN8" s="1"/>
  <c r="IE2" s="1"/>
  <c r="IE4" s="1"/>
  <c r="IE5" s="1"/>
  <c r="FZ4"/>
  <c r="FZ8" s="1"/>
  <c r="IQ2" s="1"/>
  <c r="IQ4" s="1"/>
  <c r="IQ5" s="1"/>
  <c r="FM4"/>
  <c r="FM8" s="1"/>
  <c r="ID2" s="1"/>
  <c r="ID4" s="1"/>
  <c r="ID5" s="1"/>
  <c r="FU4"/>
  <c r="FU8" s="1"/>
  <c r="IL2" s="1"/>
  <c r="IL4" s="1"/>
  <c r="IL5" s="1"/>
  <c r="FW4"/>
  <c r="FX4"/>
  <c r="FK4"/>
  <c r="EY4"/>
  <c r="EY8" s="1"/>
  <c r="HP2" s="1"/>
  <c r="HP4" s="1"/>
  <c r="HP5" s="1"/>
  <c r="FJ4"/>
  <c r="FR4"/>
  <c r="FI4"/>
  <c r="FI8" s="1"/>
  <c r="HZ2" s="1"/>
  <c r="HZ4" s="1"/>
  <c r="HZ5" s="1"/>
  <c r="FQ4"/>
  <c r="FQ8" s="1"/>
  <c r="IH2" s="1"/>
  <c r="IH4" s="1"/>
  <c r="IH5" s="1"/>
  <c r="FY4"/>
  <c r="FS4"/>
  <c r="FV4"/>
  <c r="FV8" s="1"/>
  <c r="IM2" s="1"/>
  <c r="IM4" s="1"/>
  <c r="IM5" s="1"/>
  <c r="FL4"/>
  <c r="GB4"/>
  <c r="GB8" s="1"/>
  <c r="IS2" s="1"/>
  <c r="FP4"/>
  <c r="ES4"/>
  <c r="EN4"/>
  <c r="EU4"/>
  <c r="EU8" s="1"/>
  <c r="HL2" s="1"/>
  <c r="HL4" s="1"/>
  <c r="HL5" s="1"/>
  <c r="EL4"/>
  <c r="FA4"/>
  <c r="FA8" s="1"/>
  <c r="HR2" s="1"/>
  <c r="HR4" s="1"/>
  <c r="HR5" s="1"/>
  <c r="EQ4"/>
  <c r="ET4"/>
  <c r="EX4"/>
  <c r="EW4"/>
  <c r="EW8" s="1"/>
  <c r="HN2" s="1"/>
  <c r="HN4" s="1"/>
  <c r="HN5" s="1"/>
  <c r="FD4"/>
  <c r="EM4"/>
  <c r="EM8" s="1"/>
  <c r="HD2" s="1"/>
  <c r="HD4" s="1"/>
  <c r="HD5" s="1"/>
  <c r="EP4"/>
  <c r="EP8" s="1"/>
  <c r="HG2" s="1"/>
  <c r="HG4" s="1"/>
  <c r="HG5" s="1"/>
  <c r="FE4"/>
  <c r="FE8" s="1"/>
  <c r="HV2" s="1"/>
  <c r="HV4" s="1"/>
  <c r="HV5" s="1"/>
  <c r="FC4"/>
  <c r="ER4"/>
  <c r="ER8" s="1"/>
  <c r="HI2" s="1"/>
  <c r="HI4" s="1"/>
  <c r="HI5" s="1"/>
  <c r="FB4"/>
  <c r="EE4"/>
  <c r="DU4"/>
  <c r="EC4"/>
  <c r="DX4"/>
  <c r="DZ4"/>
  <c r="DR4"/>
  <c r="EA4"/>
  <c r="DQ4"/>
  <c r="DY4"/>
  <c r="EG4"/>
  <c r="EB4"/>
  <c r="EH4"/>
  <c r="EH8" s="1"/>
  <c r="GY2" s="1"/>
  <c r="GY4" s="1"/>
  <c r="GY5" s="1"/>
  <c r="DV4"/>
  <c r="DV8" s="1"/>
  <c r="GM2" s="1"/>
  <c r="GM4" s="1"/>
  <c r="GM5" s="1"/>
  <c r="DT4"/>
  <c r="DZ7"/>
  <c r="DR7"/>
  <c r="EL7"/>
  <c r="FB7"/>
  <c r="FP7"/>
  <c r="FS7"/>
  <c r="GA7"/>
  <c r="FY7"/>
  <c r="FT7"/>
  <c r="FT8" s="1"/>
  <c r="IK2" s="1"/>
  <c r="IK4" s="1"/>
  <c r="IK5" s="1"/>
  <c r="ED7"/>
  <c r="EN7"/>
  <c r="ET7"/>
  <c r="FC7"/>
  <c r="ES7"/>
  <c r="FL7"/>
  <c r="FX7"/>
  <c r="FO7"/>
  <c r="FO8" s="1"/>
  <c r="IF2" s="1"/>
  <c r="IF4" s="1"/>
  <c r="IF5" s="1"/>
  <c r="FW7"/>
  <c r="FJ7"/>
  <c r="DX7"/>
  <c r="FR7"/>
  <c r="FK7"/>
  <c r="FD7"/>
  <c r="EX7"/>
  <c r="EV7"/>
  <c r="DS7"/>
  <c r="EA7"/>
  <c r="DQ7"/>
  <c r="EC7"/>
  <c r="DY7"/>
  <c r="EB7"/>
  <c r="DW7"/>
  <c r="EE7"/>
  <c r="DU7"/>
  <c r="EG7"/>
  <c r="EF7"/>
  <c r="DT7"/>
  <c r="DO7"/>
  <c r="FX8" l="1"/>
  <c r="IO2" s="1"/>
  <c r="IO4" s="1"/>
  <c r="IO5" s="1"/>
  <c r="FB8"/>
  <c r="HS2" s="1"/>
  <c r="HS4" s="1"/>
  <c r="HS5" s="1"/>
  <c r="DW17"/>
  <c r="GN11" s="1"/>
  <c r="GN13" s="1"/>
  <c r="GN14" s="1"/>
  <c r="ED17"/>
  <c r="GU11" s="1"/>
  <c r="GU13" s="1"/>
  <c r="GU14" s="1"/>
  <c r="GA8"/>
  <c r="IR2" s="1"/>
  <c r="IR4" s="1"/>
  <c r="IR5" s="1"/>
  <c r="EQ17"/>
  <c r="HH11" s="1"/>
  <c r="HH13" s="1"/>
  <c r="HH14" s="1"/>
  <c r="FP17"/>
  <c r="IG11" s="1"/>
  <c r="IG13" s="1"/>
  <c r="IG14" s="1"/>
  <c r="FV17"/>
  <c r="IM11" s="1"/>
  <c r="IM13" s="1"/>
  <c r="IM14" s="1"/>
  <c r="DO8"/>
  <c r="GF2" s="1"/>
  <c r="GF4" s="1"/>
  <c r="GF5" s="1"/>
  <c r="EQ8"/>
  <c r="HH2" s="1"/>
  <c r="HH4" s="1"/>
  <c r="HH5" s="1"/>
  <c r="ET17"/>
  <c r="HK11" s="1"/>
  <c r="HK13" s="1"/>
  <c r="HK14" s="1"/>
  <c r="DP17"/>
  <c r="GG11" s="1"/>
  <c r="GG13" s="1"/>
  <c r="GG14" s="1"/>
  <c r="FE17"/>
  <c r="HV11" s="1"/>
  <c r="HV13" s="1"/>
  <c r="HV14" s="1"/>
  <c r="EY17"/>
  <c r="HP11" s="1"/>
  <c r="HP13" s="1"/>
  <c r="HP14" s="1"/>
  <c r="EL17"/>
  <c r="HC11" s="1"/>
  <c r="HC13" s="1"/>
  <c r="HC14" s="1"/>
  <c r="FB17"/>
  <c r="HS11" s="1"/>
  <c r="HS13" s="1"/>
  <c r="HS14" s="1"/>
  <c r="FX17"/>
  <c r="IO11" s="1"/>
  <c r="IO13" s="1"/>
  <c r="IO14" s="1"/>
  <c r="FS17"/>
  <c r="IJ11" s="1"/>
  <c r="IJ13" s="1"/>
  <c r="IJ14" s="1"/>
  <c r="EO17"/>
  <c r="HF11" s="1"/>
  <c r="HF13" s="1"/>
  <c r="HF14" s="1"/>
  <c r="ER17"/>
  <c r="HI11" s="1"/>
  <c r="HI13" s="1"/>
  <c r="HI14" s="1"/>
  <c r="GB17"/>
  <c r="IS11" s="1"/>
  <c r="IS13" s="1"/>
  <c r="IS14" s="1"/>
  <c r="FK17"/>
  <c r="IB11" s="1"/>
  <c r="IB13" s="1"/>
  <c r="IB14" s="1"/>
  <c r="EW17"/>
  <c r="HN11" s="1"/>
  <c r="HN13" s="1"/>
  <c r="HN14" s="1"/>
  <c r="DT17"/>
  <c r="GK11" s="1"/>
  <c r="GK13" s="1"/>
  <c r="GK14" s="1"/>
  <c r="FQ17"/>
  <c r="IH11" s="1"/>
  <c r="IH13" s="1"/>
  <c r="IH14" s="1"/>
  <c r="EV17"/>
  <c r="HM11" s="1"/>
  <c r="HM13" s="1"/>
  <c r="HM14" s="1"/>
  <c r="ED8"/>
  <c r="GU2" s="1"/>
  <c r="GU4" s="1"/>
  <c r="GU5" s="1"/>
  <c r="GA17"/>
  <c r="IR11" s="1"/>
  <c r="IR13" s="1"/>
  <c r="IR14" s="1"/>
  <c r="FN17"/>
  <c r="IE11" s="1"/>
  <c r="IE13" s="1"/>
  <c r="IE14" s="1"/>
  <c r="IS4"/>
  <c r="IS5" s="1"/>
  <c r="DX17"/>
  <c r="GO11" s="1"/>
  <c r="GO13" s="1"/>
  <c r="GO14" s="1"/>
  <c r="EM17"/>
  <c r="HD11" s="1"/>
  <c r="HD13" s="1"/>
  <c r="HD14" s="1"/>
  <c r="FA17"/>
  <c r="HR11" s="1"/>
  <c r="HR13" s="1"/>
  <c r="HR14" s="1"/>
  <c r="ES17"/>
  <c r="HJ11" s="1"/>
  <c r="HJ13" s="1"/>
  <c r="HJ14" s="1"/>
  <c r="DW8"/>
  <c r="GN2" s="1"/>
  <c r="GN4" s="1"/>
  <c r="GN5" s="1"/>
  <c r="FJ17"/>
  <c r="IA11" s="1"/>
  <c r="IA13" s="1"/>
  <c r="IA14" s="1"/>
  <c r="FW17"/>
  <c r="IN11" s="1"/>
  <c r="IN13" s="1"/>
  <c r="IN14" s="1"/>
  <c r="EF8"/>
  <c r="GW2" s="1"/>
  <c r="GW4" s="1"/>
  <c r="GW5" s="1"/>
  <c r="FP8"/>
  <c r="IG2" s="1"/>
  <c r="IG4" s="1"/>
  <c r="IG5" s="1"/>
  <c r="EU17"/>
  <c r="HL11" s="1"/>
  <c r="HL13" s="1"/>
  <c r="HL14" s="1"/>
  <c r="FR17"/>
  <c r="II11" s="1"/>
  <c r="II13" s="1"/>
  <c r="II14" s="1"/>
  <c r="FU17"/>
  <c r="IL11" s="1"/>
  <c r="IL13" s="1"/>
  <c r="IL14" s="1"/>
  <c r="EG8"/>
  <c r="GX2" s="1"/>
  <c r="GX4" s="1"/>
  <c r="GX5" s="1"/>
  <c r="EL8"/>
  <c r="HC2" s="1"/>
  <c r="HC4" s="1"/>
  <c r="HC5" s="1"/>
  <c r="EH17"/>
  <c r="GY11" s="1"/>
  <c r="GY13" s="1"/>
  <c r="GY14" s="1"/>
  <c r="EG17"/>
  <c r="GX11" s="1"/>
  <c r="GX13" s="1"/>
  <c r="GX14" s="1"/>
  <c r="EC17"/>
  <c r="GT11" s="1"/>
  <c r="GT13" s="1"/>
  <c r="GT14" s="1"/>
  <c r="FY17"/>
  <c r="IP11" s="1"/>
  <c r="IP13" s="1"/>
  <c r="IP14" s="1"/>
  <c r="FI17"/>
  <c r="HZ11" s="1"/>
  <c r="HZ13" s="1"/>
  <c r="HZ14" s="1"/>
  <c r="EB17"/>
  <c r="GS11" s="1"/>
  <c r="GS13" s="1"/>
  <c r="GS14" s="1"/>
  <c r="DQ17"/>
  <c r="GH11" s="1"/>
  <c r="GH13" s="1"/>
  <c r="GH14" s="1"/>
  <c r="DV17"/>
  <c r="GM11" s="1"/>
  <c r="GM13" s="1"/>
  <c r="GM14" s="1"/>
  <c r="EA17"/>
  <c r="GR11" s="1"/>
  <c r="GR13" s="1"/>
  <c r="GR14" s="1"/>
  <c r="DZ17"/>
  <c r="GQ11" s="1"/>
  <c r="GQ13" s="1"/>
  <c r="GQ14" s="1"/>
  <c r="DY17"/>
  <c r="GP11" s="1"/>
  <c r="GP13" s="1"/>
  <c r="GP14" s="1"/>
  <c r="ET8"/>
  <c r="HK2" s="1"/>
  <c r="HK4" s="1"/>
  <c r="HK5" s="1"/>
  <c r="DR8"/>
  <c r="GI2" s="1"/>
  <c r="GI4" s="1"/>
  <c r="GI5" s="1"/>
  <c r="DX8"/>
  <c r="GO2" s="1"/>
  <c r="GO4" s="1"/>
  <c r="GO5" s="1"/>
  <c r="FC8"/>
  <c r="HT2" s="1"/>
  <c r="HT4" s="1"/>
  <c r="HT5" s="1"/>
  <c r="EN8"/>
  <c r="HE2" s="1"/>
  <c r="HE4" s="1"/>
  <c r="HE5" s="1"/>
  <c r="DZ8"/>
  <c r="GQ2" s="1"/>
  <c r="GQ4" s="1"/>
  <c r="GQ5" s="1"/>
  <c r="FY8"/>
  <c r="IP2" s="1"/>
  <c r="IP4" s="1"/>
  <c r="IP5" s="1"/>
  <c r="ES8"/>
  <c r="HJ2" s="1"/>
  <c r="HJ4" s="1"/>
  <c r="HJ5" s="1"/>
  <c r="FW8"/>
  <c r="IN2" s="1"/>
  <c r="IN4" s="1"/>
  <c r="IN5" s="1"/>
  <c r="DT8"/>
  <c r="GK2" s="1"/>
  <c r="GK4" s="1"/>
  <c r="GK5" s="1"/>
  <c r="EE8"/>
  <c r="GV2" s="1"/>
  <c r="GV4" s="1"/>
  <c r="GV5" s="1"/>
  <c r="FR8"/>
  <c r="II2" s="1"/>
  <c r="II4" s="1"/>
  <c r="II5" s="1"/>
  <c r="FS8"/>
  <c r="IJ2" s="1"/>
  <c r="IJ4" s="1"/>
  <c r="IJ5" s="1"/>
  <c r="FL8"/>
  <c r="IC2" s="1"/>
  <c r="IC4" s="1"/>
  <c r="IC5" s="1"/>
  <c r="FJ8"/>
  <c r="IA2" s="1"/>
  <c r="IA4" s="1"/>
  <c r="IA5" s="1"/>
  <c r="EC8"/>
  <c r="GT2" s="1"/>
  <c r="GT4" s="1"/>
  <c r="GT5" s="1"/>
  <c r="FD8"/>
  <c r="HU2" s="1"/>
  <c r="HU4" s="1"/>
  <c r="HU5" s="1"/>
  <c r="DQ8"/>
  <c r="GH2" s="1"/>
  <c r="GH4" s="1"/>
  <c r="GH5" s="1"/>
  <c r="DS8"/>
  <c r="GJ2" s="1"/>
  <c r="GJ4" s="1"/>
  <c r="GJ5" s="1"/>
  <c r="FK8"/>
  <c r="IB2" s="1"/>
  <c r="IB4" s="1"/>
  <c r="IB5" s="1"/>
  <c r="DU8"/>
  <c r="GL2" s="1"/>
  <c r="GL4" s="1"/>
  <c r="GL5" s="1"/>
  <c r="EX8"/>
  <c r="HO2" s="1"/>
  <c r="HO4" s="1"/>
  <c r="HO5" s="1"/>
  <c r="EV8"/>
  <c r="HM2" s="1"/>
  <c r="HM4" s="1"/>
  <c r="HM5" s="1"/>
  <c r="EB8"/>
  <c r="GS2" s="1"/>
  <c r="GS4" s="1"/>
  <c r="GS5" s="1"/>
  <c r="DY8"/>
  <c r="GP2" s="1"/>
  <c r="GP4" s="1"/>
  <c r="GP5" s="1"/>
  <c r="EA8"/>
  <c r="GR2" s="1"/>
  <c r="GR4" s="1"/>
  <c r="GR5" s="1"/>
  <c r="IT14" l="1"/>
  <c r="IT5"/>
  <c r="IX3"/>
  <c r="IW3"/>
  <c r="JA9" l="1"/>
  <c r="IX9"/>
  <c r="IX10" l="1"/>
  <c r="JA10"/>
  <c r="JA11" l="1"/>
  <c r="IX11"/>
  <c r="JA12" l="1"/>
  <c r="IX12"/>
  <c r="IX13" l="1"/>
  <c r="IX16" s="1"/>
  <c r="JA13"/>
  <c r="JA16" s="1"/>
</calcChain>
</file>

<file path=xl/sharedStrings.xml><?xml version="1.0" encoding="utf-8"?>
<sst xmlns="http://schemas.openxmlformats.org/spreadsheetml/2006/main" count="5660" uniqueCount="955">
  <si>
    <t>Name</t>
  </si>
  <si>
    <t>POS</t>
  </si>
  <si>
    <t>OVR</t>
  </si>
  <si>
    <t>PASSING</t>
  </si>
  <si>
    <t>DEFENCE</t>
  </si>
  <si>
    <t>SCORING</t>
  </si>
  <si>
    <t>Aaron Voros</t>
  </si>
  <si>
    <t>LW</t>
  </si>
  <si>
    <t>Aaron Ward</t>
  </si>
  <si>
    <t>D</t>
  </si>
  <si>
    <t>Adam Burish</t>
  </si>
  <si>
    <t>RW</t>
  </si>
  <si>
    <t>Adam Foote</t>
  </si>
  <si>
    <t>Adam Hall</t>
  </si>
  <si>
    <t>C</t>
  </si>
  <si>
    <t>Adrian Aucoin</t>
  </si>
  <si>
    <t>Ales Hemsky</t>
  </si>
  <si>
    <t>Ales Kotalik</t>
  </si>
  <si>
    <t>Alex Goligoski</t>
  </si>
  <si>
    <t>Alex Kovalev</t>
  </si>
  <si>
    <t>Alex Ovechkin</t>
  </si>
  <si>
    <t>Alex Tanguay</t>
  </si>
  <si>
    <t>Alexander Edler</t>
  </si>
  <si>
    <t>Alexander Frolov</t>
  </si>
  <si>
    <t>Alexander Semin</t>
  </si>
  <si>
    <t>Alexandre Burrows</t>
  </si>
  <si>
    <t>Alexandre Picard</t>
  </si>
  <si>
    <t>Alexei Ponikarovsky</t>
  </si>
  <si>
    <t>Andreas Lilja</t>
  </si>
  <si>
    <t>Andrei Kostitsyn</t>
  </si>
  <si>
    <t>Andrei Markov</t>
  </si>
  <si>
    <t>Andrej Meszaros</t>
  </si>
  <si>
    <t>Andrej Sekera</t>
  </si>
  <si>
    <t>Andrew Alberts</t>
  </si>
  <si>
    <t>Andrew Brunette</t>
  </si>
  <si>
    <t>Andrew Cogliano</t>
  </si>
  <si>
    <t>Andrew Ference</t>
  </si>
  <si>
    <t>Andrew Ladd</t>
  </si>
  <si>
    <t>Andy Greene</t>
  </si>
  <si>
    <t>Andy McDonald</t>
  </si>
  <si>
    <t>Andy Sutton</t>
  </si>
  <si>
    <t>Andy Wozniewski</t>
  </si>
  <si>
    <t>Antoine Vermette</t>
  </si>
  <si>
    <t>Anton Babchuk</t>
  </si>
  <si>
    <t>Anton Stralman</t>
  </si>
  <si>
    <t>Anton Volchenkov</t>
  </si>
  <si>
    <t>Antti Miettinen</t>
  </si>
  <si>
    <t>Anze Kopitar</t>
  </si>
  <si>
    <t>Barret Jackman</t>
  </si>
  <si>
    <t>Ben Eager</t>
  </si>
  <si>
    <t>Ben Guite</t>
  </si>
  <si>
    <t>Benoit Pouliot</t>
  </si>
  <si>
    <t>Bill Guerin</t>
  </si>
  <si>
    <t>Blair Betts</t>
  </si>
  <si>
    <t>Blake Comeau</t>
  </si>
  <si>
    <t>Bobby Holik</t>
  </si>
  <si>
    <t>Bobby Ryan</t>
  </si>
  <si>
    <t>Boris Valabik</t>
  </si>
  <si>
    <t>Boyd Devereaux</t>
  </si>
  <si>
    <t>Boyd Gordon</t>
  </si>
  <si>
    <t>Brad Boyes</t>
  </si>
  <si>
    <t>Brad Richards</t>
  </si>
  <si>
    <t>Brad Richardson</t>
  </si>
  <si>
    <t>Brad Stuart</t>
  </si>
  <si>
    <t>Brad Winchester</t>
  </si>
  <si>
    <t>Brandon Dubinsky</t>
  </si>
  <si>
    <t>Braydon Coburn</t>
  </si>
  <si>
    <t>Brendan Bell</t>
  </si>
  <si>
    <t>Brendan Morrison</t>
  </si>
  <si>
    <t>Brendan Witt</t>
  </si>
  <si>
    <t>Brenden Morrow</t>
  </si>
  <si>
    <t>Brent Burns</t>
  </si>
  <si>
    <t>Brent Seabrook</t>
  </si>
  <si>
    <t>Brent Sopel</t>
  </si>
  <si>
    <t>Brett Clark</t>
  </si>
  <si>
    <t>Brett Lebda</t>
  </si>
  <si>
    <t>Brett McLean</t>
  </si>
  <si>
    <t>Brian Boyle</t>
  </si>
  <si>
    <t>Brian Campbell</t>
  </si>
  <si>
    <t>Brian Gionta</t>
  </si>
  <si>
    <t>Brian Lee</t>
  </si>
  <si>
    <t>Brian Pothier</t>
  </si>
  <si>
    <t>Brian Rafalski</t>
  </si>
  <si>
    <t>Brian Rolston</t>
  </si>
  <si>
    <t>Brian Sutherby</t>
  </si>
  <si>
    <t>Brooks Laich</t>
  </si>
  <si>
    <t>Brooks Orpik</t>
  </si>
  <si>
    <t>Bruno Gervais</t>
  </si>
  <si>
    <t>Bryan Allen</t>
  </si>
  <si>
    <t>Bryan Little</t>
  </si>
  <si>
    <t>Bryan McCabe</t>
  </si>
  <si>
    <t>Bryce Salvador</t>
  </si>
  <si>
    <t>Cam Barker</t>
  </si>
  <si>
    <t>Carlo Colaiacovo</t>
  </si>
  <si>
    <t>Chad LaRose</t>
  </si>
  <si>
    <t>Chris Campoli</t>
  </si>
  <si>
    <t>Chris Clark</t>
  </si>
  <si>
    <t>Chris Conner</t>
  </si>
  <si>
    <t>Chris Drury</t>
  </si>
  <si>
    <t>Chris Gratton</t>
  </si>
  <si>
    <t>Chris Higgins</t>
  </si>
  <si>
    <t>Chris Kelly</t>
  </si>
  <si>
    <t>Chris Kunitz</t>
  </si>
  <si>
    <t>Chris Neil</t>
  </si>
  <si>
    <t>Chris Phillips</t>
  </si>
  <si>
    <t>Chris Pronger</t>
  </si>
  <si>
    <t>Christian Backman</t>
  </si>
  <si>
    <t>Christoph Schubert</t>
  </si>
  <si>
    <t>Chuck Kobasew</t>
  </si>
  <si>
    <t>Claude Giroux</t>
  </si>
  <si>
    <t>Cody Bass</t>
  </si>
  <si>
    <t>Cody McCormick</t>
  </si>
  <si>
    <t>Cody McLeod</t>
  </si>
  <si>
    <t>Colby Armstrong</t>
  </si>
  <si>
    <t>Colin White</t>
  </si>
  <si>
    <t>Corey Perry</t>
  </si>
  <si>
    <t>Cory Sarich</t>
  </si>
  <si>
    <t>Cory Stillman</t>
  </si>
  <si>
    <t>Craig Adams</t>
  </si>
  <si>
    <t>Craig Conroy</t>
  </si>
  <si>
    <t>Craig Rivet</t>
  </si>
  <si>
    <t>Curtis Glencross</t>
  </si>
  <si>
    <t>Dainius Zubrus</t>
  </si>
  <si>
    <t>Dan Cleary</t>
  </si>
  <si>
    <t>Dan Hamhuis</t>
  </si>
  <si>
    <t>Daniel Alfredsson</t>
  </si>
  <si>
    <t>Daniel Briere</t>
  </si>
  <si>
    <t>Daniel Carcillo</t>
  </si>
  <si>
    <t>Daniel Girardi</t>
  </si>
  <si>
    <t>Daniel Paille</t>
  </si>
  <si>
    <t>Daniel Sedin</t>
  </si>
  <si>
    <t>Daniel Tjarnqvist</t>
  </si>
  <si>
    <t>Daniel Winnik</t>
  </si>
  <si>
    <t>Dany Heatley</t>
  </si>
  <si>
    <t>Darcy Tucker</t>
  </si>
  <si>
    <t>Darren Helm</t>
  </si>
  <si>
    <t>Darryl Sydor</t>
  </si>
  <si>
    <t>David Backes</t>
  </si>
  <si>
    <t>David Bolland</t>
  </si>
  <si>
    <t>David Booth</t>
  </si>
  <si>
    <t>David Clarkson</t>
  </si>
  <si>
    <t>David Hale</t>
  </si>
  <si>
    <t>David Jones</t>
  </si>
  <si>
    <t>David Krejci</t>
  </si>
  <si>
    <t>David Legwand</t>
  </si>
  <si>
    <t>David Moss</t>
  </si>
  <si>
    <t>David Perron</t>
  </si>
  <si>
    <t>Daymond Langkow</t>
  </si>
  <si>
    <t>Dean McAmmond</t>
  </si>
  <si>
    <t>Denis Gauthier</t>
  </si>
  <si>
    <t>Denis Grebeshkov</t>
  </si>
  <si>
    <t>Dennis Seidenberg</t>
  </si>
  <si>
    <t>Dennis Wideman</t>
  </si>
  <si>
    <t>Derek MacKenzie</t>
  </si>
  <si>
    <t>Derek Meech</t>
  </si>
  <si>
    <t>Derek Morris</t>
  </si>
  <si>
    <t>Derek Roy</t>
  </si>
  <si>
    <t>Derick Brassard</t>
  </si>
  <si>
    <t>Dion Phaneuf</t>
  </si>
  <si>
    <t>Dmitri Kalinin</t>
  </si>
  <si>
    <t>Dominic Moore</t>
  </si>
  <si>
    <t>Doug Weight</t>
  </si>
  <si>
    <t>Drew Stafford</t>
  </si>
  <si>
    <t>Duncan Keith</t>
  </si>
  <si>
    <t>Dustin Boyd</t>
  </si>
  <si>
    <t>Dustin Brown</t>
  </si>
  <si>
    <t>Dustin Byfuglien</t>
  </si>
  <si>
    <t>Dustin Penner</t>
  </si>
  <si>
    <t>Ed Jovanovski</t>
  </si>
  <si>
    <t>Enver Lisin</t>
  </si>
  <si>
    <t>Eric Belanger</t>
  </si>
  <si>
    <t>Eric Brewer</t>
  </si>
  <si>
    <t>Eric Fehr</t>
  </si>
  <si>
    <t>Eric Nystrom</t>
  </si>
  <si>
    <t>Eric Perrin</t>
  </si>
  <si>
    <t>Eric Staal</t>
  </si>
  <si>
    <t>Erik Christensen</t>
  </si>
  <si>
    <t>Erik Cole</t>
  </si>
  <si>
    <t>Erik Johnson</t>
  </si>
  <si>
    <t>Erik Reitz</t>
  </si>
  <si>
    <t>Ethan Moreau</t>
  </si>
  <si>
    <t>Evgeni Malkin</t>
  </si>
  <si>
    <t>Fedor Tyutin</t>
  </si>
  <si>
    <t>Fernando Pisani</t>
  </si>
  <si>
    <t>Filip Kuba</t>
  </si>
  <si>
    <t>Francis Bouillon</t>
  </si>
  <si>
    <t>Francois Beauchemin</t>
  </si>
  <si>
    <t>Frans Nielsen</t>
  </si>
  <si>
    <t>Frantisek Kaberle</t>
  </si>
  <si>
    <t>Freddy Meyer</t>
  </si>
  <si>
    <t>Fredrik Modin</t>
  </si>
  <si>
    <t>Fredrik Sjostrom</t>
  </si>
  <si>
    <t>Garnet Exelby</t>
  </si>
  <si>
    <t>Gary Roberts</t>
  </si>
  <si>
    <t>Gilbert Brule</t>
  </si>
  <si>
    <t>Glen Metropolit</t>
  </si>
  <si>
    <t>Greg de Vries</t>
  </si>
  <si>
    <t>Greg Zanon</t>
  </si>
  <si>
    <t>Gregory Campbell</t>
  </si>
  <si>
    <t>Guillaume Latendresse</t>
  </si>
  <si>
    <t>Hal Gill</t>
  </si>
  <si>
    <t>Henrik Sedin</t>
  </si>
  <si>
    <t>Henrik Tallinder</t>
  </si>
  <si>
    <t>Henrik Zetterberg</t>
  </si>
  <si>
    <t>Ian Laperriere</t>
  </si>
  <si>
    <t>Ian White</t>
  </si>
  <si>
    <t>Ilya Kovalchuk</t>
  </si>
  <si>
    <t>Jack Johnson</t>
  </si>
  <si>
    <t>Jamal Mayers</t>
  </si>
  <si>
    <t>James Sheppard</t>
  </si>
  <si>
    <t>James Wisniewski</t>
  </si>
  <si>
    <t>Jamie Langenbrunner</t>
  </si>
  <si>
    <t>Jan Hejda</t>
  </si>
  <si>
    <t>Jared Boll</t>
  </si>
  <si>
    <t>Jarkko Ruutu</t>
  </si>
  <si>
    <t>Jarome Iginla</t>
  </si>
  <si>
    <t>Jaroslav Spacek</t>
  </si>
  <si>
    <t>Jarret Stoll</t>
  </si>
  <si>
    <t>Jason Arnott</t>
  </si>
  <si>
    <t>Jason Blake</t>
  </si>
  <si>
    <t>Jason Chimera</t>
  </si>
  <si>
    <t>Jason Pominville</t>
  </si>
  <si>
    <t>Jason Smith</t>
  </si>
  <si>
    <t>Jason Spezza</t>
  </si>
  <si>
    <t>Jason Strudwick</t>
  </si>
  <si>
    <t>Jason Williams</t>
  </si>
  <si>
    <t>Jay Bouwmeester</t>
  </si>
  <si>
    <t>Jay McClement</t>
  </si>
  <si>
    <t>Jay McKee</t>
  </si>
  <si>
    <t>Jay Pandolfo</t>
  </si>
  <si>
    <t>Jean-Pierre Dumont</t>
  </si>
  <si>
    <t>Jed Ortmeyer</t>
  </si>
  <si>
    <t>Jeff Carter</t>
  </si>
  <si>
    <t>Jeff Finger</t>
  </si>
  <si>
    <t>Jeff Halpern</t>
  </si>
  <si>
    <t>Jeff Schultz</t>
  </si>
  <si>
    <t>Jeff Tambellini</t>
  </si>
  <si>
    <t>Jeff Woywitka</t>
  </si>
  <si>
    <t>Jere Lehtinen</t>
  </si>
  <si>
    <t>Jerred Smithson</t>
  </si>
  <si>
    <t>Jim Vandermeer</t>
  </si>
  <si>
    <t>Jiri Hudler</t>
  </si>
  <si>
    <t>Jiri Novotny</t>
  </si>
  <si>
    <t>Jiri Tlusty</t>
  </si>
  <si>
    <t>Joakim Lindstrom</t>
  </si>
  <si>
    <t>Jochen Hecht</t>
  </si>
  <si>
    <t>Joe Corvo</t>
  </si>
  <si>
    <t>Joel Lundqvist</t>
  </si>
  <si>
    <t>Joel Perrault</t>
  </si>
  <si>
    <t>Joffrey Lupul</t>
  </si>
  <si>
    <t>Johan Franzen</t>
  </si>
  <si>
    <t>John Erskine</t>
  </si>
  <si>
    <t>John Madden</t>
  </si>
  <si>
    <t>John-Michael Liles</t>
  </si>
  <si>
    <t>Johnny Oduya</t>
  </si>
  <si>
    <t>Jon Sim</t>
  </si>
  <si>
    <t>Jonathan Toews</t>
  </si>
  <si>
    <t>Joni Pitkanen</t>
  </si>
  <si>
    <t>Jordan Leopold</t>
  </si>
  <si>
    <t>Jordan Staal</t>
  </si>
  <si>
    <t>Jordin Tootoo</t>
  </si>
  <si>
    <t>Josef Melichar</t>
  </si>
  <si>
    <t>Josh Gorges</t>
  </si>
  <si>
    <t>Jussi Jokinen</t>
  </si>
  <si>
    <t>Justin Williams</t>
  </si>
  <si>
    <t>Kamil Kreps</t>
  </si>
  <si>
    <t>Karlis Skrastins</t>
  </si>
  <si>
    <t>Keith Ballard</t>
  </si>
  <si>
    <t>Keith Tkachuk</t>
  </si>
  <si>
    <t>Keith Yandle</t>
  </si>
  <si>
    <t>Ken Klee</t>
  </si>
  <si>
    <t>Kent Huskins</t>
  </si>
  <si>
    <t>Kevin Bieksa</t>
  </si>
  <si>
    <t>Kevin Klein</t>
  </si>
  <si>
    <t>Kim Johnsson</t>
  </si>
  <si>
    <t>Kimmo Timonen</t>
  </si>
  <si>
    <t>Kirk Maltby</t>
  </si>
  <si>
    <t>Kris Draper</t>
  </si>
  <si>
    <t>Kris Newbury</t>
  </si>
  <si>
    <t>Kris Russell</t>
  </si>
  <si>
    <t>Kristian Huselius</t>
  </si>
  <si>
    <t>Kristopher Letang</t>
  </si>
  <si>
    <t>Kurt Sauer</t>
  </si>
  <si>
    <t>Kurtis Foster</t>
  </si>
  <si>
    <t>Kyle Brodziak</t>
  </si>
  <si>
    <t>Kyle Calder</t>
  </si>
  <si>
    <t>Kyle Chipchura</t>
  </si>
  <si>
    <t>Kyle Okposo</t>
  </si>
  <si>
    <t>Kyle Turris</t>
  </si>
  <si>
    <t>Kyle Wellwood</t>
  </si>
  <si>
    <t>Ladislav Smid</t>
  </si>
  <si>
    <t>Lasse Kukkonen</t>
  </si>
  <si>
    <t>Lee Stempniak</t>
  </si>
  <si>
    <t>Loui Eriksson</t>
  </si>
  <si>
    <t>Lubomir Visnovsky</t>
  </si>
  <si>
    <t>Lukas Krajicek</t>
  </si>
  <si>
    <t>Manny Malhotra</t>
  </si>
  <si>
    <t>Marc Savard</t>
  </si>
  <si>
    <t>Marc Staal</t>
  </si>
  <si>
    <t>Marc-Andre Bergeron</t>
  </si>
  <si>
    <t>Marco Sturm</t>
  </si>
  <si>
    <t>Marek Svatos</t>
  </si>
  <si>
    <t>Marek Zidlicky</t>
  </si>
  <si>
    <t>Marian Gaborik</t>
  </si>
  <si>
    <t>Marian Hossa</t>
  </si>
  <si>
    <t>Mark Bell</t>
  </si>
  <si>
    <t>Mark Eaton</t>
  </si>
  <si>
    <t>Mark Fistric</t>
  </si>
  <si>
    <t>Mark Giordano</t>
  </si>
  <si>
    <t>Mark Parrish</t>
  </si>
  <si>
    <t>Mark Recchi</t>
  </si>
  <si>
    <t>Mark Streit</t>
  </si>
  <si>
    <t>Mark Stuart</t>
  </si>
  <si>
    <t>Markus Naslund</t>
  </si>
  <si>
    <t>Martin Erat</t>
  </si>
  <si>
    <t>Martin Hanzal</t>
  </si>
  <si>
    <t>Martin Havlat</t>
  </si>
  <si>
    <t>Martin Skoula</t>
  </si>
  <si>
    <t>Martin St. Louis</t>
  </si>
  <si>
    <t>Mason Raymond</t>
  </si>
  <si>
    <t>Mathieu Dandenault</t>
  </si>
  <si>
    <t>Mathieu Schneider</t>
  </si>
  <si>
    <t>Matt Bradley</t>
  </si>
  <si>
    <t>Matt Carle</t>
  </si>
  <si>
    <t>Matt Cooke</t>
  </si>
  <si>
    <t>Matt Cullen</t>
  </si>
  <si>
    <t>Matt Ellis</t>
  </si>
  <si>
    <t>Matt Greene</t>
  </si>
  <si>
    <t>Matt Moulson</t>
  </si>
  <si>
    <t>Matt Niskanen</t>
  </si>
  <si>
    <t>Matt Pettinger</t>
  </si>
  <si>
    <t>Matt Stajan</t>
  </si>
  <si>
    <t>Matt Walker</t>
  </si>
  <si>
    <t>Matthew Lombardi</t>
  </si>
  <si>
    <t>Mattias Ohlund</t>
  </si>
  <si>
    <t>Maxim Afinogenov</t>
  </si>
  <si>
    <t>Maxim Lapierre</t>
  </si>
  <si>
    <t>Maxime Talbot</t>
  </si>
  <si>
    <t>Michael Cammalleri</t>
  </si>
  <si>
    <t>Michael Nylander</t>
  </si>
  <si>
    <t>Michael Peca</t>
  </si>
  <si>
    <t>Michael Rupp</t>
  </si>
  <si>
    <t>Michael Ryder</t>
  </si>
  <si>
    <t>Michal Handzus</t>
  </si>
  <si>
    <t>Michal Rozsival</t>
  </si>
  <si>
    <t>Michel Ouellet</t>
  </si>
  <si>
    <t>Mikael Samuelsson</t>
  </si>
  <si>
    <t>Mike Commodore</t>
  </si>
  <si>
    <t>Mike Comrie</t>
  </si>
  <si>
    <t>Mike Fisher</t>
  </si>
  <si>
    <t>Mike Green</t>
  </si>
  <si>
    <t>Mike Knuble</t>
  </si>
  <si>
    <t>Mike Komisarek</t>
  </si>
  <si>
    <t>Mike Lundin</t>
  </si>
  <si>
    <t>Mike Modano</t>
  </si>
  <si>
    <t>Mike Mottau</t>
  </si>
  <si>
    <t>Mike Ribeiro</t>
  </si>
  <si>
    <t>Mike Richards</t>
  </si>
  <si>
    <t>Mike Sillinger</t>
  </si>
  <si>
    <t>Mike Van Ryn</t>
  </si>
  <si>
    <t>Mike Weaver</t>
  </si>
  <si>
    <t>Mike Weber</t>
  </si>
  <si>
    <t>Mike Zigomanis</t>
  </si>
  <si>
    <t>Mikhail Grabovski</t>
  </si>
  <si>
    <t>Mikko Koivu</t>
  </si>
  <si>
    <t>Milan Hejduk</t>
  </si>
  <si>
    <t>Milan Jurcina</t>
  </si>
  <si>
    <t>Milan Lucic</t>
  </si>
  <si>
    <t>Miroslav Satan</t>
  </si>
  <si>
    <t>Nathan Horton</t>
  </si>
  <si>
    <t>Nathan Paetsch</t>
  </si>
  <si>
    <t>Nick Boynton</t>
  </si>
  <si>
    <t>Nick Foligno</t>
  </si>
  <si>
    <t>Nick Schultz</t>
  </si>
  <si>
    <t>Nicklas Backstrom</t>
  </si>
  <si>
    <t>Nicklas Grossman</t>
  </si>
  <si>
    <t>Nicklas Lidstrom</t>
  </si>
  <si>
    <t>Niclas Havelid</t>
  </si>
  <si>
    <t>Niclas Wallin</t>
  </si>
  <si>
    <t>Nigel Dawes</t>
  </si>
  <si>
    <t>Nik Antropov</t>
  </si>
  <si>
    <t>Niklas Hagman</t>
  </si>
  <si>
    <t>Niklas Kronwall</t>
  </si>
  <si>
    <t>Nikolai Zherdev</t>
  </si>
  <si>
    <t>Noah Welch</t>
  </si>
  <si>
    <t>Ole-Kristian Tollefsen</t>
  </si>
  <si>
    <t>Olli Jokinen</t>
  </si>
  <si>
    <t>Ossi Vaananen</t>
  </si>
  <si>
    <t>Owen Nolan</t>
  </si>
  <si>
    <t>P.J. Axelsson</t>
  </si>
  <si>
    <t>Pascal Dupuis</t>
  </si>
  <si>
    <t>Patrice Bergeron</t>
  </si>
  <si>
    <t>Patrick Eaves</t>
  </si>
  <si>
    <t>Patrick Kaleta</t>
  </si>
  <si>
    <t>Patrick Kane</t>
  </si>
  <si>
    <t>Patrick O'Sullivan</t>
  </si>
  <si>
    <t>Patrick Rissmiller</t>
  </si>
  <si>
    <t>Patrick Sharp</t>
  </si>
  <si>
    <t>Patrik Elias</t>
  </si>
  <si>
    <t>Paul Gaustad</t>
  </si>
  <si>
    <t>Paul Kariya</t>
  </si>
  <si>
    <t>Paul Mara</t>
  </si>
  <si>
    <t>Paul Martin</t>
  </si>
  <si>
    <t>Paul Ranger</t>
  </si>
  <si>
    <t>Paul Stastny</t>
  </si>
  <si>
    <t>Pavel Datsyuk</t>
  </si>
  <si>
    <t>Pavel Kubina</t>
  </si>
  <si>
    <t>Pavol Demitra</t>
  </si>
  <si>
    <t>Peter Harrold</t>
  </si>
  <si>
    <t>Peter Mueller</t>
  </si>
  <si>
    <t>Petr Prucha</t>
  </si>
  <si>
    <t>Petr Sykora</t>
  </si>
  <si>
    <t>Petteri Nokelainen</t>
  </si>
  <si>
    <t>Phil Kessel</t>
  </si>
  <si>
    <t>Philippe Boucher</t>
  </si>
  <si>
    <t>Pierre-Marc Bouchard</t>
  </si>
  <si>
    <t>R.J. Umberger</t>
  </si>
  <si>
    <t>Radek Bonk</t>
  </si>
  <si>
    <t>Radek Dvorak</t>
  </si>
  <si>
    <t>Radek Martinek</t>
  </si>
  <si>
    <t>Radim Vrbata</t>
  </si>
  <si>
    <t>Raffi Torres</t>
  </si>
  <si>
    <t>Randy Jones</t>
  </si>
  <si>
    <t>Ray Whitney</t>
  </si>
  <si>
    <t>Rene Bourque</t>
  </si>
  <si>
    <t>Rich Peverley</t>
  </si>
  <si>
    <t>Richard Park</t>
  </si>
  <si>
    <t>Richard Zednik</t>
  </si>
  <si>
    <t>Rick Nash</t>
  </si>
  <si>
    <t>Rob Davison</t>
  </si>
  <si>
    <t>Rob Niedermayer</t>
  </si>
  <si>
    <t>Rob Scuderi</t>
  </si>
  <si>
    <t>Robert Lang</t>
  </si>
  <si>
    <t>Robyn Regehr</t>
  </si>
  <si>
    <t>Rod Brind'Amour</t>
  </si>
  <si>
    <t>Roman Hamrlik</t>
  </si>
  <si>
    <t>Ron Hainsey</t>
  </si>
  <si>
    <t>Rostislav Klesla</t>
  </si>
  <si>
    <t>Rostislav Olesz</t>
  </si>
  <si>
    <t>Ruslan Fedotenko</t>
  </si>
  <si>
    <t>Ruslan Salei</t>
  </si>
  <si>
    <t>Ryan Bayda</t>
  </si>
  <si>
    <t>Ryan Callahan</t>
  </si>
  <si>
    <t>Ryan Carter</t>
  </si>
  <si>
    <t>Ryan Craig</t>
  </si>
  <si>
    <t>Ryan Getzlaf</t>
  </si>
  <si>
    <t>Ryan Johnson</t>
  </si>
  <si>
    <t>Ryan Kesler</t>
  </si>
  <si>
    <t>Ryan Malone</t>
  </si>
  <si>
    <t>Ryan O'Byrne</t>
  </si>
  <si>
    <t>Ryan Shannon</t>
  </si>
  <si>
    <t>Ryan Smyth</t>
  </si>
  <si>
    <t>Ryan Stone</t>
  </si>
  <si>
    <t>Ryan Suter</t>
  </si>
  <si>
    <t>Ryan Whitney</t>
  </si>
  <si>
    <t>Saku Koivu</t>
  </si>
  <si>
    <t>Sam Gagner</t>
  </si>
  <si>
    <t>Sami Salo</t>
  </si>
  <si>
    <t>Samuel Pahlsson</t>
  </si>
  <si>
    <t>Scott Gomez</t>
  </si>
  <si>
    <t>Scott Hannan</t>
  </si>
  <si>
    <t>Scott Hartnell</t>
  </si>
  <si>
    <t>Scott Nichol</t>
  </si>
  <si>
    <t>Scott Niedermayer</t>
  </si>
  <si>
    <t>Scott Walker</t>
  </si>
  <si>
    <t>Scottie Upshall</t>
  </si>
  <si>
    <t>Sean Avery</t>
  </si>
  <si>
    <t>Sean Bergenheim</t>
  </si>
  <si>
    <t>Sean O'Donnell</t>
  </si>
  <si>
    <t>Sergei Fedorov</t>
  </si>
  <si>
    <t>Sergei Gonchar</t>
  </si>
  <si>
    <t>Sergei Kostitsyn</t>
  </si>
  <si>
    <t>Sergei Samsonov</t>
  </si>
  <si>
    <t>Sergei Zubov</t>
  </si>
  <si>
    <t>Shane Doan</t>
  </si>
  <si>
    <t>Shane Hnidy</t>
  </si>
  <si>
    <t>Shane O'Brien</t>
  </si>
  <si>
    <t>Shaone Morrisonn</t>
  </si>
  <si>
    <t>Shawn Horcoff</t>
  </si>
  <si>
    <t>Shawn Matthias</t>
  </si>
  <si>
    <t>Shawn Thornton</t>
  </si>
  <si>
    <t>Shea Weber</t>
  </si>
  <si>
    <t>Shean Donovan</t>
  </si>
  <si>
    <t>Sheldon Brookbank</t>
  </si>
  <si>
    <t>Sheldon Souray</t>
  </si>
  <si>
    <t>Sidney Crosby</t>
  </si>
  <si>
    <t>Simon Gagne</t>
  </si>
  <si>
    <t>Slava Kozlov</t>
  </si>
  <si>
    <t>Stephane Robidas</t>
  </si>
  <si>
    <t>Stephane Veilleux</t>
  </si>
  <si>
    <t>Stephen Weiss</t>
  </si>
  <si>
    <t>Steve Begin</t>
  </si>
  <si>
    <t>Steve Bernier</t>
  </si>
  <si>
    <t>Steve Downie</t>
  </si>
  <si>
    <t>Steve Eminger</t>
  </si>
  <si>
    <t>Steve Montador</t>
  </si>
  <si>
    <t>Steve Ott</t>
  </si>
  <si>
    <t>Steve Staios</t>
  </si>
  <si>
    <t>Steve Sullivan</t>
  </si>
  <si>
    <t>Steve Wagner</t>
  </si>
  <si>
    <t>Steven Reinprecht</t>
  </si>
  <si>
    <t>T.J. Hensick</t>
  </si>
  <si>
    <t>Taylor Pyatt</t>
  </si>
  <si>
    <t>Thomas Vanek</t>
  </si>
  <si>
    <t>Tim Connolly</t>
  </si>
  <si>
    <t>Tim Gleason</t>
  </si>
  <si>
    <t>Tobias Enstrom</t>
  </si>
  <si>
    <t>Toby Petersen</t>
  </si>
  <si>
    <t>Todd Bertuzzi</t>
  </si>
  <si>
    <t>Todd Fedoruk</t>
  </si>
  <si>
    <t>Todd Marchant</t>
  </si>
  <si>
    <t>Todd White</t>
  </si>
  <si>
    <t>Tom Gilbert</t>
  </si>
  <si>
    <t>Tom Kostopoulos</t>
  </si>
  <si>
    <t>Tom Poti</t>
  </si>
  <si>
    <t>Tom Preissing</t>
  </si>
  <si>
    <t>Tomas Fleischmann</t>
  </si>
  <si>
    <t>Tomas Holmstrom</t>
  </si>
  <si>
    <t>Tomas Kaberle</t>
  </si>
  <si>
    <t>Tomas Kopecky</t>
  </si>
  <si>
    <t>Tomas Plekanec</t>
  </si>
  <si>
    <t>Toni Lydman</t>
  </si>
  <si>
    <t>Travis Moen</t>
  </si>
  <si>
    <t>Travis Zajac</t>
  </si>
  <si>
    <t>Trent Hunter</t>
  </si>
  <si>
    <t>Trevor Daley</t>
  </si>
  <si>
    <t>Troy Brouwer</t>
  </si>
  <si>
    <t>Tuomo Ruutu</t>
  </si>
  <si>
    <t>Tyler Arnason</t>
  </si>
  <si>
    <t>Tyler Kennedy</t>
  </si>
  <si>
    <t>Vaclav Prospal</t>
  </si>
  <si>
    <t>Valtteri Filppula</t>
  </si>
  <si>
    <t>Vernon Fiddler</t>
  </si>
  <si>
    <t>Viktor Kozlov</t>
  </si>
  <si>
    <t>Ville Koistinen</t>
  </si>
  <si>
    <t>Ville Peltonen</t>
  </si>
  <si>
    <t>Vincent Lecavalier</t>
  </si>
  <si>
    <t>Wade Redden</t>
  </si>
  <si>
    <t>Wayne Primeau</t>
  </si>
  <si>
    <t>Willie Mitchell</t>
  </si>
  <si>
    <t>Wojtek Wolski</t>
  </si>
  <si>
    <t>Yan Stastny</t>
  </si>
  <si>
    <t>Zach Parise</t>
  </si>
  <si>
    <t>Zbynek Michalek</t>
  </si>
  <si>
    <t>Zdeno Chara</t>
  </si>
  <si>
    <t>Nom</t>
  </si>
  <si>
    <t>Nicklas Bergfors</t>
  </si>
  <si>
    <t>Johnny Boychuk</t>
  </si>
  <si>
    <t>Dan Boyle</t>
  </si>
  <si>
    <t>DRAFT 2008</t>
  </si>
  <si>
    <t>SAISON 2007-2008</t>
  </si>
  <si>
    <t>Jonathan Cheechoo</t>
  </si>
  <si>
    <t>SAN JOSE SHARKS</t>
  </si>
  <si>
    <t>Cal Clutterbuck</t>
  </si>
  <si>
    <t>Repêchage passés</t>
  </si>
  <si>
    <t>Jake Dowell</t>
  </si>
  <si>
    <t>Patrick Dwyer</t>
  </si>
  <si>
    <t>Christian Ehrhoff</t>
  </si>
  <si>
    <t>Jonathan Ericsson</t>
  </si>
  <si>
    <t>Colin Fraser</t>
  </si>
  <si>
    <t>Michael Frolik</t>
  </si>
  <si>
    <t>Jason Garrison</t>
  </si>
  <si>
    <t>Nathan Gerbe</t>
  </si>
  <si>
    <t>Marcel Goc</t>
  </si>
  <si>
    <t>Marc-Andre Gragnani</t>
  </si>
  <si>
    <t>Mike Grier</t>
  </si>
  <si>
    <t>Matt Halischuk</t>
  </si>
  <si>
    <t>Jannik Hansen</t>
  </si>
  <si>
    <t>Jay Harrison</t>
  </si>
  <si>
    <t>Matt Hendricks</t>
  </si>
  <si>
    <t>Jack Hillen</t>
  </si>
  <si>
    <t>Niklas Hjalmarsson</t>
  </si>
  <si>
    <t>Patric Hornqvist</t>
  </si>
  <si>
    <t>Matt Hunwick</t>
  </si>
  <si>
    <t>Zenon Konopka</t>
  </si>
  <si>
    <t>Nikolai Kulemin</t>
  </si>
  <si>
    <t>Ville Leino</t>
  </si>
  <si>
    <t>Trevor Lewis</t>
  </si>
  <si>
    <t>Clarke MacArthur</t>
  </si>
  <si>
    <t>Andrew MacDonald</t>
  </si>
  <si>
    <t>Marek Malik</t>
  </si>
  <si>
    <t>Patrick Marleau</t>
  </si>
  <si>
    <t>Jamie McGinn</t>
  </si>
  <si>
    <t>Marc Methot</t>
  </si>
  <si>
    <t>Milan Michalek</t>
  </si>
  <si>
    <t>Douglas Murray</t>
  </si>
  <si>
    <t>James Neal</t>
  </si>
  <si>
    <t>Andreas Nodl</t>
  </si>
  <si>
    <t>T.J. Oshie</t>
  </si>
  <si>
    <t>Max Pacioretty</t>
  </si>
  <si>
    <t>Adam Pardy</t>
  </si>
  <si>
    <t>Joe Pavelski</t>
  </si>
  <si>
    <t>Roman Polak</t>
  </si>
  <si>
    <t>Marc-Antoine Pouliot</t>
  </si>
  <si>
    <t>Darroll Powe</t>
  </si>
  <si>
    <t>Brandon Prust</t>
  </si>
  <si>
    <t>Teddy Purcell</t>
  </si>
  <si>
    <t>Kyle Quincey</t>
  </si>
  <si>
    <t>Peter Regin</t>
  </si>
  <si>
    <t>Teemu Selanne</t>
  </si>
  <si>
    <t>Devin Setoguchi</t>
  </si>
  <si>
    <t>Wayne Simmonds</t>
  </si>
  <si>
    <t>Jack Skille</t>
  </si>
  <si>
    <t>Vladimir Sobotka</t>
  </si>
  <si>
    <t>David Steckel</t>
  </si>
  <si>
    <t>Alexander Steen</t>
  </si>
  <si>
    <t>Chris Stewart</t>
  </si>
  <si>
    <t>Brandon Sutter</t>
  </si>
  <si>
    <t>Nate Thompson</t>
  </si>
  <si>
    <t>Joe Thornton</t>
  </si>
  <si>
    <t>Kris Versteeg</t>
  </si>
  <si>
    <t>Marc-Edouard Vlasic</t>
  </si>
  <si>
    <t>Jakub Voracek</t>
  </si>
  <si>
    <t>Joel Ward</t>
  </si>
  <si>
    <t>Yannick Weber</t>
  </si>
  <si>
    <t>James Van Riemsdyk</t>
  </si>
  <si>
    <t>Karl Alzner</t>
  </si>
  <si>
    <t>Logan Couture</t>
  </si>
  <si>
    <t>Keaton Ellerby</t>
  </si>
  <si>
    <t>Ryan McDonagh</t>
  </si>
  <si>
    <t>Lars Eller</t>
  </si>
  <si>
    <t>Kevin Shattenkirk</t>
  </si>
  <si>
    <t>Jim O'Brien</t>
  </si>
  <si>
    <t>P.K. Subban</t>
  </si>
  <si>
    <t>Dana Tyrell</t>
  </si>
  <si>
    <t>T.J. Galiardi</t>
  </si>
  <si>
    <t>Alec Martinez</t>
  </si>
  <si>
    <t>Matt Frattin</t>
  </si>
  <si>
    <t>Dwight King</t>
  </si>
  <si>
    <t>Justin Falk</t>
  </si>
  <si>
    <t>Jamie Benn</t>
  </si>
  <si>
    <t>Carl Hagelin</t>
  </si>
  <si>
    <t>Michael Grabner</t>
  </si>
  <si>
    <t>Artem Anissimov</t>
  </si>
  <si>
    <t>Jamie McBain</t>
  </si>
  <si>
    <t>Brad Marchand</t>
  </si>
  <si>
    <t>Viktor Stalberg</t>
  </si>
  <si>
    <t>Adam McQuaid</t>
  </si>
  <si>
    <t>Mark Fayne</t>
  </si>
  <si>
    <t>Âge</t>
  </si>
  <si>
    <t>Martin Brodeur</t>
  </si>
  <si>
    <t>Roberto Luongo</t>
  </si>
  <si>
    <t>Miikka Kiprusoff</t>
  </si>
  <si>
    <t>Marty Turco</t>
  </si>
  <si>
    <t>Jean-Sebastien Giguere</t>
  </si>
  <si>
    <t>Henrik Lundqvist</t>
  </si>
  <si>
    <t>Marc-Andre Fleury</t>
  </si>
  <si>
    <t>Chris Osgood</t>
  </si>
  <si>
    <t>Tomas Vokoun</t>
  </si>
  <si>
    <t>Cristobal Huet</t>
  </si>
  <si>
    <t>Nikolai Khabibulin</t>
  </si>
  <si>
    <t>Niklas Backstrom</t>
  </si>
  <si>
    <t>Carey Price</t>
  </si>
  <si>
    <t>Rick DiPietro</t>
  </si>
  <si>
    <t>Ryan Miller</t>
  </si>
  <si>
    <t>Martin Gerber</t>
  </si>
  <si>
    <t>Vesa Toskala</t>
  </si>
  <si>
    <t>Tim Thomas</t>
  </si>
  <si>
    <t>Pascal Leclaire</t>
  </si>
  <si>
    <t>Ilya Bryzgalov</t>
  </si>
  <si>
    <t>Manny Legace</t>
  </si>
  <si>
    <t>Cam Ward</t>
  </si>
  <si>
    <t>Jose Theodore</t>
  </si>
  <si>
    <t>Kari Lehtonen</t>
  </si>
  <si>
    <t>Mathieu Garon</t>
  </si>
  <si>
    <t>Dan Ellis</t>
  </si>
  <si>
    <t>Steve Mason</t>
  </si>
  <si>
    <t>Dwayne Roloson</t>
  </si>
  <si>
    <t>Mike Smith</t>
  </si>
  <si>
    <t>Chris Mason</t>
  </si>
  <si>
    <t>Josh Harding</t>
  </si>
  <si>
    <t>Andrew Raycroft</t>
  </si>
  <si>
    <t>Erik Ersberg</t>
  </si>
  <si>
    <t>Kevin Weekes</t>
  </si>
  <si>
    <t>Mikael Tellqvist</t>
  </si>
  <si>
    <t>Peter Budaj</t>
  </si>
  <si>
    <t>Jonas Hiller</t>
  </si>
  <si>
    <t>Johan Hedberg</t>
  </si>
  <si>
    <t>Jason LaBarbera</t>
  </si>
  <si>
    <t>Jaroslav Halak</t>
  </si>
  <si>
    <t>Ty Conklin</t>
  </si>
  <si>
    <t>Alex Auld</t>
  </si>
  <si>
    <t>Manny Fernandez</t>
  </si>
  <si>
    <t>Patrick Lalime</t>
  </si>
  <si>
    <t>Fredrik Norrena</t>
  </si>
  <si>
    <t>Stephen Valiquette</t>
  </si>
  <si>
    <t>Curtis Sanford</t>
  </si>
  <si>
    <t>Craig Anderson</t>
  </si>
  <si>
    <t>Brent Johnson</t>
  </si>
  <si>
    <t>Yann Danis</t>
  </si>
  <si>
    <t>Curtis McElhinney</t>
  </si>
  <si>
    <t>Michael Leighton</t>
  </si>
  <si>
    <t>Tobias Stephan</t>
  </si>
  <si>
    <t>Pekka Rinne</t>
  </si>
  <si>
    <t>Dany Sabourin</t>
  </si>
  <si>
    <t>Martin Biron</t>
  </si>
  <si>
    <t>Brian Boucher</t>
  </si>
  <si>
    <t>Scott Clemmensen</t>
  </si>
  <si>
    <t>Jimmy Howard</t>
  </si>
  <si>
    <t>Al Montoya</t>
  </si>
  <si>
    <t>Evgeni Nabokov</t>
  </si>
  <si>
    <t>Michael Neuvirth</t>
  </si>
  <si>
    <t>Antti Niemi</t>
  </si>
  <si>
    <t>Ondrej Pavelec</t>
  </si>
  <si>
    <t>Jonathan Quick</t>
  </si>
  <si>
    <t>Tuukka Rask</t>
  </si>
  <si>
    <t>Cory Schneider</t>
  </si>
  <si>
    <t>Semyon Varlamov</t>
  </si>
  <si>
    <t>Jonathan Bernier</t>
  </si>
  <si>
    <t>Jhonas Enroth</t>
  </si>
  <si>
    <t>James Reimer</t>
  </si>
  <si>
    <t>Potentiel</t>
  </si>
  <si>
    <t>OFFENSE Awarness</t>
  </si>
  <si>
    <t>Offense</t>
  </si>
  <si>
    <t>Bon</t>
  </si>
  <si>
    <t>Excellent</t>
  </si>
  <si>
    <t>Moyen</t>
  </si>
  <si>
    <t>Correct</t>
  </si>
  <si>
    <t>A+</t>
  </si>
  <si>
    <t>A</t>
  </si>
  <si>
    <t>B+</t>
  </si>
  <si>
    <t>B</t>
  </si>
  <si>
    <t>C+</t>
  </si>
  <si>
    <t>D+</t>
  </si>
  <si>
    <t>E</t>
  </si>
  <si>
    <t>F</t>
  </si>
  <si>
    <t>Incroyable</t>
  </si>
  <si>
    <t>Super</t>
  </si>
  <si>
    <t>Sous la moyenne</t>
  </si>
  <si>
    <t>Mauvais</t>
  </si>
  <si>
    <t>Médiocre</t>
  </si>
  <si>
    <t>Ryane Clowe</t>
  </si>
  <si>
    <t>Andrew Ebbett</t>
  </si>
  <si>
    <t>Type</t>
  </si>
  <si>
    <t>Types de Joueurs</t>
  </si>
  <si>
    <t>Effets</t>
  </si>
  <si>
    <t>Tireur</t>
  </si>
  <si>
    <t>Passeur</t>
  </si>
  <si>
    <t>Défensif</t>
  </si>
  <si>
    <t>Attaquants</t>
  </si>
  <si>
    <t>Le "SHO" augmente d'avantage</t>
  </si>
  <si>
    <t>Le "PAS" augmente d'avantage</t>
  </si>
  <si>
    <t>Complet</t>
  </si>
  <si>
    <t>Balancé offensif</t>
  </si>
  <si>
    <t>Tous les stats sont équilibrés</t>
  </si>
  <si>
    <t>Défenseurs</t>
  </si>
  <si>
    <t>Offensif</t>
  </si>
  <si>
    <t>Les capacités offensives augmentes d'avantage(Moins bon défensif)</t>
  </si>
  <si>
    <t>Les capacités défensives augmentes d'avantage(Moins bon offensif)</t>
  </si>
  <si>
    <t>Balancé Offensif</t>
  </si>
  <si>
    <t>G</t>
  </si>
  <si>
    <t>Équipes</t>
  </si>
  <si>
    <t>Années</t>
  </si>
  <si>
    <t>Salaire</t>
  </si>
  <si>
    <t>Contrats</t>
  </si>
  <si>
    <t>Mike Santorelli</t>
  </si>
  <si>
    <t>Équipe d'entraînement</t>
  </si>
  <si>
    <t>Trio 1</t>
  </si>
  <si>
    <t>Trio 2</t>
  </si>
  <si>
    <t>Fin 1ère</t>
  </si>
  <si>
    <t>Début 2e</t>
  </si>
  <si>
    <t>Début 1ère</t>
  </si>
  <si>
    <t>Fin 2e</t>
  </si>
  <si>
    <t>Début 3e</t>
  </si>
  <si>
    <t>Fin du Match</t>
  </si>
  <si>
    <t>Trio 3</t>
  </si>
  <si>
    <t>Trio 4</t>
  </si>
  <si>
    <t>OFF</t>
  </si>
  <si>
    <t>DEF</t>
  </si>
  <si>
    <t>Recrue</t>
  </si>
  <si>
    <t>UFA</t>
  </si>
  <si>
    <t>Sorte</t>
  </si>
  <si>
    <t>Contrat</t>
  </si>
  <si>
    <t>Brian Elliott</t>
  </si>
  <si>
    <t>RFA1</t>
  </si>
  <si>
    <t>RFA2</t>
  </si>
  <si>
    <t>Rookie/RFA1/RFA2/UFA</t>
  </si>
  <si>
    <t>22 à 24</t>
  </si>
  <si>
    <t>25 à 27</t>
  </si>
  <si>
    <t>28 et +</t>
  </si>
  <si>
    <t>21 et -</t>
  </si>
  <si>
    <t>Rookie</t>
  </si>
  <si>
    <t>À la fin de son contrat, il deviendra RFA1</t>
  </si>
  <si>
    <t>1 000 000$ et moins</t>
  </si>
  <si>
    <t>1 000 000$ à 2 000 000$</t>
  </si>
  <si>
    <t>2 000 000$ à 3 000 000$</t>
  </si>
  <si>
    <t>3 000 000$ à 4 000 000$</t>
  </si>
  <si>
    <t>4 000 000$ à 5 000 000$</t>
  </si>
  <si>
    <t>5 000 000$ à 6 000 000$</t>
  </si>
  <si>
    <t>6 000 000$ à 7 000 000$</t>
  </si>
  <si>
    <t>7 000 000$ à 8 000 000$</t>
  </si>
  <si>
    <t>8 000 000$ à 9 000 000$</t>
  </si>
  <si>
    <t>9 000 000$ et plus</t>
  </si>
  <si>
    <t>Toutes les équipes, sauf l'équipe à qui appatient le joueur ont le droit de lui faire une offre/Si le joueur n'a aucune offre on négocie</t>
  </si>
  <si>
    <t>comme un RFA1/Si le joueur a une offre, le DG doit égaliser l'offre ou laisser partir le joueur/S'il laisse partir le joueur, il recevra une compensation</t>
  </si>
  <si>
    <t>Toutes les équipes peuvent lui faire des offres</t>
  </si>
  <si>
    <t>Seul l'équipe qui le possédait peut le négocier/Si pas de contrat, UFA/Une équipe peut fair une Offre Hostile</t>
  </si>
  <si>
    <t>COMPENSATIONS</t>
  </si>
  <si>
    <t>Pts de compensation</t>
  </si>
  <si>
    <t>1 dans 1 an</t>
  </si>
  <si>
    <t>2 dans 1 an</t>
  </si>
  <si>
    <t>3 dans 1 an</t>
  </si>
  <si>
    <t>4 dans 1 an</t>
  </si>
  <si>
    <t>5 dans 1 an</t>
  </si>
  <si>
    <t>Valeur</t>
  </si>
  <si>
    <t>SEA</t>
  </si>
  <si>
    <t>IND</t>
  </si>
  <si>
    <t>ORL</t>
  </si>
  <si>
    <t>NYC</t>
  </si>
  <si>
    <t>BUF</t>
  </si>
  <si>
    <t>CGY</t>
  </si>
  <si>
    <t>QUE</t>
  </si>
  <si>
    <t>HAL</t>
  </si>
  <si>
    <t>LVR</t>
  </si>
  <si>
    <t>OKC</t>
  </si>
  <si>
    <t>ABRÉVIATIONS</t>
  </si>
  <si>
    <t>PAS</t>
  </si>
  <si>
    <t>OFA</t>
  </si>
  <si>
    <t>SCR</t>
  </si>
  <si>
    <t>POT</t>
  </si>
  <si>
    <t>TW</t>
  </si>
  <si>
    <t>PRO</t>
  </si>
  <si>
    <t>FRM</t>
  </si>
  <si>
    <t>RFA</t>
  </si>
  <si>
    <t>Passing</t>
  </si>
  <si>
    <t>Offensive Awrdness</t>
  </si>
  <si>
    <t>Defence</t>
  </si>
  <si>
    <t>Scoring</t>
  </si>
  <si>
    <t>Potential</t>
  </si>
  <si>
    <t>Two-Way Contrat</t>
  </si>
  <si>
    <t>Contrat Professionnel</t>
  </si>
  <si>
    <t>Contrat mineurs</t>
  </si>
  <si>
    <t>Agent libre sans-compensations</t>
  </si>
  <si>
    <t>Agent libre avec-compensations</t>
  </si>
  <si>
    <t>Équipe</t>
  </si>
  <si>
    <t>Retraite</t>
  </si>
  <si>
    <t>CON</t>
  </si>
  <si>
    <t>Condition</t>
  </si>
  <si>
    <t>Ronde</t>
  </si>
  <si>
    <t>Left Wing</t>
  </si>
  <si>
    <t>O</t>
  </si>
  <si>
    <t>S</t>
  </si>
  <si>
    <t>P</t>
  </si>
  <si>
    <t>Centre</t>
  </si>
  <si>
    <t>Right Wing</t>
  </si>
  <si>
    <t>S.Gagne</t>
  </si>
  <si>
    <t>E.Staal</t>
  </si>
  <si>
    <t>P.Kane</t>
  </si>
  <si>
    <t>S.Sullivan</t>
  </si>
  <si>
    <t>N.Backstrom</t>
  </si>
  <si>
    <t>B.Gionta</t>
  </si>
  <si>
    <t>K.Huselius</t>
  </si>
  <si>
    <t>S.Gomez</t>
  </si>
  <si>
    <t>J.Williams</t>
  </si>
  <si>
    <t>A.Kostitsyn</t>
  </si>
  <si>
    <t>J.Carter</t>
  </si>
  <si>
    <t>J.Lupul</t>
  </si>
  <si>
    <t>Défenseur</t>
  </si>
  <si>
    <t>N.Lidstrom</t>
  </si>
  <si>
    <t>H.Tallinder</t>
  </si>
  <si>
    <t>Z.Chara</t>
  </si>
  <si>
    <t>N.Kronwall</t>
  </si>
  <si>
    <t>E.Jovanovski</t>
  </si>
  <si>
    <t>S.Salo</t>
  </si>
  <si>
    <t>Temps Glace</t>
  </si>
  <si>
    <t>T1</t>
  </si>
  <si>
    <t>D1</t>
  </si>
  <si>
    <t>Gardiens</t>
  </si>
  <si>
    <t>T2</t>
  </si>
  <si>
    <t>D2</t>
  </si>
  <si>
    <t>T.Thomas</t>
  </si>
  <si>
    <t>T3</t>
  </si>
  <si>
    <t>D3</t>
  </si>
  <si>
    <t>T4</t>
  </si>
  <si>
    <t>I.Bryzgalov</t>
  </si>
  <si>
    <t>P.Elias</t>
  </si>
  <si>
    <t>M.Savard</t>
  </si>
  <si>
    <t>D.Heatley</t>
  </si>
  <si>
    <t>D.Penner</t>
  </si>
  <si>
    <t>O.Jokinen</t>
  </si>
  <si>
    <t>J.Pominville</t>
  </si>
  <si>
    <t>J.Jokinen</t>
  </si>
  <si>
    <t>M.Koivu</t>
  </si>
  <si>
    <t>M.Hejduk</t>
  </si>
  <si>
    <t>J.Benn</t>
  </si>
  <si>
    <t>P.Kessel</t>
  </si>
  <si>
    <t>T.Bertuzzi</t>
  </si>
  <si>
    <t>R.Regehr</t>
  </si>
  <si>
    <t>K.Letang</t>
  </si>
  <si>
    <t>B.McCabe</t>
  </si>
  <si>
    <t>S.Gonchar</t>
  </si>
  <si>
    <t>R.Whitney</t>
  </si>
  <si>
    <t>J.Pitkanen</t>
  </si>
  <si>
    <t>R.Luongo</t>
  </si>
  <si>
    <t>S.Varlamov</t>
  </si>
  <si>
    <t>Chiffre Au hasard</t>
  </si>
  <si>
    <t>Trio #1</t>
  </si>
  <si>
    <t>Trio #2</t>
  </si>
  <si>
    <t>Trio #3</t>
  </si>
  <si>
    <t>Trio #4</t>
  </si>
  <si>
    <t>TRIO 1</t>
  </si>
  <si>
    <t>TRIO 2</t>
  </si>
  <si>
    <t>TRIO 3</t>
  </si>
  <si>
    <t>TRIO 4</t>
  </si>
  <si>
    <t>DUO 1</t>
  </si>
  <si>
    <t>DUO 2</t>
  </si>
  <si>
    <t>DUO 3</t>
  </si>
  <si>
    <t>Chiffre Hasard</t>
  </si>
  <si>
    <t>TRIO #1</t>
  </si>
  <si>
    <t>TRIO #2</t>
  </si>
  <si>
    <t>TRIO #3</t>
  </si>
  <si>
    <t>TRIO #4</t>
  </si>
  <si>
    <t>DUO #3</t>
  </si>
  <si>
    <t>DUO #2</t>
  </si>
  <si>
    <t>DUO #1</t>
  </si>
  <si>
    <t>Visiteurs</t>
  </si>
  <si>
    <t>Receveurs</t>
  </si>
  <si>
    <t>VISITEURS</t>
  </si>
  <si>
    <t>RECEVEURS</t>
  </si>
  <si>
    <t>MIN</t>
  </si>
  <si>
    <t>MAX</t>
  </si>
  <si>
    <t>Duo #1</t>
  </si>
  <si>
    <t>Duo #2</t>
  </si>
  <si>
    <t>Duo #3</t>
  </si>
  <si>
    <t>Statistiques</t>
  </si>
  <si>
    <t>N/A</t>
  </si>
  <si>
    <t>Gardien #1</t>
  </si>
  <si>
    <t>Gardien #2</t>
  </si>
  <si>
    <t>DEFw/G1</t>
  </si>
  <si>
    <t>DEFw/G2</t>
  </si>
  <si>
    <t>Offense Équipe</t>
  </si>
  <si>
    <t>Offense totale</t>
  </si>
  <si>
    <t>DÉF. ADV Attaquants</t>
  </si>
  <si>
    <t>DÉF. ADV Défenseurs</t>
  </si>
  <si>
    <t>DÉF. ADV Totale</t>
  </si>
  <si>
    <t>FORMATIONS</t>
  </si>
  <si>
    <t>TRIOS PRÉSENTS</t>
  </si>
  <si>
    <t>Stats/trios</t>
  </si>
  <si>
    <t>OFF total</t>
  </si>
  <si>
    <t>Chiffre But</t>
  </si>
  <si>
    <t>But?</t>
  </si>
  <si>
    <t>Stats OT</t>
  </si>
  <si>
    <t>Minutes</t>
  </si>
  <si>
    <t>NBR BUT</t>
  </si>
  <si>
    <t>Après 65 minutes</t>
  </si>
  <si>
    <t>Visiteur</t>
  </si>
  <si>
    <t>Receveur</t>
  </si>
  <si>
    <t>Tireurs Vis.</t>
  </si>
  <si>
    <t>Shootout</t>
  </si>
  <si>
    <t>Joueur</t>
  </si>
  <si>
    <t>RND</t>
  </si>
  <si>
    <t>Tireurs Dom.</t>
  </si>
  <si>
    <t>Gardien</t>
  </si>
  <si>
    <t>TSCR</t>
  </si>
  <si>
    <t>Cbut</t>
  </si>
</sst>
</file>

<file path=xl/styles.xml><?xml version="1.0" encoding="utf-8"?>
<styleSheet xmlns="http://schemas.openxmlformats.org/spreadsheetml/2006/main">
  <numFmts count="2">
    <numFmt numFmtId="43" formatCode="_ * #,##0.00_)\ _$_ ;_ * \(#,##0.00\)\ _$_ ;_ * &quot;-&quot;??_)\ _$_ ;_ @_ "/>
    <numFmt numFmtId="164" formatCode="#,##0\ &quot;$&quot;"/>
  </numFmts>
  <fonts count="10">
    <font>
      <sz val="11"/>
      <color theme="1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u/>
      <sz val="11"/>
      <color theme="10"/>
      <name val="Calibri"/>
      <family val="2"/>
    </font>
    <font>
      <sz val="11"/>
      <color theme="0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193"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1" applyFont="1" applyFill="1" applyBorder="1" applyAlignment="1" applyProtection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/>
    <xf numFmtId="0" fontId="0" fillId="2" borderId="1" xfId="0" quotePrefix="1" applyFill="1" applyBorder="1" applyAlignment="1"/>
    <xf numFmtId="0" fontId="0" fillId="3" borderId="1" xfId="0" applyFill="1" applyBorder="1" applyAlignment="1"/>
    <xf numFmtId="0" fontId="0" fillId="2" borderId="1" xfId="0" quotePrefix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quotePrefix="1" applyFill="1" applyBorder="1" applyAlignment="1">
      <alignment horizontal="center"/>
    </xf>
    <xf numFmtId="0" fontId="4" fillId="2" borderId="1" xfId="0" applyFont="1" applyFill="1" applyBorder="1" applyAlignment="1"/>
    <xf numFmtId="0" fontId="1" fillId="6" borderId="0" xfId="0" applyFont="1" applyFill="1" applyBorder="1" applyAlignment="1">
      <alignment horizontal="center"/>
    </xf>
    <xf numFmtId="1" fontId="1" fillId="6" borderId="0" xfId="0" applyNumberFormat="1" applyFont="1" applyFill="1" applyBorder="1" applyAlignment="1">
      <alignment horizontal="center"/>
    </xf>
    <xf numFmtId="0" fontId="1" fillId="7" borderId="0" xfId="0" applyFont="1" applyFill="1" applyBorder="1" applyAlignment="1">
      <alignment horizontal="center" vertical="center" wrapText="1"/>
    </xf>
    <xf numFmtId="0" fontId="1" fillId="7" borderId="0" xfId="0" applyFont="1" applyFill="1" applyBorder="1" applyAlignment="1">
      <alignment horizontal="center" wrapText="1"/>
    </xf>
    <xf numFmtId="0" fontId="1" fillId="7" borderId="0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wrapText="1"/>
    </xf>
    <xf numFmtId="0" fontId="1" fillId="5" borderId="0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 vertical="center" wrapText="1"/>
    </xf>
    <xf numFmtId="0" fontId="1" fillId="8" borderId="0" xfId="0" applyFont="1" applyFill="1" applyBorder="1" applyAlignment="1">
      <alignment horizontal="center" wrapText="1"/>
    </xf>
    <xf numFmtId="0" fontId="1" fillId="8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1" fontId="5" fillId="9" borderId="0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8" borderId="0" xfId="0" applyFont="1" applyFill="1" applyBorder="1" applyAlignment="1">
      <alignment horizontal="center"/>
    </xf>
    <xf numFmtId="0" fontId="5" fillId="5" borderId="0" xfId="0" applyFont="1" applyFill="1" applyBorder="1" applyAlignment="1">
      <alignment horizontal="center"/>
    </xf>
    <xf numFmtId="0" fontId="5" fillId="7" borderId="0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quotePrefix="1" applyFill="1" applyBorder="1" applyAlignment="1"/>
    <xf numFmtId="0" fontId="0" fillId="2" borderId="12" xfId="0" quotePrefix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quotePrefix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0" xfId="0" applyFill="1" applyBorder="1" applyAlignment="1"/>
    <xf numFmtId="0" fontId="0" fillId="2" borderId="3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0" borderId="19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6" borderId="0" xfId="0" applyNumberFormat="1" applyFill="1" applyBorder="1" applyAlignment="1">
      <alignment horizontal="center"/>
    </xf>
    <xf numFmtId="0" fontId="0" fillId="2" borderId="5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3" fontId="5" fillId="0" borderId="0" xfId="0" applyNumberFormat="1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164" fontId="5" fillId="0" borderId="0" xfId="2" applyNumberFormat="1" applyFont="1" applyFill="1" applyBorder="1" applyAlignment="1">
      <alignment horizontal="center"/>
    </xf>
    <xf numFmtId="0" fontId="0" fillId="2" borderId="4" xfId="0" applyFill="1" applyBorder="1" applyAlignment="1"/>
    <xf numFmtId="0" fontId="0" fillId="11" borderId="6" xfId="0" applyFill="1" applyBorder="1" applyAlignment="1">
      <alignment horizontal="center"/>
    </xf>
    <xf numFmtId="0" fontId="0" fillId="11" borderId="7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11" borderId="9" xfId="0" applyFill="1" applyBorder="1" applyAlignment="1">
      <alignment horizontal="center"/>
    </xf>
    <xf numFmtId="0" fontId="0" fillId="11" borderId="11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 wrapText="1"/>
    </xf>
    <xf numFmtId="0" fontId="8" fillId="5" borderId="0" xfId="0" applyFont="1" applyFill="1" applyBorder="1" applyAlignment="1">
      <alignment horizontal="center" vertical="center" wrapText="1"/>
    </xf>
    <xf numFmtId="0" fontId="8" fillId="7" borderId="0" xfId="0" applyFont="1" applyFill="1" applyBorder="1" applyAlignment="1">
      <alignment horizontal="center" vertical="center" wrapText="1"/>
    </xf>
    <xf numFmtId="1" fontId="8" fillId="6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" fontId="0" fillId="9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164" fontId="0" fillId="0" borderId="0" xfId="0" applyNumberFormat="1" applyFont="1" applyFill="1" applyAlignment="1">
      <alignment horizontal="center"/>
    </xf>
    <xf numFmtId="16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11" borderId="24" xfId="0" applyFill="1" applyBorder="1" applyAlignment="1">
      <alignment horizontal="center"/>
    </xf>
    <xf numFmtId="0" fontId="0" fillId="11" borderId="25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13" borderId="0" xfId="0" applyNumberFormat="1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0" fillId="14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0" fontId="0" fillId="15" borderId="0" xfId="0" applyNumberFormat="1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9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8" fillId="6" borderId="0" xfId="0" applyFont="1" applyFill="1" applyBorder="1" applyAlignment="1">
      <alignment horizontal="center"/>
    </xf>
    <xf numFmtId="1" fontId="0" fillId="9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  <xf numFmtId="1" fontId="8" fillId="0" borderId="0" xfId="0" applyNumberFormat="1" applyFont="1" applyFill="1" applyBorder="1" applyAlignment="1">
      <alignment horizontal="center"/>
    </xf>
    <xf numFmtId="1" fontId="0" fillId="6" borderId="0" xfId="0" applyNumberFormat="1" applyFont="1" applyFill="1" applyBorder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6" borderId="0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8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0" fillId="0" borderId="0" xfId="0" applyAlignment="1"/>
    <xf numFmtId="0" fontId="0" fillId="2" borderId="0" xfId="0" applyFill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6" borderId="0" xfId="0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1" borderId="20" xfId="0" applyFill="1" applyBorder="1" applyAlignment="1">
      <alignment horizontal="center"/>
    </xf>
    <xf numFmtId="0" fontId="0" fillId="11" borderId="2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6" borderId="2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6" borderId="14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10" borderId="16" xfId="0" applyFill="1" applyBorder="1" applyAlignment="1">
      <alignment horizontal="center"/>
    </xf>
    <xf numFmtId="0" fontId="0" fillId="10" borderId="20" xfId="0" applyFill="1" applyBorder="1" applyAlignment="1">
      <alignment horizontal="center"/>
    </xf>
    <xf numFmtId="0" fontId="0" fillId="10" borderId="21" xfId="0" applyFill="1" applyBorder="1" applyAlignment="1">
      <alignment horizontal="center"/>
    </xf>
    <xf numFmtId="0" fontId="0" fillId="10" borderId="2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" xfId="0" quotePrefix="1" applyFill="1" applyBorder="1" applyAlignment="1">
      <alignment horizontal="center"/>
    </xf>
    <xf numFmtId="0" fontId="0" fillId="3" borderId="3" xfId="0" quotePrefix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12" borderId="23" xfId="0" applyFill="1" applyBorder="1" applyAlignment="1">
      <alignment horizontal="center"/>
    </xf>
    <xf numFmtId="0" fontId="0" fillId="12" borderId="13" xfId="0" applyFill="1" applyBorder="1" applyAlignment="1">
      <alignment horizontal="center"/>
    </xf>
    <xf numFmtId="0" fontId="0" fillId="12" borderId="14" xfId="0" applyFill="1" applyBorder="1" applyAlignment="1">
      <alignment horizontal="center"/>
    </xf>
    <xf numFmtId="0" fontId="0" fillId="12" borderId="17" xfId="0" applyFill="1" applyBorder="1" applyAlignment="1">
      <alignment horizontal="center"/>
    </xf>
    <xf numFmtId="0" fontId="0" fillId="12" borderId="18" xfId="0" applyFill="1" applyBorder="1" applyAlignment="1">
      <alignment horizontal="center"/>
    </xf>
    <xf numFmtId="0" fontId="0" fillId="12" borderId="19" xfId="0" applyFill="1" applyBorder="1" applyAlignment="1">
      <alignment horizontal="center"/>
    </xf>
    <xf numFmtId="0" fontId="3" fillId="6" borderId="0" xfId="1" applyFill="1" applyBorder="1" applyAlignment="1" applyProtection="1">
      <alignment horizontal="center" vertical="center"/>
    </xf>
    <xf numFmtId="0" fontId="3" fillId="6" borderId="18" xfId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8" borderId="0" xfId="0" applyFill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0"/>
  <tableStyles count="0" defaultTableStyle="TableStyleMedium9" defaultPivotStyle="PivotStyleLight16"/>
  <colors>
    <mruColors>
      <color rgb="FF9966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76200</xdr:colOff>
      <xdr:row>36</xdr:row>
      <xdr:rowOff>47625</xdr:rowOff>
    </xdr:from>
    <xdr:to>
      <xdr:col>25</xdr:col>
      <xdr:colOff>200025</xdr:colOff>
      <xdr:row>45</xdr:row>
      <xdr:rowOff>47625</xdr:rowOff>
    </xdr:to>
    <xdr:sp macro="" textlink="">
      <xdr:nvSpPr>
        <xdr:cNvPr id="3" name="Rectangle à coins arrondis 2"/>
        <xdr:cNvSpPr/>
      </xdr:nvSpPr>
      <xdr:spPr>
        <a:xfrm>
          <a:off x="18240375" y="6924675"/>
          <a:ext cx="3171825" cy="1714500"/>
        </a:xfrm>
        <a:prstGeom prst="roundRect">
          <a:avLst/>
        </a:prstGeom>
        <a:solidFill>
          <a:srgbClr val="FFFF00"/>
        </a:solidFill>
        <a:ln>
          <a:solidFill>
            <a:srgbClr val="FFFF00"/>
          </a:solidFill>
        </a:ln>
        <a:effectLst>
          <a:softEdge rad="1270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OFFRES HOSTILES</a:t>
          </a:r>
        </a:p>
        <a:p>
          <a:pPr algn="ctr"/>
          <a:endParaRPr lang="fr-CA" sz="1100">
            <a:solidFill>
              <a:sysClr val="windowText" lastClr="000000"/>
            </a:solidFill>
          </a:endParaRPr>
        </a:p>
        <a:p>
          <a:pPr algn="ctr"/>
          <a:r>
            <a:rPr lang="fr-CA" sz="1100">
              <a:solidFill>
                <a:sysClr val="windowText" lastClr="000000"/>
              </a:solidFill>
            </a:rPr>
            <a:t>Une équipe peut faire une offre sur le RFA1 d'une autre équipe. Cependant,</a:t>
          </a:r>
          <a:r>
            <a:rPr lang="fr-CA" sz="1100" baseline="0">
              <a:solidFill>
                <a:sysClr val="windowText" lastClr="000000"/>
              </a:solidFill>
            </a:rPr>
            <a:t> l'équipe posédant les droits du joueurs peut égaliser l'offre pour conserver le joueur. Si l'équipe n'égalise pas le contrat, le joueur va à l'équipe ayant fait l'offre hostile mais elle devra payer une compensation à l'équipe à qui appartenait le joueur</a:t>
          </a:r>
          <a:endParaRPr lang="fr-CA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25</xdr:col>
      <xdr:colOff>476250</xdr:colOff>
      <xdr:row>39</xdr:row>
      <xdr:rowOff>152400</xdr:rowOff>
    </xdr:from>
    <xdr:to>
      <xdr:col>27</xdr:col>
      <xdr:colOff>285750</xdr:colOff>
      <xdr:row>42</xdr:row>
      <xdr:rowOff>65532</xdr:rowOff>
    </xdr:to>
    <xdr:sp macro="" textlink="">
      <xdr:nvSpPr>
        <xdr:cNvPr id="8" name="Flèche droite 7"/>
        <xdr:cNvSpPr/>
      </xdr:nvSpPr>
      <xdr:spPr>
        <a:xfrm>
          <a:off x="21688425" y="7600950"/>
          <a:ext cx="1333500" cy="484632"/>
        </a:xfrm>
        <a:prstGeom prst="rightArrow">
          <a:avLst/>
        </a:prstGeom>
        <a:solidFill>
          <a:srgbClr val="00B050"/>
        </a:solidFill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1100">
              <a:solidFill>
                <a:sysClr val="windowText" lastClr="000000"/>
              </a:solidFill>
            </a:rPr>
            <a:t>Compensations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P821"/>
  <sheetViews>
    <sheetView workbookViewId="0">
      <pane ySplit="1" topLeftCell="A366" activePane="bottomLeft" state="frozen"/>
      <selection activeCell="AJ22" sqref="AJ22"/>
      <selection pane="bottomLeft" activeCell="AJ22" sqref="AJ22"/>
    </sheetView>
  </sheetViews>
  <sheetFormatPr baseColWidth="10" defaultRowHeight="11.25"/>
  <cols>
    <col min="1" max="1" width="16.28515625" style="27" bestFit="1" customWidth="1"/>
    <col min="2" max="2" width="8.5703125" style="27" bestFit="1" customWidth="1"/>
    <col min="3" max="3" width="7.42578125" style="31" bestFit="1" customWidth="1"/>
    <col min="4" max="4" width="15.42578125" style="32" bestFit="1" customWidth="1"/>
    <col min="5" max="5" width="7.42578125" style="33" bestFit="1" customWidth="1"/>
    <col min="6" max="6" width="7.5703125" style="34" bestFit="1" customWidth="1"/>
    <col min="7" max="7" width="14.42578125" style="27" bestFit="1" customWidth="1"/>
    <col min="8" max="8" width="4.42578125" style="27" bestFit="1" customWidth="1"/>
    <col min="9" max="9" width="8.140625" style="28" bestFit="1" customWidth="1"/>
    <col min="10" max="10" width="15.28515625" style="29" bestFit="1" customWidth="1"/>
    <col min="11" max="11" width="16.42578125" style="29" bestFit="1" customWidth="1"/>
    <col min="12" max="12" width="11.42578125" style="70" customWidth="1"/>
    <col min="13" max="13" width="10.28515625" style="71" bestFit="1" customWidth="1"/>
    <col min="14" max="16384" width="11.42578125" style="27"/>
  </cols>
  <sheetData>
    <row r="1" spans="1:16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9" t="s">
        <v>772</v>
      </c>
      <c r="O1" s="27" t="s">
        <v>771</v>
      </c>
      <c r="P1" s="27" t="s">
        <v>751</v>
      </c>
    </row>
    <row r="2" spans="1:16" ht="11.25" customHeight="1">
      <c r="A2" s="4" t="s">
        <v>376</v>
      </c>
      <c r="B2" s="4" t="s">
        <v>9</v>
      </c>
      <c r="C2" s="24">
        <v>95</v>
      </c>
      <c r="D2" s="21">
        <v>90</v>
      </c>
      <c r="E2" s="18">
        <v>95</v>
      </c>
      <c r="F2" s="16">
        <v>85</v>
      </c>
      <c r="G2" s="27" t="str">
        <f t="shared" ref="G2:G65" si="0">MID(A2,SEARCH(" ",A2,1)+1,100)</f>
        <v>Lidstrom</v>
      </c>
      <c r="H2" s="27">
        <v>37</v>
      </c>
      <c r="I2" s="28">
        <f t="shared" ref="I2:I65" si="1">(C2+D2+F2)/3</f>
        <v>90</v>
      </c>
      <c r="J2" s="29" t="s">
        <v>742</v>
      </c>
      <c r="K2" s="29" t="s">
        <v>723</v>
      </c>
      <c r="L2" s="70">
        <v>1</v>
      </c>
      <c r="M2" s="71">
        <v>7600000</v>
      </c>
      <c r="N2" s="30"/>
      <c r="O2" s="27" t="s">
        <v>770</v>
      </c>
      <c r="P2" s="27" t="s">
        <v>809</v>
      </c>
    </row>
    <row r="3" spans="1:16" ht="11.25" customHeight="1">
      <c r="A3" s="4" t="s">
        <v>175</v>
      </c>
      <c r="B3" s="4" t="s">
        <v>14</v>
      </c>
      <c r="C3" s="24">
        <v>90</v>
      </c>
      <c r="D3" s="21">
        <v>90</v>
      </c>
      <c r="E3" s="18">
        <v>79</v>
      </c>
      <c r="F3" s="16">
        <v>87.5</v>
      </c>
      <c r="G3" s="27" t="str">
        <f t="shared" si="0"/>
        <v>Staal</v>
      </c>
      <c r="H3" s="27">
        <v>23</v>
      </c>
      <c r="I3" s="28">
        <f t="shared" si="1"/>
        <v>89.166666666666671</v>
      </c>
      <c r="J3" s="29" t="s">
        <v>742</v>
      </c>
      <c r="K3" s="29" t="s">
        <v>721</v>
      </c>
      <c r="L3" s="70">
        <v>2</v>
      </c>
      <c r="M3" s="71">
        <v>4700000</v>
      </c>
      <c r="O3" s="27" t="s">
        <v>774</v>
      </c>
      <c r="P3" s="27" t="s">
        <v>809</v>
      </c>
    </row>
    <row r="4" spans="1:16" ht="11.25" customHeight="1">
      <c r="A4" s="4" t="s">
        <v>544</v>
      </c>
      <c r="B4" s="4" t="s">
        <v>9</v>
      </c>
      <c r="C4" s="24">
        <v>85</v>
      </c>
      <c r="D4" s="21">
        <v>85</v>
      </c>
      <c r="E4" s="18">
        <v>90</v>
      </c>
      <c r="F4" s="16">
        <v>89.5</v>
      </c>
      <c r="G4" s="27" t="str">
        <f t="shared" si="0"/>
        <v>Chara</v>
      </c>
      <c r="H4" s="27">
        <v>30</v>
      </c>
      <c r="I4" s="28">
        <f t="shared" si="1"/>
        <v>86.5</v>
      </c>
      <c r="J4" s="29" t="s">
        <v>742</v>
      </c>
      <c r="K4" s="29" t="s">
        <v>722</v>
      </c>
      <c r="L4" s="70">
        <v>4</v>
      </c>
      <c r="M4" s="71">
        <v>7500000</v>
      </c>
      <c r="O4" s="27" t="s">
        <v>770</v>
      </c>
      <c r="P4" s="27" t="s">
        <v>809</v>
      </c>
    </row>
    <row r="5" spans="1:16" ht="11.25" customHeight="1">
      <c r="A5" s="4" t="s">
        <v>394</v>
      </c>
      <c r="B5" s="4" t="s">
        <v>11</v>
      </c>
      <c r="C5" s="24">
        <v>88</v>
      </c>
      <c r="D5" s="21">
        <v>90</v>
      </c>
      <c r="E5" s="18">
        <v>50</v>
      </c>
      <c r="F5" s="16">
        <v>81</v>
      </c>
      <c r="G5" s="27" t="str">
        <f t="shared" si="0"/>
        <v>Kane</v>
      </c>
      <c r="H5" s="27">
        <v>19</v>
      </c>
      <c r="I5" s="28">
        <f t="shared" si="1"/>
        <v>86.333333333333329</v>
      </c>
      <c r="J5" s="29" t="s">
        <v>737</v>
      </c>
      <c r="K5" s="29" t="s">
        <v>720</v>
      </c>
      <c r="L5" s="70">
        <v>3</v>
      </c>
      <c r="M5" s="71">
        <v>875000</v>
      </c>
      <c r="N5" s="27" t="s">
        <v>769</v>
      </c>
      <c r="O5" s="27" t="s">
        <v>769</v>
      </c>
      <c r="P5" s="27" t="s">
        <v>809</v>
      </c>
    </row>
    <row r="6" spans="1:16" ht="11.25" customHeight="1">
      <c r="A6" s="4" t="s">
        <v>382</v>
      </c>
      <c r="B6" s="4" t="s">
        <v>9</v>
      </c>
      <c r="C6" s="24">
        <v>80</v>
      </c>
      <c r="D6" s="21">
        <v>76</v>
      </c>
      <c r="E6" s="18">
        <v>87</v>
      </c>
      <c r="F6" s="16">
        <v>70</v>
      </c>
      <c r="G6" s="27" t="str">
        <f t="shared" si="0"/>
        <v>Kronwall</v>
      </c>
      <c r="H6" s="27">
        <v>26</v>
      </c>
      <c r="I6" s="28">
        <f t="shared" si="1"/>
        <v>75.333333333333329</v>
      </c>
      <c r="J6" s="29" t="s">
        <v>738</v>
      </c>
      <c r="K6" s="29" t="s">
        <v>722</v>
      </c>
      <c r="L6" s="27">
        <v>5</v>
      </c>
      <c r="M6" s="71">
        <v>4210000</v>
      </c>
      <c r="O6" s="27" t="s">
        <v>775</v>
      </c>
      <c r="P6" s="27" t="s">
        <v>809</v>
      </c>
    </row>
    <row r="7" spans="1:16" ht="11.25" customHeight="1">
      <c r="A7" s="4" t="s">
        <v>486</v>
      </c>
      <c r="B7" s="4" t="s">
        <v>7</v>
      </c>
      <c r="C7" s="24">
        <v>80</v>
      </c>
      <c r="D7" s="21">
        <v>90</v>
      </c>
      <c r="E7" s="18">
        <v>65</v>
      </c>
      <c r="F7" s="16">
        <v>85</v>
      </c>
      <c r="G7" s="27" t="str">
        <f t="shared" si="0"/>
        <v>Gagne</v>
      </c>
      <c r="H7" s="27">
        <v>27</v>
      </c>
      <c r="I7" s="28">
        <f t="shared" si="1"/>
        <v>85</v>
      </c>
      <c r="J7" s="29" t="s">
        <v>736</v>
      </c>
      <c r="K7" s="29" t="s">
        <v>722</v>
      </c>
      <c r="L7" s="70">
        <v>4</v>
      </c>
      <c r="M7" s="71">
        <v>4250000</v>
      </c>
      <c r="O7" s="27" t="s">
        <v>770</v>
      </c>
      <c r="P7" s="27" t="s">
        <v>809</v>
      </c>
    </row>
    <row r="8" spans="1:16" ht="11.25" customHeight="1">
      <c r="A8" s="4" t="s">
        <v>264</v>
      </c>
      <c r="B8" s="4" t="s">
        <v>11</v>
      </c>
      <c r="C8" s="24">
        <v>84</v>
      </c>
      <c r="D8" s="21">
        <v>85</v>
      </c>
      <c r="E8" s="18">
        <v>70</v>
      </c>
      <c r="F8" s="16">
        <v>83</v>
      </c>
      <c r="G8" s="27" t="str">
        <f t="shared" si="0"/>
        <v>Williams</v>
      </c>
      <c r="H8" s="27">
        <v>26</v>
      </c>
      <c r="I8" s="28">
        <f t="shared" si="1"/>
        <v>84</v>
      </c>
      <c r="J8" s="29" t="s">
        <v>743</v>
      </c>
      <c r="K8" s="29" t="s">
        <v>721</v>
      </c>
      <c r="L8" s="70">
        <v>4</v>
      </c>
      <c r="M8" s="71">
        <v>3650000</v>
      </c>
      <c r="O8" s="27" t="s">
        <v>775</v>
      </c>
      <c r="P8" s="27" t="s">
        <v>809</v>
      </c>
    </row>
    <row r="9" spans="1:16" ht="11.25" customHeight="1">
      <c r="A9" s="4" t="s">
        <v>498</v>
      </c>
      <c r="B9" s="4" t="s">
        <v>7</v>
      </c>
      <c r="C9" s="24">
        <v>83</v>
      </c>
      <c r="D9" s="21">
        <v>89</v>
      </c>
      <c r="E9" s="18">
        <v>50</v>
      </c>
      <c r="F9" s="16">
        <v>80</v>
      </c>
      <c r="G9" s="27" t="str">
        <f t="shared" si="0"/>
        <v>Sullivan</v>
      </c>
      <c r="H9" s="27">
        <v>33</v>
      </c>
      <c r="I9" s="28">
        <f t="shared" si="1"/>
        <v>84</v>
      </c>
      <c r="J9" s="29" t="s">
        <v>749</v>
      </c>
      <c r="K9" s="29" t="s">
        <v>9</v>
      </c>
      <c r="L9" s="27">
        <v>2</v>
      </c>
      <c r="M9" s="71">
        <v>3600000</v>
      </c>
      <c r="N9" s="30"/>
      <c r="O9" s="27" t="s">
        <v>770</v>
      </c>
      <c r="P9" s="27" t="s">
        <v>809</v>
      </c>
    </row>
    <row r="10" spans="1:16" ht="11.25" customHeight="1">
      <c r="A10" s="4" t="s">
        <v>374</v>
      </c>
      <c r="B10" s="4" t="s">
        <v>14</v>
      </c>
      <c r="C10" s="24">
        <v>90</v>
      </c>
      <c r="D10" s="21">
        <v>89</v>
      </c>
      <c r="E10" s="18">
        <v>70</v>
      </c>
      <c r="F10" s="16">
        <v>72.5</v>
      </c>
      <c r="G10" s="27" t="str">
        <f t="shared" si="0"/>
        <v>Backstrom</v>
      </c>
      <c r="H10" s="27">
        <v>20</v>
      </c>
      <c r="I10" s="28">
        <f t="shared" si="1"/>
        <v>83.833333333333329</v>
      </c>
      <c r="J10" s="29" t="s">
        <v>737</v>
      </c>
      <c r="K10" s="29" t="s">
        <v>721</v>
      </c>
      <c r="L10" s="70">
        <v>2</v>
      </c>
      <c r="M10" s="71">
        <v>850000</v>
      </c>
      <c r="N10" s="27" t="s">
        <v>769</v>
      </c>
      <c r="O10" s="27" t="s">
        <v>769</v>
      </c>
      <c r="P10" s="27" t="s">
        <v>809</v>
      </c>
    </row>
    <row r="11" spans="1:16" ht="11.25" customHeight="1">
      <c r="A11" s="4" t="s">
        <v>459</v>
      </c>
      <c r="B11" s="4" t="s">
        <v>14</v>
      </c>
      <c r="C11" s="24">
        <v>92</v>
      </c>
      <c r="D11" s="21">
        <v>86</v>
      </c>
      <c r="E11" s="18">
        <v>80</v>
      </c>
      <c r="F11" s="16">
        <v>73.5</v>
      </c>
      <c r="G11" s="27" t="str">
        <f t="shared" si="0"/>
        <v>Gomez</v>
      </c>
      <c r="H11" s="27">
        <v>28</v>
      </c>
      <c r="I11" s="28">
        <f t="shared" si="1"/>
        <v>83.833333333333329</v>
      </c>
      <c r="J11" s="29" t="s">
        <v>737</v>
      </c>
      <c r="K11" s="29" t="s">
        <v>14</v>
      </c>
      <c r="L11" s="70">
        <v>6</v>
      </c>
      <c r="M11" s="71">
        <v>5500000</v>
      </c>
      <c r="O11" s="27" t="s">
        <v>770</v>
      </c>
      <c r="P11" s="27" t="s">
        <v>809</v>
      </c>
    </row>
    <row r="12" spans="1:16" ht="11.25" customHeight="1">
      <c r="A12" s="4" t="s">
        <v>79</v>
      </c>
      <c r="B12" s="4" t="s">
        <v>11</v>
      </c>
      <c r="C12" s="24">
        <v>84</v>
      </c>
      <c r="D12" s="21">
        <v>88</v>
      </c>
      <c r="E12" s="18">
        <v>77</v>
      </c>
      <c r="F12" s="16">
        <v>79.5</v>
      </c>
      <c r="G12" s="27" t="str">
        <f t="shared" si="0"/>
        <v>Gionta</v>
      </c>
      <c r="H12" s="27">
        <v>28</v>
      </c>
      <c r="I12" s="28">
        <f t="shared" si="1"/>
        <v>83.833333333333329</v>
      </c>
      <c r="J12" s="29" t="s">
        <v>742</v>
      </c>
      <c r="K12" s="29" t="s">
        <v>722</v>
      </c>
      <c r="L12" s="70">
        <v>2</v>
      </c>
      <c r="M12" s="71">
        <v>4000000</v>
      </c>
      <c r="O12" s="27" t="s">
        <v>770</v>
      </c>
      <c r="P12" s="27" t="s">
        <v>809</v>
      </c>
    </row>
    <row r="13" spans="1:16" ht="11.25" customHeight="1">
      <c r="A13" s="4" t="s">
        <v>280</v>
      </c>
      <c r="B13" s="4" t="s">
        <v>7</v>
      </c>
      <c r="C13" s="24">
        <v>82</v>
      </c>
      <c r="D13" s="21">
        <v>88</v>
      </c>
      <c r="E13" s="18">
        <v>50</v>
      </c>
      <c r="F13" s="16">
        <v>80</v>
      </c>
      <c r="G13" s="27" t="str">
        <f t="shared" si="0"/>
        <v>Huselius</v>
      </c>
      <c r="H13" s="27">
        <v>29</v>
      </c>
      <c r="I13" s="28">
        <f t="shared" si="1"/>
        <v>83.333333333333329</v>
      </c>
      <c r="J13" s="29" t="s">
        <v>749</v>
      </c>
      <c r="K13" s="29" t="s">
        <v>723</v>
      </c>
      <c r="L13" s="70">
        <v>4</v>
      </c>
      <c r="M13" s="71">
        <v>2750000</v>
      </c>
      <c r="O13" s="27" t="s">
        <v>770</v>
      </c>
      <c r="P13" s="27" t="s">
        <v>809</v>
      </c>
    </row>
    <row r="14" spans="1:16" ht="11.25" customHeight="1">
      <c r="A14" s="4" t="s">
        <v>232</v>
      </c>
      <c r="B14" s="4" t="s">
        <v>14</v>
      </c>
      <c r="C14" s="24">
        <v>77</v>
      </c>
      <c r="D14" s="21">
        <v>85</v>
      </c>
      <c r="E14" s="18">
        <v>70</v>
      </c>
      <c r="F14" s="16">
        <v>82.5</v>
      </c>
      <c r="G14" s="27" t="str">
        <f t="shared" si="0"/>
        <v>Carter</v>
      </c>
      <c r="H14" s="27">
        <v>22</v>
      </c>
      <c r="I14" s="28">
        <f t="shared" si="1"/>
        <v>81.5</v>
      </c>
      <c r="J14" s="29" t="s">
        <v>736</v>
      </c>
      <c r="K14" s="29" t="s">
        <v>720</v>
      </c>
      <c r="L14" s="70">
        <v>3</v>
      </c>
      <c r="M14" s="71">
        <v>5000000</v>
      </c>
      <c r="O14" s="27" t="s">
        <v>774</v>
      </c>
      <c r="P14" s="27" t="s">
        <v>809</v>
      </c>
    </row>
    <row r="15" spans="1:16" ht="11.25" customHeight="1">
      <c r="A15" s="4" t="s">
        <v>29</v>
      </c>
      <c r="B15" s="4" t="s">
        <v>7</v>
      </c>
      <c r="C15" s="24">
        <v>76</v>
      </c>
      <c r="D15" s="21">
        <v>80</v>
      </c>
      <c r="E15" s="18">
        <v>55</v>
      </c>
      <c r="F15" s="16">
        <v>82</v>
      </c>
      <c r="G15" s="27" t="str">
        <f t="shared" si="0"/>
        <v>Kostitsyn</v>
      </c>
      <c r="H15" s="27">
        <v>22</v>
      </c>
      <c r="I15" s="28">
        <f t="shared" si="1"/>
        <v>79.333333333333329</v>
      </c>
      <c r="J15" s="29" t="s">
        <v>736</v>
      </c>
      <c r="K15" s="29" t="s">
        <v>720</v>
      </c>
      <c r="L15" s="70">
        <v>3</v>
      </c>
      <c r="M15" s="71">
        <v>3250000</v>
      </c>
      <c r="O15" s="27" t="s">
        <v>774</v>
      </c>
      <c r="P15" s="27" t="s">
        <v>809</v>
      </c>
    </row>
    <row r="16" spans="1:16" ht="11.25" customHeight="1">
      <c r="A16" s="4" t="s">
        <v>249</v>
      </c>
      <c r="B16" s="4" t="s">
        <v>11</v>
      </c>
      <c r="C16" s="24">
        <v>77</v>
      </c>
      <c r="D16" s="21">
        <v>85</v>
      </c>
      <c r="E16" s="18">
        <v>60</v>
      </c>
      <c r="F16" s="16">
        <v>81</v>
      </c>
      <c r="G16" s="27" t="str">
        <f t="shared" si="0"/>
        <v>Lupul</v>
      </c>
      <c r="H16" s="27">
        <v>24</v>
      </c>
      <c r="I16" s="28">
        <f t="shared" si="1"/>
        <v>81</v>
      </c>
      <c r="J16" s="29" t="s">
        <v>736</v>
      </c>
      <c r="K16" s="29" t="s">
        <v>722</v>
      </c>
      <c r="L16" s="70">
        <v>2</v>
      </c>
      <c r="M16" s="71">
        <v>2300000</v>
      </c>
      <c r="O16" s="27" t="s">
        <v>774</v>
      </c>
      <c r="P16" s="27" t="s">
        <v>809</v>
      </c>
    </row>
    <row r="17" spans="1:16" ht="11.25" customHeight="1">
      <c r="A17" s="30" t="s">
        <v>617</v>
      </c>
      <c r="B17" s="27" t="s">
        <v>14</v>
      </c>
      <c r="C17" s="31">
        <v>71</v>
      </c>
      <c r="D17" s="32">
        <v>78</v>
      </c>
      <c r="E17" s="33">
        <v>71</v>
      </c>
      <c r="F17" s="34">
        <v>79</v>
      </c>
      <c r="G17" s="27" t="str">
        <f t="shared" si="0"/>
        <v>Couture</v>
      </c>
      <c r="H17" s="30">
        <v>18</v>
      </c>
      <c r="I17" s="28">
        <f t="shared" si="1"/>
        <v>76</v>
      </c>
      <c r="J17" s="30" t="s">
        <v>736</v>
      </c>
      <c r="K17" s="30" t="s">
        <v>718</v>
      </c>
      <c r="L17" s="70">
        <v>3</v>
      </c>
      <c r="M17" s="71">
        <v>875000</v>
      </c>
      <c r="N17" s="27" t="s">
        <v>769</v>
      </c>
      <c r="O17" s="27" t="s">
        <v>769</v>
      </c>
      <c r="P17" s="27" t="s">
        <v>809</v>
      </c>
    </row>
    <row r="18" spans="1:16" ht="11.25" customHeight="1">
      <c r="A18" s="4" t="s">
        <v>168</v>
      </c>
      <c r="B18" s="4" t="s">
        <v>9</v>
      </c>
      <c r="C18" s="24">
        <v>80</v>
      </c>
      <c r="D18" s="21">
        <v>80</v>
      </c>
      <c r="E18" s="18">
        <v>80</v>
      </c>
      <c r="F18" s="16">
        <v>82.5</v>
      </c>
      <c r="G18" s="27" t="str">
        <f t="shared" si="0"/>
        <v>Jovanovski</v>
      </c>
      <c r="H18" s="27">
        <v>31</v>
      </c>
      <c r="I18" s="28">
        <f t="shared" si="1"/>
        <v>80.833333333333329</v>
      </c>
      <c r="J18" s="29" t="s">
        <v>742</v>
      </c>
      <c r="K18" s="29" t="s">
        <v>723</v>
      </c>
      <c r="L18" s="27">
        <v>4</v>
      </c>
      <c r="M18" s="71">
        <v>6000000</v>
      </c>
      <c r="O18" s="27" t="s">
        <v>770</v>
      </c>
      <c r="P18" s="27" t="s">
        <v>809</v>
      </c>
    </row>
    <row r="19" spans="1:16" ht="11.25" customHeight="1">
      <c r="A19" s="4" t="s">
        <v>457</v>
      </c>
      <c r="B19" s="4" t="s">
        <v>9</v>
      </c>
      <c r="C19" s="24">
        <v>80</v>
      </c>
      <c r="D19" s="21">
        <v>80</v>
      </c>
      <c r="E19" s="18">
        <v>80</v>
      </c>
      <c r="F19" s="16">
        <v>80</v>
      </c>
      <c r="G19" s="27" t="str">
        <f t="shared" si="0"/>
        <v>Salo</v>
      </c>
      <c r="H19" s="27">
        <v>33</v>
      </c>
      <c r="I19" s="28">
        <f t="shared" si="1"/>
        <v>80</v>
      </c>
      <c r="J19" s="29" t="s">
        <v>738</v>
      </c>
      <c r="K19" s="29" t="s">
        <v>722</v>
      </c>
      <c r="L19" s="70">
        <v>4</v>
      </c>
      <c r="M19" s="71">
        <v>3800000</v>
      </c>
      <c r="N19" s="30"/>
      <c r="O19" s="27" t="s">
        <v>770</v>
      </c>
      <c r="P19" s="27" t="s">
        <v>809</v>
      </c>
    </row>
    <row r="20" spans="1:16" ht="11.25" customHeight="1">
      <c r="A20" s="4" t="s">
        <v>89</v>
      </c>
      <c r="B20" s="4" t="s">
        <v>14</v>
      </c>
      <c r="C20" s="24">
        <v>85</v>
      </c>
      <c r="D20" s="21">
        <v>85</v>
      </c>
      <c r="E20" s="18">
        <v>50</v>
      </c>
      <c r="F20" s="16">
        <v>70</v>
      </c>
      <c r="G20" s="27" t="str">
        <f t="shared" si="0"/>
        <v>Little</v>
      </c>
      <c r="H20" s="27">
        <v>20</v>
      </c>
      <c r="I20" s="28">
        <f t="shared" si="1"/>
        <v>80</v>
      </c>
      <c r="J20" s="29" t="s">
        <v>737</v>
      </c>
      <c r="K20" s="29" t="s">
        <v>722</v>
      </c>
      <c r="L20" s="70">
        <v>1</v>
      </c>
      <c r="M20" s="71">
        <v>850000</v>
      </c>
      <c r="N20" s="27" t="s">
        <v>769</v>
      </c>
      <c r="O20" s="27" t="s">
        <v>769</v>
      </c>
      <c r="P20" s="27" t="s">
        <v>809</v>
      </c>
    </row>
    <row r="21" spans="1:16" ht="11.25" customHeight="1">
      <c r="A21" s="4" t="s">
        <v>511</v>
      </c>
      <c r="B21" s="4" t="s">
        <v>14</v>
      </c>
      <c r="C21" s="24">
        <v>86</v>
      </c>
      <c r="D21" s="21">
        <v>82</v>
      </c>
      <c r="E21" s="18">
        <v>70</v>
      </c>
      <c r="F21" s="16">
        <v>70</v>
      </c>
      <c r="G21" s="27" t="str">
        <f t="shared" si="0"/>
        <v>White</v>
      </c>
      <c r="H21" s="27">
        <v>32</v>
      </c>
      <c r="I21" s="28">
        <f t="shared" si="1"/>
        <v>79.333333333333329</v>
      </c>
      <c r="J21" s="29" t="s">
        <v>737</v>
      </c>
      <c r="K21" s="29" t="s">
        <v>721</v>
      </c>
      <c r="L21" s="27">
        <v>4</v>
      </c>
      <c r="M21" s="71">
        <v>1980000</v>
      </c>
      <c r="N21" s="30"/>
      <c r="O21" s="27" t="s">
        <v>770</v>
      </c>
      <c r="P21" s="27" t="s">
        <v>809</v>
      </c>
    </row>
    <row r="22" spans="1:16" ht="11.25" customHeight="1">
      <c r="A22" s="4" t="s">
        <v>471</v>
      </c>
      <c r="B22" s="4" t="s">
        <v>7</v>
      </c>
      <c r="C22" s="24">
        <v>76</v>
      </c>
      <c r="D22" s="21">
        <v>84</v>
      </c>
      <c r="E22" s="18">
        <v>60</v>
      </c>
      <c r="F22" s="16">
        <v>77</v>
      </c>
      <c r="G22" s="27" t="str">
        <f t="shared" si="0"/>
        <v>Kostitsyn</v>
      </c>
      <c r="H22" s="27">
        <v>20</v>
      </c>
      <c r="I22" s="28">
        <f t="shared" si="1"/>
        <v>79</v>
      </c>
      <c r="J22" s="29" t="s">
        <v>736</v>
      </c>
      <c r="K22" s="29" t="s">
        <v>722</v>
      </c>
      <c r="L22" s="70">
        <v>2</v>
      </c>
      <c r="M22" s="71">
        <v>800000</v>
      </c>
      <c r="N22" s="27" t="s">
        <v>769</v>
      </c>
      <c r="O22" s="27" t="s">
        <v>769</v>
      </c>
      <c r="P22" s="27" t="s">
        <v>809</v>
      </c>
    </row>
    <row r="23" spans="1:16" ht="11.25" customHeight="1">
      <c r="A23" s="4" t="s">
        <v>166</v>
      </c>
      <c r="B23" s="4" t="s">
        <v>9</v>
      </c>
      <c r="C23" s="24">
        <v>70</v>
      </c>
      <c r="D23" s="21">
        <v>80</v>
      </c>
      <c r="E23" s="18">
        <v>72</v>
      </c>
      <c r="F23" s="16">
        <v>86</v>
      </c>
      <c r="G23" s="27" t="str">
        <f t="shared" si="0"/>
        <v>Byfuglien</v>
      </c>
      <c r="H23" s="27">
        <v>22</v>
      </c>
      <c r="I23" s="28">
        <f t="shared" si="1"/>
        <v>78.666666666666671</v>
      </c>
      <c r="J23" s="29" t="s">
        <v>746</v>
      </c>
      <c r="K23" s="29" t="s">
        <v>719</v>
      </c>
      <c r="L23" s="70">
        <v>3</v>
      </c>
      <c r="M23" s="71">
        <v>3000000</v>
      </c>
      <c r="O23" s="27" t="s">
        <v>774</v>
      </c>
      <c r="P23" s="27" t="s">
        <v>809</v>
      </c>
    </row>
    <row r="24" spans="1:16" ht="11.25" customHeight="1">
      <c r="A24" s="4" t="s">
        <v>169</v>
      </c>
      <c r="B24" s="4" t="s">
        <v>11</v>
      </c>
      <c r="C24" s="24">
        <v>75</v>
      </c>
      <c r="D24" s="21">
        <v>85</v>
      </c>
      <c r="E24" s="18">
        <v>40</v>
      </c>
      <c r="F24" s="16">
        <v>73.5</v>
      </c>
      <c r="G24" s="27" t="str">
        <f t="shared" si="0"/>
        <v>Lisin</v>
      </c>
      <c r="H24" s="27">
        <v>21</v>
      </c>
      <c r="I24" s="28">
        <f t="shared" si="1"/>
        <v>77.833333333333329</v>
      </c>
      <c r="J24" s="29" t="s">
        <v>749</v>
      </c>
      <c r="K24" s="29" t="s">
        <v>721</v>
      </c>
      <c r="L24" s="70">
        <v>1</v>
      </c>
      <c r="M24" s="71">
        <v>850000</v>
      </c>
      <c r="N24" s="27" t="s">
        <v>769</v>
      </c>
      <c r="O24" s="27" t="s">
        <v>769</v>
      </c>
      <c r="P24" s="27" t="s">
        <v>809</v>
      </c>
    </row>
    <row r="25" spans="1:16" ht="11.25" customHeight="1">
      <c r="A25" s="4" t="s">
        <v>25</v>
      </c>
      <c r="B25" s="4" t="s">
        <v>7</v>
      </c>
      <c r="C25" s="24">
        <v>78</v>
      </c>
      <c r="D25" s="21">
        <v>76</v>
      </c>
      <c r="E25" s="18">
        <v>75</v>
      </c>
      <c r="F25" s="16">
        <v>79</v>
      </c>
      <c r="G25" s="27" t="str">
        <f t="shared" si="0"/>
        <v>Burrows</v>
      </c>
      <c r="H25" s="27">
        <v>26</v>
      </c>
      <c r="I25" s="28">
        <f t="shared" si="1"/>
        <v>77.666666666666671</v>
      </c>
      <c r="J25" s="29" t="s">
        <v>737</v>
      </c>
      <c r="K25" s="29" t="s">
        <v>722</v>
      </c>
      <c r="L25" s="70">
        <v>2</v>
      </c>
      <c r="M25" s="71">
        <v>2000000</v>
      </c>
      <c r="O25" s="27" t="s">
        <v>775</v>
      </c>
      <c r="P25" s="27" t="s">
        <v>809</v>
      </c>
    </row>
    <row r="26" spans="1:16" ht="11.25" customHeight="1">
      <c r="A26" s="4" t="s">
        <v>306</v>
      </c>
      <c r="B26" s="4" t="s">
        <v>9</v>
      </c>
      <c r="C26" s="24">
        <v>50</v>
      </c>
      <c r="D26" s="21">
        <v>40</v>
      </c>
      <c r="E26" s="18">
        <v>85</v>
      </c>
      <c r="F26" s="16">
        <v>50</v>
      </c>
      <c r="G26" s="27" t="str">
        <f t="shared" si="0"/>
        <v>Eaton</v>
      </c>
      <c r="H26" s="27">
        <v>30</v>
      </c>
      <c r="I26" s="28">
        <f t="shared" si="1"/>
        <v>46.666666666666664</v>
      </c>
      <c r="J26" s="29" t="s">
        <v>738</v>
      </c>
      <c r="K26" s="29" t="s">
        <v>14</v>
      </c>
      <c r="L26" s="70">
        <v>2</v>
      </c>
      <c r="M26" s="71">
        <v>2000000</v>
      </c>
      <c r="O26" s="27" t="s">
        <v>770</v>
      </c>
      <c r="P26" s="30" t="s">
        <v>809</v>
      </c>
    </row>
    <row r="27" spans="1:16" ht="11.25" customHeight="1">
      <c r="A27" s="4" t="s">
        <v>118</v>
      </c>
      <c r="B27" s="4" t="s">
        <v>7</v>
      </c>
      <c r="C27" s="24">
        <v>68</v>
      </c>
      <c r="D27" s="21">
        <v>60</v>
      </c>
      <c r="E27" s="18">
        <v>87</v>
      </c>
      <c r="F27" s="16">
        <v>66</v>
      </c>
      <c r="G27" s="27" t="str">
        <f t="shared" si="0"/>
        <v>Adams</v>
      </c>
      <c r="H27" s="27">
        <v>30</v>
      </c>
      <c r="I27" s="28">
        <f t="shared" si="1"/>
        <v>64.666666666666671</v>
      </c>
      <c r="J27" s="29" t="s">
        <v>738</v>
      </c>
      <c r="K27" s="29" t="s">
        <v>721</v>
      </c>
      <c r="L27" s="70">
        <v>2</v>
      </c>
      <c r="M27" s="71">
        <v>675000</v>
      </c>
      <c r="O27" s="27" t="s">
        <v>770</v>
      </c>
      <c r="P27" s="27" t="s">
        <v>809</v>
      </c>
    </row>
    <row r="28" spans="1:16" ht="11.25" customHeight="1">
      <c r="A28" s="4" t="s">
        <v>108</v>
      </c>
      <c r="B28" s="4" t="s">
        <v>11</v>
      </c>
      <c r="C28" s="24">
        <v>72</v>
      </c>
      <c r="D28" s="21">
        <v>78</v>
      </c>
      <c r="E28" s="18">
        <v>70</v>
      </c>
      <c r="F28" s="16">
        <v>78.5</v>
      </c>
      <c r="G28" s="27" t="str">
        <f t="shared" si="0"/>
        <v>Kobasew</v>
      </c>
      <c r="H28" s="27">
        <v>25</v>
      </c>
      <c r="I28" s="28">
        <f t="shared" si="1"/>
        <v>76.166666666666671</v>
      </c>
      <c r="J28" s="29" t="s">
        <v>736</v>
      </c>
      <c r="K28" s="29" t="s">
        <v>722</v>
      </c>
      <c r="L28" s="70">
        <v>3</v>
      </c>
      <c r="M28" s="71">
        <v>1000000</v>
      </c>
      <c r="O28" s="27" t="s">
        <v>775</v>
      </c>
      <c r="P28" s="27" t="s">
        <v>809</v>
      </c>
    </row>
    <row r="29" spans="1:16" ht="11.25" customHeight="1">
      <c r="A29" s="4" t="s">
        <v>419</v>
      </c>
      <c r="B29" s="4" t="s">
        <v>9</v>
      </c>
      <c r="C29" s="24">
        <v>77</v>
      </c>
      <c r="D29" s="21">
        <v>70</v>
      </c>
      <c r="E29" s="18">
        <v>82</v>
      </c>
      <c r="F29" s="16">
        <v>66</v>
      </c>
      <c r="G29" s="27" t="str">
        <f t="shared" si="0"/>
        <v>Martinek</v>
      </c>
      <c r="H29" s="27">
        <v>31</v>
      </c>
      <c r="I29" s="28">
        <f t="shared" si="1"/>
        <v>71</v>
      </c>
      <c r="J29" s="29" t="s">
        <v>742</v>
      </c>
      <c r="K29" s="29" t="s">
        <v>14</v>
      </c>
      <c r="L29" s="70">
        <v>3</v>
      </c>
      <c r="M29" s="71">
        <v>1500000</v>
      </c>
      <c r="O29" s="27" t="s">
        <v>770</v>
      </c>
      <c r="P29" s="27" t="s">
        <v>809</v>
      </c>
    </row>
    <row r="30" spans="1:16" ht="11.25" customHeight="1">
      <c r="A30" s="4" t="s">
        <v>535</v>
      </c>
      <c r="B30" s="4" t="s">
        <v>7</v>
      </c>
      <c r="C30" s="24">
        <v>79</v>
      </c>
      <c r="D30" s="21">
        <v>79</v>
      </c>
      <c r="E30" s="18">
        <v>73</v>
      </c>
      <c r="F30" s="16">
        <v>67.5</v>
      </c>
      <c r="G30" s="27" t="str">
        <f t="shared" si="0"/>
        <v>Peltonen</v>
      </c>
      <c r="H30" s="27">
        <v>34</v>
      </c>
      <c r="I30" s="28">
        <f t="shared" si="1"/>
        <v>75.166666666666671</v>
      </c>
      <c r="J30" s="29" t="s">
        <v>737</v>
      </c>
      <c r="K30" s="29" t="s">
        <v>723</v>
      </c>
      <c r="L30" s="70">
        <v>2</v>
      </c>
      <c r="M30" s="71">
        <v>1100000</v>
      </c>
      <c r="N30" s="30"/>
      <c r="O30" s="27" t="s">
        <v>770</v>
      </c>
      <c r="P30" s="27" t="s">
        <v>809</v>
      </c>
    </row>
    <row r="31" spans="1:16" ht="11.25" customHeight="1">
      <c r="A31" s="4" t="s">
        <v>312</v>
      </c>
      <c r="B31" s="4" t="s">
        <v>9</v>
      </c>
      <c r="C31" s="24">
        <v>60</v>
      </c>
      <c r="D31" s="21">
        <v>45</v>
      </c>
      <c r="E31" s="18">
        <v>78</v>
      </c>
      <c r="F31" s="16">
        <v>65</v>
      </c>
      <c r="G31" s="27" t="str">
        <f t="shared" si="0"/>
        <v>Stuart</v>
      </c>
      <c r="H31" s="27">
        <v>23</v>
      </c>
      <c r="I31" s="28">
        <f t="shared" si="1"/>
        <v>56.666666666666664</v>
      </c>
      <c r="J31" s="29" t="s">
        <v>738</v>
      </c>
      <c r="K31" s="29" t="s">
        <v>719</v>
      </c>
      <c r="L31" s="70">
        <v>2</v>
      </c>
      <c r="M31" s="71">
        <v>1300000</v>
      </c>
      <c r="O31" s="27" t="s">
        <v>774</v>
      </c>
      <c r="P31" s="30" t="s">
        <v>809</v>
      </c>
    </row>
    <row r="32" spans="1:16" ht="11.25" customHeight="1">
      <c r="A32" s="4" t="s">
        <v>202</v>
      </c>
      <c r="B32" s="4" t="s">
        <v>9</v>
      </c>
      <c r="C32" s="24">
        <v>75</v>
      </c>
      <c r="D32" s="21">
        <v>70</v>
      </c>
      <c r="E32" s="18">
        <v>84</v>
      </c>
      <c r="F32" s="16">
        <v>63.5</v>
      </c>
      <c r="G32" s="27" t="str">
        <f t="shared" si="0"/>
        <v>Tallinder</v>
      </c>
      <c r="H32" s="27">
        <v>28</v>
      </c>
      <c r="I32" s="28">
        <f t="shared" si="1"/>
        <v>69.5</v>
      </c>
      <c r="J32" s="29" t="s">
        <v>738</v>
      </c>
      <c r="K32" s="29" t="s">
        <v>722</v>
      </c>
      <c r="L32" s="70">
        <v>3</v>
      </c>
      <c r="M32" s="71">
        <v>4000000</v>
      </c>
      <c r="O32" s="27" t="s">
        <v>770</v>
      </c>
      <c r="P32" s="27" t="s">
        <v>809</v>
      </c>
    </row>
    <row r="33" spans="1:16" ht="11.25" customHeight="1">
      <c r="A33" s="4" t="s">
        <v>155</v>
      </c>
      <c r="B33" s="4" t="s">
        <v>9</v>
      </c>
      <c r="C33" s="24">
        <v>78</v>
      </c>
      <c r="D33" s="21">
        <v>75</v>
      </c>
      <c r="E33" s="18">
        <v>80</v>
      </c>
      <c r="F33" s="16">
        <v>75</v>
      </c>
      <c r="G33" s="27" t="str">
        <f t="shared" si="0"/>
        <v>Morris</v>
      </c>
      <c r="H33" s="27">
        <v>29</v>
      </c>
      <c r="I33" s="28">
        <f t="shared" si="1"/>
        <v>76</v>
      </c>
      <c r="J33" s="29" t="s">
        <v>738</v>
      </c>
      <c r="K33" s="29" t="s">
        <v>722</v>
      </c>
      <c r="L33" s="70">
        <v>2</v>
      </c>
      <c r="M33" s="71">
        <v>3800000</v>
      </c>
      <c r="O33" s="27" t="s">
        <v>770</v>
      </c>
      <c r="P33" s="27" t="s">
        <v>809</v>
      </c>
    </row>
    <row r="34" spans="1:16" ht="11.25" customHeight="1">
      <c r="A34" s="4" t="s">
        <v>8</v>
      </c>
      <c r="B34" s="4" t="s">
        <v>9</v>
      </c>
      <c r="C34" s="24">
        <v>68</v>
      </c>
      <c r="D34" s="21">
        <v>65</v>
      </c>
      <c r="E34" s="18">
        <v>82</v>
      </c>
      <c r="F34" s="16">
        <v>68.5</v>
      </c>
      <c r="G34" s="27" t="str">
        <f t="shared" si="0"/>
        <v>Ward</v>
      </c>
      <c r="H34" s="27">
        <v>34</v>
      </c>
      <c r="I34" s="28">
        <f t="shared" si="1"/>
        <v>67.166666666666671</v>
      </c>
      <c r="J34" s="29" t="s">
        <v>738</v>
      </c>
      <c r="K34" s="29" t="s">
        <v>14</v>
      </c>
      <c r="L34" s="70">
        <v>2</v>
      </c>
      <c r="M34" s="71">
        <v>2500000</v>
      </c>
      <c r="N34" s="30"/>
      <c r="O34" s="27" t="s">
        <v>770</v>
      </c>
      <c r="P34" s="27" t="s">
        <v>809</v>
      </c>
    </row>
    <row r="35" spans="1:16" ht="11.25" customHeight="1">
      <c r="A35" s="4" t="s">
        <v>37</v>
      </c>
      <c r="B35" s="4" t="s">
        <v>7</v>
      </c>
      <c r="C35" s="24">
        <v>70</v>
      </c>
      <c r="D35" s="21">
        <v>78</v>
      </c>
      <c r="E35" s="18">
        <v>55</v>
      </c>
      <c r="F35" s="16">
        <v>74.5</v>
      </c>
      <c r="G35" s="27" t="str">
        <f t="shared" si="0"/>
        <v>Ladd</v>
      </c>
      <c r="H35" s="27">
        <v>22</v>
      </c>
      <c r="I35" s="28">
        <f t="shared" si="1"/>
        <v>74.166666666666671</v>
      </c>
      <c r="J35" s="29" t="s">
        <v>736</v>
      </c>
      <c r="K35" s="29" t="s">
        <v>719</v>
      </c>
      <c r="L35" s="70">
        <v>2</v>
      </c>
      <c r="M35" s="71">
        <v>1550000</v>
      </c>
      <c r="O35" s="27" t="s">
        <v>774</v>
      </c>
      <c r="P35" s="27" t="s">
        <v>809</v>
      </c>
    </row>
    <row r="36" spans="1:16">
      <c r="A36" s="4" t="s">
        <v>476</v>
      </c>
      <c r="B36" s="4" t="s">
        <v>9</v>
      </c>
      <c r="C36" s="24">
        <v>65</v>
      </c>
      <c r="D36" s="21">
        <v>65</v>
      </c>
      <c r="E36" s="18">
        <v>80</v>
      </c>
      <c r="F36" s="16">
        <v>67.5</v>
      </c>
      <c r="G36" s="27" t="str">
        <f t="shared" si="0"/>
        <v>O'Brien</v>
      </c>
      <c r="H36" s="27">
        <v>24</v>
      </c>
      <c r="I36" s="28">
        <f t="shared" si="1"/>
        <v>65.833333333333329</v>
      </c>
      <c r="J36" s="29" t="s">
        <v>738</v>
      </c>
      <c r="K36" s="29" t="s">
        <v>721</v>
      </c>
      <c r="L36" s="70">
        <v>2</v>
      </c>
      <c r="M36" s="71">
        <v>950000</v>
      </c>
      <c r="O36" s="27" t="s">
        <v>774</v>
      </c>
      <c r="P36" s="27" t="s">
        <v>809</v>
      </c>
    </row>
    <row r="37" spans="1:16">
      <c r="A37" s="4" t="s">
        <v>519</v>
      </c>
      <c r="B37" s="4" t="s">
        <v>14</v>
      </c>
      <c r="C37" s="24">
        <v>75</v>
      </c>
      <c r="D37" s="21">
        <v>72</v>
      </c>
      <c r="E37" s="18">
        <v>73</v>
      </c>
      <c r="F37" s="16">
        <v>71</v>
      </c>
      <c r="G37" s="27" t="str">
        <f t="shared" si="0"/>
        <v>Kopecky</v>
      </c>
      <c r="H37" s="27">
        <v>25</v>
      </c>
      <c r="I37" s="28">
        <f t="shared" si="1"/>
        <v>72.666666666666671</v>
      </c>
      <c r="J37" s="29" t="s">
        <v>742</v>
      </c>
      <c r="K37" s="29" t="s">
        <v>718</v>
      </c>
      <c r="L37" s="70">
        <v>2</v>
      </c>
      <c r="M37" s="71">
        <v>600000</v>
      </c>
      <c r="O37" s="27" t="s">
        <v>775</v>
      </c>
      <c r="P37" s="27" t="s">
        <v>809</v>
      </c>
    </row>
    <row r="38" spans="1:16">
      <c r="A38" s="4" t="s">
        <v>522</v>
      </c>
      <c r="B38" s="4" t="s">
        <v>7</v>
      </c>
      <c r="C38" s="24">
        <v>70</v>
      </c>
      <c r="D38" s="21">
        <v>65</v>
      </c>
      <c r="E38" s="18">
        <v>84</v>
      </c>
      <c r="F38" s="16">
        <v>70</v>
      </c>
      <c r="G38" s="27" t="str">
        <f t="shared" si="0"/>
        <v>Moen</v>
      </c>
      <c r="H38" s="27">
        <v>25</v>
      </c>
      <c r="I38" s="28">
        <f t="shared" si="1"/>
        <v>68.333333333333329</v>
      </c>
      <c r="J38" s="29" t="s">
        <v>738</v>
      </c>
      <c r="K38" s="29" t="s">
        <v>721</v>
      </c>
      <c r="L38" s="70">
        <v>2</v>
      </c>
      <c r="M38" s="71">
        <v>1000000</v>
      </c>
      <c r="O38" s="27" t="s">
        <v>775</v>
      </c>
      <c r="P38" s="27" t="s">
        <v>809</v>
      </c>
    </row>
    <row r="39" spans="1:16">
      <c r="A39" s="30" t="s">
        <v>632</v>
      </c>
      <c r="B39" s="27" t="s">
        <v>11</v>
      </c>
      <c r="C39" s="31">
        <v>61</v>
      </c>
      <c r="D39" s="32">
        <v>66</v>
      </c>
      <c r="E39" s="33">
        <v>59</v>
      </c>
      <c r="F39" s="34">
        <v>67</v>
      </c>
      <c r="G39" s="27" t="str">
        <f t="shared" si="0"/>
        <v>Grabner</v>
      </c>
      <c r="H39" s="30">
        <v>20</v>
      </c>
      <c r="I39" s="28">
        <f t="shared" si="1"/>
        <v>64.666666666666671</v>
      </c>
      <c r="J39" s="27" t="s">
        <v>736</v>
      </c>
      <c r="K39" s="27" t="s">
        <v>718</v>
      </c>
      <c r="L39" s="70">
        <v>2</v>
      </c>
      <c r="M39" s="71">
        <v>843000</v>
      </c>
      <c r="N39" s="27" t="s">
        <v>769</v>
      </c>
      <c r="O39" s="27" t="s">
        <v>769</v>
      </c>
      <c r="P39" s="27" t="s">
        <v>809</v>
      </c>
    </row>
    <row r="40" spans="1:16">
      <c r="A40" s="4" t="s">
        <v>343</v>
      </c>
      <c r="B40" s="4" t="s">
        <v>14</v>
      </c>
      <c r="C40" s="24">
        <v>82</v>
      </c>
      <c r="D40" s="21">
        <v>75</v>
      </c>
      <c r="E40" s="18">
        <v>80</v>
      </c>
      <c r="F40" s="16">
        <v>70</v>
      </c>
      <c r="G40" s="27" t="str">
        <f t="shared" si="0"/>
        <v>Handzus</v>
      </c>
      <c r="H40" s="27">
        <v>30</v>
      </c>
      <c r="I40" s="28">
        <f t="shared" si="1"/>
        <v>75.666666666666671</v>
      </c>
      <c r="J40" s="29" t="s">
        <v>743</v>
      </c>
      <c r="K40" s="29" t="s">
        <v>722</v>
      </c>
      <c r="L40" s="70">
        <v>4</v>
      </c>
      <c r="M40" s="71">
        <v>2490000</v>
      </c>
      <c r="O40" s="27" t="s">
        <v>770</v>
      </c>
      <c r="P40" s="27" t="s">
        <v>809</v>
      </c>
    </row>
    <row r="41" spans="1:16">
      <c r="A41" s="30" t="s">
        <v>572</v>
      </c>
      <c r="B41" s="27" t="s">
        <v>11</v>
      </c>
      <c r="C41" s="31">
        <v>65</v>
      </c>
      <c r="D41" s="32">
        <v>70</v>
      </c>
      <c r="E41" s="33">
        <v>57</v>
      </c>
      <c r="F41" s="34">
        <v>71</v>
      </c>
      <c r="G41" s="27" t="str">
        <f t="shared" si="0"/>
        <v>Hornqvist</v>
      </c>
      <c r="H41" s="30">
        <v>20</v>
      </c>
      <c r="I41" s="28">
        <f t="shared" si="1"/>
        <v>68.666666666666671</v>
      </c>
      <c r="J41" s="30" t="s">
        <v>736</v>
      </c>
      <c r="K41" s="30" t="s">
        <v>719</v>
      </c>
      <c r="L41" s="70">
        <v>2</v>
      </c>
      <c r="M41" s="71">
        <v>713000</v>
      </c>
      <c r="N41" s="27" t="s">
        <v>769</v>
      </c>
      <c r="O41" s="27" t="s">
        <v>769</v>
      </c>
      <c r="P41" s="27" t="s">
        <v>809</v>
      </c>
    </row>
    <row r="42" spans="1:16">
      <c r="A42" s="4" t="s">
        <v>133</v>
      </c>
      <c r="B42" s="4" t="s">
        <v>11</v>
      </c>
      <c r="C42" s="24">
        <v>88</v>
      </c>
      <c r="D42" s="21">
        <v>95</v>
      </c>
      <c r="E42" s="18">
        <v>65</v>
      </c>
      <c r="F42" s="16">
        <v>92.5</v>
      </c>
      <c r="G42" s="27" t="str">
        <f t="shared" si="0"/>
        <v>Heatley</v>
      </c>
      <c r="H42" s="27">
        <v>26</v>
      </c>
      <c r="I42" s="28">
        <f t="shared" si="1"/>
        <v>91.833333333333329</v>
      </c>
      <c r="J42" s="29" t="s">
        <v>736</v>
      </c>
      <c r="K42" s="29" t="s">
        <v>722</v>
      </c>
      <c r="L42" s="70">
        <v>6</v>
      </c>
      <c r="M42" s="71">
        <v>6321000</v>
      </c>
      <c r="O42" s="27" t="s">
        <v>775</v>
      </c>
      <c r="P42" s="27" t="s">
        <v>810</v>
      </c>
    </row>
    <row r="43" spans="1:16">
      <c r="A43" s="4" t="s">
        <v>297</v>
      </c>
      <c r="B43" s="4" t="s">
        <v>14</v>
      </c>
      <c r="C43" s="24">
        <v>95</v>
      </c>
      <c r="D43" s="21">
        <v>92</v>
      </c>
      <c r="E43" s="18">
        <v>60</v>
      </c>
      <c r="F43" s="16">
        <v>82.5</v>
      </c>
      <c r="G43" s="27" t="str">
        <f t="shared" si="0"/>
        <v>Savard</v>
      </c>
      <c r="H43" s="27">
        <v>30</v>
      </c>
      <c r="I43" s="28">
        <f t="shared" si="1"/>
        <v>89.833333333333329</v>
      </c>
      <c r="J43" s="29" t="s">
        <v>737</v>
      </c>
      <c r="K43" s="29" t="s">
        <v>14</v>
      </c>
      <c r="L43" s="70">
        <v>3</v>
      </c>
      <c r="M43" s="71">
        <v>5000000</v>
      </c>
      <c r="O43" s="27" t="s">
        <v>770</v>
      </c>
      <c r="P43" s="27" t="s">
        <v>810</v>
      </c>
    </row>
    <row r="44" spans="1:16">
      <c r="A44" s="4" t="s">
        <v>470</v>
      </c>
      <c r="B44" s="4" t="s">
        <v>9</v>
      </c>
      <c r="C44" s="24">
        <v>88</v>
      </c>
      <c r="D44" s="21">
        <v>89</v>
      </c>
      <c r="E44" s="18">
        <v>75</v>
      </c>
      <c r="F44" s="16">
        <v>84</v>
      </c>
      <c r="G44" s="27" t="str">
        <f t="shared" si="0"/>
        <v>Gonchar</v>
      </c>
      <c r="H44" s="27">
        <v>33</v>
      </c>
      <c r="I44" s="28">
        <f t="shared" si="1"/>
        <v>87</v>
      </c>
      <c r="J44" s="29" t="s">
        <v>746</v>
      </c>
      <c r="K44" s="29" t="s">
        <v>723</v>
      </c>
      <c r="L44" s="70">
        <v>3</v>
      </c>
      <c r="M44" s="71">
        <v>5000000</v>
      </c>
      <c r="N44" s="30"/>
      <c r="O44" s="27" t="s">
        <v>770</v>
      </c>
      <c r="P44" s="27" t="s">
        <v>810</v>
      </c>
    </row>
    <row r="45" spans="1:16">
      <c r="A45" s="4" t="s">
        <v>433</v>
      </c>
      <c r="B45" s="4" t="s">
        <v>9</v>
      </c>
      <c r="C45" s="24">
        <v>75</v>
      </c>
      <c r="D45" s="21">
        <v>65</v>
      </c>
      <c r="E45" s="18">
        <v>90</v>
      </c>
      <c r="F45" s="16">
        <v>72.5</v>
      </c>
      <c r="G45" s="27" t="str">
        <f t="shared" si="0"/>
        <v>Regehr</v>
      </c>
      <c r="H45" s="27">
        <v>27</v>
      </c>
      <c r="I45" s="28">
        <f t="shared" si="1"/>
        <v>70.833333333333329</v>
      </c>
      <c r="J45" s="29" t="s">
        <v>738</v>
      </c>
      <c r="K45" s="29" t="s">
        <v>722</v>
      </c>
      <c r="L45" s="27">
        <v>1</v>
      </c>
      <c r="M45" s="71">
        <v>4000000</v>
      </c>
      <c r="O45" s="27" t="s">
        <v>770</v>
      </c>
      <c r="P45" s="27" t="s">
        <v>810</v>
      </c>
    </row>
    <row r="46" spans="1:16">
      <c r="A46" s="4" t="s">
        <v>386</v>
      </c>
      <c r="B46" s="4" t="s">
        <v>14</v>
      </c>
      <c r="C46" s="24">
        <v>85</v>
      </c>
      <c r="D46" s="21">
        <v>88</v>
      </c>
      <c r="E46" s="18">
        <v>65</v>
      </c>
      <c r="F46" s="16">
        <v>85</v>
      </c>
      <c r="G46" s="27" t="str">
        <f t="shared" si="0"/>
        <v>Jokinen</v>
      </c>
      <c r="H46" s="27">
        <v>29</v>
      </c>
      <c r="I46" s="28">
        <f t="shared" si="1"/>
        <v>86</v>
      </c>
      <c r="J46" s="29" t="s">
        <v>737</v>
      </c>
      <c r="K46" s="29" t="s">
        <v>723</v>
      </c>
      <c r="L46" s="70">
        <v>3</v>
      </c>
      <c r="M46" s="71">
        <v>4300000</v>
      </c>
      <c r="O46" s="27" t="s">
        <v>770</v>
      </c>
      <c r="P46" s="27" t="s">
        <v>810</v>
      </c>
    </row>
    <row r="47" spans="1:16">
      <c r="A47" s="4" t="s">
        <v>398</v>
      </c>
      <c r="B47" s="4" t="s">
        <v>7</v>
      </c>
      <c r="C47" s="24">
        <v>88</v>
      </c>
      <c r="D47" s="21">
        <v>88</v>
      </c>
      <c r="E47" s="18">
        <v>80</v>
      </c>
      <c r="F47" s="16">
        <v>80</v>
      </c>
      <c r="G47" s="27" t="str">
        <f t="shared" si="0"/>
        <v>Elias</v>
      </c>
      <c r="H47" s="27">
        <v>31</v>
      </c>
      <c r="I47" s="28">
        <f t="shared" si="1"/>
        <v>85.333333333333329</v>
      </c>
      <c r="J47" s="29" t="s">
        <v>737</v>
      </c>
      <c r="K47" s="29" t="s">
        <v>721</v>
      </c>
      <c r="L47" s="70">
        <v>6</v>
      </c>
      <c r="M47" s="71">
        <v>6000000</v>
      </c>
      <c r="O47" s="27" t="s">
        <v>770</v>
      </c>
      <c r="P47" s="27" t="s">
        <v>810</v>
      </c>
    </row>
    <row r="48" spans="1:16">
      <c r="A48" s="4" t="s">
        <v>221</v>
      </c>
      <c r="B48" s="4" t="s">
        <v>11</v>
      </c>
      <c r="C48" s="24">
        <v>82</v>
      </c>
      <c r="D48" s="21">
        <v>86</v>
      </c>
      <c r="E48" s="18">
        <v>72</v>
      </c>
      <c r="F48" s="16">
        <v>87.5</v>
      </c>
      <c r="G48" s="27" t="str">
        <f t="shared" si="0"/>
        <v>Pominville</v>
      </c>
      <c r="H48" s="27">
        <v>25</v>
      </c>
      <c r="I48" s="28">
        <f t="shared" si="1"/>
        <v>85.166666666666671</v>
      </c>
      <c r="J48" s="29" t="s">
        <v>736</v>
      </c>
      <c r="K48" s="29" t="s">
        <v>721</v>
      </c>
      <c r="L48" s="70">
        <v>2</v>
      </c>
      <c r="M48" s="71">
        <v>4000000</v>
      </c>
      <c r="O48" s="27" t="s">
        <v>775</v>
      </c>
      <c r="P48" s="27" t="s">
        <v>810</v>
      </c>
    </row>
    <row r="49" spans="1:16">
      <c r="A49" s="4" t="s">
        <v>365</v>
      </c>
      <c r="B49" s="4" t="s">
        <v>11</v>
      </c>
      <c r="C49" s="24">
        <v>80</v>
      </c>
      <c r="D49" s="21">
        <v>88</v>
      </c>
      <c r="E49" s="18">
        <v>60</v>
      </c>
      <c r="F49" s="16">
        <v>85</v>
      </c>
      <c r="G49" s="27" t="str">
        <f t="shared" si="0"/>
        <v>Hejduk</v>
      </c>
      <c r="H49" s="27">
        <v>31</v>
      </c>
      <c r="I49" s="28">
        <f t="shared" si="1"/>
        <v>84.333333333333329</v>
      </c>
      <c r="J49" s="29" t="s">
        <v>736</v>
      </c>
      <c r="K49" s="29" t="s">
        <v>723</v>
      </c>
      <c r="L49" s="70">
        <v>3</v>
      </c>
      <c r="M49" s="71">
        <v>3700000</v>
      </c>
      <c r="O49" s="27" t="s">
        <v>770</v>
      </c>
      <c r="P49" s="27" t="s">
        <v>810</v>
      </c>
    </row>
    <row r="50" spans="1:16">
      <c r="A50" s="4" t="s">
        <v>147</v>
      </c>
      <c r="B50" s="4" t="s">
        <v>14</v>
      </c>
      <c r="C50" s="24">
        <v>86</v>
      </c>
      <c r="D50" s="21">
        <v>85</v>
      </c>
      <c r="E50" s="18">
        <v>70</v>
      </c>
      <c r="F50" s="16">
        <v>79</v>
      </c>
      <c r="G50" s="27" t="str">
        <f t="shared" si="0"/>
        <v>Langkow</v>
      </c>
      <c r="H50" s="27">
        <v>31</v>
      </c>
      <c r="I50" s="28">
        <f t="shared" si="1"/>
        <v>83.333333333333329</v>
      </c>
      <c r="J50" s="29" t="s">
        <v>743</v>
      </c>
      <c r="K50" s="29" t="s">
        <v>9</v>
      </c>
      <c r="L50" s="70">
        <v>4</v>
      </c>
      <c r="M50" s="71">
        <v>3000000</v>
      </c>
      <c r="O50" s="27" t="s">
        <v>770</v>
      </c>
      <c r="P50" s="27" t="s">
        <v>810</v>
      </c>
    </row>
    <row r="51" spans="1:16">
      <c r="A51" s="4" t="s">
        <v>167</v>
      </c>
      <c r="B51" s="4" t="s">
        <v>7</v>
      </c>
      <c r="C51" s="24">
        <v>78</v>
      </c>
      <c r="D51" s="21">
        <v>84</v>
      </c>
      <c r="E51" s="18">
        <v>65</v>
      </c>
      <c r="F51" s="16">
        <v>82.5</v>
      </c>
      <c r="G51" s="27" t="str">
        <f t="shared" si="0"/>
        <v>Penner</v>
      </c>
      <c r="H51" s="27">
        <v>25</v>
      </c>
      <c r="I51" s="28">
        <f t="shared" si="1"/>
        <v>81.5</v>
      </c>
      <c r="J51" s="29" t="s">
        <v>736</v>
      </c>
      <c r="K51" s="29" t="s">
        <v>721</v>
      </c>
      <c r="L51" s="70">
        <v>5</v>
      </c>
      <c r="M51" s="71">
        <v>3000000</v>
      </c>
      <c r="O51" s="27" t="s">
        <v>775</v>
      </c>
      <c r="P51" s="27" t="s">
        <v>810</v>
      </c>
    </row>
    <row r="52" spans="1:16">
      <c r="A52" s="4" t="s">
        <v>413</v>
      </c>
      <c r="B52" s="4" t="s">
        <v>14</v>
      </c>
      <c r="C52" s="24">
        <v>78</v>
      </c>
      <c r="D52" s="21">
        <v>88</v>
      </c>
      <c r="E52" s="18">
        <v>50</v>
      </c>
      <c r="F52" s="16">
        <v>80</v>
      </c>
      <c r="G52" s="27" t="str">
        <f t="shared" si="0"/>
        <v>Kessel</v>
      </c>
      <c r="H52" s="27">
        <v>20</v>
      </c>
      <c r="I52" s="28">
        <f t="shared" si="1"/>
        <v>82</v>
      </c>
      <c r="J52" s="29" t="s">
        <v>749</v>
      </c>
      <c r="K52" s="29" t="s">
        <v>721</v>
      </c>
      <c r="L52" s="70">
        <v>1</v>
      </c>
      <c r="M52" s="71">
        <v>850000</v>
      </c>
      <c r="N52" s="27" t="s">
        <v>769</v>
      </c>
      <c r="O52" s="27" t="s">
        <v>769</v>
      </c>
      <c r="P52" s="27" t="s">
        <v>810</v>
      </c>
    </row>
    <row r="53" spans="1:16">
      <c r="A53" s="4" t="s">
        <v>484</v>
      </c>
      <c r="B53" s="4" t="s">
        <v>9</v>
      </c>
      <c r="C53" s="24">
        <v>77</v>
      </c>
      <c r="D53" s="21">
        <v>82</v>
      </c>
      <c r="E53" s="18">
        <v>75</v>
      </c>
      <c r="F53" s="16">
        <v>89.5</v>
      </c>
      <c r="G53" s="27" t="str">
        <f t="shared" si="0"/>
        <v>Souray</v>
      </c>
      <c r="H53" s="27">
        <v>31</v>
      </c>
      <c r="I53" s="28">
        <f t="shared" si="1"/>
        <v>82.833333333333329</v>
      </c>
      <c r="J53" s="29" t="s">
        <v>746</v>
      </c>
      <c r="K53" s="29" t="s">
        <v>723</v>
      </c>
      <c r="L53" s="70">
        <v>2</v>
      </c>
      <c r="M53" s="71">
        <v>2990000</v>
      </c>
      <c r="O53" s="27" t="s">
        <v>770</v>
      </c>
      <c r="P53" s="27" t="s">
        <v>810</v>
      </c>
    </row>
    <row r="54" spans="1:16">
      <c r="A54" s="4" t="s">
        <v>257</v>
      </c>
      <c r="B54" s="4" t="s">
        <v>9</v>
      </c>
      <c r="C54" s="24">
        <v>84</v>
      </c>
      <c r="D54" s="21">
        <v>84</v>
      </c>
      <c r="E54" s="18">
        <v>76</v>
      </c>
      <c r="F54" s="16">
        <v>77.5</v>
      </c>
      <c r="G54" s="27" t="str">
        <f t="shared" si="0"/>
        <v>Pitkanen</v>
      </c>
      <c r="H54" s="27">
        <v>24</v>
      </c>
      <c r="I54" s="28">
        <f t="shared" si="1"/>
        <v>81.833333333333329</v>
      </c>
      <c r="J54" s="29" t="s">
        <v>746</v>
      </c>
      <c r="K54" s="29" t="s">
        <v>722</v>
      </c>
      <c r="L54" s="70">
        <v>3</v>
      </c>
      <c r="M54" s="71">
        <v>4000000</v>
      </c>
      <c r="O54" s="27" t="s">
        <v>774</v>
      </c>
      <c r="P54" s="27" t="s">
        <v>810</v>
      </c>
    </row>
    <row r="55" spans="1:16">
      <c r="A55" s="4" t="s">
        <v>35</v>
      </c>
      <c r="B55" s="4" t="s">
        <v>14</v>
      </c>
      <c r="C55" s="24">
        <v>80</v>
      </c>
      <c r="D55" s="21">
        <v>85</v>
      </c>
      <c r="E55" s="18">
        <v>65</v>
      </c>
      <c r="F55" s="16">
        <v>77</v>
      </c>
      <c r="G55" s="27" t="str">
        <f t="shared" si="0"/>
        <v>Cogliano</v>
      </c>
      <c r="H55" s="27">
        <v>20</v>
      </c>
      <c r="I55" s="28">
        <f t="shared" si="1"/>
        <v>80.666666666666671</v>
      </c>
      <c r="J55" s="29" t="s">
        <v>743</v>
      </c>
      <c r="K55" s="29" t="s">
        <v>721</v>
      </c>
      <c r="L55" s="70">
        <v>2</v>
      </c>
      <c r="M55" s="71">
        <v>850000</v>
      </c>
      <c r="N55" s="27" t="s">
        <v>769</v>
      </c>
      <c r="O55" s="27" t="s">
        <v>769</v>
      </c>
      <c r="P55" s="27" t="s">
        <v>810</v>
      </c>
    </row>
    <row r="56" spans="1:16">
      <c r="A56" s="4" t="s">
        <v>90</v>
      </c>
      <c r="B56" s="4" t="s">
        <v>9</v>
      </c>
      <c r="C56" s="24">
        <v>78</v>
      </c>
      <c r="D56" s="21">
        <v>82</v>
      </c>
      <c r="E56" s="18">
        <v>75</v>
      </c>
      <c r="F56" s="16">
        <v>82.5</v>
      </c>
      <c r="G56" s="27" t="str">
        <f t="shared" si="0"/>
        <v>McCabe</v>
      </c>
      <c r="H56" s="27">
        <v>32</v>
      </c>
      <c r="I56" s="28">
        <f t="shared" si="1"/>
        <v>80.833333333333329</v>
      </c>
      <c r="J56" s="29" t="s">
        <v>746</v>
      </c>
      <c r="K56" s="29" t="s">
        <v>14</v>
      </c>
      <c r="L56" s="70">
        <v>4</v>
      </c>
      <c r="M56" s="71">
        <v>4700000</v>
      </c>
      <c r="N56" s="30"/>
      <c r="O56" s="27" t="s">
        <v>770</v>
      </c>
      <c r="P56" s="27" t="s">
        <v>810</v>
      </c>
    </row>
    <row r="57" spans="1:16">
      <c r="A57" s="4" t="s">
        <v>364</v>
      </c>
      <c r="B57" s="4" t="s">
        <v>14</v>
      </c>
      <c r="C57" s="24">
        <v>90</v>
      </c>
      <c r="D57" s="21">
        <v>85</v>
      </c>
      <c r="E57" s="18">
        <v>80</v>
      </c>
      <c r="F57" s="16">
        <v>74.5</v>
      </c>
      <c r="G57" s="27" t="str">
        <f t="shared" si="0"/>
        <v>Koivu</v>
      </c>
      <c r="H57" s="27">
        <v>24</v>
      </c>
      <c r="I57" s="28">
        <f t="shared" si="1"/>
        <v>83.166666666666671</v>
      </c>
      <c r="J57" s="29" t="s">
        <v>737</v>
      </c>
      <c r="K57" s="29" t="s">
        <v>721</v>
      </c>
      <c r="L57" s="70">
        <v>4</v>
      </c>
      <c r="M57" s="71">
        <v>3250000</v>
      </c>
      <c r="O57" s="27" t="s">
        <v>774</v>
      </c>
      <c r="P57" s="27" t="s">
        <v>810</v>
      </c>
    </row>
    <row r="58" spans="1:16">
      <c r="A58" s="4" t="s">
        <v>508</v>
      </c>
      <c r="B58" s="4" t="s">
        <v>11</v>
      </c>
      <c r="C58" s="24">
        <v>80</v>
      </c>
      <c r="D58" s="21">
        <v>82</v>
      </c>
      <c r="E58" s="18">
        <v>50</v>
      </c>
      <c r="F58" s="16">
        <v>79</v>
      </c>
      <c r="G58" s="27" t="str">
        <f t="shared" si="0"/>
        <v>Bertuzzi</v>
      </c>
      <c r="H58" s="27">
        <v>32</v>
      </c>
      <c r="I58" s="28">
        <f t="shared" si="1"/>
        <v>80.333333333333329</v>
      </c>
      <c r="J58" s="29" t="s">
        <v>749</v>
      </c>
      <c r="K58" s="29" t="s">
        <v>723</v>
      </c>
      <c r="L58" s="70">
        <v>2</v>
      </c>
      <c r="M58" s="71">
        <v>4000000</v>
      </c>
      <c r="O58" s="27" t="s">
        <v>770</v>
      </c>
      <c r="P58" s="27" t="s">
        <v>810</v>
      </c>
    </row>
    <row r="59" spans="1:16">
      <c r="A59" s="4" t="s">
        <v>302</v>
      </c>
      <c r="B59" s="4" t="s">
        <v>9</v>
      </c>
      <c r="C59" s="24">
        <v>82</v>
      </c>
      <c r="D59" s="21">
        <v>82</v>
      </c>
      <c r="E59" s="18">
        <v>70</v>
      </c>
      <c r="F59" s="16">
        <v>76.5</v>
      </c>
      <c r="G59" s="27" t="str">
        <f t="shared" si="0"/>
        <v>Zidlicky</v>
      </c>
      <c r="H59" s="27">
        <v>30</v>
      </c>
      <c r="I59" s="28">
        <f t="shared" si="1"/>
        <v>80.166666666666671</v>
      </c>
      <c r="J59" s="29" t="s">
        <v>746</v>
      </c>
      <c r="K59" s="29" t="s">
        <v>722</v>
      </c>
      <c r="L59" s="70">
        <v>3</v>
      </c>
      <c r="M59" s="71">
        <v>3350000</v>
      </c>
      <c r="O59" s="27" t="s">
        <v>770</v>
      </c>
      <c r="P59" s="27" t="s">
        <v>810</v>
      </c>
    </row>
    <row r="60" spans="1:16">
      <c r="A60" s="4" t="s">
        <v>263</v>
      </c>
      <c r="B60" s="4" t="s">
        <v>7</v>
      </c>
      <c r="C60" s="24">
        <v>80</v>
      </c>
      <c r="D60" s="21">
        <v>85</v>
      </c>
      <c r="E60" s="18">
        <v>60</v>
      </c>
      <c r="F60" s="16">
        <v>75</v>
      </c>
      <c r="G60" s="27" t="str">
        <f t="shared" si="0"/>
        <v>Jokinen</v>
      </c>
      <c r="H60" s="27">
        <v>24</v>
      </c>
      <c r="I60" s="28">
        <f t="shared" si="1"/>
        <v>80</v>
      </c>
      <c r="J60" s="29" t="s">
        <v>742</v>
      </c>
      <c r="K60" s="29" t="s">
        <v>722</v>
      </c>
      <c r="L60" s="70">
        <v>2</v>
      </c>
      <c r="M60" s="71">
        <v>1812000</v>
      </c>
      <c r="O60" s="27" t="s">
        <v>774</v>
      </c>
      <c r="P60" s="27" t="s">
        <v>810</v>
      </c>
    </row>
    <row r="61" spans="1:16">
      <c r="A61" s="4" t="s">
        <v>241</v>
      </c>
      <c r="B61" s="4" t="s">
        <v>14</v>
      </c>
      <c r="C61" s="24">
        <v>80</v>
      </c>
      <c r="D61" s="21">
        <v>85</v>
      </c>
      <c r="E61" s="18">
        <v>60</v>
      </c>
      <c r="F61" s="16">
        <v>74.5</v>
      </c>
      <c r="G61" s="27" t="str">
        <f t="shared" si="0"/>
        <v>Hudler</v>
      </c>
      <c r="H61" s="27">
        <v>23</v>
      </c>
      <c r="I61" s="28">
        <f t="shared" si="1"/>
        <v>79.833333333333329</v>
      </c>
      <c r="J61" s="29" t="s">
        <v>742</v>
      </c>
      <c r="K61" s="29" t="s">
        <v>722</v>
      </c>
      <c r="L61" s="70">
        <v>2</v>
      </c>
      <c r="M61" s="71">
        <v>2000000</v>
      </c>
      <c r="O61" s="27" t="s">
        <v>774</v>
      </c>
      <c r="P61" s="27" t="s">
        <v>810</v>
      </c>
    </row>
    <row r="62" spans="1:16">
      <c r="A62" s="4" t="s">
        <v>220</v>
      </c>
      <c r="B62" s="4" t="s">
        <v>7</v>
      </c>
      <c r="C62" s="24">
        <v>74</v>
      </c>
      <c r="D62" s="21">
        <v>72</v>
      </c>
      <c r="E62" s="18">
        <v>87</v>
      </c>
      <c r="F62" s="16">
        <v>72.5</v>
      </c>
      <c r="G62" s="27" t="str">
        <f t="shared" si="0"/>
        <v>Chimera</v>
      </c>
      <c r="H62" s="27">
        <v>28</v>
      </c>
      <c r="I62" s="28">
        <f t="shared" si="1"/>
        <v>72.833333333333329</v>
      </c>
      <c r="J62" s="29" t="s">
        <v>742</v>
      </c>
      <c r="K62" s="29" t="s">
        <v>721</v>
      </c>
      <c r="L62" s="70">
        <v>4</v>
      </c>
      <c r="M62" s="71">
        <v>1875000</v>
      </c>
      <c r="O62" s="27" t="s">
        <v>770</v>
      </c>
      <c r="P62" s="27" t="s">
        <v>810</v>
      </c>
    </row>
    <row r="63" spans="1:16" ht="11.25" customHeight="1">
      <c r="A63" s="4" t="s">
        <v>416</v>
      </c>
      <c r="B63" s="4" t="s">
        <v>14</v>
      </c>
      <c r="C63" s="24">
        <v>80</v>
      </c>
      <c r="D63" s="21">
        <v>80</v>
      </c>
      <c r="E63" s="18">
        <v>75</v>
      </c>
      <c r="F63" s="16">
        <v>76.5</v>
      </c>
      <c r="G63" s="27" t="str">
        <f t="shared" si="0"/>
        <v>Umberger</v>
      </c>
      <c r="H63" s="27">
        <v>25</v>
      </c>
      <c r="I63" s="28">
        <f t="shared" si="1"/>
        <v>78.833333333333329</v>
      </c>
      <c r="J63" s="29" t="s">
        <v>736</v>
      </c>
      <c r="K63" s="29" t="s">
        <v>721</v>
      </c>
      <c r="L63" s="70">
        <v>1</v>
      </c>
      <c r="M63" s="71">
        <v>2450000</v>
      </c>
      <c r="O63" s="27" t="s">
        <v>775</v>
      </c>
      <c r="P63" s="27" t="s">
        <v>810</v>
      </c>
    </row>
    <row r="64" spans="1:16">
      <c r="A64" s="4" t="s">
        <v>454</v>
      </c>
      <c r="B64" s="4" t="s">
        <v>9</v>
      </c>
      <c r="C64" s="24">
        <v>80</v>
      </c>
      <c r="D64" s="21">
        <v>80</v>
      </c>
      <c r="E64" s="18">
        <v>79</v>
      </c>
      <c r="F64" s="16">
        <v>77.5</v>
      </c>
      <c r="G64" s="27" t="str">
        <f t="shared" si="0"/>
        <v>Whitney</v>
      </c>
      <c r="H64" s="27">
        <v>24</v>
      </c>
      <c r="I64" s="28">
        <f t="shared" si="1"/>
        <v>79.166666666666671</v>
      </c>
      <c r="J64" s="29" t="s">
        <v>746</v>
      </c>
      <c r="K64" s="29" t="s">
        <v>721</v>
      </c>
      <c r="L64" s="70">
        <v>6</v>
      </c>
      <c r="M64" s="71">
        <v>4000000</v>
      </c>
      <c r="O64" s="27" t="s">
        <v>774</v>
      </c>
      <c r="P64" s="27" t="s">
        <v>810</v>
      </c>
    </row>
    <row r="65" spans="1:16">
      <c r="A65" s="4" t="s">
        <v>292</v>
      </c>
      <c r="B65" s="4" t="s">
        <v>11</v>
      </c>
      <c r="C65" s="24">
        <v>76</v>
      </c>
      <c r="D65" s="21">
        <v>80</v>
      </c>
      <c r="E65" s="18">
        <v>60</v>
      </c>
      <c r="F65" s="16">
        <v>77.5</v>
      </c>
      <c r="G65" s="27" t="str">
        <f t="shared" si="0"/>
        <v>Stempniak</v>
      </c>
      <c r="H65" s="27">
        <v>24</v>
      </c>
      <c r="I65" s="28">
        <f t="shared" si="1"/>
        <v>77.833333333333329</v>
      </c>
      <c r="J65" s="29" t="s">
        <v>736</v>
      </c>
      <c r="K65" s="29" t="s">
        <v>722</v>
      </c>
      <c r="L65" s="27">
        <v>3</v>
      </c>
      <c r="M65" s="71">
        <v>2000000</v>
      </c>
      <c r="O65" s="27" t="s">
        <v>774</v>
      </c>
      <c r="P65" s="27" t="s">
        <v>810</v>
      </c>
    </row>
    <row r="66" spans="1:16">
      <c r="A66" s="4" t="s">
        <v>51</v>
      </c>
      <c r="B66" s="4" t="s">
        <v>7</v>
      </c>
      <c r="C66" s="24">
        <v>74</v>
      </c>
      <c r="D66" s="21">
        <v>80</v>
      </c>
      <c r="E66" s="18">
        <v>50</v>
      </c>
      <c r="F66" s="16">
        <v>74.5</v>
      </c>
      <c r="G66" s="27" t="str">
        <f t="shared" ref="G66:G129" si="2">MID(A66,SEARCH(" ",A66,1)+1,100)</f>
        <v>Pouliot</v>
      </c>
      <c r="H66" s="27">
        <v>21</v>
      </c>
      <c r="I66" s="28">
        <f t="shared" ref="I66:I129" si="3">(C66+D66+F66)/3</f>
        <v>76.166666666666671</v>
      </c>
      <c r="J66" s="29" t="s">
        <v>749</v>
      </c>
      <c r="K66" s="29" t="s">
        <v>721</v>
      </c>
      <c r="L66" s="70">
        <v>1</v>
      </c>
      <c r="M66" s="71">
        <v>850000</v>
      </c>
      <c r="N66" s="27" t="s">
        <v>769</v>
      </c>
      <c r="O66" s="27" t="s">
        <v>769</v>
      </c>
      <c r="P66" s="27" t="s">
        <v>810</v>
      </c>
    </row>
    <row r="67" spans="1:16">
      <c r="A67" s="4" t="s">
        <v>80</v>
      </c>
      <c r="B67" s="4" t="s">
        <v>9</v>
      </c>
      <c r="C67" s="24">
        <v>66</v>
      </c>
      <c r="D67" s="21">
        <v>60</v>
      </c>
      <c r="E67" s="18">
        <v>70</v>
      </c>
      <c r="F67" s="16">
        <v>57.5</v>
      </c>
      <c r="G67" s="27" t="str">
        <f t="shared" si="2"/>
        <v>Lee</v>
      </c>
      <c r="H67" s="27">
        <v>20</v>
      </c>
      <c r="I67" s="28">
        <f t="shared" si="3"/>
        <v>61.166666666666664</v>
      </c>
      <c r="J67" s="29" t="s">
        <v>746</v>
      </c>
      <c r="K67" s="29" t="s">
        <v>719</v>
      </c>
      <c r="L67" s="70">
        <v>2</v>
      </c>
      <c r="M67" s="71">
        <v>850000</v>
      </c>
      <c r="N67" s="27" t="s">
        <v>769</v>
      </c>
      <c r="O67" s="27" t="s">
        <v>769</v>
      </c>
      <c r="P67" s="30" t="s">
        <v>810</v>
      </c>
    </row>
    <row r="68" spans="1:16">
      <c r="A68" s="4" t="s">
        <v>285</v>
      </c>
      <c r="B68" s="4" t="s">
        <v>7</v>
      </c>
      <c r="C68" s="24">
        <v>75</v>
      </c>
      <c r="D68" s="21">
        <v>77</v>
      </c>
      <c r="E68" s="18">
        <v>60</v>
      </c>
      <c r="F68" s="16">
        <v>72.5</v>
      </c>
      <c r="G68" s="27" t="str">
        <f t="shared" si="2"/>
        <v>Calder</v>
      </c>
      <c r="H68" s="27">
        <v>28</v>
      </c>
      <c r="I68" s="28">
        <f t="shared" si="3"/>
        <v>74.833333333333329</v>
      </c>
      <c r="J68" s="29" t="s">
        <v>736</v>
      </c>
      <c r="K68" s="29" t="s">
        <v>721</v>
      </c>
      <c r="L68" s="70">
        <v>2</v>
      </c>
      <c r="M68" s="71">
        <v>1250000</v>
      </c>
      <c r="O68" s="27" t="s">
        <v>770</v>
      </c>
      <c r="P68" s="27" t="s">
        <v>810</v>
      </c>
    </row>
    <row r="69" spans="1:16">
      <c r="A69" s="30" t="s">
        <v>630</v>
      </c>
      <c r="B69" s="27" t="s">
        <v>7</v>
      </c>
      <c r="C69" s="31">
        <v>72</v>
      </c>
      <c r="D69" s="32">
        <v>76</v>
      </c>
      <c r="E69" s="33">
        <v>74</v>
      </c>
      <c r="F69" s="34">
        <v>73</v>
      </c>
      <c r="G69" s="27" t="str">
        <f t="shared" si="2"/>
        <v>Benn</v>
      </c>
      <c r="H69" s="30">
        <v>18</v>
      </c>
      <c r="I69" s="28">
        <f t="shared" si="3"/>
        <v>73.666666666666671</v>
      </c>
      <c r="J69" s="30" t="s">
        <v>742</v>
      </c>
      <c r="K69" s="30" t="s">
        <v>718</v>
      </c>
      <c r="L69" s="70">
        <v>3</v>
      </c>
      <c r="M69" s="71">
        <v>822000</v>
      </c>
      <c r="N69" s="27" t="s">
        <v>769</v>
      </c>
      <c r="O69" s="27" t="s">
        <v>769</v>
      </c>
      <c r="P69" s="27" t="s">
        <v>810</v>
      </c>
    </row>
    <row r="70" spans="1:16" ht="22.5">
      <c r="A70" s="4" t="s">
        <v>199</v>
      </c>
      <c r="B70" s="4" t="s">
        <v>11</v>
      </c>
      <c r="C70" s="24">
        <v>68</v>
      </c>
      <c r="D70" s="21">
        <v>76</v>
      </c>
      <c r="E70" s="18">
        <v>55</v>
      </c>
      <c r="F70" s="16">
        <v>76.5</v>
      </c>
      <c r="G70" s="27" t="str">
        <f t="shared" si="2"/>
        <v>Latendresse</v>
      </c>
      <c r="H70" s="27">
        <v>20</v>
      </c>
      <c r="I70" s="28">
        <f t="shared" si="3"/>
        <v>73.5</v>
      </c>
      <c r="J70" s="29" t="s">
        <v>736</v>
      </c>
      <c r="K70" s="29" t="s">
        <v>722</v>
      </c>
      <c r="L70" s="70">
        <v>2</v>
      </c>
      <c r="M70" s="71">
        <v>850000</v>
      </c>
      <c r="N70" s="27" t="s">
        <v>769</v>
      </c>
      <c r="O70" s="27" t="s">
        <v>769</v>
      </c>
      <c r="P70" s="27" t="s">
        <v>810</v>
      </c>
    </row>
    <row r="71" spans="1:16">
      <c r="A71" s="30" t="s">
        <v>600</v>
      </c>
      <c r="B71" s="27" t="s">
        <v>11</v>
      </c>
      <c r="C71" s="31">
        <v>70</v>
      </c>
      <c r="D71" s="32">
        <v>75</v>
      </c>
      <c r="E71" s="33">
        <v>60</v>
      </c>
      <c r="F71" s="34">
        <v>75</v>
      </c>
      <c r="G71" s="27" t="str">
        <f t="shared" si="2"/>
        <v>Setoguchi</v>
      </c>
      <c r="H71" s="30">
        <v>20</v>
      </c>
      <c r="I71" s="28">
        <f t="shared" si="3"/>
        <v>73.333333333333329</v>
      </c>
      <c r="J71" s="27" t="s">
        <v>749</v>
      </c>
      <c r="K71" s="27" t="s">
        <v>719</v>
      </c>
      <c r="L71" s="70">
        <v>2</v>
      </c>
      <c r="M71" s="71">
        <v>850000</v>
      </c>
      <c r="N71" s="27" t="s">
        <v>769</v>
      </c>
      <c r="O71" s="27" t="s">
        <v>769</v>
      </c>
      <c r="P71" s="27" t="s">
        <v>810</v>
      </c>
    </row>
    <row r="72" spans="1:16">
      <c r="A72" s="4" t="s">
        <v>171</v>
      </c>
      <c r="B72" s="4" t="s">
        <v>9</v>
      </c>
      <c r="C72" s="24">
        <v>77</v>
      </c>
      <c r="D72" s="21">
        <v>65</v>
      </c>
      <c r="E72" s="18">
        <v>80</v>
      </c>
      <c r="F72" s="16">
        <v>70</v>
      </c>
      <c r="G72" s="27" t="str">
        <f t="shared" si="2"/>
        <v>Brewer</v>
      </c>
      <c r="H72" s="27">
        <v>28</v>
      </c>
      <c r="I72" s="28">
        <f t="shared" si="3"/>
        <v>70.666666666666671</v>
      </c>
      <c r="J72" s="29" t="s">
        <v>742</v>
      </c>
      <c r="K72" s="29" t="s">
        <v>722</v>
      </c>
      <c r="L72" s="70">
        <v>4</v>
      </c>
      <c r="M72" s="71">
        <v>4000000</v>
      </c>
      <c r="O72" s="27" t="s">
        <v>770</v>
      </c>
      <c r="P72" s="27" t="s">
        <v>810</v>
      </c>
    </row>
    <row r="73" spans="1:16">
      <c r="A73" s="4" t="s">
        <v>390</v>
      </c>
      <c r="B73" s="4" t="s">
        <v>11</v>
      </c>
      <c r="C73" s="24">
        <v>72</v>
      </c>
      <c r="D73" s="21">
        <v>72</v>
      </c>
      <c r="E73" s="18">
        <v>82</v>
      </c>
      <c r="F73" s="16">
        <v>72</v>
      </c>
      <c r="G73" s="27" t="str">
        <f t="shared" si="2"/>
        <v>Dupuis</v>
      </c>
      <c r="H73" s="27">
        <v>28</v>
      </c>
      <c r="I73" s="28">
        <f t="shared" si="3"/>
        <v>72</v>
      </c>
      <c r="J73" s="29" t="s">
        <v>742</v>
      </c>
      <c r="K73" s="29" t="s">
        <v>721</v>
      </c>
      <c r="L73" s="70">
        <v>3</v>
      </c>
      <c r="M73" s="71">
        <v>1450000</v>
      </c>
      <c r="O73" s="27" t="s">
        <v>770</v>
      </c>
      <c r="P73" s="27" t="s">
        <v>810</v>
      </c>
    </row>
    <row r="74" spans="1:16">
      <c r="A74" s="4" t="s">
        <v>151</v>
      </c>
      <c r="B74" s="4" t="s">
        <v>9</v>
      </c>
      <c r="C74" s="24">
        <v>75</v>
      </c>
      <c r="D74" s="21">
        <v>65</v>
      </c>
      <c r="E74" s="18">
        <v>77</v>
      </c>
      <c r="F74" s="16">
        <v>63.5</v>
      </c>
      <c r="G74" s="27" t="str">
        <f t="shared" si="2"/>
        <v>Seidenberg</v>
      </c>
      <c r="H74" s="27">
        <v>26</v>
      </c>
      <c r="I74" s="28">
        <f t="shared" si="3"/>
        <v>67.833333333333329</v>
      </c>
      <c r="J74" s="29" t="s">
        <v>738</v>
      </c>
      <c r="K74" s="29" t="s">
        <v>720</v>
      </c>
      <c r="L74" s="70">
        <v>1</v>
      </c>
      <c r="M74" s="71">
        <v>1200000</v>
      </c>
      <c r="O74" s="27" t="s">
        <v>775</v>
      </c>
      <c r="P74" s="27" t="s">
        <v>810</v>
      </c>
    </row>
    <row r="75" spans="1:16">
      <c r="A75" s="4" t="s">
        <v>127</v>
      </c>
      <c r="B75" s="4" t="s">
        <v>7</v>
      </c>
      <c r="C75" s="24">
        <v>65</v>
      </c>
      <c r="D75" s="21">
        <v>65</v>
      </c>
      <c r="E75" s="18">
        <v>50</v>
      </c>
      <c r="F75" s="16">
        <v>70</v>
      </c>
      <c r="G75" s="27" t="str">
        <f t="shared" si="2"/>
        <v>Carcillo</v>
      </c>
      <c r="H75" s="27">
        <v>22</v>
      </c>
      <c r="I75" s="28">
        <f t="shared" si="3"/>
        <v>66.666666666666671</v>
      </c>
      <c r="J75" s="29" t="s">
        <v>736</v>
      </c>
      <c r="K75" s="29" t="s">
        <v>720</v>
      </c>
      <c r="L75" s="70">
        <v>2</v>
      </c>
      <c r="M75" s="71">
        <v>900000</v>
      </c>
      <c r="O75" s="27" t="s">
        <v>774</v>
      </c>
      <c r="P75" s="27" t="s">
        <v>810</v>
      </c>
    </row>
    <row r="76" spans="1:16">
      <c r="A76" s="4" t="s">
        <v>281</v>
      </c>
      <c r="B76" s="4" t="s">
        <v>9</v>
      </c>
      <c r="C76" s="24">
        <v>70</v>
      </c>
      <c r="D76" s="21">
        <v>75</v>
      </c>
      <c r="E76" s="18">
        <v>75</v>
      </c>
      <c r="F76" s="16">
        <v>71</v>
      </c>
      <c r="G76" s="27" t="str">
        <f t="shared" si="2"/>
        <v>Letang</v>
      </c>
      <c r="H76" s="27">
        <v>20</v>
      </c>
      <c r="I76" s="28">
        <f t="shared" si="3"/>
        <v>72</v>
      </c>
      <c r="J76" s="29" t="s">
        <v>742</v>
      </c>
      <c r="K76" s="29" t="s">
        <v>718</v>
      </c>
      <c r="L76" s="70">
        <v>1</v>
      </c>
      <c r="M76" s="71">
        <v>835000</v>
      </c>
      <c r="N76" s="27" t="s">
        <v>769</v>
      </c>
      <c r="O76" s="27" t="s">
        <v>769</v>
      </c>
      <c r="P76" s="27" t="s">
        <v>810</v>
      </c>
    </row>
    <row r="77" spans="1:16">
      <c r="A77" s="30" t="s">
        <v>591</v>
      </c>
      <c r="B77" s="27" t="s">
        <v>14</v>
      </c>
      <c r="C77" s="31">
        <v>77</v>
      </c>
      <c r="D77" s="32">
        <v>78</v>
      </c>
      <c r="E77" s="33">
        <v>77</v>
      </c>
      <c r="F77" s="34">
        <v>78</v>
      </c>
      <c r="G77" s="27" t="str">
        <f t="shared" si="2"/>
        <v>Pavelski</v>
      </c>
      <c r="H77" s="30">
        <v>23</v>
      </c>
      <c r="I77" s="28">
        <f t="shared" si="3"/>
        <v>77.666666666666671</v>
      </c>
      <c r="J77" s="30" t="s">
        <v>742</v>
      </c>
      <c r="K77" s="30" t="s">
        <v>722</v>
      </c>
      <c r="L77" s="70">
        <v>2</v>
      </c>
      <c r="M77" s="71">
        <v>1670000</v>
      </c>
      <c r="O77" s="27" t="s">
        <v>774</v>
      </c>
      <c r="P77" s="27" t="s">
        <v>810</v>
      </c>
    </row>
    <row r="78" spans="1:16">
      <c r="A78" s="30" t="s">
        <v>582</v>
      </c>
      <c r="B78" s="27" t="s">
        <v>7</v>
      </c>
      <c r="C78" s="31">
        <v>65</v>
      </c>
      <c r="D78" s="32">
        <v>64</v>
      </c>
      <c r="E78" s="33">
        <v>66</v>
      </c>
      <c r="F78" s="34">
        <v>68</v>
      </c>
      <c r="G78" s="27" t="str">
        <f t="shared" si="2"/>
        <v>McGinn</v>
      </c>
      <c r="H78" s="30">
        <v>19</v>
      </c>
      <c r="I78" s="28">
        <f t="shared" si="3"/>
        <v>65.666666666666671</v>
      </c>
      <c r="J78" s="27" t="s">
        <v>736</v>
      </c>
      <c r="K78" s="27" t="s">
        <v>720</v>
      </c>
      <c r="L78" s="27">
        <v>3</v>
      </c>
      <c r="M78" s="71">
        <v>700000</v>
      </c>
      <c r="N78" s="27" t="s">
        <v>769</v>
      </c>
      <c r="O78" s="27" t="s">
        <v>769</v>
      </c>
      <c r="P78" s="27" t="s">
        <v>810</v>
      </c>
    </row>
    <row r="79" spans="1:16">
      <c r="A79" s="4" t="s">
        <v>299</v>
      </c>
      <c r="B79" s="4" t="s">
        <v>9</v>
      </c>
      <c r="C79" s="24">
        <v>72</v>
      </c>
      <c r="D79" s="21">
        <v>77</v>
      </c>
      <c r="E79" s="18">
        <v>60</v>
      </c>
      <c r="F79" s="16">
        <v>80</v>
      </c>
      <c r="G79" s="27" t="str">
        <f t="shared" si="2"/>
        <v>Bergeron</v>
      </c>
      <c r="H79" s="27">
        <v>27</v>
      </c>
      <c r="I79" s="28">
        <f t="shared" si="3"/>
        <v>76.333333333333329</v>
      </c>
      <c r="J79" s="29" t="s">
        <v>746</v>
      </c>
      <c r="K79" s="29" t="s">
        <v>722</v>
      </c>
      <c r="L79" s="27">
        <v>2</v>
      </c>
      <c r="M79" s="71">
        <v>1110000</v>
      </c>
      <c r="O79" s="27" t="s">
        <v>770</v>
      </c>
      <c r="P79" s="27" t="s">
        <v>810</v>
      </c>
    </row>
    <row r="80" spans="1:16">
      <c r="A80" s="4" t="s">
        <v>73</v>
      </c>
      <c r="B80" s="4" t="s">
        <v>9</v>
      </c>
      <c r="C80" s="24">
        <v>77</v>
      </c>
      <c r="D80" s="21">
        <v>76</v>
      </c>
      <c r="E80" s="18">
        <v>74</v>
      </c>
      <c r="F80" s="16">
        <v>78.5</v>
      </c>
      <c r="G80" s="27" t="str">
        <f t="shared" si="2"/>
        <v>Sopel</v>
      </c>
      <c r="H80" s="27">
        <v>30</v>
      </c>
      <c r="I80" s="28">
        <f t="shared" si="3"/>
        <v>77.166666666666671</v>
      </c>
      <c r="J80" s="29" t="s">
        <v>738</v>
      </c>
      <c r="K80" s="29" t="s">
        <v>723</v>
      </c>
      <c r="L80" s="70">
        <v>3</v>
      </c>
      <c r="M80" s="71">
        <v>2000000</v>
      </c>
      <c r="O80" s="27" t="s">
        <v>770</v>
      </c>
      <c r="P80" s="27" t="s">
        <v>810</v>
      </c>
    </row>
    <row r="81" spans="1:16">
      <c r="A81" s="4" t="s">
        <v>140</v>
      </c>
      <c r="B81" s="4" t="s">
        <v>11</v>
      </c>
      <c r="C81" s="24">
        <v>65</v>
      </c>
      <c r="D81" s="21">
        <v>66</v>
      </c>
      <c r="E81" s="18">
        <v>60</v>
      </c>
      <c r="F81" s="16">
        <v>78</v>
      </c>
      <c r="G81" s="27" t="str">
        <f t="shared" si="2"/>
        <v>Clarkson</v>
      </c>
      <c r="H81" s="27">
        <v>23</v>
      </c>
      <c r="I81" s="28">
        <f t="shared" si="3"/>
        <v>69.666666666666671</v>
      </c>
      <c r="J81" s="29" t="s">
        <v>736</v>
      </c>
      <c r="K81" s="29" t="s">
        <v>720</v>
      </c>
      <c r="L81" s="70">
        <v>2</v>
      </c>
      <c r="M81" s="71">
        <v>900000</v>
      </c>
      <c r="O81" s="27" t="s">
        <v>774</v>
      </c>
      <c r="P81" s="27" t="s">
        <v>810</v>
      </c>
    </row>
    <row r="82" spans="1:16">
      <c r="A82" s="4" t="s">
        <v>125</v>
      </c>
      <c r="B82" s="4" t="s">
        <v>11</v>
      </c>
      <c r="C82" s="24">
        <v>90</v>
      </c>
      <c r="D82" s="21">
        <v>95</v>
      </c>
      <c r="E82" s="18">
        <v>75</v>
      </c>
      <c r="F82" s="16">
        <v>90</v>
      </c>
      <c r="G82" s="27" t="str">
        <f t="shared" si="2"/>
        <v>Alfredsson</v>
      </c>
      <c r="H82" s="27">
        <v>35</v>
      </c>
      <c r="I82" s="28">
        <f t="shared" si="3"/>
        <v>91.666666666666671</v>
      </c>
      <c r="J82" s="29" t="s">
        <v>743</v>
      </c>
      <c r="K82" s="29" t="s">
        <v>722</v>
      </c>
      <c r="L82" s="70">
        <v>2</v>
      </c>
      <c r="M82" s="71">
        <v>5000000</v>
      </c>
      <c r="N82" s="30"/>
      <c r="O82" s="27" t="s">
        <v>770</v>
      </c>
      <c r="P82" s="27" t="s">
        <v>812</v>
      </c>
    </row>
    <row r="83" spans="1:16">
      <c r="A83" s="4" t="s">
        <v>215</v>
      </c>
      <c r="B83" s="4" t="s">
        <v>11</v>
      </c>
      <c r="C83" s="24">
        <v>85</v>
      </c>
      <c r="D83" s="21">
        <v>95</v>
      </c>
      <c r="E83" s="18">
        <v>70</v>
      </c>
      <c r="F83" s="16">
        <v>93.5</v>
      </c>
      <c r="G83" s="27" t="str">
        <f t="shared" si="2"/>
        <v>Iginla</v>
      </c>
      <c r="H83" s="27">
        <v>30</v>
      </c>
      <c r="I83" s="28">
        <f t="shared" si="3"/>
        <v>91.166666666666671</v>
      </c>
      <c r="J83" s="29" t="s">
        <v>736</v>
      </c>
      <c r="K83" s="29" t="s">
        <v>722</v>
      </c>
      <c r="L83" s="27">
        <v>1</v>
      </c>
      <c r="M83" s="71">
        <v>7000000</v>
      </c>
      <c r="O83" s="27" t="s">
        <v>770</v>
      </c>
      <c r="P83" s="27" t="s">
        <v>812</v>
      </c>
    </row>
    <row r="84" spans="1:16">
      <c r="A84" s="4" t="s">
        <v>61</v>
      </c>
      <c r="B84" s="4" t="s">
        <v>14</v>
      </c>
      <c r="C84" s="24">
        <v>90</v>
      </c>
      <c r="D84" s="21">
        <v>92</v>
      </c>
      <c r="E84" s="18">
        <v>70</v>
      </c>
      <c r="F84" s="16">
        <v>84</v>
      </c>
      <c r="G84" s="27" t="str">
        <f t="shared" si="2"/>
        <v>Richards</v>
      </c>
      <c r="H84" s="27">
        <v>27</v>
      </c>
      <c r="I84" s="28">
        <f t="shared" si="3"/>
        <v>88.666666666666671</v>
      </c>
      <c r="J84" s="29" t="s">
        <v>743</v>
      </c>
      <c r="K84" s="29" t="s">
        <v>722</v>
      </c>
      <c r="L84" s="70">
        <v>4</v>
      </c>
      <c r="M84" s="71">
        <v>7000000</v>
      </c>
      <c r="O84" s="27" t="s">
        <v>770</v>
      </c>
      <c r="P84" s="27" t="s">
        <v>812</v>
      </c>
    </row>
    <row r="85" spans="1:16">
      <c r="A85" s="4" t="s">
        <v>404</v>
      </c>
      <c r="B85" s="4" t="s">
        <v>14</v>
      </c>
      <c r="C85" s="24">
        <v>92</v>
      </c>
      <c r="D85" s="21">
        <v>92</v>
      </c>
      <c r="E85" s="18">
        <v>75</v>
      </c>
      <c r="F85" s="16">
        <v>80</v>
      </c>
      <c r="G85" s="27" t="str">
        <f t="shared" si="2"/>
        <v>Stastny</v>
      </c>
      <c r="H85" s="27">
        <v>22</v>
      </c>
      <c r="I85" s="28">
        <f t="shared" si="3"/>
        <v>88</v>
      </c>
      <c r="J85" s="29" t="s">
        <v>737</v>
      </c>
      <c r="K85" s="29" t="s">
        <v>722</v>
      </c>
      <c r="L85" s="70">
        <v>5</v>
      </c>
      <c r="M85" s="71">
        <v>6660000</v>
      </c>
      <c r="O85" s="27" t="s">
        <v>774</v>
      </c>
      <c r="P85" s="27" t="s">
        <v>812</v>
      </c>
    </row>
    <row r="86" spans="1:16">
      <c r="A86" s="4" t="s">
        <v>30</v>
      </c>
      <c r="B86" s="4" t="s">
        <v>9</v>
      </c>
      <c r="C86" s="24">
        <v>86</v>
      </c>
      <c r="D86" s="21">
        <v>83</v>
      </c>
      <c r="E86" s="18">
        <v>82</v>
      </c>
      <c r="F86" s="16">
        <v>82</v>
      </c>
      <c r="G86" s="27" t="str">
        <f t="shared" si="2"/>
        <v>Markov</v>
      </c>
      <c r="H86" s="27">
        <v>29</v>
      </c>
      <c r="I86" s="28">
        <f t="shared" si="3"/>
        <v>83.666666666666671</v>
      </c>
      <c r="J86" s="29" t="s">
        <v>742</v>
      </c>
      <c r="K86" s="29" t="s">
        <v>722</v>
      </c>
      <c r="L86" s="70">
        <v>4</v>
      </c>
      <c r="M86" s="71">
        <v>5750000</v>
      </c>
      <c r="O86" s="27" t="s">
        <v>770</v>
      </c>
      <c r="P86" s="27" t="s">
        <v>812</v>
      </c>
    </row>
    <row r="87" spans="1:16">
      <c r="A87" s="4" t="s">
        <v>344</v>
      </c>
      <c r="B87" s="4" t="s">
        <v>9</v>
      </c>
      <c r="C87" s="24">
        <v>82</v>
      </c>
      <c r="D87" s="21">
        <v>78</v>
      </c>
      <c r="E87" s="18">
        <v>85</v>
      </c>
      <c r="F87" s="16">
        <v>73.5</v>
      </c>
      <c r="G87" s="27" t="str">
        <f t="shared" si="2"/>
        <v>Rozsival</v>
      </c>
      <c r="H87" s="27">
        <v>29</v>
      </c>
      <c r="I87" s="28">
        <f t="shared" si="3"/>
        <v>77.833333333333329</v>
      </c>
      <c r="J87" s="29" t="s">
        <v>738</v>
      </c>
      <c r="K87" s="29" t="s">
        <v>722</v>
      </c>
      <c r="L87" s="70">
        <v>1</v>
      </c>
      <c r="M87" s="71">
        <v>3000000</v>
      </c>
      <c r="O87" s="27" t="s">
        <v>770</v>
      </c>
      <c r="P87" s="27" t="s">
        <v>812</v>
      </c>
    </row>
    <row r="88" spans="1:16">
      <c r="A88" s="4" t="s">
        <v>542</v>
      </c>
      <c r="B88" s="4" t="s">
        <v>7</v>
      </c>
      <c r="C88" s="24">
        <v>85</v>
      </c>
      <c r="D88" s="21">
        <v>88</v>
      </c>
      <c r="E88" s="18">
        <v>70</v>
      </c>
      <c r="F88" s="16">
        <v>81</v>
      </c>
      <c r="G88" s="27" t="str">
        <f t="shared" si="2"/>
        <v>Parise</v>
      </c>
      <c r="H88" s="27">
        <v>23</v>
      </c>
      <c r="I88" s="28">
        <f t="shared" si="3"/>
        <v>84.666666666666671</v>
      </c>
      <c r="J88" s="29" t="s">
        <v>743</v>
      </c>
      <c r="K88" s="29" t="s">
        <v>722</v>
      </c>
      <c r="L88" s="70">
        <v>4</v>
      </c>
      <c r="M88" s="71">
        <v>3125000</v>
      </c>
      <c r="O88" s="27" t="s">
        <v>774</v>
      </c>
      <c r="P88" s="27" t="s">
        <v>812</v>
      </c>
    </row>
    <row r="89" spans="1:16">
      <c r="A89" s="4" t="s">
        <v>455</v>
      </c>
      <c r="B89" s="4" t="s">
        <v>14</v>
      </c>
      <c r="C89" s="24">
        <v>89</v>
      </c>
      <c r="D89" s="21">
        <v>88</v>
      </c>
      <c r="E89" s="18">
        <v>70</v>
      </c>
      <c r="F89" s="16">
        <v>79.5</v>
      </c>
      <c r="G89" s="27" t="str">
        <f t="shared" si="2"/>
        <v>Koivu</v>
      </c>
      <c r="H89" s="27">
        <v>33</v>
      </c>
      <c r="I89" s="28">
        <f t="shared" si="3"/>
        <v>85.5</v>
      </c>
      <c r="J89" s="29" t="s">
        <v>737</v>
      </c>
      <c r="K89" s="29" t="s">
        <v>14</v>
      </c>
      <c r="L89" s="27">
        <v>2</v>
      </c>
      <c r="M89" s="71">
        <v>4000000</v>
      </c>
      <c r="N89" s="30"/>
      <c r="O89" s="27" t="s">
        <v>770</v>
      </c>
      <c r="P89" s="27" t="s">
        <v>812</v>
      </c>
    </row>
    <row r="90" spans="1:16">
      <c r="A90" s="4" t="s">
        <v>451</v>
      </c>
      <c r="B90" s="4" t="s">
        <v>7</v>
      </c>
      <c r="C90" s="24">
        <v>82</v>
      </c>
      <c r="D90" s="21">
        <v>88</v>
      </c>
      <c r="E90" s="18">
        <v>70</v>
      </c>
      <c r="F90" s="16">
        <v>83</v>
      </c>
      <c r="G90" s="27" t="str">
        <f t="shared" si="2"/>
        <v>Smyth</v>
      </c>
      <c r="H90" s="27">
        <v>31</v>
      </c>
      <c r="I90" s="28">
        <f t="shared" si="3"/>
        <v>84.333333333333329</v>
      </c>
      <c r="J90" s="29" t="s">
        <v>743</v>
      </c>
      <c r="K90" s="29" t="s">
        <v>14</v>
      </c>
      <c r="L90" s="70">
        <v>5</v>
      </c>
      <c r="M90" s="71">
        <v>3450000</v>
      </c>
      <c r="O90" s="27" t="s">
        <v>770</v>
      </c>
      <c r="P90" s="27" t="s">
        <v>812</v>
      </c>
    </row>
    <row r="91" spans="1:16">
      <c r="A91" s="4" t="s">
        <v>369</v>
      </c>
      <c r="B91" s="4" t="s">
        <v>11</v>
      </c>
      <c r="C91" s="24">
        <v>80</v>
      </c>
      <c r="D91" s="21">
        <v>85</v>
      </c>
      <c r="E91" s="18">
        <v>65</v>
      </c>
      <c r="F91" s="16">
        <v>84.5</v>
      </c>
      <c r="G91" s="27" t="str">
        <f t="shared" si="2"/>
        <v>Horton</v>
      </c>
      <c r="H91" s="27">
        <v>22</v>
      </c>
      <c r="I91" s="28">
        <f t="shared" si="3"/>
        <v>83.166666666666671</v>
      </c>
      <c r="J91" s="29" t="s">
        <v>736</v>
      </c>
      <c r="K91" s="29" t="s">
        <v>722</v>
      </c>
      <c r="L91" s="70">
        <v>3</v>
      </c>
      <c r="M91" s="71">
        <v>4000000</v>
      </c>
      <c r="O91" s="27" t="s">
        <v>774</v>
      </c>
      <c r="P91" s="27" t="s">
        <v>812</v>
      </c>
    </row>
    <row r="92" spans="1:16">
      <c r="A92" s="4" t="s">
        <v>415</v>
      </c>
      <c r="B92" s="4" t="s">
        <v>14</v>
      </c>
      <c r="C92" s="24">
        <v>88</v>
      </c>
      <c r="D92" s="21">
        <v>85</v>
      </c>
      <c r="E92" s="18">
        <v>60</v>
      </c>
      <c r="F92" s="16">
        <v>76</v>
      </c>
      <c r="G92" s="27" t="str">
        <f t="shared" si="2"/>
        <v>Bouchard</v>
      </c>
      <c r="H92" s="27">
        <v>23</v>
      </c>
      <c r="I92" s="28">
        <f t="shared" si="3"/>
        <v>83</v>
      </c>
      <c r="J92" s="29" t="s">
        <v>737</v>
      </c>
      <c r="K92" s="29" t="s">
        <v>721</v>
      </c>
      <c r="L92" s="70">
        <v>4</v>
      </c>
      <c r="M92" s="71">
        <v>4080000</v>
      </c>
      <c r="O92" s="27" t="s">
        <v>774</v>
      </c>
      <c r="P92" s="27" t="s">
        <v>812</v>
      </c>
    </row>
    <row r="93" spans="1:16">
      <c r="A93" s="4" t="s">
        <v>268</v>
      </c>
      <c r="B93" s="4" t="s">
        <v>11</v>
      </c>
      <c r="C93" s="24">
        <v>76</v>
      </c>
      <c r="D93" s="21">
        <v>88</v>
      </c>
      <c r="E93" s="18">
        <v>65</v>
      </c>
      <c r="F93" s="16">
        <v>80</v>
      </c>
      <c r="G93" s="27" t="str">
        <f t="shared" si="2"/>
        <v>Tkachuk</v>
      </c>
      <c r="H93" s="27">
        <v>35</v>
      </c>
      <c r="I93" s="28">
        <f t="shared" si="3"/>
        <v>81.333333333333329</v>
      </c>
      <c r="J93" s="29" t="s">
        <v>736</v>
      </c>
      <c r="K93" s="29" t="s">
        <v>723</v>
      </c>
      <c r="L93" s="70">
        <v>2</v>
      </c>
      <c r="M93" s="71">
        <v>2340000</v>
      </c>
      <c r="N93" s="30"/>
      <c r="O93" s="27" t="s">
        <v>770</v>
      </c>
      <c r="P93" s="27" t="s">
        <v>812</v>
      </c>
    </row>
    <row r="94" spans="1:16">
      <c r="A94" s="4" t="s">
        <v>71</v>
      </c>
      <c r="B94" s="4" t="s">
        <v>9</v>
      </c>
      <c r="C94" s="24">
        <v>78</v>
      </c>
      <c r="D94" s="21">
        <v>80</v>
      </c>
      <c r="E94" s="18">
        <v>77</v>
      </c>
      <c r="F94" s="16">
        <v>81.5</v>
      </c>
      <c r="G94" s="27" t="str">
        <f t="shared" si="2"/>
        <v>Burns</v>
      </c>
      <c r="H94" s="27">
        <v>22</v>
      </c>
      <c r="I94" s="28">
        <f t="shared" si="3"/>
        <v>79.833333333333329</v>
      </c>
      <c r="J94" s="29" t="s">
        <v>746</v>
      </c>
      <c r="K94" s="29" t="s">
        <v>721</v>
      </c>
      <c r="L94" s="70">
        <v>4</v>
      </c>
      <c r="M94" s="71">
        <v>3550000</v>
      </c>
      <c r="O94" s="27" t="s">
        <v>774</v>
      </c>
      <c r="P94" s="27" t="s">
        <v>812</v>
      </c>
    </row>
    <row r="95" spans="1:16">
      <c r="A95" s="30" t="s">
        <v>611</v>
      </c>
      <c r="B95" s="27" t="s">
        <v>9</v>
      </c>
      <c r="C95" s="31">
        <v>70</v>
      </c>
      <c r="D95" s="32">
        <v>67</v>
      </c>
      <c r="E95" s="33">
        <v>85</v>
      </c>
      <c r="F95" s="34">
        <v>62</v>
      </c>
      <c r="G95" s="27" t="str">
        <f t="shared" si="2"/>
        <v>Vlasic</v>
      </c>
      <c r="H95" s="30">
        <v>20</v>
      </c>
      <c r="I95" s="28">
        <f t="shared" si="3"/>
        <v>66.333333333333329</v>
      </c>
      <c r="J95" s="30" t="s">
        <v>738</v>
      </c>
      <c r="K95" s="30" t="s">
        <v>721</v>
      </c>
      <c r="L95" s="70">
        <v>1</v>
      </c>
      <c r="M95" s="71">
        <v>735000</v>
      </c>
      <c r="N95" s="27" t="s">
        <v>769</v>
      </c>
      <c r="O95" s="27" t="s">
        <v>769</v>
      </c>
      <c r="P95" s="27" t="s">
        <v>812</v>
      </c>
    </row>
    <row r="96" spans="1:16">
      <c r="A96" s="4" t="s">
        <v>152</v>
      </c>
      <c r="B96" s="4" t="s">
        <v>9</v>
      </c>
      <c r="C96" s="24">
        <v>78</v>
      </c>
      <c r="D96" s="21">
        <v>80</v>
      </c>
      <c r="E96" s="18">
        <v>65</v>
      </c>
      <c r="F96" s="16">
        <v>82</v>
      </c>
      <c r="G96" s="27" t="str">
        <f t="shared" si="2"/>
        <v>Wideman</v>
      </c>
      <c r="H96" s="27">
        <v>24</v>
      </c>
      <c r="I96" s="28">
        <f t="shared" si="3"/>
        <v>80</v>
      </c>
      <c r="J96" s="29" t="s">
        <v>746</v>
      </c>
      <c r="K96" s="29" t="s">
        <v>722</v>
      </c>
      <c r="L96" s="70">
        <v>4</v>
      </c>
      <c r="M96" s="71">
        <v>3000000</v>
      </c>
      <c r="O96" s="27" t="s">
        <v>774</v>
      </c>
      <c r="P96" s="27" t="s">
        <v>812</v>
      </c>
    </row>
    <row r="97" spans="1:16">
      <c r="A97" s="4" t="s">
        <v>298</v>
      </c>
      <c r="B97" s="4" t="s">
        <v>9</v>
      </c>
      <c r="C97" s="24">
        <v>72</v>
      </c>
      <c r="D97" s="21">
        <v>60</v>
      </c>
      <c r="E97" s="18">
        <v>80</v>
      </c>
      <c r="F97" s="16">
        <v>62.5</v>
      </c>
      <c r="G97" s="27" t="str">
        <f t="shared" si="2"/>
        <v>Staal</v>
      </c>
      <c r="H97" s="27">
        <v>20</v>
      </c>
      <c r="I97" s="28">
        <f t="shared" si="3"/>
        <v>64.833333333333329</v>
      </c>
      <c r="J97" s="29" t="s">
        <v>742</v>
      </c>
      <c r="K97" s="29" t="s">
        <v>718</v>
      </c>
      <c r="L97" s="70">
        <v>1</v>
      </c>
      <c r="M97" s="71">
        <v>826000</v>
      </c>
      <c r="N97" s="27" t="s">
        <v>769</v>
      </c>
      <c r="O97" s="27" t="s">
        <v>769</v>
      </c>
      <c r="P97" s="27" t="s">
        <v>812</v>
      </c>
    </row>
    <row r="98" spans="1:16">
      <c r="A98" s="4" t="s">
        <v>144</v>
      </c>
      <c r="B98" s="4" t="s">
        <v>14</v>
      </c>
      <c r="C98" s="24">
        <v>82</v>
      </c>
      <c r="D98" s="21">
        <v>80</v>
      </c>
      <c r="E98" s="18">
        <v>80</v>
      </c>
      <c r="F98" s="16">
        <v>76.5</v>
      </c>
      <c r="G98" s="27" t="str">
        <f t="shared" si="2"/>
        <v>Legwand</v>
      </c>
      <c r="H98" s="27">
        <v>27</v>
      </c>
      <c r="I98" s="28">
        <f t="shared" si="3"/>
        <v>79.5</v>
      </c>
      <c r="J98" s="29" t="s">
        <v>737</v>
      </c>
      <c r="K98" s="29" t="s">
        <v>722</v>
      </c>
      <c r="L98" s="70">
        <v>6</v>
      </c>
      <c r="M98" s="71">
        <v>4000000</v>
      </c>
      <c r="O98" s="27" t="s">
        <v>770</v>
      </c>
      <c r="P98" s="27" t="s">
        <v>812</v>
      </c>
    </row>
    <row r="99" spans="1:16">
      <c r="A99" s="4" t="s">
        <v>500</v>
      </c>
      <c r="B99" s="4" t="s">
        <v>14</v>
      </c>
      <c r="C99" s="24">
        <v>84</v>
      </c>
      <c r="D99" s="21">
        <v>82</v>
      </c>
      <c r="E99" s="18">
        <v>65</v>
      </c>
      <c r="F99" s="16">
        <v>72.5</v>
      </c>
      <c r="G99" s="27" t="str">
        <f t="shared" si="2"/>
        <v>Reinprecht</v>
      </c>
      <c r="H99" s="27">
        <v>31</v>
      </c>
      <c r="I99" s="28">
        <f t="shared" si="3"/>
        <v>79.5</v>
      </c>
      <c r="J99" s="29" t="s">
        <v>737</v>
      </c>
      <c r="K99" s="29" t="s">
        <v>14</v>
      </c>
      <c r="L99" s="70">
        <v>2</v>
      </c>
      <c r="M99" s="71">
        <v>2100000</v>
      </c>
      <c r="O99" s="27" t="s">
        <v>770</v>
      </c>
      <c r="P99" s="27" t="s">
        <v>812</v>
      </c>
    </row>
    <row r="100" spans="1:16">
      <c r="A100" s="4" t="s">
        <v>27</v>
      </c>
      <c r="B100" s="4" t="s">
        <v>7</v>
      </c>
      <c r="C100" s="24">
        <v>76</v>
      </c>
      <c r="D100" s="21">
        <v>80</v>
      </c>
      <c r="E100" s="18">
        <v>70</v>
      </c>
      <c r="F100" s="16">
        <v>80</v>
      </c>
      <c r="G100" s="27" t="str">
        <f t="shared" si="2"/>
        <v>Ponikarovsky</v>
      </c>
      <c r="H100" s="27">
        <v>27</v>
      </c>
      <c r="I100" s="28">
        <f t="shared" si="3"/>
        <v>78.666666666666671</v>
      </c>
      <c r="J100" s="29" t="s">
        <v>736</v>
      </c>
      <c r="K100" s="29" t="s">
        <v>722</v>
      </c>
      <c r="L100" s="27">
        <v>3</v>
      </c>
      <c r="M100" s="71">
        <v>2105000</v>
      </c>
      <c r="O100" s="27" t="s">
        <v>770</v>
      </c>
      <c r="P100" s="27" t="s">
        <v>812</v>
      </c>
    </row>
    <row r="101" spans="1:16">
      <c r="A101" s="4" t="s">
        <v>219</v>
      </c>
      <c r="B101" s="4" t="s">
        <v>7</v>
      </c>
      <c r="C101" s="24">
        <v>80</v>
      </c>
      <c r="D101" s="21">
        <v>85</v>
      </c>
      <c r="E101" s="18">
        <v>50</v>
      </c>
      <c r="F101" s="16">
        <v>70</v>
      </c>
      <c r="G101" s="27" t="str">
        <f t="shared" si="2"/>
        <v>Blake</v>
      </c>
      <c r="H101" s="27">
        <v>34</v>
      </c>
      <c r="I101" s="28">
        <f t="shared" si="3"/>
        <v>78.333333333333329</v>
      </c>
      <c r="J101" s="29" t="s">
        <v>737</v>
      </c>
      <c r="K101" s="29" t="s">
        <v>9</v>
      </c>
      <c r="L101" s="70">
        <v>4</v>
      </c>
      <c r="M101" s="71">
        <v>2000000</v>
      </c>
      <c r="N101" s="30"/>
      <c r="O101" s="27" t="s">
        <v>770</v>
      </c>
      <c r="P101" s="27" t="s">
        <v>812</v>
      </c>
    </row>
    <row r="102" spans="1:16">
      <c r="A102" s="30" t="s">
        <v>589</v>
      </c>
      <c r="B102" s="27" t="s">
        <v>7</v>
      </c>
      <c r="C102" s="31">
        <v>75</v>
      </c>
      <c r="D102" s="32">
        <v>78</v>
      </c>
      <c r="E102" s="33">
        <v>61</v>
      </c>
      <c r="F102" s="34">
        <v>80</v>
      </c>
      <c r="G102" s="27" t="str">
        <f t="shared" si="2"/>
        <v>Pacioretty</v>
      </c>
      <c r="H102" s="30">
        <v>19</v>
      </c>
      <c r="I102" s="28">
        <f t="shared" si="3"/>
        <v>77.666666666666671</v>
      </c>
      <c r="J102" s="27" t="s">
        <v>736</v>
      </c>
      <c r="K102" s="27" t="s">
        <v>720</v>
      </c>
      <c r="L102" s="70">
        <v>3</v>
      </c>
      <c r="M102" s="71">
        <v>875000</v>
      </c>
      <c r="N102" s="27" t="s">
        <v>769</v>
      </c>
      <c r="O102" s="27" t="s">
        <v>769</v>
      </c>
      <c r="P102" s="27" t="s">
        <v>812</v>
      </c>
    </row>
    <row r="103" spans="1:16">
      <c r="A103" s="4" t="s">
        <v>531</v>
      </c>
      <c r="B103" s="4" t="s">
        <v>14</v>
      </c>
      <c r="C103" s="24">
        <v>80</v>
      </c>
      <c r="D103" s="21">
        <v>79</v>
      </c>
      <c r="E103" s="18">
        <v>84</v>
      </c>
      <c r="F103" s="16">
        <v>72.5</v>
      </c>
      <c r="G103" s="27" t="str">
        <f t="shared" si="2"/>
        <v>Filppula</v>
      </c>
      <c r="H103" s="27">
        <v>23</v>
      </c>
      <c r="I103" s="28">
        <f t="shared" si="3"/>
        <v>77.166666666666671</v>
      </c>
      <c r="J103" s="29" t="s">
        <v>742</v>
      </c>
      <c r="K103" s="29" t="s">
        <v>721</v>
      </c>
      <c r="L103" s="70">
        <v>5</v>
      </c>
      <c r="M103" s="71">
        <v>3000000</v>
      </c>
      <c r="O103" s="27" t="s">
        <v>774</v>
      </c>
      <c r="P103" s="27" t="s">
        <v>812</v>
      </c>
    </row>
    <row r="104" spans="1:16">
      <c r="A104" s="4" t="s">
        <v>119</v>
      </c>
      <c r="B104" s="4" t="s">
        <v>14</v>
      </c>
      <c r="C104" s="24">
        <v>80</v>
      </c>
      <c r="D104" s="21">
        <v>78</v>
      </c>
      <c r="E104" s="18">
        <v>80</v>
      </c>
      <c r="F104" s="16">
        <v>72.5</v>
      </c>
      <c r="G104" s="27" t="str">
        <f t="shared" si="2"/>
        <v>Conroy</v>
      </c>
      <c r="H104" s="27">
        <v>36</v>
      </c>
      <c r="I104" s="28">
        <f t="shared" si="3"/>
        <v>76.833333333333329</v>
      </c>
      <c r="J104" s="29" t="s">
        <v>737</v>
      </c>
      <c r="K104" s="29" t="s">
        <v>723</v>
      </c>
      <c r="L104" s="70">
        <v>1</v>
      </c>
      <c r="M104" s="71">
        <v>2294000</v>
      </c>
      <c r="N104" s="30"/>
      <c r="O104" s="27" t="s">
        <v>770</v>
      </c>
      <c r="P104" s="27" t="s">
        <v>812</v>
      </c>
    </row>
    <row r="105" spans="1:16">
      <c r="A105" s="4" t="s">
        <v>468</v>
      </c>
      <c r="B105" s="4" t="s">
        <v>9</v>
      </c>
      <c r="C105" s="24">
        <v>55</v>
      </c>
      <c r="D105" s="21">
        <v>40</v>
      </c>
      <c r="E105" s="18">
        <v>85</v>
      </c>
      <c r="F105" s="16">
        <v>52.5</v>
      </c>
      <c r="G105" s="27" t="str">
        <f t="shared" si="2"/>
        <v>O'Donnell</v>
      </c>
      <c r="H105" s="27">
        <v>36</v>
      </c>
      <c r="I105" s="28">
        <f t="shared" si="3"/>
        <v>49.166666666666664</v>
      </c>
      <c r="J105" s="29" t="s">
        <v>738</v>
      </c>
      <c r="K105" s="29" t="s">
        <v>14</v>
      </c>
      <c r="L105" s="70">
        <v>2</v>
      </c>
      <c r="M105" s="71">
        <v>2000000</v>
      </c>
      <c r="N105" s="30"/>
      <c r="O105" s="27" t="s">
        <v>770</v>
      </c>
      <c r="P105" s="30" t="s">
        <v>812</v>
      </c>
    </row>
    <row r="106" spans="1:16">
      <c r="A106" s="30" t="s">
        <v>615</v>
      </c>
      <c r="B106" s="27" t="s">
        <v>7</v>
      </c>
      <c r="C106" s="31">
        <v>75</v>
      </c>
      <c r="D106" s="32">
        <v>77</v>
      </c>
      <c r="E106" s="33">
        <v>58</v>
      </c>
      <c r="F106" s="34">
        <v>76</v>
      </c>
      <c r="G106" s="27" t="str">
        <f t="shared" si="2"/>
        <v>Van Riemsdyk</v>
      </c>
      <c r="H106" s="30">
        <v>18</v>
      </c>
      <c r="I106" s="28">
        <f t="shared" si="3"/>
        <v>76</v>
      </c>
      <c r="J106" s="27" t="s">
        <v>749</v>
      </c>
      <c r="K106" s="27" t="s">
        <v>719</v>
      </c>
      <c r="L106" s="70">
        <v>3</v>
      </c>
      <c r="M106" s="71">
        <v>875000</v>
      </c>
      <c r="N106" s="27" t="s">
        <v>769</v>
      </c>
      <c r="O106" s="27" t="s">
        <v>769</v>
      </c>
      <c r="P106" s="27" t="s">
        <v>812</v>
      </c>
    </row>
    <row r="107" spans="1:16">
      <c r="A107" s="30" t="s">
        <v>546</v>
      </c>
      <c r="B107" s="27" t="s">
        <v>11</v>
      </c>
      <c r="C107" s="31">
        <v>75</v>
      </c>
      <c r="D107" s="32">
        <v>78</v>
      </c>
      <c r="E107" s="33">
        <v>74</v>
      </c>
      <c r="F107" s="34">
        <v>76</v>
      </c>
      <c r="G107" s="27" t="str">
        <f t="shared" si="2"/>
        <v>Bergfors</v>
      </c>
      <c r="H107" s="30">
        <v>20</v>
      </c>
      <c r="I107" s="28">
        <f t="shared" si="3"/>
        <v>76.333333333333329</v>
      </c>
      <c r="J107" s="27" t="s">
        <v>742</v>
      </c>
      <c r="K107" s="27" t="s">
        <v>721</v>
      </c>
      <c r="L107" s="70">
        <v>2</v>
      </c>
      <c r="M107" s="71">
        <v>818000</v>
      </c>
      <c r="N107" s="27" t="s">
        <v>769</v>
      </c>
      <c r="O107" s="27" t="s">
        <v>769</v>
      </c>
      <c r="P107" s="27" t="s">
        <v>812</v>
      </c>
    </row>
    <row r="108" spans="1:16">
      <c r="A108" s="4" t="s">
        <v>172</v>
      </c>
      <c r="B108" s="4" t="s">
        <v>11</v>
      </c>
      <c r="C108" s="24">
        <v>75</v>
      </c>
      <c r="D108" s="21">
        <v>75</v>
      </c>
      <c r="E108" s="18">
        <v>60</v>
      </c>
      <c r="F108" s="16">
        <v>79</v>
      </c>
      <c r="G108" s="27" t="str">
        <f t="shared" si="2"/>
        <v>Fehr</v>
      </c>
      <c r="H108" s="27">
        <v>22</v>
      </c>
      <c r="I108" s="28">
        <f t="shared" si="3"/>
        <v>76.333333333333329</v>
      </c>
      <c r="J108" s="29" t="s">
        <v>736</v>
      </c>
      <c r="K108" s="29" t="s">
        <v>721</v>
      </c>
      <c r="L108" s="27">
        <v>1</v>
      </c>
      <c r="M108" s="71">
        <v>735000</v>
      </c>
      <c r="O108" s="27" t="s">
        <v>774</v>
      </c>
      <c r="P108" s="27" t="s">
        <v>812</v>
      </c>
    </row>
    <row r="109" spans="1:16">
      <c r="A109" s="4" t="s">
        <v>91</v>
      </c>
      <c r="B109" s="4" t="s">
        <v>9</v>
      </c>
      <c r="C109" s="24">
        <v>65</v>
      </c>
      <c r="D109" s="21">
        <v>50</v>
      </c>
      <c r="E109" s="18">
        <v>84</v>
      </c>
      <c r="F109" s="16">
        <v>60</v>
      </c>
      <c r="G109" s="27" t="str">
        <f t="shared" si="2"/>
        <v>Salvador</v>
      </c>
      <c r="H109" s="27">
        <v>31</v>
      </c>
      <c r="I109" s="28">
        <f t="shared" si="3"/>
        <v>58.333333333333336</v>
      </c>
      <c r="J109" s="29" t="s">
        <v>738</v>
      </c>
      <c r="K109" s="29" t="s">
        <v>14</v>
      </c>
      <c r="L109" s="27">
        <v>4</v>
      </c>
      <c r="M109" s="71">
        <v>2900000</v>
      </c>
      <c r="O109" s="27" t="s">
        <v>770</v>
      </c>
      <c r="P109" s="30" t="s">
        <v>812</v>
      </c>
    </row>
    <row r="110" spans="1:16">
      <c r="A110" s="30" t="s">
        <v>631</v>
      </c>
      <c r="B110" s="27" t="s">
        <v>7</v>
      </c>
      <c r="C110" s="31">
        <v>70</v>
      </c>
      <c r="D110" s="32">
        <v>73</v>
      </c>
      <c r="E110" s="33">
        <v>76</v>
      </c>
      <c r="F110" s="34">
        <v>77</v>
      </c>
      <c r="G110" s="27" t="str">
        <f t="shared" si="2"/>
        <v>Hagelin</v>
      </c>
      <c r="H110" s="30">
        <v>19</v>
      </c>
      <c r="I110" s="28">
        <f t="shared" si="3"/>
        <v>73.333333333333329</v>
      </c>
      <c r="J110" s="27" t="s">
        <v>742</v>
      </c>
      <c r="K110" s="27" t="s">
        <v>720</v>
      </c>
      <c r="L110" s="70">
        <v>3</v>
      </c>
      <c r="M110" s="71">
        <v>875000</v>
      </c>
      <c r="N110" s="27" t="s">
        <v>769</v>
      </c>
      <c r="O110" s="27" t="s">
        <v>769</v>
      </c>
      <c r="P110" s="27" t="s">
        <v>812</v>
      </c>
    </row>
    <row r="111" spans="1:16">
      <c r="A111" s="4" t="s">
        <v>188</v>
      </c>
      <c r="B111" s="4" t="s">
        <v>9</v>
      </c>
      <c r="C111" s="24">
        <v>78</v>
      </c>
      <c r="D111" s="21">
        <v>77</v>
      </c>
      <c r="E111" s="18">
        <v>70</v>
      </c>
      <c r="F111" s="16">
        <v>70</v>
      </c>
      <c r="G111" s="27" t="str">
        <f t="shared" si="2"/>
        <v>Kaberle</v>
      </c>
      <c r="H111" s="27">
        <v>34</v>
      </c>
      <c r="I111" s="28">
        <f t="shared" si="3"/>
        <v>75</v>
      </c>
      <c r="J111" s="29" t="s">
        <v>746</v>
      </c>
      <c r="K111" s="29" t="s">
        <v>14</v>
      </c>
      <c r="L111" s="70">
        <v>3</v>
      </c>
      <c r="M111" s="71">
        <v>1400000</v>
      </c>
      <c r="N111" s="30"/>
      <c r="O111" s="27" t="s">
        <v>770</v>
      </c>
      <c r="P111" s="27" t="s">
        <v>812</v>
      </c>
    </row>
    <row r="112" spans="1:16">
      <c r="A112" s="4" t="s">
        <v>403</v>
      </c>
      <c r="B112" s="4" t="s">
        <v>9</v>
      </c>
      <c r="C112" s="24">
        <v>75</v>
      </c>
      <c r="D112" s="21">
        <v>75</v>
      </c>
      <c r="E112" s="18">
        <v>75</v>
      </c>
      <c r="F112" s="16">
        <v>72.5</v>
      </c>
      <c r="G112" s="27" t="str">
        <f t="shared" si="2"/>
        <v>Ranger</v>
      </c>
      <c r="H112" s="27">
        <v>23</v>
      </c>
      <c r="I112" s="28">
        <f t="shared" si="3"/>
        <v>74.166666666666671</v>
      </c>
      <c r="J112" s="29" t="s">
        <v>742</v>
      </c>
      <c r="K112" s="29" t="s">
        <v>722</v>
      </c>
      <c r="L112" s="70">
        <v>3</v>
      </c>
      <c r="M112" s="71">
        <v>1000000</v>
      </c>
      <c r="O112" s="27" t="s">
        <v>774</v>
      </c>
      <c r="P112" s="27" t="s">
        <v>812</v>
      </c>
    </row>
    <row r="113" spans="1:16">
      <c r="A113" s="4" t="s">
        <v>488</v>
      </c>
      <c r="B113" s="4" t="s">
        <v>9</v>
      </c>
      <c r="C113" s="24">
        <v>74</v>
      </c>
      <c r="D113" s="21">
        <v>75</v>
      </c>
      <c r="E113" s="18">
        <v>78</v>
      </c>
      <c r="F113" s="16">
        <v>75</v>
      </c>
      <c r="G113" s="27" t="str">
        <f t="shared" si="2"/>
        <v>Robidas</v>
      </c>
      <c r="H113" s="27">
        <v>30</v>
      </c>
      <c r="I113" s="28">
        <f t="shared" si="3"/>
        <v>74.666666666666671</v>
      </c>
      <c r="J113" s="29" t="s">
        <v>746</v>
      </c>
      <c r="K113" s="29" t="s">
        <v>722</v>
      </c>
      <c r="L113" s="70">
        <v>3</v>
      </c>
      <c r="M113" s="71">
        <v>1950000</v>
      </c>
      <c r="O113" s="27" t="s">
        <v>770</v>
      </c>
      <c r="P113" s="27" t="s">
        <v>812</v>
      </c>
    </row>
    <row r="114" spans="1:16">
      <c r="A114" s="30" t="s">
        <v>610</v>
      </c>
      <c r="B114" s="27" t="s">
        <v>11</v>
      </c>
      <c r="C114" s="31">
        <v>74</v>
      </c>
      <c r="D114" s="32">
        <v>70</v>
      </c>
      <c r="E114" s="33">
        <v>76</v>
      </c>
      <c r="F114" s="34">
        <v>72</v>
      </c>
      <c r="G114" s="27" t="str">
        <f t="shared" si="2"/>
        <v>Versteeg</v>
      </c>
      <c r="H114" s="30">
        <v>21</v>
      </c>
      <c r="I114" s="28">
        <f t="shared" si="3"/>
        <v>72</v>
      </c>
      <c r="J114" s="27" t="s">
        <v>742</v>
      </c>
      <c r="K114" s="27" t="s">
        <v>719</v>
      </c>
      <c r="L114" s="70">
        <v>1</v>
      </c>
      <c r="M114" s="71">
        <v>550000</v>
      </c>
      <c r="N114" s="27" t="s">
        <v>769</v>
      </c>
      <c r="O114" s="27" t="s">
        <v>769</v>
      </c>
      <c r="P114" s="27" t="s">
        <v>812</v>
      </c>
    </row>
    <row r="115" spans="1:16">
      <c r="A115" s="4" t="s">
        <v>276</v>
      </c>
      <c r="B115" s="4" t="s">
        <v>7</v>
      </c>
      <c r="C115" s="24">
        <v>68</v>
      </c>
      <c r="D115" s="21">
        <v>66</v>
      </c>
      <c r="E115" s="18">
        <v>75</v>
      </c>
      <c r="F115" s="16">
        <v>65</v>
      </c>
      <c r="G115" s="27" t="str">
        <f t="shared" si="2"/>
        <v>Maltby</v>
      </c>
      <c r="H115" s="27">
        <v>35</v>
      </c>
      <c r="I115" s="28">
        <f t="shared" si="3"/>
        <v>66.333333333333329</v>
      </c>
      <c r="J115" s="29" t="s">
        <v>738</v>
      </c>
      <c r="K115" s="29" t="s">
        <v>719</v>
      </c>
      <c r="L115" s="70">
        <v>2</v>
      </c>
      <c r="M115" s="71">
        <v>883000</v>
      </c>
      <c r="N115" s="30"/>
      <c r="O115" s="27" t="s">
        <v>770</v>
      </c>
      <c r="P115" s="27" t="s">
        <v>812</v>
      </c>
    </row>
    <row r="116" spans="1:16">
      <c r="A116" s="30" t="s">
        <v>562</v>
      </c>
      <c r="B116" s="27" t="s">
        <v>7</v>
      </c>
      <c r="C116" s="31">
        <v>69</v>
      </c>
      <c r="D116" s="32">
        <v>70</v>
      </c>
      <c r="E116" s="33">
        <v>60</v>
      </c>
      <c r="F116" s="34">
        <v>67</v>
      </c>
      <c r="G116" s="27" t="str">
        <f t="shared" si="2"/>
        <v>Gerbe</v>
      </c>
      <c r="H116" s="30">
        <v>20</v>
      </c>
      <c r="I116" s="28">
        <f t="shared" si="3"/>
        <v>68.666666666666671</v>
      </c>
      <c r="J116" s="27" t="s">
        <v>749</v>
      </c>
      <c r="K116" s="27" t="s">
        <v>719</v>
      </c>
      <c r="L116" s="70">
        <v>2</v>
      </c>
      <c r="M116" s="71">
        <v>850000</v>
      </c>
      <c r="N116" s="27" t="s">
        <v>769</v>
      </c>
      <c r="O116" s="27" t="s">
        <v>769</v>
      </c>
      <c r="P116" s="27" t="s">
        <v>812</v>
      </c>
    </row>
    <row r="117" spans="1:16">
      <c r="A117" s="4" t="s">
        <v>426</v>
      </c>
      <c r="B117" s="4" t="s">
        <v>11</v>
      </c>
      <c r="C117" s="24">
        <v>75</v>
      </c>
      <c r="D117" s="21">
        <v>72</v>
      </c>
      <c r="E117" s="18">
        <v>75</v>
      </c>
      <c r="F117" s="16">
        <v>65</v>
      </c>
      <c r="G117" s="27" t="str">
        <f t="shared" si="2"/>
        <v>Park</v>
      </c>
      <c r="H117" s="27">
        <v>31</v>
      </c>
      <c r="I117" s="28">
        <f t="shared" si="3"/>
        <v>70.666666666666671</v>
      </c>
      <c r="J117" s="29" t="s">
        <v>742</v>
      </c>
      <c r="K117" s="29" t="s">
        <v>720</v>
      </c>
      <c r="L117" s="27">
        <v>2</v>
      </c>
      <c r="M117" s="71">
        <v>750000</v>
      </c>
      <c r="O117" s="27" t="s">
        <v>770</v>
      </c>
      <c r="P117" s="27" t="s">
        <v>812</v>
      </c>
    </row>
    <row r="118" spans="1:16">
      <c r="A118" s="4" t="s">
        <v>456</v>
      </c>
      <c r="B118" s="4" t="s">
        <v>14</v>
      </c>
      <c r="C118" s="24">
        <v>85</v>
      </c>
      <c r="D118" s="21">
        <v>88</v>
      </c>
      <c r="E118" s="18">
        <v>65</v>
      </c>
      <c r="F118" s="16">
        <v>77.5</v>
      </c>
      <c r="G118" s="27" t="str">
        <f t="shared" si="2"/>
        <v>Gagner</v>
      </c>
      <c r="H118" s="27">
        <v>18</v>
      </c>
      <c r="I118" s="28">
        <f t="shared" si="3"/>
        <v>83.5</v>
      </c>
      <c r="J118" s="29" t="s">
        <v>743</v>
      </c>
      <c r="K118" s="29" t="s">
        <v>722</v>
      </c>
      <c r="L118" s="70">
        <v>3</v>
      </c>
      <c r="M118" s="71">
        <v>875000</v>
      </c>
      <c r="N118" s="27" t="s">
        <v>769</v>
      </c>
      <c r="O118" s="27" t="s">
        <v>769</v>
      </c>
      <c r="P118" s="27" t="s">
        <v>812</v>
      </c>
    </row>
    <row r="119" spans="1:16">
      <c r="A119" s="4" t="s">
        <v>238</v>
      </c>
      <c r="B119" s="4" t="s">
        <v>11</v>
      </c>
      <c r="C119" s="24">
        <v>80</v>
      </c>
      <c r="D119" s="21">
        <v>85</v>
      </c>
      <c r="E119" s="18">
        <v>80</v>
      </c>
      <c r="F119" s="16">
        <v>79</v>
      </c>
      <c r="G119" s="27" t="str">
        <f t="shared" si="2"/>
        <v>Lehtinen</v>
      </c>
      <c r="H119" s="27">
        <v>34</v>
      </c>
      <c r="I119" s="28">
        <f t="shared" si="3"/>
        <v>81.333333333333329</v>
      </c>
      <c r="J119" s="29" t="s">
        <v>743</v>
      </c>
      <c r="K119" s="29" t="s">
        <v>9</v>
      </c>
      <c r="L119" s="70">
        <v>2</v>
      </c>
      <c r="M119" s="71">
        <v>4100000</v>
      </c>
      <c r="N119" s="30"/>
      <c r="O119" s="27" t="s">
        <v>770</v>
      </c>
      <c r="P119" s="27" t="s">
        <v>812</v>
      </c>
    </row>
    <row r="120" spans="1:16">
      <c r="A120" s="4" t="s">
        <v>88</v>
      </c>
      <c r="B120" s="4" t="s">
        <v>9</v>
      </c>
      <c r="C120" s="24">
        <v>65</v>
      </c>
      <c r="D120" s="21">
        <v>60</v>
      </c>
      <c r="E120" s="18">
        <v>84</v>
      </c>
      <c r="F120" s="16">
        <v>63.5</v>
      </c>
      <c r="G120" s="27" t="str">
        <f t="shared" si="2"/>
        <v>Allen</v>
      </c>
      <c r="H120" s="27">
        <v>27</v>
      </c>
      <c r="I120" s="28">
        <f t="shared" si="3"/>
        <v>62.833333333333336</v>
      </c>
      <c r="J120" s="29" t="s">
        <v>738</v>
      </c>
      <c r="K120" s="29" t="s">
        <v>722</v>
      </c>
      <c r="L120" s="70">
        <v>5</v>
      </c>
      <c r="M120" s="71">
        <v>2900000</v>
      </c>
      <c r="O120" s="27" t="s">
        <v>770</v>
      </c>
      <c r="P120" s="27" t="s">
        <v>812</v>
      </c>
    </row>
    <row r="121" spans="1:16">
      <c r="A121" s="4" t="s">
        <v>222</v>
      </c>
      <c r="B121" s="4" t="s">
        <v>9</v>
      </c>
      <c r="C121" s="24">
        <v>70</v>
      </c>
      <c r="D121" s="21">
        <v>55</v>
      </c>
      <c r="E121" s="18">
        <v>88</v>
      </c>
      <c r="F121" s="16">
        <v>55</v>
      </c>
      <c r="G121" s="27" t="str">
        <f t="shared" si="2"/>
        <v>Smith</v>
      </c>
      <c r="H121" s="27">
        <v>34</v>
      </c>
      <c r="I121" s="28">
        <f t="shared" si="3"/>
        <v>60</v>
      </c>
      <c r="J121" s="29" t="s">
        <v>738</v>
      </c>
      <c r="K121" s="29" t="s">
        <v>722</v>
      </c>
      <c r="L121" s="70">
        <v>2</v>
      </c>
      <c r="M121" s="71">
        <v>2600000</v>
      </c>
      <c r="N121" s="30"/>
      <c r="O121" s="27" t="s">
        <v>770</v>
      </c>
      <c r="P121" s="30" t="s">
        <v>812</v>
      </c>
    </row>
    <row r="122" spans="1:16">
      <c r="A122" s="4" t="s">
        <v>485</v>
      </c>
      <c r="B122" s="4" t="s">
        <v>14</v>
      </c>
      <c r="C122" s="24">
        <v>99</v>
      </c>
      <c r="D122" s="21">
        <v>99</v>
      </c>
      <c r="E122" s="18">
        <v>76</v>
      </c>
      <c r="F122" s="16">
        <v>84</v>
      </c>
      <c r="G122" s="27" t="str">
        <f t="shared" si="2"/>
        <v>Crosby</v>
      </c>
      <c r="H122" s="27">
        <v>20</v>
      </c>
      <c r="I122" s="28">
        <f t="shared" si="3"/>
        <v>94</v>
      </c>
      <c r="J122" s="29" t="s">
        <v>742</v>
      </c>
      <c r="K122" s="29" t="s">
        <v>722</v>
      </c>
      <c r="L122" s="70">
        <v>1</v>
      </c>
      <c r="M122" s="71">
        <v>850000</v>
      </c>
      <c r="N122" s="27" t="s">
        <v>769</v>
      </c>
      <c r="O122" s="27" t="s">
        <v>769</v>
      </c>
      <c r="P122" s="27" t="s">
        <v>806</v>
      </c>
    </row>
    <row r="123" spans="1:16">
      <c r="A123" s="4" t="s">
        <v>303</v>
      </c>
      <c r="B123" s="4" t="s">
        <v>11</v>
      </c>
      <c r="C123" s="24">
        <v>85</v>
      </c>
      <c r="D123" s="21">
        <v>95</v>
      </c>
      <c r="E123" s="18">
        <v>60</v>
      </c>
      <c r="F123" s="16">
        <v>85</v>
      </c>
      <c r="G123" s="27" t="str">
        <f t="shared" si="2"/>
        <v>Gaborik</v>
      </c>
      <c r="H123" s="27">
        <v>25</v>
      </c>
      <c r="I123" s="28">
        <f t="shared" si="3"/>
        <v>88.333333333333329</v>
      </c>
      <c r="J123" s="29" t="s">
        <v>736</v>
      </c>
      <c r="K123" s="29" t="s">
        <v>722</v>
      </c>
      <c r="L123" s="70">
        <v>2</v>
      </c>
      <c r="M123" s="71">
        <v>6000000</v>
      </c>
      <c r="O123" s="27" t="s">
        <v>775</v>
      </c>
      <c r="P123" s="27" t="s">
        <v>806</v>
      </c>
    </row>
    <row r="124" spans="1:16">
      <c r="A124" s="4" t="s">
        <v>126</v>
      </c>
      <c r="B124" s="4" t="s">
        <v>14</v>
      </c>
      <c r="C124" s="24">
        <v>90</v>
      </c>
      <c r="D124" s="21">
        <v>90</v>
      </c>
      <c r="E124" s="18">
        <v>55</v>
      </c>
      <c r="F124" s="16">
        <v>82.5</v>
      </c>
      <c r="G124" s="27" t="str">
        <f t="shared" si="2"/>
        <v>Briere</v>
      </c>
      <c r="H124" s="27">
        <v>30</v>
      </c>
      <c r="I124" s="28">
        <f t="shared" si="3"/>
        <v>87.5</v>
      </c>
      <c r="J124" s="29" t="s">
        <v>737</v>
      </c>
      <c r="K124" s="29" t="s">
        <v>722</v>
      </c>
      <c r="L124" s="70">
        <v>6</v>
      </c>
      <c r="M124" s="71">
        <v>6650000</v>
      </c>
      <c r="O124" s="27" t="s">
        <v>770</v>
      </c>
      <c r="P124" s="27" t="s">
        <v>806</v>
      </c>
    </row>
    <row r="125" spans="1:16">
      <c r="A125" s="4" t="s">
        <v>428</v>
      </c>
      <c r="B125" s="4" t="s">
        <v>7</v>
      </c>
      <c r="C125" s="24">
        <v>80</v>
      </c>
      <c r="D125" s="21">
        <v>92</v>
      </c>
      <c r="E125" s="18">
        <v>70</v>
      </c>
      <c r="F125" s="16">
        <v>88</v>
      </c>
      <c r="G125" s="27" t="str">
        <f t="shared" si="2"/>
        <v>Nash</v>
      </c>
      <c r="H125" s="27">
        <v>23</v>
      </c>
      <c r="I125" s="28">
        <f t="shared" si="3"/>
        <v>86.666666666666671</v>
      </c>
      <c r="J125" s="29" t="s">
        <v>736</v>
      </c>
      <c r="K125" s="29" t="s">
        <v>722</v>
      </c>
      <c r="L125" s="70">
        <v>3</v>
      </c>
      <c r="M125" s="71">
        <v>5400000</v>
      </c>
      <c r="O125" s="27" t="s">
        <v>774</v>
      </c>
      <c r="P125" s="27" t="s">
        <v>806</v>
      </c>
    </row>
    <row r="126" spans="1:16">
      <c r="A126" s="3" t="s">
        <v>18</v>
      </c>
      <c r="B126" s="3" t="s">
        <v>9</v>
      </c>
      <c r="C126" s="25">
        <v>89</v>
      </c>
      <c r="D126" s="22">
        <v>87</v>
      </c>
      <c r="E126" s="19">
        <v>67</v>
      </c>
      <c r="F126" s="16">
        <v>79</v>
      </c>
      <c r="G126" s="27" t="str">
        <f t="shared" si="2"/>
        <v>Goligoski</v>
      </c>
      <c r="H126" s="27">
        <v>22</v>
      </c>
      <c r="I126" s="28">
        <f t="shared" si="3"/>
        <v>85</v>
      </c>
      <c r="J126" s="29" t="s">
        <v>746</v>
      </c>
      <c r="K126" s="29" t="s">
        <v>721</v>
      </c>
      <c r="L126" s="70">
        <v>1</v>
      </c>
      <c r="M126" s="71">
        <v>984000</v>
      </c>
      <c r="O126" s="27" t="s">
        <v>774</v>
      </c>
      <c r="P126" s="27" t="s">
        <v>806</v>
      </c>
    </row>
    <row r="127" spans="1:16">
      <c r="A127" s="4" t="s">
        <v>539</v>
      </c>
      <c r="B127" s="4" t="s">
        <v>9</v>
      </c>
      <c r="C127" s="24">
        <v>60</v>
      </c>
      <c r="D127" s="21">
        <v>50</v>
      </c>
      <c r="E127" s="18">
        <v>90</v>
      </c>
      <c r="F127" s="16">
        <v>57.5</v>
      </c>
      <c r="G127" s="27" t="str">
        <f t="shared" si="2"/>
        <v>Mitchell</v>
      </c>
      <c r="H127" s="27">
        <v>30</v>
      </c>
      <c r="I127" s="28">
        <f t="shared" si="3"/>
        <v>55.833333333333336</v>
      </c>
      <c r="J127" s="29" t="s">
        <v>738</v>
      </c>
      <c r="K127" s="29" t="s">
        <v>14</v>
      </c>
      <c r="L127" s="70">
        <v>3</v>
      </c>
      <c r="M127" s="71">
        <v>3500000</v>
      </c>
      <c r="O127" s="27" t="s">
        <v>770</v>
      </c>
      <c r="P127" s="30" t="s">
        <v>806</v>
      </c>
    </row>
    <row r="128" spans="1:16">
      <c r="A128" s="4" t="s">
        <v>83</v>
      </c>
      <c r="B128" s="4" t="s">
        <v>11</v>
      </c>
      <c r="C128" s="24">
        <v>82</v>
      </c>
      <c r="D128" s="21">
        <v>84</v>
      </c>
      <c r="E128" s="18">
        <v>78</v>
      </c>
      <c r="F128" s="16">
        <v>87.5</v>
      </c>
      <c r="G128" s="27" t="str">
        <f t="shared" si="2"/>
        <v>Rolston</v>
      </c>
      <c r="H128" s="27">
        <v>30</v>
      </c>
      <c r="I128" s="28">
        <f t="shared" si="3"/>
        <v>84.5</v>
      </c>
      <c r="J128" s="29" t="s">
        <v>736</v>
      </c>
      <c r="K128" s="29" t="s">
        <v>14</v>
      </c>
      <c r="L128" s="27">
        <v>4</v>
      </c>
      <c r="M128" s="71">
        <v>3950000</v>
      </c>
      <c r="O128" s="27" t="s">
        <v>770</v>
      </c>
      <c r="P128" s="27" t="s">
        <v>806</v>
      </c>
    </row>
    <row r="129" spans="1:16">
      <c r="A129" s="4" t="s">
        <v>98</v>
      </c>
      <c r="B129" s="4" t="s">
        <v>14</v>
      </c>
      <c r="C129" s="24">
        <v>85</v>
      </c>
      <c r="D129" s="21">
        <v>85</v>
      </c>
      <c r="E129" s="18">
        <v>90</v>
      </c>
      <c r="F129" s="16">
        <v>80</v>
      </c>
      <c r="G129" s="27" t="str">
        <f t="shared" si="2"/>
        <v>Drury</v>
      </c>
      <c r="H129" s="27">
        <v>31</v>
      </c>
      <c r="I129" s="28">
        <f t="shared" si="3"/>
        <v>83.333333333333329</v>
      </c>
      <c r="J129" s="29" t="s">
        <v>737</v>
      </c>
      <c r="K129" s="29" t="s">
        <v>14</v>
      </c>
      <c r="L129" s="70">
        <v>3</v>
      </c>
      <c r="M129" s="71">
        <v>6000000</v>
      </c>
      <c r="O129" s="27" t="s">
        <v>770</v>
      </c>
      <c r="P129" s="27" t="s">
        <v>806</v>
      </c>
    </row>
    <row r="130" spans="1:16">
      <c r="A130" s="4" t="s">
        <v>335</v>
      </c>
      <c r="B130" s="4" t="s">
        <v>11</v>
      </c>
      <c r="C130" s="24">
        <v>85</v>
      </c>
      <c r="D130" s="21">
        <v>89</v>
      </c>
      <c r="E130" s="18">
        <v>50</v>
      </c>
      <c r="F130" s="16">
        <v>77.5</v>
      </c>
      <c r="G130" s="27" t="str">
        <f t="shared" ref="G130:G193" si="4">MID(A130,SEARCH(" ",A130,1)+1,100)</f>
        <v>Afinogenov</v>
      </c>
      <c r="H130" s="27">
        <v>28</v>
      </c>
      <c r="I130" s="28">
        <f t="shared" ref="I130:I193" si="5">(C130+D130+F130)/3</f>
        <v>83.833333333333329</v>
      </c>
      <c r="J130" s="29" t="s">
        <v>737</v>
      </c>
      <c r="K130" s="29" t="s">
        <v>14</v>
      </c>
      <c r="L130" s="70">
        <v>2</v>
      </c>
      <c r="M130" s="71">
        <v>3333000</v>
      </c>
      <c r="O130" s="27" t="s">
        <v>770</v>
      </c>
      <c r="P130" s="27" t="s">
        <v>806</v>
      </c>
    </row>
    <row r="131" spans="1:16">
      <c r="A131" s="4" t="s">
        <v>434</v>
      </c>
      <c r="B131" s="4" t="s">
        <v>14</v>
      </c>
      <c r="C131" s="24">
        <v>85</v>
      </c>
      <c r="D131" s="21">
        <v>86</v>
      </c>
      <c r="E131" s="18">
        <v>85</v>
      </c>
      <c r="F131" s="16">
        <v>80</v>
      </c>
      <c r="G131" s="27" t="str">
        <f t="shared" si="4"/>
        <v>Brind'Amour</v>
      </c>
      <c r="H131" s="27">
        <v>37</v>
      </c>
      <c r="I131" s="28">
        <f t="shared" si="5"/>
        <v>83.666666666666671</v>
      </c>
      <c r="J131" s="29" t="s">
        <v>743</v>
      </c>
      <c r="K131" s="29" t="s">
        <v>9</v>
      </c>
      <c r="L131" s="70">
        <v>4</v>
      </c>
      <c r="M131" s="71">
        <v>3600000</v>
      </c>
      <c r="N131" s="30"/>
      <c r="O131" s="27" t="s">
        <v>770</v>
      </c>
      <c r="P131" s="27" t="s">
        <v>806</v>
      </c>
    </row>
    <row r="132" spans="1:16">
      <c r="A132" s="4" t="s">
        <v>94</v>
      </c>
      <c r="B132" s="4" t="s">
        <v>14</v>
      </c>
      <c r="C132" s="24">
        <v>69</v>
      </c>
      <c r="D132" s="21">
        <v>69</v>
      </c>
      <c r="E132" s="18">
        <v>88</v>
      </c>
      <c r="F132" s="16">
        <v>67</v>
      </c>
      <c r="G132" s="27" t="str">
        <f t="shared" si="4"/>
        <v>LaRose</v>
      </c>
      <c r="H132" s="27">
        <v>25</v>
      </c>
      <c r="I132" s="28">
        <f t="shared" si="5"/>
        <v>68.333333333333329</v>
      </c>
      <c r="J132" s="29" t="s">
        <v>738</v>
      </c>
      <c r="K132" s="29" t="s">
        <v>720</v>
      </c>
      <c r="L132" s="70">
        <v>2</v>
      </c>
      <c r="M132" s="71">
        <v>1700000</v>
      </c>
      <c r="O132" s="27" t="s">
        <v>775</v>
      </c>
      <c r="P132" s="27" t="s">
        <v>806</v>
      </c>
    </row>
    <row r="133" spans="1:16">
      <c r="A133" s="4" t="s">
        <v>70</v>
      </c>
      <c r="B133" s="4" t="s">
        <v>7</v>
      </c>
      <c r="C133" s="24">
        <v>80</v>
      </c>
      <c r="D133" s="21">
        <v>86</v>
      </c>
      <c r="E133" s="18">
        <v>70</v>
      </c>
      <c r="F133" s="16">
        <v>82.5</v>
      </c>
      <c r="G133" s="27" t="str">
        <f t="shared" si="4"/>
        <v>Morrow</v>
      </c>
      <c r="H133" s="27">
        <v>28</v>
      </c>
      <c r="I133" s="28">
        <f t="shared" si="5"/>
        <v>82.833333333333329</v>
      </c>
      <c r="J133" s="29" t="s">
        <v>736</v>
      </c>
      <c r="K133" s="29" t="s">
        <v>722</v>
      </c>
      <c r="L133" s="70">
        <v>6</v>
      </c>
      <c r="M133" s="71">
        <v>3290000</v>
      </c>
      <c r="O133" s="27" t="s">
        <v>770</v>
      </c>
      <c r="P133" s="27" t="s">
        <v>806</v>
      </c>
    </row>
    <row r="134" spans="1:16">
      <c r="A134" s="4" t="s">
        <v>310</v>
      </c>
      <c r="B134" s="4" t="s">
        <v>11</v>
      </c>
      <c r="C134" s="24">
        <v>80</v>
      </c>
      <c r="D134" s="21">
        <v>85</v>
      </c>
      <c r="E134" s="18">
        <v>60</v>
      </c>
      <c r="F134" s="16">
        <v>78.5</v>
      </c>
      <c r="G134" s="27" t="str">
        <f t="shared" si="4"/>
        <v>Recchi</v>
      </c>
      <c r="H134" s="27">
        <v>39</v>
      </c>
      <c r="I134" s="28">
        <f t="shared" si="5"/>
        <v>81.166666666666671</v>
      </c>
      <c r="J134" s="29" t="s">
        <v>743</v>
      </c>
      <c r="K134" s="29" t="s">
        <v>14</v>
      </c>
      <c r="L134" s="70">
        <v>1</v>
      </c>
      <c r="M134" s="71">
        <v>2000000</v>
      </c>
      <c r="N134" s="30"/>
      <c r="O134" s="27" t="s">
        <v>770</v>
      </c>
      <c r="P134" s="27" t="s">
        <v>806</v>
      </c>
    </row>
    <row r="135" spans="1:16">
      <c r="A135" s="4" t="s">
        <v>518</v>
      </c>
      <c r="B135" s="4" t="s">
        <v>9</v>
      </c>
      <c r="C135" s="24">
        <v>88</v>
      </c>
      <c r="D135" s="21">
        <v>85</v>
      </c>
      <c r="E135" s="18">
        <v>70</v>
      </c>
      <c r="F135" s="16">
        <v>77.5</v>
      </c>
      <c r="G135" s="27" t="str">
        <f t="shared" si="4"/>
        <v>Kaberle</v>
      </c>
      <c r="H135" s="27">
        <v>29</v>
      </c>
      <c r="I135" s="28">
        <f t="shared" si="5"/>
        <v>83.5</v>
      </c>
      <c r="J135" s="29" t="s">
        <v>746</v>
      </c>
      <c r="K135" s="29" t="s">
        <v>14</v>
      </c>
      <c r="L135" s="70">
        <v>4</v>
      </c>
      <c r="M135" s="71">
        <v>4250000</v>
      </c>
      <c r="O135" s="27" t="s">
        <v>770</v>
      </c>
      <c r="P135" s="27" t="s">
        <v>806</v>
      </c>
    </row>
    <row r="136" spans="1:16">
      <c r="A136" s="30" t="s">
        <v>619</v>
      </c>
      <c r="B136" s="27" t="s">
        <v>9</v>
      </c>
      <c r="C136" s="31">
        <v>72</v>
      </c>
      <c r="D136" s="32">
        <v>70</v>
      </c>
      <c r="E136" s="33">
        <v>74</v>
      </c>
      <c r="F136" s="34">
        <v>60</v>
      </c>
      <c r="G136" s="27" t="str">
        <f t="shared" si="4"/>
        <v>McDonagh</v>
      </c>
      <c r="H136" s="30">
        <v>18</v>
      </c>
      <c r="I136" s="28">
        <f t="shared" si="5"/>
        <v>67.333333333333329</v>
      </c>
      <c r="J136" s="27" t="s">
        <v>742</v>
      </c>
      <c r="K136" s="27" t="s">
        <v>719</v>
      </c>
      <c r="L136" s="70">
        <v>3</v>
      </c>
      <c r="M136" s="71">
        <v>875000</v>
      </c>
      <c r="N136" s="27" t="s">
        <v>769</v>
      </c>
      <c r="O136" s="27" t="s">
        <v>769</v>
      </c>
      <c r="P136" s="27" t="s">
        <v>806</v>
      </c>
    </row>
    <row r="137" spans="1:16">
      <c r="A137" s="4" t="s">
        <v>52</v>
      </c>
      <c r="B137" s="4" t="s">
        <v>11</v>
      </c>
      <c r="C137" s="24">
        <v>72</v>
      </c>
      <c r="D137" s="21">
        <v>86</v>
      </c>
      <c r="E137" s="18">
        <v>65</v>
      </c>
      <c r="F137" s="16">
        <v>84</v>
      </c>
      <c r="G137" s="27" t="str">
        <f t="shared" si="4"/>
        <v>Guerin</v>
      </c>
      <c r="H137" s="27">
        <v>37</v>
      </c>
      <c r="I137" s="28">
        <f t="shared" si="5"/>
        <v>80.666666666666671</v>
      </c>
      <c r="J137" s="29" t="s">
        <v>736</v>
      </c>
      <c r="K137" s="29" t="s">
        <v>9</v>
      </c>
      <c r="L137" s="70">
        <v>2</v>
      </c>
      <c r="M137" s="71">
        <v>4000000</v>
      </c>
      <c r="N137" s="30"/>
      <c r="O137" s="27" t="s">
        <v>770</v>
      </c>
      <c r="P137" s="27" t="s">
        <v>806</v>
      </c>
    </row>
    <row r="138" spans="1:16">
      <c r="A138" s="4" t="s">
        <v>406</v>
      </c>
      <c r="B138" s="4" t="s">
        <v>9</v>
      </c>
      <c r="C138" s="24">
        <v>80</v>
      </c>
      <c r="D138" s="21">
        <v>80</v>
      </c>
      <c r="E138" s="18">
        <v>80</v>
      </c>
      <c r="F138" s="16">
        <v>80</v>
      </c>
      <c r="G138" s="27" t="str">
        <f t="shared" si="4"/>
        <v>Kubina</v>
      </c>
      <c r="H138" s="27">
        <v>30</v>
      </c>
      <c r="I138" s="28">
        <f t="shared" si="5"/>
        <v>80</v>
      </c>
      <c r="J138" s="29" t="s">
        <v>738</v>
      </c>
      <c r="K138" s="29" t="s">
        <v>722</v>
      </c>
      <c r="L138" s="70">
        <v>3</v>
      </c>
      <c r="M138" s="71">
        <v>5000000</v>
      </c>
      <c r="O138" s="27" t="s">
        <v>770</v>
      </c>
      <c r="P138" s="27" t="s">
        <v>806</v>
      </c>
    </row>
    <row r="139" spans="1:16">
      <c r="A139" s="4" t="s">
        <v>289</v>
      </c>
      <c r="B139" s="4" t="s">
        <v>14</v>
      </c>
      <c r="C139" s="24">
        <v>85</v>
      </c>
      <c r="D139" s="21">
        <v>86</v>
      </c>
      <c r="E139" s="18">
        <v>40</v>
      </c>
      <c r="F139" s="16">
        <v>67.5</v>
      </c>
      <c r="G139" s="27" t="str">
        <f t="shared" si="4"/>
        <v>Wellwood</v>
      </c>
      <c r="H139" s="27">
        <v>24</v>
      </c>
      <c r="I139" s="28">
        <f t="shared" si="5"/>
        <v>79.5</v>
      </c>
      <c r="J139" s="29" t="s">
        <v>737</v>
      </c>
      <c r="K139" s="29" t="s">
        <v>722</v>
      </c>
      <c r="L139" s="70">
        <v>1</v>
      </c>
      <c r="M139" s="71">
        <v>2400000</v>
      </c>
      <c r="O139" s="27" t="s">
        <v>774</v>
      </c>
      <c r="P139" s="27" t="s">
        <v>806</v>
      </c>
    </row>
    <row r="140" spans="1:16">
      <c r="A140" s="4" t="s">
        <v>100</v>
      </c>
      <c r="B140" s="4" t="s">
        <v>7</v>
      </c>
      <c r="C140" s="24">
        <v>77</v>
      </c>
      <c r="D140" s="21">
        <v>80</v>
      </c>
      <c r="E140" s="18">
        <v>77</v>
      </c>
      <c r="F140" s="16">
        <v>80</v>
      </c>
      <c r="G140" s="27" t="str">
        <f t="shared" si="4"/>
        <v>Higgins</v>
      </c>
      <c r="H140" s="27">
        <v>24</v>
      </c>
      <c r="I140" s="28">
        <f t="shared" si="5"/>
        <v>79</v>
      </c>
      <c r="J140" s="29" t="s">
        <v>736</v>
      </c>
      <c r="K140" s="29" t="s">
        <v>722</v>
      </c>
      <c r="L140" s="70">
        <v>2</v>
      </c>
      <c r="M140" s="71">
        <v>1700000</v>
      </c>
      <c r="O140" s="27" t="s">
        <v>774</v>
      </c>
      <c r="P140" s="27" t="s">
        <v>806</v>
      </c>
    </row>
    <row r="141" spans="1:16">
      <c r="A141" s="4" t="s">
        <v>40</v>
      </c>
      <c r="B141" s="4" t="s">
        <v>9</v>
      </c>
      <c r="C141" s="24">
        <v>65</v>
      </c>
      <c r="D141" s="21">
        <v>55</v>
      </c>
      <c r="E141" s="18">
        <v>85</v>
      </c>
      <c r="F141" s="16">
        <v>67.5</v>
      </c>
      <c r="G141" s="27" t="str">
        <f t="shared" si="4"/>
        <v>Sutton</v>
      </c>
      <c r="H141" s="27">
        <v>32</v>
      </c>
      <c r="I141" s="28">
        <f t="shared" si="5"/>
        <v>62.5</v>
      </c>
      <c r="J141" s="29" t="s">
        <v>738</v>
      </c>
      <c r="K141" s="29" t="s">
        <v>722</v>
      </c>
      <c r="L141" s="70">
        <v>3</v>
      </c>
      <c r="M141" s="71">
        <v>3000000</v>
      </c>
      <c r="N141" s="30"/>
      <c r="O141" s="27" t="s">
        <v>770</v>
      </c>
      <c r="P141" s="30" t="s">
        <v>806</v>
      </c>
    </row>
    <row r="142" spans="1:16">
      <c r="A142" s="30" t="s">
        <v>584</v>
      </c>
      <c r="B142" s="27" t="s">
        <v>11</v>
      </c>
      <c r="C142" s="31">
        <v>76</v>
      </c>
      <c r="D142" s="32">
        <v>79</v>
      </c>
      <c r="E142" s="33">
        <v>60</v>
      </c>
      <c r="F142" s="34">
        <v>79</v>
      </c>
      <c r="G142" s="27" t="str">
        <f t="shared" si="4"/>
        <v>Michalek</v>
      </c>
      <c r="H142" s="30">
        <v>23</v>
      </c>
      <c r="I142" s="28">
        <f t="shared" si="5"/>
        <v>78</v>
      </c>
      <c r="J142" s="30" t="s">
        <v>736</v>
      </c>
      <c r="K142" s="30" t="s">
        <v>722</v>
      </c>
      <c r="L142" s="70">
        <v>6</v>
      </c>
      <c r="M142" s="71">
        <v>2000000</v>
      </c>
      <c r="O142" s="27" t="s">
        <v>774</v>
      </c>
      <c r="P142" s="27" t="s">
        <v>806</v>
      </c>
    </row>
    <row r="143" spans="1:16">
      <c r="A143" s="4" t="s">
        <v>146</v>
      </c>
      <c r="B143" s="4" t="s">
        <v>7</v>
      </c>
      <c r="C143" s="24">
        <v>78</v>
      </c>
      <c r="D143" s="21">
        <v>85</v>
      </c>
      <c r="E143" s="18">
        <v>55</v>
      </c>
      <c r="F143" s="16">
        <v>70</v>
      </c>
      <c r="G143" s="27" t="str">
        <f t="shared" si="4"/>
        <v>Perron</v>
      </c>
      <c r="H143" s="27">
        <v>19</v>
      </c>
      <c r="I143" s="28">
        <f t="shared" si="5"/>
        <v>77.666666666666671</v>
      </c>
      <c r="J143" s="29" t="s">
        <v>737</v>
      </c>
      <c r="K143" s="29" t="s">
        <v>720</v>
      </c>
      <c r="L143" s="70">
        <v>3</v>
      </c>
      <c r="M143" s="71">
        <v>875000</v>
      </c>
      <c r="N143" s="27" t="s">
        <v>769</v>
      </c>
      <c r="O143" s="27" t="s">
        <v>769</v>
      </c>
      <c r="P143" s="27" t="s">
        <v>806</v>
      </c>
    </row>
    <row r="144" spans="1:16">
      <c r="A144" s="30" t="s">
        <v>629</v>
      </c>
      <c r="B144" s="27" t="s">
        <v>9</v>
      </c>
      <c r="C144" s="31">
        <v>59</v>
      </c>
      <c r="D144" s="32">
        <v>60</v>
      </c>
      <c r="E144" s="33">
        <v>69</v>
      </c>
      <c r="F144" s="34">
        <v>62</v>
      </c>
      <c r="G144" s="27" t="str">
        <f t="shared" si="4"/>
        <v>Falk</v>
      </c>
      <c r="H144" s="30">
        <v>19</v>
      </c>
      <c r="I144" s="28">
        <f t="shared" si="5"/>
        <v>60.333333333333336</v>
      </c>
      <c r="J144" s="30" t="s">
        <v>738</v>
      </c>
      <c r="K144" s="30" t="s">
        <v>719</v>
      </c>
      <c r="L144" s="70">
        <v>3</v>
      </c>
      <c r="M144" s="71">
        <v>741000</v>
      </c>
      <c r="N144" s="27" t="s">
        <v>769</v>
      </c>
      <c r="O144" s="27" t="s">
        <v>769</v>
      </c>
      <c r="P144" s="30" t="s">
        <v>806</v>
      </c>
    </row>
    <row r="145" spans="1:16">
      <c r="A145" s="4" t="s">
        <v>492</v>
      </c>
      <c r="B145" s="4" t="s">
        <v>11</v>
      </c>
      <c r="C145" s="24">
        <v>75</v>
      </c>
      <c r="D145" s="21">
        <v>78</v>
      </c>
      <c r="E145" s="18">
        <v>45</v>
      </c>
      <c r="F145" s="16">
        <v>79.5</v>
      </c>
      <c r="G145" s="27" t="str">
        <f t="shared" si="4"/>
        <v>Bernier</v>
      </c>
      <c r="H145" s="27">
        <v>22</v>
      </c>
      <c r="I145" s="28">
        <f t="shared" si="5"/>
        <v>77.5</v>
      </c>
      <c r="J145" s="29" t="s">
        <v>736</v>
      </c>
      <c r="K145" s="29" t="s">
        <v>722</v>
      </c>
      <c r="L145" s="70">
        <v>1</v>
      </c>
      <c r="M145" s="71">
        <v>2500000</v>
      </c>
      <c r="O145" s="27" t="s">
        <v>774</v>
      </c>
      <c r="P145" s="27" t="s">
        <v>806</v>
      </c>
    </row>
    <row r="146" spans="1:16">
      <c r="A146" s="4" t="s">
        <v>481</v>
      </c>
      <c r="B146" s="4" t="s">
        <v>9</v>
      </c>
      <c r="C146" s="24">
        <v>75</v>
      </c>
      <c r="D146" s="21">
        <v>77</v>
      </c>
      <c r="E146" s="18">
        <v>78</v>
      </c>
      <c r="F146" s="16">
        <v>77.5</v>
      </c>
      <c r="G146" s="27" t="str">
        <f t="shared" si="4"/>
        <v>Weber</v>
      </c>
      <c r="H146" s="27">
        <v>22</v>
      </c>
      <c r="I146" s="28">
        <f t="shared" si="5"/>
        <v>76.5</v>
      </c>
      <c r="J146" s="29" t="s">
        <v>746</v>
      </c>
      <c r="K146" s="29" t="s">
        <v>719</v>
      </c>
      <c r="L146" s="70">
        <v>3</v>
      </c>
      <c r="M146" s="71">
        <v>4500000</v>
      </c>
      <c r="O146" s="27" t="s">
        <v>774</v>
      </c>
      <c r="P146" s="27" t="s">
        <v>806</v>
      </c>
    </row>
    <row r="147" spans="1:16">
      <c r="A147" s="4" t="s">
        <v>120</v>
      </c>
      <c r="B147" s="4" t="s">
        <v>9</v>
      </c>
      <c r="C147" s="24">
        <v>75</v>
      </c>
      <c r="D147" s="21">
        <v>70</v>
      </c>
      <c r="E147" s="18">
        <v>85</v>
      </c>
      <c r="F147" s="16">
        <v>75</v>
      </c>
      <c r="G147" s="27" t="str">
        <f t="shared" si="4"/>
        <v>Rivet</v>
      </c>
      <c r="H147" s="27">
        <v>33</v>
      </c>
      <c r="I147" s="28">
        <f t="shared" si="5"/>
        <v>73.333333333333329</v>
      </c>
      <c r="J147" s="29" t="s">
        <v>738</v>
      </c>
      <c r="K147" s="29" t="s">
        <v>9</v>
      </c>
      <c r="L147" s="27">
        <v>4</v>
      </c>
      <c r="M147" s="71">
        <v>3500000</v>
      </c>
      <c r="N147" s="30"/>
      <c r="O147" s="27" t="s">
        <v>770</v>
      </c>
      <c r="P147" s="27" t="s">
        <v>806</v>
      </c>
    </row>
    <row r="148" spans="1:16">
      <c r="A148" s="4" t="s">
        <v>389</v>
      </c>
      <c r="B148" s="4" t="s">
        <v>7</v>
      </c>
      <c r="C148" s="24">
        <v>70</v>
      </c>
      <c r="D148" s="21">
        <v>70</v>
      </c>
      <c r="E148" s="18">
        <v>85</v>
      </c>
      <c r="F148" s="16">
        <v>71</v>
      </c>
      <c r="G148" s="27" t="str">
        <f t="shared" si="4"/>
        <v>Axelsson</v>
      </c>
      <c r="H148" s="27">
        <v>32</v>
      </c>
      <c r="I148" s="28">
        <f t="shared" si="5"/>
        <v>70.333333333333329</v>
      </c>
      <c r="J148" s="29" t="s">
        <v>738</v>
      </c>
      <c r="K148" s="29" t="s">
        <v>14</v>
      </c>
      <c r="L148" s="70">
        <v>3</v>
      </c>
      <c r="M148" s="71">
        <v>1850000</v>
      </c>
      <c r="O148" s="27" t="s">
        <v>770</v>
      </c>
      <c r="P148" s="27" t="s">
        <v>806</v>
      </c>
    </row>
    <row r="149" spans="1:16">
      <c r="A149" s="4" t="s">
        <v>388</v>
      </c>
      <c r="B149" s="4" t="s">
        <v>11</v>
      </c>
      <c r="C149" s="24">
        <v>73</v>
      </c>
      <c r="D149" s="21">
        <v>77</v>
      </c>
      <c r="E149" s="18">
        <v>70</v>
      </c>
      <c r="F149" s="16">
        <v>76</v>
      </c>
      <c r="G149" s="27" t="str">
        <f t="shared" si="4"/>
        <v>Nolan</v>
      </c>
      <c r="H149" s="27">
        <v>35</v>
      </c>
      <c r="I149" s="28">
        <f t="shared" si="5"/>
        <v>75.333333333333329</v>
      </c>
      <c r="J149" s="29" t="s">
        <v>743</v>
      </c>
      <c r="K149" s="29" t="s">
        <v>722</v>
      </c>
      <c r="L149" s="70">
        <v>2</v>
      </c>
      <c r="M149" s="71">
        <v>1200000</v>
      </c>
      <c r="N149" s="30"/>
      <c r="O149" s="27" t="s">
        <v>770</v>
      </c>
      <c r="P149" s="27" t="s">
        <v>806</v>
      </c>
    </row>
    <row r="150" spans="1:16">
      <c r="A150" s="4" t="s">
        <v>63</v>
      </c>
      <c r="B150" s="4" t="s">
        <v>9</v>
      </c>
      <c r="C150" s="24">
        <v>78</v>
      </c>
      <c r="D150" s="21">
        <v>70</v>
      </c>
      <c r="E150" s="18">
        <v>80</v>
      </c>
      <c r="F150" s="16">
        <v>77.5</v>
      </c>
      <c r="G150" s="27" t="str">
        <f t="shared" si="4"/>
        <v>Stuart</v>
      </c>
      <c r="H150" s="27">
        <v>28</v>
      </c>
      <c r="I150" s="28">
        <f t="shared" si="5"/>
        <v>75.166666666666671</v>
      </c>
      <c r="J150" s="29" t="s">
        <v>738</v>
      </c>
      <c r="K150" s="29" t="s">
        <v>721</v>
      </c>
      <c r="L150" s="70">
        <v>4</v>
      </c>
      <c r="M150" s="71">
        <v>3750000</v>
      </c>
      <c r="O150" s="27" t="s">
        <v>770</v>
      </c>
      <c r="P150" s="27" t="s">
        <v>806</v>
      </c>
    </row>
    <row r="151" spans="1:16">
      <c r="A151" s="4" t="s">
        <v>337</v>
      </c>
      <c r="B151" s="4" t="s">
        <v>14</v>
      </c>
      <c r="C151" s="24">
        <v>74</v>
      </c>
      <c r="D151" s="21">
        <v>76</v>
      </c>
      <c r="E151" s="18">
        <v>85</v>
      </c>
      <c r="F151" s="16">
        <v>75</v>
      </c>
      <c r="G151" s="27" t="str">
        <f t="shared" si="4"/>
        <v>Talbot</v>
      </c>
      <c r="H151" s="27">
        <v>23</v>
      </c>
      <c r="I151" s="28">
        <f t="shared" si="5"/>
        <v>75</v>
      </c>
      <c r="J151" s="29" t="s">
        <v>742</v>
      </c>
      <c r="K151" s="29" t="s">
        <v>722</v>
      </c>
      <c r="L151" s="70">
        <v>1</v>
      </c>
      <c r="M151" s="71">
        <v>700000</v>
      </c>
      <c r="O151" s="27" t="s">
        <v>774</v>
      </c>
      <c r="P151" s="27" t="s">
        <v>806</v>
      </c>
    </row>
    <row r="152" spans="1:16">
      <c r="A152" s="30" t="s">
        <v>566</v>
      </c>
      <c r="B152" s="27" t="s">
        <v>11</v>
      </c>
      <c r="C152" s="31">
        <v>63</v>
      </c>
      <c r="D152" s="32">
        <v>68</v>
      </c>
      <c r="E152" s="33">
        <v>75</v>
      </c>
      <c r="F152" s="34">
        <v>67</v>
      </c>
      <c r="G152" s="27" t="str">
        <f t="shared" si="4"/>
        <v>Halischuk</v>
      </c>
      <c r="H152" s="30">
        <v>19</v>
      </c>
      <c r="I152" s="28">
        <f t="shared" si="5"/>
        <v>66</v>
      </c>
      <c r="J152" s="27" t="s">
        <v>742</v>
      </c>
      <c r="K152" s="27" t="s">
        <v>719</v>
      </c>
      <c r="L152" s="70">
        <v>3</v>
      </c>
      <c r="M152" s="71">
        <v>875000</v>
      </c>
      <c r="N152" s="27" t="s">
        <v>769</v>
      </c>
      <c r="O152" s="27" t="s">
        <v>769</v>
      </c>
      <c r="P152" s="27" t="s">
        <v>806</v>
      </c>
    </row>
    <row r="153" spans="1:16">
      <c r="A153" s="4" t="s">
        <v>435</v>
      </c>
      <c r="B153" s="4" t="s">
        <v>9</v>
      </c>
      <c r="C153" s="24">
        <v>78</v>
      </c>
      <c r="D153" s="21">
        <v>74</v>
      </c>
      <c r="E153" s="18">
        <v>80</v>
      </c>
      <c r="F153" s="16">
        <v>73</v>
      </c>
      <c r="G153" s="27" t="str">
        <f t="shared" si="4"/>
        <v>Hamrlik</v>
      </c>
      <c r="H153" s="27">
        <v>33</v>
      </c>
      <c r="I153" s="28">
        <f t="shared" si="5"/>
        <v>75</v>
      </c>
      <c r="J153" s="29" t="s">
        <v>742</v>
      </c>
      <c r="K153" s="29" t="s">
        <v>722</v>
      </c>
      <c r="L153" s="70">
        <v>4</v>
      </c>
      <c r="M153" s="71">
        <v>3200000</v>
      </c>
      <c r="N153" s="30"/>
      <c r="O153" s="27" t="s">
        <v>770</v>
      </c>
      <c r="P153" s="27" t="s">
        <v>806</v>
      </c>
    </row>
    <row r="154" spans="1:16">
      <c r="A154" s="4" t="s">
        <v>283</v>
      </c>
      <c r="B154" s="4" t="s">
        <v>9</v>
      </c>
      <c r="C154" s="24">
        <v>75</v>
      </c>
      <c r="D154" s="21">
        <v>75</v>
      </c>
      <c r="E154" s="18">
        <v>65</v>
      </c>
      <c r="F154" s="16">
        <v>75</v>
      </c>
      <c r="G154" s="27" t="str">
        <f t="shared" si="4"/>
        <v>Foster</v>
      </c>
      <c r="H154" s="27">
        <v>26</v>
      </c>
      <c r="I154" s="28">
        <f t="shared" si="5"/>
        <v>75</v>
      </c>
      <c r="J154" s="29" t="s">
        <v>746</v>
      </c>
      <c r="K154" s="29" t="s">
        <v>720</v>
      </c>
      <c r="L154" s="72">
        <v>1</v>
      </c>
      <c r="M154" s="73">
        <v>1025000</v>
      </c>
      <c r="O154" s="27" t="s">
        <v>775</v>
      </c>
      <c r="P154" s="27" t="s">
        <v>806</v>
      </c>
    </row>
    <row r="155" spans="1:16">
      <c r="A155" s="30" t="s">
        <v>608</v>
      </c>
      <c r="B155" s="27" t="s">
        <v>7</v>
      </c>
      <c r="C155" s="31">
        <v>61</v>
      </c>
      <c r="D155" s="32">
        <v>63</v>
      </c>
      <c r="E155" s="33">
        <v>86</v>
      </c>
      <c r="F155" s="34">
        <v>64</v>
      </c>
      <c r="G155" s="27" t="str">
        <f t="shared" si="4"/>
        <v>Thompson</v>
      </c>
      <c r="H155" s="30">
        <v>23</v>
      </c>
      <c r="I155" s="28">
        <f t="shared" si="5"/>
        <v>62.666666666666664</v>
      </c>
      <c r="J155" s="27" t="s">
        <v>738</v>
      </c>
      <c r="K155" s="27" t="s">
        <v>722</v>
      </c>
      <c r="L155" s="70">
        <v>1</v>
      </c>
      <c r="M155" s="71">
        <v>800000</v>
      </c>
      <c r="O155" s="27" t="s">
        <v>774</v>
      </c>
      <c r="P155" s="27" t="s">
        <v>806</v>
      </c>
    </row>
    <row r="156" spans="1:16">
      <c r="A156" s="4" t="s">
        <v>210</v>
      </c>
      <c r="B156" s="4" t="s">
        <v>9</v>
      </c>
      <c r="C156" s="24">
        <v>74</v>
      </c>
      <c r="D156" s="21">
        <v>72</v>
      </c>
      <c r="E156" s="18">
        <v>68</v>
      </c>
      <c r="F156" s="16">
        <v>78</v>
      </c>
      <c r="G156" s="27" t="str">
        <f t="shared" si="4"/>
        <v>Wisniewski</v>
      </c>
      <c r="H156" s="27">
        <v>23</v>
      </c>
      <c r="I156" s="28">
        <f t="shared" si="5"/>
        <v>74.666666666666671</v>
      </c>
      <c r="J156" s="29" t="s">
        <v>746</v>
      </c>
      <c r="K156" s="29" t="s">
        <v>720</v>
      </c>
      <c r="L156" s="70">
        <v>1</v>
      </c>
      <c r="M156" s="71">
        <v>900000</v>
      </c>
      <c r="O156" s="27" t="s">
        <v>774</v>
      </c>
      <c r="P156" s="27" t="s">
        <v>806</v>
      </c>
    </row>
    <row r="157" spans="1:16">
      <c r="A157" s="4" t="s">
        <v>129</v>
      </c>
      <c r="B157" s="4" t="s">
        <v>7</v>
      </c>
      <c r="C157" s="24">
        <v>74</v>
      </c>
      <c r="D157" s="21">
        <v>77</v>
      </c>
      <c r="E157" s="18">
        <v>84</v>
      </c>
      <c r="F157" s="16">
        <v>70</v>
      </c>
      <c r="G157" s="27" t="str">
        <f t="shared" si="4"/>
        <v>Paille</v>
      </c>
      <c r="H157" s="27">
        <v>23</v>
      </c>
      <c r="I157" s="28">
        <f t="shared" si="5"/>
        <v>73.666666666666671</v>
      </c>
      <c r="J157" s="29" t="s">
        <v>738</v>
      </c>
      <c r="K157" s="29" t="s">
        <v>723</v>
      </c>
      <c r="L157" s="70">
        <v>2</v>
      </c>
      <c r="M157" s="71">
        <v>1125000</v>
      </c>
      <c r="O157" s="27" t="s">
        <v>774</v>
      </c>
      <c r="P157" s="27" t="s">
        <v>806</v>
      </c>
    </row>
    <row r="158" spans="1:16">
      <c r="A158" s="4" t="s">
        <v>467</v>
      </c>
      <c r="B158" s="4" t="s">
        <v>7</v>
      </c>
      <c r="C158" s="24">
        <v>73</v>
      </c>
      <c r="D158" s="21">
        <v>79</v>
      </c>
      <c r="E158" s="18">
        <v>67</v>
      </c>
      <c r="F158" s="16">
        <v>67.5</v>
      </c>
      <c r="G158" s="27" t="str">
        <f t="shared" si="4"/>
        <v>Bergenheim</v>
      </c>
      <c r="H158" s="27">
        <v>23</v>
      </c>
      <c r="I158" s="28">
        <f t="shared" si="5"/>
        <v>73.166666666666671</v>
      </c>
      <c r="J158" s="29" t="s">
        <v>742</v>
      </c>
      <c r="K158" s="29" t="s">
        <v>720</v>
      </c>
      <c r="L158" s="70">
        <v>2</v>
      </c>
      <c r="M158" s="71">
        <v>900000</v>
      </c>
      <c r="O158" s="27" t="s">
        <v>774</v>
      </c>
      <c r="P158" s="27" t="s">
        <v>806</v>
      </c>
    </row>
    <row r="159" spans="1:16">
      <c r="A159" s="4" t="s">
        <v>367</v>
      </c>
      <c r="B159" s="4" t="s">
        <v>7</v>
      </c>
      <c r="C159" s="24">
        <v>72</v>
      </c>
      <c r="D159" s="21">
        <v>70</v>
      </c>
      <c r="E159" s="18">
        <v>60</v>
      </c>
      <c r="F159" s="16">
        <v>74</v>
      </c>
      <c r="G159" s="27" t="str">
        <f t="shared" si="4"/>
        <v>Lucic</v>
      </c>
      <c r="H159" s="27">
        <v>19</v>
      </c>
      <c r="I159" s="28">
        <f t="shared" si="5"/>
        <v>72</v>
      </c>
      <c r="J159" s="29" t="s">
        <v>736</v>
      </c>
      <c r="K159" s="29" t="s">
        <v>718</v>
      </c>
      <c r="L159" s="70">
        <v>3</v>
      </c>
      <c r="M159" s="71">
        <v>850000</v>
      </c>
      <c r="N159" s="27" t="s">
        <v>769</v>
      </c>
      <c r="O159" s="27" t="s">
        <v>769</v>
      </c>
      <c r="P159" s="27" t="s">
        <v>806</v>
      </c>
    </row>
    <row r="160" spans="1:16">
      <c r="A160" s="4" t="s">
        <v>523</v>
      </c>
      <c r="B160" s="4" t="s">
        <v>14</v>
      </c>
      <c r="C160" s="24">
        <v>79</v>
      </c>
      <c r="D160" s="21">
        <v>77</v>
      </c>
      <c r="E160" s="18">
        <v>75</v>
      </c>
      <c r="F160" s="16">
        <v>75</v>
      </c>
      <c r="G160" s="27" t="str">
        <f t="shared" si="4"/>
        <v>Zajac</v>
      </c>
      <c r="H160" s="27">
        <v>22</v>
      </c>
      <c r="I160" s="28">
        <f t="shared" si="5"/>
        <v>77</v>
      </c>
      <c r="J160" s="29" t="s">
        <v>737</v>
      </c>
      <c r="K160" s="29" t="s">
        <v>720</v>
      </c>
      <c r="L160" s="70">
        <v>4</v>
      </c>
      <c r="M160" s="71">
        <v>3800000</v>
      </c>
      <c r="O160" s="27" t="s">
        <v>774</v>
      </c>
      <c r="P160" s="27" t="s">
        <v>806</v>
      </c>
    </row>
    <row r="161" spans="1:16">
      <c r="A161" s="4" t="s">
        <v>198</v>
      </c>
      <c r="B161" s="4" t="s">
        <v>14</v>
      </c>
      <c r="C161" s="24">
        <v>65</v>
      </c>
      <c r="D161" s="21">
        <v>65</v>
      </c>
      <c r="E161" s="18">
        <v>80</v>
      </c>
      <c r="F161" s="16">
        <v>65</v>
      </c>
      <c r="G161" s="27" t="str">
        <f t="shared" si="4"/>
        <v>Campbell</v>
      </c>
      <c r="H161" s="27">
        <v>24</v>
      </c>
      <c r="I161" s="28">
        <f t="shared" si="5"/>
        <v>65</v>
      </c>
      <c r="J161" s="29" t="s">
        <v>738</v>
      </c>
      <c r="K161" s="29" t="s">
        <v>720</v>
      </c>
      <c r="L161" s="70">
        <v>2</v>
      </c>
      <c r="M161" s="71">
        <v>762000</v>
      </c>
      <c r="O161" s="27" t="s">
        <v>774</v>
      </c>
      <c r="P161" s="27" t="s">
        <v>806</v>
      </c>
    </row>
    <row r="162" spans="1:16">
      <c r="A162" s="4" t="s">
        <v>24</v>
      </c>
      <c r="B162" s="4" t="s">
        <v>11</v>
      </c>
      <c r="C162" s="24">
        <v>80</v>
      </c>
      <c r="D162" s="21">
        <v>90</v>
      </c>
      <c r="E162" s="18">
        <v>40</v>
      </c>
      <c r="F162" s="16">
        <v>85</v>
      </c>
      <c r="G162" s="27" t="str">
        <f t="shared" si="4"/>
        <v>Semin</v>
      </c>
      <c r="H162" s="27">
        <v>23</v>
      </c>
      <c r="I162" s="28">
        <f t="shared" si="5"/>
        <v>85</v>
      </c>
      <c r="J162" s="29" t="s">
        <v>736</v>
      </c>
      <c r="K162" s="29" t="s">
        <v>722</v>
      </c>
      <c r="L162" s="70">
        <v>2</v>
      </c>
      <c r="M162" s="71">
        <v>4000000</v>
      </c>
      <c r="O162" s="27" t="s">
        <v>774</v>
      </c>
      <c r="P162" s="27" t="s">
        <v>813</v>
      </c>
    </row>
    <row r="163" spans="1:16">
      <c r="A163" s="4" t="s">
        <v>503</v>
      </c>
      <c r="B163" s="4" t="s">
        <v>7</v>
      </c>
      <c r="C163" s="24">
        <v>78</v>
      </c>
      <c r="D163" s="21">
        <v>90</v>
      </c>
      <c r="E163" s="18">
        <v>50</v>
      </c>
      <c r="F163" s="16">
        <v>85</v>
      </c>
      <c r="G163" s="27" t="str">
        <f t="shared" si="4"/>
        <v>Vanek</v>
      </c>
      <c r="H163" s="27">
        <v>23</v>
      </c>
      <c r="I163" s="28">
        <f t="shared" si="5"/>
        <v>84.333333333333329</v>
      </c>
      <c r="J163" s="29" t="s">
        <v>736</v>
      </c>
      <c r="K163" s="29" t="s">
        <v>720</v>
      </c>
      <c r="L163" s="70">
        <v>6</v>
      </c>
      <c r="M163" s="71">
        <v>4900000</v>
      </c>
      <c r="O163" s="27" t="s">
        <v>774</v>
      </c>
      <c r="P163" s="27" t="s">
        <v>813</v>
      </c>
    </row>
    <row r="164" spans="1:16">
      <c r="A164" s="4" t="s">
        <v>447</v>
      </c>
      <c r="B164" s="4" t="s">
        <v>14</v>
      </c>
      <c r="C164" s="24">
        <v>79</v>
      </c>
      <c r="D164" s="21">
        <v>79</v>
      </c>
      <c r="E164" s="18">
        <v>85</v>
      </c>
      <c r="F164" s="16">
        <v>79</v>
      </c>
      <c r="G164" s="27" t="str">
        <f t="shared" si="4"/>
        <v>Kesler</v>
      </c>
      <c r="H164" s="27">
        <v>23</v>
      </c>
      <c r="I164" s="28">
        <f t="shared" si="5"/>
        <v>79</v>
      </c>
      <c r="J164" s="29" t="s">
        <v>743</v>
      </c>
      <c r="K164" s="29" t="s">
        <v>718</v>
      </c>
      <c r="L164" s="70">
        <v>3</v>
      </c>
      <c r="M164" s="71">
        <v>1750000</v>
      </c>
      <c r="O164" s="27" t="s">
        <v>774</v>
      </c>
      <c r="P164" s="27" t="s">
        <v>813</v>
      </c>
    </row>
    <row r="165" spans="1:16">
      <c r="A165" s="4" t="s">
        <v>536</v>
      </c>
      <c r="B165" s="4" t="s">
        <v>14</v>
      </c>
      <c r="C165" s="24">
        <v>86</v>
      </c>
      <c r="D165" s="21">
        <v>98</v>
      </c>
      <c r="E165" s="18">
        <v>65</v>
      </c>
      <c r="F165" s="16">
        <v>90</v>
      </c>
      <c r="G165" s="27" t="str">
        <f t="shared" si="4"/>
        <v>Lecavalier</v>
      </c>
      <c r="H165" s="27">
        <v>27</v>
      </c>
      <c r="I165" s="28">
        <f t="shared" si="5"/>
        <v>91.333333333333329</v>
      </c>
      <c r="J165" s="29" t="s">
        <v>736</v>
      </c>
      <c r="K165" s="29" t="s">
        <v>14</v>
      </c>
      <c r="L165" s="27">
        <v>2</v>
      </c>
      <c r="M165" s="71">
        <v>6500000</v>
      </c>
      <c r="O165" s="27" t="s">
        <v>770</v>
      </c>
      <c r="P165" s="27" t="s">
        <v>813</v>
      </c>
    </row>
    <row r="166" spans="1:16">
      <c r="A166" s="4" t="s">
        <v>445</v>
      </c>
      <c r="B166" s="4" t="s">
        <v>14</v>
      </c>
      <c r="C166" s="24">
        <v>86</v>
      </c>
      <c r="D166" s="21">
        <v>90</v>
      </c>
      <c r="E166" s="18">
        <v>75</v>
      </c>
      <c r="F166" s="16">
        <v>87.5</v>
      </c>
      <c r="G166" s="27" t="str">
        <f t="shared" si="4"/>
        <v>Getzlaf</v>
      </c>
      <c r="H166" s="27">
        <v>22</v>
      </c>
      <c r="I166" s="28">
        <f t="shared" si="5"/>
        <v>87.833333333333329</v>
      </c>
      <c r="J166" s="29" t="s">
        <v>743</v>
      </c>
      <c r="K166" s="29" t="s">
        <v>722</v>
      </c>
      <c r="L166" s="70">
        <v>5</v>
      </c>
      <c r="M166" s="74">
        <v>5350000</v>
      </c>
      <c r="O166" s="27" t="s">
        <v>774</v>
      </c>
      <c r="P166" s="27" t="s">
        <v>813</v>
      </c>
    </row>
    <row r="167" spans="1:16">
      <c r="A167" s="30" t="s">
        <v>581</v>
      </c>
      <c r="B167" s="27" t="s">
        <v>7</v>
      </c>
      <c r="C167" s="31">
        <v>85</v>
      </c>
      <c r="D167" s="32">
        <v>87</v>
      </c>
      <c r="E167" s="33">
        <v>71</v>
      </c>
      <c r="F167" s="34">
        <v>88</v>
      </c>
      <c r="G167" s="27" t="str">
        <f t="shared" si="4"/>
        <v>Marleau</v>
      </c>
      <c r="H167" s="30">
        <v>28</v>
      </c>
      <c r="I167" s="28">
        <f t="shared" si="5"/>
        <v>86.666666666666671</v>
      </c>
      <c r="J167" s="27" t="s">
        <v>742</v>
      </c>
      <c r="K167" s="27" t="s">
        <v>722</v>
      </c>
      <c r="L167" s="70">
        <v>2</v>
      </c>
      <c r="M167" s="71">
        <v>6000000</v>
      </c>
      <c r="O167" s="27" t="s">
        <v>770</v>
      </c>
      <c r="P167" s="27" t="s">
        <v>813</v>
      </c>
    </row>
    <row r="168" spans="1:16">
      <c r="A168" s="4" t="s">
        <v>115</v>
      </c>
      <c r="B168" s="4" t="s">
        <v>11</v>
      </c>
      <c r="C168" s="24">
        <v>85</v>
      </c>
      <c r="D168" s="21">
        <v>88</v>
      </c>
      <c r="E168" s="18">
        <v>55</v>
      </c>
      <c r="F168" s="16">
        <v>83.5</v>
      </c>
      <c r="G168" s="27" t="str">
        <f t="shared" si="4"/>
        <v>Perry</v>
      </c>
      <c r="H168" s="27">
        <v>22</v>
      </c>
      <c r="I168" s="28">
        <f t="shared" si="5"/>
        <v>85.5</v>
      </c>
      <c r="J168" s="29" t="s">
        <v>736</v>
      </c>
      <c r="K168" s="29" t="s">
        <v>721</v>
      </c>
      <c r="L168" s="70">
        <v>5</v>
      </c>
      <c r="M168" s="71">
        <v>5325000</v>
      </c>
      <c r="O168" s="27" t="s">
        <v>774</v>
      </c>
      <c r="P168" s="27" t="s">
        <v>813</v>
      </c>
    </row>
    <row r="169" spans="1:16">
      <c r="A169" s="4" t="s">
        <v>463</v>
      </c>
      <c r="B169" s="4" t="s">
        <v>9</v>
      </c>
      <c r="C169" s="24">
        <v>88</v>
      </c>
      <c r="D169" s="21">
        <v>85</v>
      </c>
      <c r="E169" s="18">
        <v>86</v>
      </c>
      <c r="F169" s="16">
        <v>76</v>
      </c>
      <c r="G169" s="27" t="str">
        <f t="shared" si="4"/>
        <v>Niedermayer</v>
      </c>
      <c r="H169" s="27">
        <v>34</v>
      </c>
      <c r="I169" s="28">
        <f t="shared" si="5"/>
        <v>83</v>
      </c>
      <c r="J169" s="29" t="s">
        <v>742</v>
      </c>
      <c r="K169" s="29" t="s">
        <v>14</v>
      </c>
      <c r="L169" s="27">
        <v>2</v>
      </c>
      <c r="M169" s="71">
        <v>6750000</v>
      </c>
      <c r="N169" s="30"/>
      <c r="O169" s="27" t="s">
        <v>770</v>
      </c>
      <c r="P169" s="27" t="s">
        <v>813</v>
      </c>
    </row>
    <row r="170" spans="1:16">
      <c r="A170" s="4" t="s">
        <v>478</v>
      </c>
      <c r="B170" s="4" t="s">
        <v>14</v>
      </c>
      <c r="C170" s="24">
        <v>88</v>
      </c>
      <c r="D170" s="21">
        <v>88</v>
      </c>
      <c r="E170" s="18">
        <v>74</v>
      </c>
      <c r="F170" s="16">
        <v>80</v>
      </c>
      <c r="G170" s="27" t="str">
        <f t="shared" si="4"/>
        <v>Horcoff</v>
      </c>
      <c r="H170" s="27">
        <v>29</v>
      </c>
      <c r="I170" s="28">
        <f t="shared" si="5"/>
        <v>85.333333333333329</v>
      </c>
      <c r="J170" s="29" t="s">
        <v>743</v>
      </c>
      <c r="K170" s="29" t="s">
        <v>721</v>
      </c>
      <c r="L170" s="70">
        <v>2</v>
      </c>
      <c r="M170" s="71">
        <v>3600000</v>
      </c>
      <c r="O170" s="27" t="s">
        <v>770</v>
      </c>
      <c r="P170" s="27" t="s">
        <v>813</v>
      </c>
    </row>
    <row r="171" spans="1:16">
      <c r="A171" s="4" t="s">
        <v>122</v>
      </c>
      <c r="B171" s="4" t="s">
        <v>11</v>
      </c>
      <c r="C171" s="24">
        <v>87</v>
      </c>
      <c r="D171" s="21">
        <v>85</v>
      </c>
      <c r="E171" s="18">
        <v>70</v>
      </c>
      <c r="F171" s="16">
        <v>81</v>
      </c>
      <c r="G171" s="27" t="str">
        <f t="shared" si="4"/>
        <v>Zubrus</v>
      </c>
      <c r="H171" s="27">
        <v>29</v>
      </c>
      <c r="I171" s="28">
        <f t="shared" si="5"/>
        <v>84.333333333333329</v>
      </c>
      <c r="J171" s="29" t="s">
        <v>737</v>
      </c>
      <c r="K171" s="29" t="s">
        <v>723</v>
      </c>
      <c r="L171" s="70">
        <v>6</v>
      </c>
      <c r="M171" s="71">
        <v>3100000</v>
      </c>
      <c r="O171" s="27" t="s">
        <v>770</v>
      </c>
      <c r="P171" s="27" t="s">
        <v>813</v>
      </c>
    </row>
    <row r="172" spans="1:16">
      <c r="A172" s="4" t="s">
        <v>521</v>
      </c>
      <c r="B172" s="4" t="s">
        <v>9</v>
      </c>
      <c r="C172" s="24">
        <v>80</v>
      </c>
      <c r="D172" s="21">
        <v>75</v>
      </c>
      <c r="E172" s="18">
        <v>86</v>
      </c>
      <c r="F172" s="16">
        <v>70</v>
      </c>
      <c r="G172" s="27" t="str">
        <f t="shared" si="4"/>
        <v>Lydman</v>
      </c>
      <c r="H172" s="27">
        <v>30</v>
      </c>
      <c r="I172" s="28">
        <f t="shared" si="5"/>
        <v>75</v>
      </c>
      <c r="J172" s="29" t="s">
        <v>738</v>
      </c>
      <c r="K172" s="29" t="s">
        <v>722</v>
      </c>
      <c r="L172" s="70">
        <v>3</v>
      </c>
      <c r="M172" s="71">
        <v>2875000</v>
      </c>
      <c r="O172" s="27" t="s">
        <v>770</v>
      </c>
      <c r="P172" s="27" t="s">
        <v>813</v>
      </c>
    </row>
    <row r="173" spans="1:16">
      <c r="A173" s="4" t="s">
        <v>39</v>
      </c>
      <c r="B173" s="4" t="s">
        <v>14</v>
      </c>
      <c r="C173" s="24">
        <v>88</v>
      </c>
      <c r="D173" s="21">
        <v>86</v>
      </c>
      <c r="E173" s="18">
        <v>60</v>
      </c>
      <c r="F173" s="16">
        <v>80</v>
      </c>
      <c r="G173" s="27" t="str">
        <f t="shared" si="4"/>
        <v>McDonald</v>
      </c>
      <c r="H173" s="27">
        <v>30</v>
      </c>
      <c r="I173" s="28">
        <f t="shared" si="5"/>
        <v>84.666666666666671</v>
      </c>
      <c r="J173" s="29" t="s">
        <v>737</v>
      </c>
      <c r="K173" s="29" t="s">
        <v>14</v>
      </c>
      <c r="L173" s="27">
        <v>2</v>
      </c>
      <c r="M173" s="71">
        <v>3330000</v>
      </c>
      <c r="O173" s="27" t="s">
        <v>770</v>
      </c>
      <c r="P173" s="27" t="s">
        <v>813</v>
      </c>
    </row>
    <row r="174" spans="1:16">
      <c r="A174" s="4" t="s">
        <v>432</v>
      </c>
      <c r="B174" s="4" t="s">
        <v>14</v>
      </c>
      <c r="C174" s="24">
        <v>86</v>
      </c>
      <c r="D174" s="21">
        <v>86</v>
      </c>
      <c r="E174" s="18">
        <v>65</v>
      </c>
      <c r="F174" s="16">
        <v>80</v>
      </c>
      <c r="G174" s="27" t="str">
        <f t="shared" si="4"/>
        <v>Lang</v>
      </c>
      <c r="H174" s="27">
        <v>37</v>
      </c>
      <c r="I174" s="28">
        <f t="shared" si="5"/>
        <v>84</v>
      </c>
      <c r="J174" s="29" t="s">
        <v>737</v>
      </c>
      <c r="K174" s="29" t="s">
        <v>9</v>
      </c>
      <c r="L174" s="70">
        <v>2</v>
      </c>
      <c r="M174" s="71">
        <v>4000000</v>
      </c>
      <c r="N174" s="30"/>
      <c r="O174" s="27" t="s">
        <v>770</v>
      </c>
      <c r="P174" s="27" t="s">
        <v>813</v>
      </c>
    </row>
    <row r="175" spans="1:16">
      <c r="A175" s="4" t="s">
        <v>15</v>
      </c>
      <c r="B175" s="4" t="s">
        <v>9</v>
      </c>
      <c r="C175" s="24">
        <v>78</v>
      </c>
      <c r="D175" s="21">
        <v>80</v>
      </c>
      <c r="E175" s="18">
        <v>70</v>
      </c>
      <c r="F175" s="16">
        <v>81</v>
      </c>
      <c r="G175" s="27" t="str">
        <f t="shared" si="4"/>
        <v>Aucoin</v>
      </c>
      <c r="H175" s="27">
        <v>34</v>
      </c>
      <c r="I175" s="28">
        <f t="shared" si="5"/>
        <v>79.666666666666671</v>
      </c>
      <c r="J175" s="29" t="s">
        <v>746</v>
      </c>
      <c r="K175" s="29" t="s">
        <v>723</v>
      </c>
      <c r="L175" s="70">
        <v>2</v>
      </c>
      <c r="M175" s="71">
        <v>4000000</v>
      </c>
      <c r="N175" s="30"/>
      <c r="O175" s="27" t="s">
        <v>770</v>
      </c>
      <c r="P175" s="27" t="s">
        <v>813</v>
      </c>
    </row>
    <row r="176" spans="1:16">
      <c r="A176" s="4" t="s">
        <v>311</v>
      </c>
      <c r="B176" s="4" t="s">
        <v>9</v>
      </c>
      <c r="C176" s="24">
        <v>85</v>
      </c>
      <c r="D176" s="21">
        <v>82</v>
      </c>
      <c r="E176" s="18">
        <v>75</v>
      </c>
      <c r="F176" s="16">
        <v>77.5</v>
      </c>
      <c r="G176" s="27" t="str">
        <f t="shared" si="4"/>
        <v>Streit</v>
      </c>
      <c r="H176" s="27">
        <v>30</v>
      </c>
      <c r="I176" s="28">
        <f t="shared" si="5"/>
        <v>81.5</v>
      </c>
      <c r="J176" s="29" t="s">
        <v>746</v>
      </c>
      <c r="K176" s="29" t="s">
        <v>722</v>
      </c>
      <c r="L176" s="27">
        <v>5</v>
      </c>
      <c r="M176" s="71">
        <v>4100000</v>
      </c>
      <c r="O176" s="27" t="s">
        <v>770</v>
      </c>
      <c r="P176" s="27" t="s">
        <v>813</v>
      </c>
    </row>
    <row r="177" spans="1:16">
      <c r="A177" s="4" t="s">
        <v>68</v>
      </c>
      <c r="B177" s="4" t="s">
        <v>14</v>
      </c>
      <c r="C177" s="24">
        <v>85</v>
      </c>
      <c r="D177" s="21">
        <v>85</v>
      </c>
      <c r="E177" s="18">
        <v>65</v>
      </c>
      <c r="F177" s="16">
        <v>72.5</v>
      </c>
      <c r="G177" s="27" t="str">
        <f t="shared" si="4"/>
        <v>Morrison</v>
      </c>
      <c r="H177" s="27">
        <v>32</v>
      </c>
      <c r="I177" s="28">
        <f t="shared" si="5"/>
        <v>80.833333333333329</v>
      </c>
      <c r="J177" s="29" t="s">
        <v>737</v>
      </c>
      <c r="K177" s="29" t="s">
        <v>724</v>
      </c>
      <c r="L177" s="70">
        <v>1</v>
      </c>
      <c r="M177" s="71">
        <v>2500000</v>
      </c>
      <c r="N177" s="30"/>
      <c r="O177" s="27" t="s">
        <v>770</v>
      </c>
      <c r="P177" s="27" t="s">
        <v>813</v>
      </c>
    </row>
    <row r="178" spans="1:16">
      <c r="A178" s="4" t="s">
        <v>288</v>
      </c>
      <c r="B178" s="4" t="s">
        <v>14</v>
      </c>
      <c r="C178" s="24">
        <v>85</v>
      </c>
      <c r="D178" s="21">
        <v>85</v>
      </c>
      <c r="E178" s="18">
        <v>60</v>
      </c>
      <c r="F178" s="16">
        <v>73.5</v>
      </c>
      <c r="G178" s="27" t="str">
        <f t="shared" si="4"/>
        <v>Turris</v>
      </c>
      <c r="H178" s="27">
        <v>18</v>
      </c>
      <c r="I178" s="28">
        <f t="shared" si="5"/>
        <v>81.166666666666671</v>
      </c>
      <c r="J178" s="29" t="s">
        <v>737</v>
      </c>
      <c r="K178" s="29" t="s">
        <v>721</v>
      </c>
      <c r="L178" s="70">
        <v>3</v>
      </c>
      <c r="M178" s="71">
        <v>875000</v>
      </c>
      <c r="N178" s="27" t="s">
        <v>769</v>
      </c>
      <c r="O178" s="27" t="s">
        <v>769</v>
      </c>
      <c r="P178" s="27" t="s">
        <v>813</v>
      </c>
    </row>
    <row r="179" spans="1:16">
      <c r="A179" s="4" t="s">
        <v>383</v>
      </c>
      <c r="B179" s="4" t="s">
        <v>11</v>
      </c>
      <c r="C179" s="24">
        <v>80</v>
      </c>
      <c r="D179" s="21">
        <v>80</v>
      </c>
      <c r="E179" s="18">
        <v>50</v>
      </c>
      <c r="F179" s="16">
        <v>80</v>
      </c>
      <c r="G179" s="27" t="str">
        <f t="shared" si="4"/>
        <v>Zherdev</v>
      </c>
      <c r="H179" s="27">
        <v>23</v>
      </c>
      <c r="I179" s="28">
        <f t="shared" si="5"/>
        <v>80</v>
      </c>
      <c r="J179" s="29" t="s">
        <v>736</v>
      </c>
      <c r="K179" s="29" t="s">
        <v>721</v>
      </c>
      <c r="L179" s="70">
        <v>2</v>
      </c>
      <c r="M179" s="71">
        <v>2500000</v>
      </c>
      <c r="O179" s="27" t="s">
        <v>774</v>
      </c>
      <c r="P179" s="27" t="s">
        <v>813</v>
      </c>
    </row>
    <row r="180" spans="1:16">
      <c r="A180" s="4" t="s">
        <v>314</v>
      </c>
      <c r="B180" s="4" t="s">
        <v>11</v>
      </c>
      <c r="C180" s="24">
        <v>83</v>
      </c>
      <c r="D180" s="21">
        <v>80</v>
      </c>
      <c r="E180" s="18">
        <v>60</v>
      </c>
      <c r="F180" s="16">
        <v>75.5</v>
      </c>
      <c r="G180" s="27" t="str">
        <f t="shared" si="4"/>
        <v>Erat</v>
      </c>
      <c r="H180" s="27">
        <v>26</v>
      </c>
      <c r="I180" s="28">
        <f t="shared" si="5"/>
        <v>79.5</v>
      </c>
      <c r="J180" s="29" t="s">
        <v>737</v>
      </c>
      <c r="K180" s="29" t="s">
        <v>722</v>
      </c>
      <c r="L180" s="70">
        <v>4</v>
      </c>
      <c r="M180" s="71">
        <v>4000000</v>
      </c>
      <c r="O180" s="27" t="s">
        <v>775</v>
      </c>
      <c r="P180" s="27" t="s">
        <v>813</v>
      </c>
    </row>
    <row r="181" spans="1:16">
      <c r="A181" s="4" t="s">
        <v>605</v>
      </c>
      <c r="B181" s="4" t="s">
        <v>7</v>
      </c>
      <c r="C181" s="24">
        <v>80</v>
      </c>
      <c r="D181" s="21">
        <v>85</v>
      </c>
      <c r="E181" s="18">
        <v>75</v>
      </c>
      <c r="F181" s="16">
        <v>72.5</v>
      </c>
      <c r="G181" s="27" t="str">
        <f t="shared" si="4"/>
        <v>Steen</v>
      </c>
      <c r="H181" s="27">
        <v>23</v>
      </c>
      <c r="I181" s="28">
        <f t="shared" si="5"/>
        <v>79.166666666666671</v>
      </c>
      <c r="J181" s="29" t="s">
        <v>737</v>
      </c>
      <c r="K181" s="29" t="s">
        <v>721</v>
      </c>
      <c r="L181" s="70">
        <v>2</v>
      </c>
      <c r="M181" s="71">
        <v>1700000</v>
      </c>
      <c r="O181" s="27" t="s">
        <v>774</v>
      </c>
      <c r="P181" s="27" t="s">
        <v>813</v>
      </c>
    </row>
    <row r="182" spans="1:16">
      <c r="A182" s="4" t="s">
        <v>293</v>
      </c>
      <c r="B182" s="4" t="s">
        <v>7</v>
      </c>
      <c r="C182" s="24">
        <v>77</v>
      </c>
      <c r="D182" s="21">
        <v>80</v>
      </c>
      <c r="E182" s="18">
        <v>77</v>
      </c>
      <c r="F182" s="16">
        <v>76</v>
      </c>
      <c r="G182" s="27" t="str">
        <f t="shared" si="4"/>
        <v>Eriksson</v>
      </c>
      <c r="H182" s="27">
        <v>22</v>
      </c>
      <c r="I182" s="28">
        <f t="shared" si="5"/>
        <v>77.666666666666671</v>
      </c>
      <c r="J182" s="29" t="s">
        <v>742</v>
      </c>
      <c r="K182" s="29" t="s">
        <v>720</v>
      </c>
      <c r="L182" s="70">
        <v>2</v>
      </c>
      <c r="M182" s="71">
        <v>1600000</v>
      </c>
      <c r="O182" s="27" t="s">
        <v>774</v>
      </c>
      <c r="P182" s="27" t="s">
        <v>813</v>
      </c>
    </row>
    <row r="183" spans="1:16">
      <c r="A183" s="4" t="s">
        <v>517</v>
      </c>
      <c r="B183" s="4" t="s">
        <v>7</v>
      </c>
      <c r="C183" s="24">
        <v>78</v>
      </c>
      <c r="D183" s="21">
        <v>80</v>
      </c>
      <c r="E183" s="18">
        <v>65</v>
      </c>
      <c r="F183" s="16">
        <v>77.5</v>
      </c>
      <c r="G183" s="27" t="str">
        <f t="shared" si="4"/>
        <v>Holmstrom</v>
      </c>
      <c r="H183" s="27">
        <v>34</v>
      </c>
      <c r="I183" s="28">
        <f t="shared" si="5"/>
        <v>78.5</v>
      </c>
      <c r="J183" s="29" t="s">
        <v>736</v>
      </c>
      <c r="K183" s="29" t="s">
        <v>723</v>
      </c>
      <c r="L183" s="70">
        <v>3</v>
      </c>
      <c r="M183" s="71">
        <v>2250000</v>
      </c>
      <c r="N183" s="30"/>
      <c r="O183" s="27" t="s">
        <v>770</v>
      </c>
      <c r="P183" s="27" t="s">
        <v>813</v>
      </c>
    </row>
    <row r="184" spans="1:16">
      <c r="A184" s="4" t="s">
        <v>342</v>
      </c>
      <c r="B184" s="4" t="s">
        <v>11</v>
      </c>
      <c r="C184" s="24">
        <v>72</v>
      </c>
      <c r="D184" s="21">
        <v>77</v>
      </c>
      <c r="E184" s="18">
        <v>65</v>
      </c>
      <c r="F184" s="16">
        <v>85</v>
      </c>
      <c r="G184" s="27" t="str">
        <f t="shared" si="4"/>
        <v>Ryder</v>
      </c>
      <c r="H184" s="27">
        <v>27</v>
      </c>
      <c r="I184" s="28">
        <f t="shared" si="5"/>
        <v>78</v>
      </c>
      <c r="J184" s="29" t="s">
        <v>736</v>
      </c>
      <c r="K184" s="29" t="s">
        <v>721</v>
      </c>
      <c r="L184" s="70">
        <v>3</v>
      </c>
      <c r="M184" s="71">
        <v>1490000</v>
      </c>
      <c r="O184" s="27" t="s">
        <v>770</v>
      </c>
      <c r="P184" s="27" t="s">
        <v>813</v>
      </c>
    </row>
    <row r="185" spans="1:16">
      <c r="A185" s="4" t="s">
        <v>402</v>
      </c>
      <c r="B185" s="4" t="s">
        <v>9</v>
      </c>
      <c r="C185" s="24">
        <v>82</v>
      </c>
      <c r="D185" s="21">
        <v>80</v>
      </c>
      <c r="E185" s="18">
        <v>75</v>
      </c>
      <c r="F185" s="16">
        <v>70.5</v>
      </c>
      <c r="G185" s="27" t="str">
        <f t="shared" si="4"/>
        <v>Martin</v>
      </c>
      <c r="H185" s="27">
        <v>26</v>
      </c>
      <c r="I185" s="28">
        <f t="shared" si="5"/>
        <v>77.5</v>
      </c>
      <c r="J185" s="29" t="s">
        <v>742</v>
      </c>
      <c r="K185" s="29" t="s">
        <v>722</v>
      </c>
      <c r="L185" s="70">
        <v>3</v>
      </c>
      <c r="M185" s="71">
        <v>3833000</v>
      </c>
      <c r="O185" s="27" t="s">
        <v>775</v>
      </c>
      <c r="P185" s="27" t="s">
        <v>813</v>
      </c>
    </row>
    <row r="186" spans="1:16">
      <c r="A186" s="4" t="s">
        <v>45</v>
      </c>
      <c r="B186" s="4" t="s">
        <v>9</v>
      </c>
      <c r="C186" s="24">
        <v>72</v>
      </c>
      <c r="D186" s="21">
        <v>60</v>
      </c>
      <c r="E186" s="18">
        <v>85</v>
      </c>
      <c r="F186" s="16">
        <v>60</v>
      </c>
      <c r="G186" s="27" t="str">
        <f t="shared" si="4"/>
        <v>Volchenkov</v>
      </c>
      <c r="H186" s="27">
        <v>25</v>
      </c>
      <c r="I186" s="28">
        <f t="shared" si="5"/>
        <v>64</v>
      </c>
      <c r="J186" s="29" t="s">
        <v>738</v>
      </c>
      <c r="K186" s="29" t="s">
        <v>722</v>
      </c>
      <c r="L186" s="70">
        <v>3</v>
      </c>
      <c r="M186" s="71">
        <v>3000000</v>
      </c>
      <c r="O186" s="27" t="s">
        <v>775</v>
      </c>
      <c r="P186" s="27" t="s">
        <v>813</v>
      </c>
    </row>
    <row r="187" spans="1:16">
      <c r="A187" s="4" t="s">
        <v>178</v>
      </c>
      <c r="B187" s="4" t="s">
        <v>9</v>
      </c>
      <c r="C187" s="24">
        <v>80</v>
      </c>
      <c r="D187" s="21">
        <v>80</v>
      </c>
      <c r="E187" s="18">
        <v>75</v>
      </c>
      <c r="F187" s="16">
        <v>72.5</v>
      </c>
      <c r="G187" s="27" t="str">
        <f t="shared" si="4"/>
        <v>Johnson</v>
      </c>
      <c r="H187" s="27">
        <v>19</v>
      </c>
      <c r="I187" s="28">
        <f t="shared" si="5"/>
        <v>77.5</v>
      </c>
      <c r="J187" s="29" t="s">
        <v>746</v>
      </c>
      <c r="K187" s="29" t="s">
        <v>719</v>
      </c>
      <c r="L187" s="70">
        <v>3</v>
      </c>
      <c r="M187" s="71">
        <v>850000</v>
      </c>
      <c r="N187" s="27" t="s">
        <v>769</v>
      </c>
      <c r="O187" s="27" t="s">
        <v>769</v>
      </c>
      <c r="P187" s="27" t="s">
        <v>813</v>
      </c>
    </row>
    <row r="188" spans="1:16">
      <c r="A188" s="30" t="s">
        <v>557</v>
      </c>
      <c r="B188" s="27" t="s">
        <v>9</v>
      </c>
      <c r="C188" s="31">
        <v>78</v>
      </c>
      <c r="D188" s="32">
        <v>76</v>
      </c>
      <c r="E188" s="33">
        <v>79</v>
      </c>
      <c r="F188" s="34">
        <v>74</v>
      </c>
      <c r="G188" s="27" t="str">
        <f t="shared" si="4"/>
        <v>Ehrhoff</v>
      </c>
      <c r="H188" s="30">
        <v>25</v>
      </c>
      <c r="I188" s="28">
        <f t="shared" si="5"/>
        <v>76</v>
      </c>
      <c r="J188" s="30" t="s">
        <v>742</v>
      </c>
      <c r="K188" s="30" t="s">
        <v>722</v>
      </c>
      <c r="L188" s="27">
        <v>1</v>
      </c>
      <c r="M188" s="71">
        <v>850000</v>
      </c>
      <c r="O188" s="27" t="s">
        <v>775</v>
      </c>
      <c r="P188" s="27" t="s">
        <v>813</v>
      </c>
    </row>
    <row r="189" spans="1:16">
      <c r="A189" s="4" t="s">
        <v>55</v>
      </c>
      <c r="B189" s="4" t="s">
        <v>14</v>
      </c>
      <c r="C189" s="24">
        <v>78</v>
      </c>
      <c r="D189" s="21">
        <v>77</v>
      </c>
      <c r="E189" s="18">
        <v>80</v>
      </c>
      <c r="F189" s="16">
        <v>74</v>
      </c>
      <c r="G189" s="27" t="str">
        <f t="shared" si="4"/>
        <v>Holik</v>
      </c>
      <c r="H189" s="27">
        <v>36</v>
      </c>
      <c r="I189" s="28">
        <f t="shared" si="5"/>
        <v>76.333333333333329</v>
      </c>
      <c r="J189" s="29" t="s">
        <v>742</v>
      </c>
      <c r="K189" s="29" t="s">
        <v>721</v>
      </c>
      <c r="L189" s="70">
        <v>1</v>
      </c>
      <c r="M189" s="71">
        <v>1800000</v>
      </c>
      <c r="N189" s="30"/>
      <c r="O189" s="27" t="s">
        <v>770</v>
      </c>
      <c r="P189" s="27" t="s">
        <v>813</v>
      </c>
    </row>
    <row r="190" spans="1:16">
      <c r="A190" s="30" t="s">
        <v>580</v>
      </c>
      <c r="B190" s="30" t="s">
        <v>9</v>
      </c>
      <c r="C190" s="31">
        <v>62</v>
      </c>
      <c r="D190" s="32">
        <v>57</v>
      </c>
      <c r="E190" s="33">
        <v>83</v>
      </c>
      <c r="F190" s="34">
        <v>64</v>
      </c>
      <c r="G190" s="27" t="str">
        <f t="shared" si="4"/>
        <v>Malik</v>
      </c>
      <c r="H190" s="30">
        <v>32</v>
      </c>
      <c r="I190" s="28">
        <f t="shared" si="5"/>
        <v>61</v>
      </c>
      <c r="J190" s="30" t="s">
        <v>738</v>
      </c>
      <c r="K190" s="30" t="s">
        <v>9</v>
      </c>
      <c r="L190" s="70">
        <v>1</v>
      </c>
      <c r="M190" s="71">
        <v>1400000</v>
      </c>
      <c r="N190" s="30"/>
      <c r="O190" s="27" t="s">
        <v>770</v>
      </c>
      <c r="P190" s="30" t="s">
        <v>813</v>
      </c>
    </row>
    <row r="191" spans="1:16">
      <c r="A191" s="4" t="s">
        <v>464</v>
      </c>
      <c r="B191" s="4" t="s">
        <v>11</v>
      </c>
      <c r="C191" s="24">
        <v>75</v>
      </c>
      <c r="D191" s="21">
        <v>78</v>
      </c>
      <c r="E191" s="18">
        <v>72</v>
      </c>
      <c r="F191" s="16">
        <v>74.5</v>
      </c>
      <c r="G191" s="27" t="str">
        <f t="shared" si="4"/>
        <v>Walker</v>
      </c>
      <c r="H191" s="27">
        <v>34</v>
      </c>
      <c r="I191" s="28">
        <f t="shared" si="5"/>
        <v>75.833333333333329</v>
      </c>
      <c r="J191" s="29" t="s">
        <v>743</v>
      </c>
      <c r="K191" s="29" t="s">
        <v>9</v>
      </c>
      <c r="L191" s="27">
        <v>3</v>
      </c>
      <c r="M191" s="71">
        <v>1000000</v>
      </c>
      <c r="N191" s="30"/>
      <c r="O191" s="27" t="s">
        <v>770</v>
      </c>
      <c r="P191" s="27" t="s">
        <v>813</v>
      </c>
    </row>
    <row r="192" spans="1:16">
      <c r="A192" s="30" t="s">
        <v>731</v>
      </c>
      <c r="B192" s="27" t="s">
        <v>7</v>
      </c>
      <c r="C192" s="31">
        <v>78</v>
      </c>
      <c r="D192" s="32">
        <v>76</v>
      </c>
      <c r="E192" s="33">
        <v>58</v>
      </c>
      <c r="F192" s="34">
        <v>72</v>
      </c>
      <c r="G192" s="27" t="str">
        <f t="shared" si="4"/>
        <v>Clowe</v>
      </c>
      <c r="H192" s="30">
        <v>25</v>
      </c>
      <c r="I192" s="28">
        <f t="shared" si="5"/>
        <v>75.333333333333329</v>
      </c>
      <c r="J192" s="27" t="s">
        <v>737</v>
      </c>
      <c r="K192" s="27" t="s">
        <v>722</v>
      </c>
      <c r="L192" s="70">
        <v>1</v>
      </c>
      <c r="M192" s="71">
        <v>1600000</v>
      </c>
      <c r="O192" s="27" t="s">
        <v>775</v>
      </c>
      <c r="P192" s="27" t="s">
        <v>813</v>
      </c>
    </row>
    <row r="193" spans="1:16">
      <c r="A193" s="4" t="s">
        <v>254</v>
      </c>
      <c r="B193" s="4" t="s">
        <v>9</v>
      </c>
      <c r="C193" s="24">
        <v>75</v>
      </c>
      <c r="D193" s="21">
        <v>72</v>
      </c>
      <c r="E193" s="18">
        <v>76</v>
      </c>
      <c r="F193" s="16">
        <v>76</v>
      </c>
      <c r="G193" s="27" t="str">
        <f t="shared" si="4"/>
        <v>Oduya</v>
      </c>
      <c r="H193" s="27">
        <v>26</v>
      </c>
      <c r="I193" s="28">
        <f t="shared" si="5"/>
        <v>74.333333333333329</v>
      </c>
      <c r="J193" s="29" t="s">
        <v>742</v>
      </c>
      <c r="K193" s="29" t="s">
        <v>720</v>
      </c>
      <c r="L193" s="70">
        <v>2</v>
      </c>
      <c r="M193" s="71">
        <v>3000000</v>
      </c>
      <c r="O193" s="27" t="s">
        <v>775</v>
      </c>
      <c r="P193" s="27" t="s">
        <v>813</v>
      </c>
    </row>
    <row r="194" spans="1:16">
      <c r="A194" s="4" t="s">
        <v>267</v>
      </c>
      <c r="B194" s="4" t="s">
        <v>9</v>
      </c>
      <c r="C194" s="24">
        <v>77</v>
      </c>
      <c r="D194" s="21">
        <v>75</v>
      </c>
      <c r="E194" s="18">
        <v>80</v>
      </c>
      <c r="F194" s="16">
        <v>70</v>
      </c>
      <c r="G194" s="27" t="str">
        <f t="shared" ref="G194:G257" si="6">MID(A194,SEARCH(" ",A194,1)+1,100)</f>
        <v>Ballard</v>
      </c>
      <c r="H194" s="27">
        <v>25</v>
      </c>
      <c r="I194" s="28">
        <f t="shared" ref="I194:I257" si="7">(C194+D194+F194)/3</f>
        <v>74</v>
      </c>
      <c r="J194" s="29" t="s">
        <v>742</v>
      </c>
      <c r="K194" s="29" t="s">
        <v>721</v>
      </c>
      <c r="L194" s="70">
        <v>1</v>
      </c>
      <c r="M194" s="71">
        <v>2275000</v>
      </c>
      <c r="O194" s="27" t="s">
        <v>775</v>
      </c>
      <c r="P194" s="27" t="s">
        <v>813</v>
      </c>
    </row>
    <row r="195" spans="1:16">
      <c r="A195" s="4" t="s">
        <v>393</v>
      </c>
      <c r="B195" s="4" t="s">
        <v>11</v>
      </c>
      <c r="C195" s="24">
        <v>70</v>
      </c>
      <c r="D195" s="21">
        <v>64</v>
      </c>
      <c r="E195" s="18">
        <v>82</v>
      </c>
      <c r="F195" s="16">
        <v>72</v>
      </c>
      <c r="G195" s="27" t="str">
        <f t="shared" si="6"/>
        <v>Kaleta</v>
      </c>
      <c r="H195" s="27">
        <v>21</v>
      </c>
      <c r="I195" s="28">
        <f t="shared" si="7"/>
        <v>68.666666666666671</v>
      </c>
      <c r="J195" s="29" t="s">
        <v>738</v>
      </c>
      <c r="K195" s="29" t="s">
        <v>720</v>
      </c>
      <c r="L195" s="70">
        <v>1</v>
      </c>
      <c r="M195" s="71">
        <v>550000</v>
      </c>
      <c r="N195" s="27" t="s">
        <v>769</v>
      </c>
      <c r="O195" s="27" t="s">
        <v>769</v>
      </c>
      <c r="P195" s="27" t="s">
        <v>813</v>
      </c>
    </row>
    <row r="196" spans="1:16">
      <c r="A196" s="4" t="s">
        <v>421</v>
      </c>
      <c r="B196" s="4" t="s">
        <v>7</v>
      </c>
      <c r="C196" s="24">
        <v>68</v>
      </c>
      <c r="D196" s="21">
        <v>72</v>
      </c>
      <c r="E196" s="18">
        <v>60</v>
      </c>
      <c r="F196" s="16">
        <v>75</v>
      </c>
      <c r="G196" s="27" t="str">
        <f t="shared" si="6"/>
        <v>Torres</v>
      </c>
      <c r="H196" s="27">
        <v>26</v>
      </c>
      <c r="I196" s="28">
        <f t="shared" si="7"/>
        <v>71.666666666666671</v>
      </c>
      <c r="J196" s="29" t="s">
        <v>736</v>
      </c>
      <c r="K196" s="29" t="s">
        <v>721</v>
      </c>
      <c r="L196" s="70">
        <v>3</v>
      </c>
      <c r="M196" s="71">
        <v>1100000</v>
      </c>
      <c r="O196" s="27" t="s">
        <v>775</v>
      </c>
      <c r="P196" s="27" t="s">
        <v>813</v>
      </c>
    </row>
    <row r="197" spans="1:16">
      <c r="A197" s="4" t="s">
        <v>372</v>
      </c>
      <c r="B197" s="4" t="s">
        <v>7</v>
      </c>
      <c r="C197" s="24">
        <v>70</v>
      </c>
      <c r="D197" s="21">
        <v>70</v>
      </c>
      <c r="E197" s="18">
        <v>60</v>
      </c>
      <c r="F197" s="16">
        <v>73</v>
      </c>
      <c r="G197" s="27" t="str">
        <f t="shared" si="6"/>
        <v>Foligno</v>
      </c>
      <c r="H197" s="27">
        <v>20</v>
      </c>
      <c r="I197" s="28">
        <f t="shared" si="7"/>
        <v>71</v>
      </c>
      <c r="J197" s="29" t="s">
        <v>736</v>
      </c>
      <c r="K197" s="29" t="s">
        <v>719</v>
      </c>
      <c r="L197" s="70">
        <v>2</v>
      </c>
      <c r="M197" s="71">
        <v>850000</v>
      </c>
      <c r="N197" s="27" t="s">
        <v>769</v>
      </c>
      <c r="O197" s="27" t="s">
        <v>769</v>
      </c>
      <c r="P197" s="27" t="s">
        <v>813</v>
      </c>
    </row>
    <row r="198" spans="1:16">
      <c r="A198" s="4" t="s">
        <v>150</v>
      </c>
      <c r="B198" s="4" t="s">
        <v>9</v>
      </c>
      <c r="C198" s="24">
        <v>80</v>
      </c>
      <c r="D198" s="21">
        <v>70</v>
      </c>
      <c r="E198" s="18">
        <v>70</v>
      </c>
      <c r="F198" s="16">
        <v>68.5</v>
      </c>
      <c r="G198" s="27" t="str">
        <f t="shared" si="6"/>
        <v>Grebeshkov</v>
      </c>
      <c r="H198" s="27">
        <v>24</v>
      </c>
      <c r="I198" s="28">
        <f t="shared" si="7"/>
        <v>72.833333333333329</v>
      </c>
      <c r="J198" s="29" t="s">
        <v>742</v>
      </c>
      <c r="K198" s="29" t="s">
        <v>720</v>
      </c>
      <c r="L198" s="27">
        <v>1</v>
      </c>
      <c r="M198" s="71">
        <v>1500000</v>
      </c>
      <c r="O198" s="27" t="s">
        <v>774</v>
      </c>
      <c r="P198" s="27" t="s">
        <v>813</v>
      </c>
    </row>
    <row r="199" spans="1:16">
      <c r="A199" s="4" t="s">
        <v>493</v>
      </c>
      <c r="B199" s="4" t="s">
        <v>11</v>
      </c>
      <c r="C199" s="24">
        <v>75</v>
      </c>
      <c r="D199" s="21">
        <v>72</v>
      </c>
      <c r="E199" s="18">
        <v>60</v>
      </c>
      <c r="F199" s="16">
        <v>70</v>
      </c>
      <c r="G199" s="27" t="str">
        <f t="shared" si="6"/>
        <v>Downie</v>
      </c>
      <c r="H199" s="27">
        <v>20</v>
      </c>
      <c r="I199" s="28">
        <f t="shared" si="7"/>
        <v>72.333333333333329</v>
      </c>
      <c r="J199" s="29" t="s">
        <v>737</v>
      </c>
      <c r="K199" s="29" t="s">
        <v>720</v>
      </c>
      <c r="L199" s="70">
        <v>2</v>
      </c>
      <c r="M199" s="71">
        <v>821000</v>
      </c>
      <c r="N199" s="27" t="s">
        <v>769</v>
      </c>
      <c r="O199" s="27" t="s">
        <v>769</v>
      </c>
      <c r="P199" s="27" t="s">
        <v>813</v>
      </c>
    </row>
    <row r="200" spans="1:16">
      <c r="A200" s="4" t="s">
        <v>12</v>
      </c>
      <c r="B200" s="4" t="s">
        <v>9</v>
      </c>
      <c r="C200" s="24">
        <v>70</v>
      </c>
      <c r="D200" s="21">
        <v>60</v>
      </c>
      <c r="E200" s="18">
        <v>88</v>
      </c>
      <c r="F200" s="16">
        <v>66.5</v>
      </c>
      <c r="G200" s="27" t="str">
        <f t="shared" si="6"/>
        <v>Foote</v>
      </c>
      <c r="H200" s="27">
        <v>36</v>
      </c>
      <c r="I200" s="28">
        <f t="shared" si="7"/>
        <v>65.5</v>
      </c>
      <c r="J200" s="29" t="s">
        <v>738</v>
      </c>
      <c r="K200" s="29" t="s">
        <v>723</v>
      </c>
      <c r="L200" s="70">
        <v>2</v>
      </c>
      <c r="M200" s="71">
        <v>3000000</v>
      </c>
      <c r="N200" s="30"/>
      <c r="O200" s="27" t="s">
        <v>770</v>
      </c>
      <c r="P200" s="27" t="s">
        <v>813</v>
      </c>
    </row>
    <row r="201" spans="1:16">
      <c r="A201" s="4" t="s">
        <v>319</v>
      </c>
      <c r="B201" s="4" t="s">
        <v>7</v>
      </c>
      <c r="C201" s="24">
        <v>77</v>
      </c>
      <c r="D201" s="21">
        <v>80</v>
      </c>
      <c r="E201" s="18">
        <v>50</v>
      </c>
      <c r="F201" s="16">
        <v>67.5</v>
      </c>
      <c r="G201" s="27" t="str">
        <f t="shared" si="6"/>
        <v>Raymond</v>
      </c>
      <c r="H201" s="27">
        <v>22</v>
      </c>
      <c r="I201" s="28">
        <f t="shared" si="7"/>
        <v>74.833333333333329</v>
      </c>
      <c r="J201" s="29" t="s">
        <v>737</v>
      </c>
      <c r="K201" s="29" t="s">
        <v>722</v>
      </c>
      <c r="L201" s="70">
        <v>3</v>
      </c>
      <c r="M201" s="71">
        <v>880000</v>
      </c>
      <c r="O201" s="27" t="s">
        <v>774</v>
      </c>
      <c r="P201" s="27" t="s">
        <v>813</v>
      </c>
    </row>
    <row r="202" spans="1:16">
      <c r="A202" s="4" t="s">
        <v>20</v>
      </c>
      <c r="B202" s="4" t="s">
        <v>7</v>
      </c>
      <c r="C202" s="24">
        <v>85</v>
      </c>
      <c r="D202" s="21">
        <v>99</v>
      </c>
      <c r="E202" s="18">
        <v>50</v>
      </c>
      <c r="F202" s="16">
        <v>95</v>
      </c>
      <c r="G202" s="27" t="str">
        <f t="shared" si="6"/>
        <v>Ovechkin</v>
      </c>
      <c r="H202" s="27">
        <v>22</v>
      </c>
      <c r="I202" s="28">
        <f t="shared" si="7"/>
        <v>93</v>
      </c>
      <c r="J202" s="29" t="s">
        <v>736</v>
      </c>
      <c r="K202" s="29" t="s">
        <v>722</v>
      </c>
      <c r="L202" s="70">
        <v>6</v>
      </c>
      <c r="M202" s="71">
        <v>9000000</v>
      </c>
      <c r="O202" s="27" t="s">
        <v>774</v>
      </c>
      <c r="P202" s="27" t="s">
        <v>808</v>
      </c>
    </row>
    <row r="203" spans="1:16">
      <c r="A203" s="4" t="s">
        <v>223</v>
      </c>
      <c r="B203" s="4" t="s">
        <v>14</v>
      </c>
      <c r="C203" s="24">
        <v>95</v>
      </c>
      <c r="D203" s="21">
        <v>95</v>
      </c>
      <c r="E203" s="18">
        <v>60</v>
      </c>
      <c r="F203" s="16">
        <v>82.5</v>
      </c>
      <c r="G203" s="27" t="str">
        <f t="shared" si="6"/>
        <v>Spezza</v>
      </c>
      <c r="H203" s="27">
        <v>24</v>
      </c>
      <c r="I203" s="28">
        <f t="shared" si="7"/>
        <v>90.833333333333329</v>
      </c>
      <c r="J203" s="29" t="s">
        <v>737</v>
      </c>
      <c r="K203" s="29" t="s">
        <v>721</v>
      </c>
      <c r="L203" s="70">
        <v>6</v>
      </c>
      <c r="M203" s="71">
        <v>6000000</v>
      </c>
      <c r="O203" s="27" t="s">
        <v>774</v>
      </c>
      <c r="P203" s="27" t="s">
        <v>808</v>
      </c>
    </row>
    <row r="204" spans="1:16">
      <c r="A204" s="4" t="s">
        <v>16</v>
      </c>
      <c r="B204" s="4" t="s">
        <v>11</v>
      </c>
      <c r="C204" s="24">
        <v>90</v>
      </c>
      <c r="D204" s="21">
        <v>92</v>
      </c>
      <c r="E204" s="18">
        <v>55</v>
      </c>
      <c r="F204" s="16">
        <v>79</v>
      </c>
      <c r="G204" s="27" t="str">
        <f t="shared" si="6"/>
        <v>Hemsky</v>
      </c>
      <c r="H204" s="27">
        <v>24</v>
      </c>
      <c r="I204" s="28">
        <f t="shared" si="7"/>
        <v>87</v>
      </c>
      <c r="J204" s="29" t="s">
        <v>737</v>
      </c>
      <c r="K204" s="29" t="s">
        <v>722</v>
      </c>
      <c r="L204" s="70">
        <v>5</v>
      </c>
      <c r="M204" s="71">
        <v>4500000</v>
      </c>
      <c r="O204" s="27" t="s">
        <v>774</v>
      </c>
      <c r="P204" s="27" t="s">
        <v>808</v>
      </c>
    </row>
    <row r="205" spans="1:16">
      <c r="A205" s="4" t="s">
        <v>530</v>
      </c>
      <c r="B205" s="4" t="s">
        <v>7</v>
      </c>
      <c r="C205" s="24">
        <v>86</v>
      </c>
      <c r="D205" s="21">
        <v>88</v>
      </c>
      <c r="E205" s="18">
        <v>65</v>
      </c>
      <c r="F205" s="16">
        <v>82.5</v>
      </c>
      <c r="G205" s="27" t="str">
        <f t="shared" si="6"/>
        <v>Prospal</v>
      </c>
      <c r="H205" s="27">
        <v>32</v>
      </c>
      <c r="I205" s="28">
        <f t="shared" si="7"/>
        <v>85.5</v>
      </c>
      <c r="J205" s="29" t="s">
        <v>743</v>
      </c>
      <c r="K205" s="29" t="s">
        <v>722</v>
      </c>
      <c r="L205" s="70">
        <v>4</v>
      </c>
      <c r="M205" s="71">
        <v>3500000</v>
      </c>
      <c r="N205" s="30"/>
      <c r="O205" s="27" t="s">
        <v>770</v>
      </c>
      <c r="P205" s="27" t="s">
        <v>808</v>
      </c>
    </row>
    <row r="206" spans="1:16">
      <c r="A206" s="4" t="s">
        <v>256</v>
      </c>
      <c r="B206" s="4" t="s">
        <v>14</v>
      </c>
      <c r="C206" s="24">
        <v>85</v>
      </c>
      <c r="D206" s="21">
        <v>88</v>
      </c>
      <c r="E206" s="18">
        <v>75</v>
      </c>
      <c r="F206" s="16">
        <v>82.5</v>
      </c>
      <c r="G206" s="27" t="str">
        <f t="shared" si="6"/>
        <v>Toews</v>
      </c>
      <c r="H206" s="27">
        <v>19</v>
      </c>
      <c r="I206" s="28">
        <f t="shared" si="7"/>
        <v>85.166666666666671</v>
      </c>
      <c r="J206" s="29" t="s">
        <v>743</v>
      </c>
      <c r="K206" s="29" t="s">
        <v>718</v>
      </c>
      <c r="L206" s="70">
        <v>3</v>
      </c>
      <c r="M206" s="71">
        <v>850000</v>
      </c>
      <c r="N206" s="27" t="s">
        <v>769</v>
      </c>
      <c r="O206" s="27" t="s">
        <v>769</v>
      </c>
      <c r="P206" s="27" t="s">
        <v>808</v>
      </c>
    </row>
    <row r="207" spans="1:16">
      <c r="A207" s="4" t="s">
        <v>78</v>
      </c>
      <c r="B207" s="4" t="s">
        <v>9</v>
      </c>
      <c r="C207" s="24">
        <v>90</v>
      </c>
      <c r="D207" s="21">
        <v>90</v>
      </c>
      <c r="E207" s="18">
        <v>74</v>
      </c>
      <c r="F207" s="16">
        <v>80</v>
      </c>
      <c r="G207" s="27" t="str">
        <f t="shared" si="6"/>
        <v>Campbell</v>
      </c>
      <c r="H207" s="27">
        <v>28</v>
      </c>
      <c r="I207" s="28">
        <f t="shared" si="7"/>
        <v>86.666666666666671</v>
      </c>
      <c r="J207" s="29" t="s">
        <v>746</v>
      </c>
      <c r="K207" s="29" t="s">
        <v>721</v>
      </c>
      <c r="L207" s="70">
        <v>6</v>
      </c>
      <c r="M207" s="71">
        <v>7122000</v>
      </c>
      <c r="O207" s="27" t="s">
        <v>770</v>
      </c>
      <c r="P207" s="27" t="s">
        <v>808</v>
      </c>
    </row>
    <row r="208" spans="1:16">
      <c r="A208" s="4" t="s">
        <v>74</v>
      </c>
      <c r="B208" s="4" t="s">
        <v>9</v>
      </c>
      <c r="C208" s="24">
        <v>75</v>
      </c>
      <c r="D208" s="21">
        <v>75</v>
      </c>
      <c r="E208" s="18">
        <v>89</v>
      </c>
      <c r="F208" s="16">
        <v>72.5</v>
      </c>
      <c r="G208" s="27" t="str">
        <f t="shared" si="6"/>
        <v>Clark</v>
      </c>
      <c r="H208" s="27">
        <v>31</v>
      </c>
      <c r="I208" s="28">
        <f t="shared" si="7"/>
        <v>74.166666666666671</v>
      </c>
      <c r="J208" s="29" t="s">
        <v>738</v>
      </c>
      <c r="K208" s="29" t="s">
        <v>14</v>
      </c>
      <c r="L208" s="70">
        <v>3</v>
      </c>
      <c r="M208" s="71">
        <v>2500000</v>
      </c>
      <c r="O208" s="27" t="s">
        <v>770</v>
      </c>
      <c r="P208" s="27" t="s">
        <v>808</v>
      </c>
    </row>
    <row r="209" spans="1:16">
      <c r="A209" s="4" t="s">
        <v>397</v>
      </c>
      <c r="B209" s="4" t="s">
        <v>11</v>
      </c>
      <c r="C209" s="24">
        <v>80</v>
      </c>
      <c r="D209" s="21">
        <v>84</v>
      </c>
      <c r="E209" s="18">
        <v>80</v>
      </c>
      <c r="F209" s="16">
        <v>80.5</v>
      </c>
      <c r="G209" s="27" t="str">
        <f t="shared" si="6"/>
        <v>Sharp</v>
      </c>
      <c r="H209" s="27">
        <v>26</v>
      </c>
      <c r="I209" s="28">
        <f t="shared" si="7"/>
        <v>81.5</v>
      </c>
      <c r="J209" s="29" t="s">
        <v>736</v>
      </c>
      <c r="K209" s="29" t="s">
        <v>721</v>
      </c>
      <c r="L209" s="70">
        <v>4</v>
      </c>
      <c r="M209" s="71">
        <v>5200000</v>
      </c>
      <c r="O209" s="27" t="s">
        <v>775</v>
      </c>
      <c r="P209" s="27" t="s">
        <v>808</v>
      </c>
    </row>
    <row r="210" spans="1:16">
      <c r="A210" s="4" t="s">
        <v>156</v>
      </c>
      <c r="B210" s="4" t="s">
        <v>14</v>
      </c>
      <c r="C210" s="24">
        <v>86</v>
      </c>
      <c r="D210" s="21">
        <v>85</v>
      </c>
      <c r="E210" s="18">
        <v>70</v>
      </c>
      <c r="F210" s="16">
        <v>80</v>
      </c>
      <c r="G210" s="27" t="str">
        <f t="shared" si="6"/>
        <v>Roy</v>
      </c>
      <c r="H210" s="27">
        <v>24</v>
      </c>
      <c r="I210" s="28">
        <f t="shared" si="7"/>
        <v>83.666666666666671</v>
      </c>
      <c r="J210" s="29" t="s">
        <v>742</v>
      </c>
      <c r="K210" s="29" t="s">
        <v>721</v>
      </c>
      <c r="L210" s="70">
        <v>6</v>
      </c>
      <c r="M210" s="71">
        <v>3000000</v>
      </c>
      <c r="O210" s="27" t="s">
        <v>774</v>
      </c>
      <c r="P210" s="27" t="s">
        <v>808</v>
      </c>
    </row>
    <row r="211" spans="1:16">
      <c r="A211" s="4" t="s">
        <v>357</v>
      </c>
      <c r="B211" s="4" t="s">
        <v>14</v>
      </c>
      <c r="C211" s="24">
        <v>85</v>
      </c>
      <c r="D211" s="21">
        <v>85</v>
      </c>
      <c r="E211" s="18">
        <v>85</v>
      </c>
      <c r="F211" s="16">
        <v>77.5</v>
      </c>
      <c r="G211" s="27" t="str">
        <f t="shared" si="6"/>
        <v>Richards</v>
      </c>
      <c r="H211" s="27">
        <v>22</v>
      </c>
      <c r="I211" s="28">
        <f t="shared" si="7"/>
        <v>82.5</v>
      </c>
      <c r="J211" s="29" t="s">
        <v>743</v>
      </c>
      <c r="K211" s="29" t="s">
        <v>722</v>
      </c>
      <c r="L211" s="70">
        <v>4</v>
      </c>
      <c r="M211" s="71">
        <v>5750000</v>
      </c>
      <c r="O211" s="27" t="s">
        <v>774</v>
      </c>
      <c r="P211" s="27" t="s">
        <v>808</v>
      </c>
    </row>
    <row r="212" spans="1:16">
      <c r="A212" s="4" t="s">
        <v>348</v>
      </c>
      <c r="B212" s="4" t="s">
        <v>14</v>
      </c>
      <c r="C212" s="24">
        <v>80</v>
      </c>
      <c r="D212" s="21">
        <v>90</v>
      </c>
      <c r="E212" s="18">
        <v>55</v>
      </c>
      <c r="F212" s="16">
        <v>78</v>
      </c>
      <c r="G212" s="27" t="str">
        <f t="shared" si="6"/>
        <v>Comrie</v>
      </c>
      <c r="H212" s="27">
        <v>27</v>
      </c>
      <c r="I212" s="28">
        <f t="shared" si="7"/>
        <v>82.666666666666671</v>
      </c>
      <c r="J212" s="29" t="s">
        <v>737</v>
      </c>
      <c r="K212" s="29" t="s">
        <v>722</v>
      </c>
      <c r="L212" s="70">
        <v>1</v>
      </c>
      <c r="M212" s="71">
        <v>4000000</v>
      </c>
      <c r="O212" s="27" t="s">
        <v>770</v>
      </c>
      <c r="P212" s="27" t="s">
        <v>808</v>
      </c>
    </row>
    <row r="213" spans="1:16">
      <c r="A213" s="4" t="s">
        <v>504</v>
      </c>
      <c r="B213" s="4" t="s">
        <v>14</v>
      </c>
      <c r="C213" s="24">
        <v>85</v>
      </c>
      <c r="D213" s="21">
        <v>84</v>
      </c>
      <c r="E213" s="18">
        <v>65</v>
      </c>
      <c r="F213" s="16">
        <v>75</v>
      </c>
      <c r="G213" s="27" t="str">
        <f t="shared" si="6"/>
        <v>Connolly</v>
      </c>
      <c r="H213" s="27">
        <v>26</v>
      </c>
      <c r="I213" s="28">
        <f t="shared" si="7"/>
        <v>81.333333333333329</v>
      </c>
      <c r="J213" s="29" t="s">
        <v>737</v>
      </c>
      <c r="K213" s="29" t="s">
        <v>722</v>
      </c>
      <c r="L213" s="70">
        <v>1</v>
      </c>
      <c r="M213" s="71">
        <v>2900000</v>
      </c>
      <c r="O213" s="27" t="s">
        <v>775</v>
      </c>
      <c r="P213" s="27" t="s">
        <v>808</v>
      </c>
    </row>
    <row r="214" spans="1:16">
      <c r="A214" s="4" t="s">
        <v>487</v>
      </c>
      <c r="B214" s="4" t="s">
        <v>7</v>
      </c>
      <c r="C214" s="24">
        <v>82</v>
      </c>
      <c r="D214" s="21">
        <v>85</v>
      </c>
      <c r="E214" s="18">
        <v>60</v>
      </c>
      <c r="F214" s="16">
        <v>77.5</v>
      </c>
      <c r="G214" s="27" t="str">
        <f t="shared" si="6"/>
        <v>Kozlov</v>
      </c>
      <c r="H214" s="27">
        <v>35</v>
      </c>
      <c r="I214" s="28">
        <f t="shared" si="7"/>
        <v>81.5</v>
      </c>
      <c r="J214" s="29" t="s">
        <v>743</v>
      </c>
      <c r="K214" s="29" t="s">
        <v>723</v>
      </c>
      <c r="L214" s="70">
        <v>3</v>
      </c>
      <c r="M214" s="71">
        <v>2780000</v>
      </c>
      <c r="N214" s="30"/>
      <c r="O214" s="27" t="s">
        <v>770</v>
      </c>
      <c r="P214" s="27" t="s">
        <v>808</v>
      </c>
    </row>
    <row r="215" spans="1:16">
      <c r="A215" s="4" t="s">
        <v>300</v>
      </c>
      <c r="B215" s="4" t="s">
        <v>7</v>
      </c>
      <c r="C215" s="24">
        <v>80</v>
      </c>
      <c r="D215" s="21">
        <v>82</v>
      </c>
      <c r="E215" s="18">
        <v>75</v>
      </c>
      <c r="F215" s="16">
        <v>80</v>
      </c>
      <c r="G215" s="27" t="str">
        <f t="shared" si="6"/>
        <v>Sturm</v>
      </c>
      <c r="H215" s="27">
        <v>29</v>
      </c>
      <c r="I215" s="28">
        <f t="shared" si="7"/>
        <v>80.666666666666671</v>
      </c>
      <c r="J215" s="29" t="s">
        <v>743</v>
      </c>
      <c r="K215" s="29" t="s">
        <v>722</v>
      </c>
      <c r="L215" s="70">
        <v>4</v>
      </c>
      <c r="M215" s="71">
        <v>3000000</v>
      </c>
      <c r="O215" s="27" t="s">
        <v>770</v>
      </c>
      <c r="P215" s="27" t="s">
        <v>808</v>
      </c>
    </row>
    <row r="216" spans="1:16">
      <c r="A216" s="30" t="s">
        <v>588</v>
      </c>
      <c r="B216" s="27" t="s">
        <v>11</v>
      </c>
      <c r="C216" s="31">
        <v>80</v>
      </c>
      <c r="D216" s="32">
        <v>84</v>
      </c>
      <c r="E216" s="33">
        <v>78</v>
      </c>
      <c r="F216" s="34">
        <v>77</v>
      </c>
      <c r="G216" s="27" t="str">
        <f t="shared" si="6"/>
        <v>Oshie</v>
      </c>
      <c r="H216" s="30">
        <v>21</v>
      </c>
      <c r="I216" s="28">
        <f t="shared" si="7"/>
        <v>80.333333333333329</v>
      </c>
      <c r="J216" s="30" t="s">
        <v>742</v>
      </c>
      <c r="K216" s="30" t="s">
        <v>720</v>
      </c>
      <c r="L216" s="27">
        <v>1</v>
      </c>
      <c r="M216" s="71">
        <v>850000</v>
      </c>
      <c r="N216" s="27" t="s">
        <v>769</v>
      </c>
      <c r="O216" s="27" t="s">
        <v>769</v>
      </c>
      <c r="P216" s="27" t="s">
        <v>808</v>
      </c>
    </row>
    <row r="217" spans="1:16">
      <c r="A217" s="4" t="s">
        <v>217</v>
      </c>
      <c r="B217" s="4" t="s">
        <v>14</v>
      </c>
      <c r="C217" s="24">
        <v>80</v>
      </c>
      <c r="D217" s="21">
        <v>80</v>
      </c>
      <c r="E217" s="18">
        <v>78</v>
      </c>
      <c r="F217" s="16">
        <v>82.5</v>
      </c>
      <c r="G217" s="27" t="str">
        <f t="shared" si="6"/>
        <v>Stoll</v>
      </c>
      <c r="H217" s="27">
        <v>25</v>
      </c>
      <c r="I217" s="28">
        <f t="shared" si="7"/>
        <v>80.833333333333329</v>
      </c>
      <c r="J217" s="29" t="s">
        <v>736</v>
      </c>
      <c r="K217" s="29" t="s">
        <v>722</v>
      </c>
      <c r="L217" s="70">
        <v>4</v>
      </c>
      <c r="M217" s="71">
        <v>3600000</v>
      </c>
      <c r="O217" s="27" t="s">
        <v>775</v>
      </c>
      <c r="P217" s="27" t="s">
        <v>808</v>
      </c>
    </row>
    <row r="218" spans="1:16">
      <c r="A218" s="4" t="s">
        <v>216</v>
      </c>
      <c r="B218" s="4" t="s">
        <v>9</v>
      </c>
      <c r="C218" s="24">
        <v>80</v>
      </c>
      <c r="D218" s="21">
        <v>82</v>
      </c>
      <c r="E218" s="18">
        <v>75</v>
      </c>
      <c r="F218" s="16">
        <v>81</v>
      </c>
      <c r="G218" s="27" t="str">
        <f t="shared" si="6"/>
        <v>Spacek</v>
      </c>
      <c r="H218" s="27">
        <v>33</v>
      </c>
      <c r="I218" s="28">
        <f t="shared" si="7"/>
        <v>81</v>
      </c>
      <c r="J218" s="29" t="s">
        <v>746</v>
      </c>
      <c r="K218" s="29" t="s">
        <v>723</v>
      </c>
      <c r="L218" s="70">
        <v>2</v>
      </c>
      <c r="M218" s="71">
        <v>3333000</v>
      </c>
      <c r="N218" s="30"/>
      <c r="O218" s="27" t="s">
        <v>770</v>
      </c>
      <c r="P218" s="27" t="s">
        <v>808</v>
      </c>
    </row>
    <row r="219" spans="1:16">
      <c r="A219" s="4" t="s">
        <v>226</v>
      </c>
      <c r="B219" s="4" t="s">
        <v>9</v>
      </c>
      <c r="C219" s="24">
        <v>82</v>
      </c>
      <c r="D219" s="21">
        <v>80</v>
      </c>
      <c r="E219" s="18">
        <v>82</v>
      </c>
      <c r="F219" s="16">
        <v>78.5</v>
      </c>
      <c r="G219" s="27" t="str">
        <f t="shared" si="6"/>
        <v>Bouwmeester</v>
      </c>
      <c r="H219" s="27">
        <v>24</v>
      </c>
      <c r="I219" s="28">
        <f t="shared" si="7"/>
        <v>80.166666666666671</v>
      </c>
      <c r="J219" s="29" t="s">
        <v>742</v>
      </c>
      <c r="K219" s="29" t="s">
        <v>722</v>
      </c>
      <c r="L219" s="70">
        <v>1</v>
      </c>
      <c r="M219" s="71">
        <v>4500000</v>
      </c>
      <c r="O219" s="27" t="s">
        <v>774</v>
      </c>
      <c r="P219" s="27" t="s">
        <v>808</v>
      </c>
    </row>
    <row r="220" spans="1:16">
      <c r="A220" s="4" t="s">
        <v>448</v>
      </c>
      <c r="B220" s="4" t="s">
        <v>7</v>
      </c>
      <c r="C220" s="24">
        <v>75</v>
      </c>
      <c r="D220" s="21">
        <v>82</v>
      </c>
      <c r="E220" s="18">
        <v>78</v>
      </c>
      <c r="F220" s="16">
        <v>80</v>
      </c>
      <c r="G220" s="27" t="str">
        <f t="shared" si="6"/>
        <v>Malone</v>
      </c>
      <c r="H220" s="27">
        <v>28</v>
      </c>
      <c r="I220" s="28">
        <f t="shared" si="7"/>
        <v>79</v>
      </c>
      <c r="J220" s="29" t="s">
        <v>736</v>
      </c>
      <c r="K220" s="29" t="s">
        <v>722</v>
      </c>
      <c r="L220" s="70">
        <v>5</v>
      </c>
      <c r="M220" s="71">
        <v>2788000</v>
      </c>
      <c r="O220" s="27" t="s">
        <v>770</v>
      </c>
      <c r="P220" s="27" t="s">
        <v>808</v>
      </c>
    </row>
    <row r="221" spans="1:16">
      <c r="A221" s="4" t="s">
        <v>287</v>
      </c>
      <c r="B221" s="4" t="s">
        <v>11</v>
      </c>
      <c r="C221" s="24">
        <v>75</v>
      </c>
      <c r="D221" s="21">
        <v>84</v>
      </c>
      <c r="E221" s="18">
        <v>55</v>
      </c>
      <c r="F221" s="16">
        <v>78.5</v>
      </c>
      <c r="G221" s="27" t="str">
        <f t="shared" si="6"/>
        <v>Okposo</v>
      </c>
      <c r="H221" s="27">
        <v>19</v>
      </c>
      <c r="I221" s="28">
        <f t="shared" si="7"/>
        <v>79.166666666666671</v>
      </c>
      <c r="J221" s="29" t="s">
        <v>736</v>
      </c>
      <c r="K221" s="29" t="s">
        <v>719</v>
      </c>
      <c r="L221" s="70">
        <v>3</v>
      </c>
      <c r="M221" s="71">
        <v>850000</v>
      </c>
      <c r="N221" s="27" t="s">
        <v>769</v>
      </c>
      <c r="O221" s="27" t="s">
        <v>769</v>
      </c>
      <c r="P221" s="27" t="s">
        <v>808</v>
      </c>
    </row>
    <row r="222" spans="1:16">
      <c r="A222" s="4" t="s">
        <v>540</v>
      </c>
      <c r="B222" s="4" t="s">
        <v>7</v>
      </c>
      <c r="C222" s="24">
        <v>82</v>
      </c>
      <c r="D222" s="21">
        <v>81</v>
      </c>
      <c r="E222" s="18">
        <v>60</v>
      </c>
      <c r="F222" s="16">
        <v>73</v>
      </c>
      <c r="G222" s="27" t="str">
        <f t="shared" si="6"/>
        <v>Wolski</v>
      </c>
      <c r="H222" s="27">
        <v>21</v>
      </c>
      <c r="I222" s="28">
        <f t="shared" si="7"/>
        <v>78.666666666666671</v>
      </c>
      <c r="J222" s="29" t="s">
        <v>737</v>
      </c>
      <c r="K222" s="29" t="s">
        <v>721</v>
      </c>
      <c r="L222" s="70">
        <v>1</v>
      </c>
      <c r="M222" s="71">
        <v>875000</v>
      </c>
      <c r="N222" s="27" t="s">
        <v>769</v>
      </c>
      <c r="O222" s="27" t="s">
        <v>769</v>
      </c>
      <c r="P222" s="27" t="s">
        <v>808</v>
      </c>
    </row>
    <row r="223" spans="1:16">
      <c r="A223" s="4" t="s">
        <v>351</v>
      </c>
      <c r="B223" s="4" t="s">
        <v>11</v>
      </c>
      <c r="C223" s="24">
        <v>75</v>
      </c>
      <c r="D223" s="21">
        <v>80</v>
      </c>
      <c r="E223" s="18">
        <v>70</v>
      </c>
      <c r="F223" s="16">
        <v>80</v>
      </c>
      <c r="G223" s="27" t="str">
        <f t="shared" si="6"/>
        <v>Knuble</v>
      </c>
      <c r="H223" s="27">
        <v>35</v>
      </c>
      <c r="I223" s="28">
        <f t="shared" si="7"/>
        <v>78.333333333333329</v>
      </c>
      <c r="J223" s="29" t="s">
        <v>736</v>
      </c>
      <c r="K223" s="29" t="s">
        <v>722</v>
      </c>
      <c r="L223" s="70">
        <v>2</v>
      </c>
      <c r="M223" s="71">
        <v>1700000</v>
      </c>
      <c r="N223" s="30"/>
      <c r="O223" s="27" t="s">
        <v>770</v>
      </c>
      <c r="P223" s="27" t="s">
        <v>808</v>
      </c>
    </row>
    <row r="224" spans="1:16">
      <c r="A224" s="4" t="s">
        <v>333</v>
      </c>
      <c r="B224" s="4" t="s">
        <v>14</v>
      </c>
      <c r="C224" s="24">
        <v>80</v>
      </c>
      <c r="D224" s="21">
        <v>80</v>
      </c>
      <c r="E224" s="18">
        <v>72</v>
      </c>
      <c r="F224" s="16">
        <v>72.5</v>
      </c>
      <c r="G224" s="27" t="str">
        <f t="shared" si="6"/>
        <v>Lombardi</v>
      </c>
      <c r="H224" s="27">
        <v>25</v>
      </c>
      <c r="I224" s="28">
        <f t="shared" si="7"/>
        <v>77.5</v>
      </c>
      <c r="J224" s="29" t="s">
        <v>737</v>
      </c>
      <c r="K224" s="29" t="s">
        <v>721</v>
      </c>
      <c r="L224" s="70">
        <v>3</v>
      </c>
      <c r="M224" s="71">
        <v>1816000</v>
      </c>
      <c r="O224" s="27" t="s">
        <v>775</v>
      </c>
      <c r="P224" s="27" t="s">
        <v>808</v>
      </c>
    </row>
    <row r="225" spans="1:16">
      <c r="A225" s="30" t="s">
        <v>559</v>
      </c>
      <c r="B225" s="27" t="s">
        <v>14</v>
      </c>
      <c r="C225" s="31">
        <v>63</v>
      </c>
      <c r="D225" s="32">
        <v>62</v>
      </c>
      <c r="E225" s="33">
        <v>79</v>
      </c>
      <c r="F225" s="34">
        <v>62</v>
      </c>
      <c r="G225" s="27" t="str">
        <f t="shared" si="6"/>
        <v>Fraser</v>
      </c>
      <c r="H225" s="30">
        <v>22</v>
      </c>
      <c r="I225" s="28">
        <f t="shared" si="7"/>
        <v>62.333333333333336</v>
      </c>
      <c r="J225" s="27" t="s">
        <v>738</v>
      </c>
      <c r="K225" s="27" t="s">
        <v>719</v>
      </c>
      <c r="L225" s="70">
        <v>1</v>
      </c>
      <c r="M225" s="71">
        <v>550000</v>
      </c>
      <c r="O225" s="27" t="s">
        <v>774</v>
      </c>
      <c r="P225" s="30" t="s">
        <v>808</v>
      </c>
    </row>
    <row r="226" spans="1:16">
      <c r="A226" s="4" t="s">
        <v>440</v>
      </c>
      <c r="B226" s="4" t="s">
        <v>9</v>
      </c>
      <c r="C226" s="24">
        <v>75</v>
      </c>
      <c r="D226" s="21">
        <v>72</v>
      </c>
      <c r="E226" s="18">
        <v>85</v>
      </c>
      <c r="F226" s="16">
        <v>74</v>
      </c>
      <c r="G226" s="27" t="str">
        <f t="shared" si="6"/>
        <v>Salei</v>
      </c>
      <c r="H226" s="27">
        <v>33</v>
      </c>
      <c r="I226" s="28">
        <f t="shared" si="7"/>
        <v>73.666666666666671</v>
      </c>
      <c r="J226" s="29" t="s">
        <v>738</v>
      </c>
      <c r="K226" s="29" t="s">
        <v>723</v>
      </c>
      <c r="L226" s="27">
        <v>3</v>
      </c>
      <c r="M226" s="71">
        <v>3000000</v>
      </c>
      <c r="N226" s="30"/>
      <c r="O226" s="27" t="s">
        <v>770</v>
      </c>
      <c r="P226" s="27" t="s">
        <v>808</v>
      </c>
    </row>
    <row r="227" spans="1:16">
      <c r="A227" s="4" t="s">
        <v>345</v>
      </c>
      <c r="B227" s="4" t="s">
        <v>11</v>
      </c>
      <c r="C227" s="24">
        <v>70</v>
      </c>
      <c r="D227" s="21">
        <v>76</v>
      </c>
      <c r="E227" s="18">
        <v>50</v>
      </c>
      <c r="F227" s="16">
        <v>75</v>
      </c>
      <c r="G227" s="27" t="str">
        <f t="shared" si="6"/>
        <v>Ouellet</v>
      </c>
      <c r="H227" s="27">
        <v>25</v>
      </c>
      <c r="I227" s="28">
        <f t="shared" si="7"/>
        <v>73.666666666666671</v>
      </c>
      <c r="J227" s="29" t="s">
        <v>736</v>
      </c>
      <c r="K227" s="29" t="s">
        <v>722</v>
      </c>
      <c r="L227" s="70">
        <v>2</v>
      </c>
      <c r="M227" s="71">
        <v>1250000</v>
      </c>
      <c r="O227" s="27" t="s">
        <v>775</v>
      </c>
      <c r="P227" s="27" t="s">
        <v>808</v>
      </c>
    </row>
    <row r="228" spans="1:16">
      <c r="A228" s="4" t="s">
        <v>124</v>
      </c>
      <c r="B228" s="4" t="s">
        <v>9</v>
      </c>
      <c r="C228" s="24">
        <v>80</v>
      </c>
      <c r="D228" s="21">
        <v>77</v>
      </c>
      <c r="E228" s="18">
        <v>82</v>
      </c>
      <c r="F228" s="16">
        <v>75</v>
      </c>
      <c r="G228" s="27" t="str">
        <f t="shared" si="6"/>
        <v>Hamhuis</v>
      </c>
      <c r="H228" s="27">
        <v>25</v>
      </c>
      <c r="I228" s="28">
        <f t="shared" si="7"/>
        <v>77.333333333333329</v>
      </c>
      <c r="J228" s="29" t="s">
        <v>742</v>
      </c>
      <c r="K228" s="29" t="s">
        <v>721</v>
      </c>
      <c r="L228" s="70">
        <v>3</v>
      </c>
      <c r="M228" s="71">
        <v>4100000</v>
      </c>
      <c r="O228" s="27" t="s">
        <v>775</v>
      </c>
      <c r="P228" s="27" t="s">
        <v>808</v>
      </c>
    </row>
    <row r="229" spans="1:16">
      <c r="A229" s="30" t="s">
        <v>623</v>
      </c>
      <c r="B229" s="27" t="s">
        <v>9</v>
      </c>
      <c r="C229" s="31">
        <v>75</v>
      </c>
      <c r="D229" s="32">
        <v>78</v>
      </c>
      <c r="E229" s="33">
        <v>72</v>
      </c>
      <c r="F229" s="34">
        <v>78</v>
      </c>
      <c r="G229" s="27" t="str">
        <f t="shared" si="6"/>
        <v>Subban</v>
      </c>
      <c r="H229" s="30">
        <v>18</v>
      </c>
      <c r="I229" s="28">
        <f t="shared" si="7"/>
        <v>77</v>
      </c>
      <c r="J229" s="30" t="s">
        <v>746</v>
      </c>
      <c r="K229" s="30" t="s">
        <v>719</v>
      </c>
      <c r="L229" s="70">
        <v>3</v>
      </c>
      <c r="M229" s="71">
        <v>875000</v>
      </c>
      <c r="N229" s="27" t="s">
        <v>769</v>
      </c>
      <c r="O229" s="27" t="s">
        <v>769</v>
      </c>
      <c r="P229" s="27" t="s">
        <v>808</v>
      </c>
    </row>
    <row r="230" spans="1:16">
      <c r="A230" s="4" t="s">
        <v>410</v>
      </c>
      <c r="B230" s="4" t="s">
        <v>7</v>
      </c>
      <c r="C230" s="24">
        <v>79</v>
      </c>
      <c r="D230" s="21">
        <v>77</v>
      </c>
      <c r="E230" s="18">
        <v>60</v>
      </c>
      <c r="F230" s="16">
        <v>73.5</v>
      </c>
      <c r="G230" s="27" t="str">
        <f t="shared" si="6"/>
        <v>Prucha</v>
      </c>
      <c r="H230" s="27">
        <v>25</v>
      </c>
      <c r="I230" s="28">
        <f t="shared" si="7"/>
        <v>76.5</v>
      </c>
      <c r="J230" s="29" t="s">
        <v>743</v>
      </c>
      <c r="K230" s="29" t="s">
        <v>722</v>
      </c>
      <c r="L230" s="70">
        <v>2</v>
      </c>
      <c r="M230" s="71">
        <v>1600000</v>
      </c>
      <c r="O230" s="27" t="s">
        <v>775</v>
      </c>
      <c r="P230" s="27" t="s">
        <v>808</v>
      </c>
    </row>
    <row r="231" spans="1:16">
      <c r="A231" s="4" t="s">
        <v>274</v>
      </c>
      <c r="B231" s="4" t="s">
        <v>9</v>
      </c>
      <c r="C231" s="24">
        <v>81</v>
      </c>
      <c r="D231" s="21">
        <v>77</v>
      </c>
      <c r="E231" s="18">
        <v>82</v>
      </c>
      <c r="F231" s="16">
        <v>70.5</v>
      </c>
      <c r="G231" s="27" t="str">
        <f t="shared" si="6"/>
        <v>Johnsson</v>
      </c>
      <c r="H231" s="27">
        <v>31</v>
      </c>
      <c r="I231" s="28">
        <f t="shared" si="7"/>
        <v>76.166666666666671</v>
      </c>
      <c r="J231" s="29" t="s">
        <v>742</v>
      </c>
      <c r="K231" s="29" t="s">
        <v>723</v>
      </c>
      <c r="L231" s="27">
        <v>3</v>
      </c>
      <c r="M231" s="71">
        <v>3600000</v>
      </c>
      <c r="O231" s="27" t="s">
        <v>770</v>
      </c>
      <c r="P231" s="27" t="s">
        <v>808</v>
      </c>
    </row>
    <row r="232" spans="1:16">
      <c r="A232" s="4" t="s">
        <v>327</v>
      </c>
      <c r="B232" s="4" t="s">
        <v>9</v>
      </c>
      <c r="C232" s="24">
        <v>55</v>
      </c>
      <c r="D232" s="21">
        <v>40</v>
      </c>
      <c r="E232" s="18">
        <v>81</v>
      </c>
      <c r="F232" s="16">
        <v>52.5</v>
      </c>
      <c r="G232" s="27" t="str">
        <f t="shared" si="6"/>
        <v>Greene</v>
      </c>
      <c r="H232" s="27">
        <v>24</v>
      </c>
      <c r="I232" s="28">
        <f t="shared" si="7"/>
        <v>49.166666666666664</v>
      </c>
      <c r="J232" s="29" t="s">
        <v>738</v>
      </c>
      <c r="K232" s="29" t="s">
        <v>722</v>
      </c>
      <c r="L232" s="70">
        <v>2</v>
      </c>
      <c r="M232" s="71">
        <v>1850000</v>
      </c>
      <c r="O232" s="27" t="s">
        <v>774</v>
      </c>
      <c r="P232" s="30" t="s">
        <v>808</v>
      </c>
    </row>
    <row r="233" spans="1:16">
      <c r="A233" s="4" t="s">
        <v>502</v>
      </c>
      <c r="B233" s="4" t="s">
        <v>7</v>
      </c>
      <c r="C233" s="24">
        <v>73</v>
      </c>
      <c r="D233" s="21">
        <v>75</v>
      </c>
      <c r="E233" s="18">
        <v>65</v>
      </c>
      <c r="F233" s="16">
        <v>76</v>
      </c>
      <c r="G233" s="27" t="str">
        <f t="shared" si="6"/>
        <v>Pyatt</v>
      </c>
      <c r="H233" s="27">
        <v>26</v>
      </c>
      <c r="I233" s="28">
        <f t="shared" si="7"/>
        <v>74.666666666666671</v>
      </c>
      <c r="J233" s="29" t="s">
        <v>743</v>
      </c>
      <c r="K233" s="29" t="s">
        <v>722</v>
      </c>
      <c r="L233" s="70">
        <v>2</v>
      </c>
      <c r="M233" s="71">
        <v>1575000</v>
      </c>
      <c r="O233" s="27" t="s">
        <v>775</v>
      </c>
      <c r="P233" s="27" t="s">
        <v>808</v>
      </c>
    </row>
    <row r="234" spans="1:16">
      <c r="A234" s="30" t="s">
        <v>595</v>
      </c>
      <c r="B234" s="27" t="s">
        <v>7</v>
      </c>
      <c r="C234" s="31">
        <v>66</v>
      </c>
      <c r="D234" s="32">
        <v>57</v>
      </c>
      <c r="E234" s="33">
        <v>81</v>
      </c>
      <c r="F234" s="34">
        <v>66</v>
      </c>
      <c r="G234" s="27" t="str">
        <f t="shared" si="6"/>
        <v>Prust</v>
      </c>
      <c r="H234" s="30">
        <v>23</v>
      </c>
      <c r="I234" s="28">
        <f t="shared" si="7"/>
        <v>63</v>
      </c>
      <c r="J234" s="30" t="s">
        <v>738</v>
      </c>
      <c r="K234" s="30" t="s">
        <v>721</v>
      </c>
      <c r="L234" s="70">
        <v>2</v>
      </c>
      <c r="M234" s="71">
        <v>800000</v>
      </c>
      <c r="O234" s="27" t="s">
        <v>774</v>
      </c>
      <c r="P234" s="27" t="s">
        <v>808</v>
      </c>
    </row>
    <row r="235" spans="1:16">
      <c r="A235" s="30" t="s">
        <v>575</v>
      </c>
      <c r="B235" s="27" t="s">
        <v>11</v>
      </c>
      <c r="C235" s="31">
        <v>73</v>
      </c>
      <c r="D235" s="32">
        <v>71</v>
      </c>
      <c r="E235" s="33">
        <v>60</v>
      </c>
      <c r="F235" s="34">
        <v>77</v>
      </c>
      <c r="G235" s="27" t="str">
        <f t="shared" si="6"/>
        <v>Kulemin</v>
      </c>
      <c r="H235" s="30">
        <v>21</v>
      </c>
      <c r="I235" s="28">
        <f t="shared" si="7"/>
        <v>73.666666666666671</v>
      </c>
      <c r="J235" s="30" t="s">
        <v>736</v>
      </c>
      <c r="K235" s="30" t="s">
        <v>720</v>
      </c>
      <c r="L235" s="70">
        <v>1</v>
      </c>
      <c r="M235" s="71">
        <v>850000</v>
      </c>
      <c r="N235" s="27" t="s">
        <v>769</v>
      </c>
      <c r="O235" s="27" t="s">
        <v>769</v>
      </c>
      <c r="P235" s="27" t="s">
        <v>808</v>
      </c>
    </row>
    <row r="236" spans="1:16">
      <c r="A236" s="30" t="s">
        <v>597</v>
      </c>
      <c r="B236" s="27" t="s">
        <v>9</v>
      </c>
      <c r="C236" s="31">
        <v>73</v>
      </c>
      <c r="D236" s="32">
        <v>69</v>
      </c>
      <c r="E236" s="33">
        <v>72</v>
      </c>
      <c r="F236" s="34">
        <v>71</v>
      </c>
      <c r="G236" s="27" t="str">
        <f t="shared" si="6"/>
        <v>Quincey</v>
      </c>
      <c r="H236" s="30">
        <v>22</v>
      </c>
      <c r="I236" s="28">
        <f t="shared" si="7"/>
        <v>71</v>
      </c>
      <c r="J236" s="30" t="s">
        <v>742</v>
      </c>
      <c r="K236" s="30" t="s">
        <v>721</v>
      </c>
      <c r="L236" s="70">
        <v>2</v>
      </c>
      <c r="M236" s="71">
        <v>550000</v>
      </c>
      <c r="O236" s="27" t="s">
        <v>774</v>
      </c>
      <c r="P236" s="27" t="s">
        <v>808</v>
      </c>
    </row>
    <row r="237" spans="1:16">
      <c r="A237" s="4" t="s">
        <v>186</v>
      </c>
      <c r="B237" s="4" t="s">
        <v>9</v>
      </c>
      <c r="C237" s="24">
        <v>78</v>
      </c>
      <c r="D237" s="21">
        <v>75</v>
      </c>
      <c r="E237" s="18">
        <v>78</v>
      </c>
      <c r="F237" s="16">
        <v>70</v>
      </c>
      <c r="G237" s="27" t="str">
        <f t="shared" si="6"/>
        <v>Beauchemin</v>
      </c>
      <c r="H237" s="27">
        <v>27</v>
      </c>
      <c r="I237" s="28">
        <f t="shared" si="7"/>
        <v>74.333333333333329</v>
      </c>
      <c r="J237" s="29" t="s">
        <v>742</v>
      </c>
      <c r="K237" s="29" t="s">
        <v>721</v>
      </c>
      <c r="L237" s="70">
        <v>2</v>
      </c>
      <c r="M237" s="71">
        <v>1650000</v>
      </c>
      <c r="O237" s="27" t="s">
        <v>770</v>
      </c>
      <c r="P237" s="27" t="s">
        <v>808</v>
      </c>
    </row>
    <row r="238" spans="1:16">
      <c r="A238" s="4" t="s">
        <v>442</v>
      </c>
      <c r="B238" s="4" t="s">
        <v>11</v>
      </c>
      <c r="C238" s="24">
        <v>70</v>
      </c>
      <c r="D238" s="21">
        <v>72</v>
      </c>
      <c r="E238" s="18">
        <v>65</v>
      </c>
      <c r="F238" s="16">
        <v>67.5</v>
      </c>
      <c r="G238" s="27" t="str">
        <f t="shared" si="6"/>
        <v>Callahan</v>
      </c>
      <c r="H238" s="27">
        <v>22</v>
      </c>
      <c r="I238" s="28">
        <f t="shared" si="7"/>
        <v>69.833333333333329</v>
      </c>
      <c r="J238" s="29" t="s">
        <v>737</v>
      </c>
      <c r="K238" s="29" t="s">
        <v>718</v>
      </c>
      <c r="L238" s="70">
        <v>2</v>
      </c>
      <c r="M238" s="71">
        <v>1000000</v>
      </c>
      <c r="O238" s="27" t="s">
        <v>774</v>
      </c>
      <c r="P238" s="27" t="s">
        <v>808</v>
      </c>
    </row>
    <row r="239" spans="1:16">
      <c r="A239" s="4" t="s">
        <v>514</v>
      </c>
      <c r="B239" s="4" t="s">
        <v>9</v>
      </c>
      <c r="C239" s="24">
        <v>80</v>
      </c>
      <c r="D239" s="21">
        <v>75</v>
      </c>
      <c r="E239" s="18">
        <v>75</v>
      </c>
      <c r="F239" s="16">
        <v>72.5</v>
      </c>
      <c r="G239" s="27" t="str">
        <f t="shared" si="6"/>
        <v>Poti</v>
      </c>
      <c r="H239" s="27">
        <v>30</v>
      </c>
      <c r="I239" s="28">
        <f t="shared" si="7"/>
        <v>75.833333333333329</v>
      </c>
      <c r="J239" s="29" t="s">
        <v>742</v>
      </c>
      <c r="K239" s="29" t="s">
        <v>14</v>
      </c>
      <c r="L239" s="70">
        <v>4</v>
      </c>
      <c r="M239" s="71">
        <v>2000000</v>
      </c>
      <c r="O239" s="27" t="s">
        <v>770</v>
      </c>
      <c r="P239" s="27" t="s">
        <v>808</v>
      </c>
    </row>
    <row r="240" spans="1:16">
      <c r="A240" s="30" t="s">
        <v>576</v>
      </c>
      <c r="B240" s="27" t="s">
        <v>11</v>
      </c>
      <c r="C240" s="31">
        <v>76</v>
      </c>
      <c r="D240" s="32">
        <v>74</v>
      </c>
      <c r="E240" s="33">
        <v>69</v>
      </c>
      <c r="F240" s="34">
        <v>71</v>
      </c>
      <c r="G240" s="27" t="str">
        <f t="shared" si="6"/>
        <v>Leino</v>
      </c>
      <c r="H240" s="30">
        <v>24</v>
      </c>
      <c r="I240" s="28">
        <f t="shared" si="7"/>
        <v>73.666666666666671</v>
      </c>
      <c r="J240" s="27" t="s">
        <v>737</v>
      </c>
      <c r="K240" s="27" t="s">
        <v>721</v>
      </c>
      <c r="L240" s="70">
        <v>1</v>
      </c>
      <c r="M240" s="71">
        <v>875000</v>
      </c>
      <c r="O240" s="27" t="s">
        <v>774</v>
      </c>
      <c r="P240" s="27" t="s">
        <v>808</v>
      </c>
    </row>
    <row r="241" spans="1:16">
      <c r="A241" s="4" t="s">
        <v>159</v>
      </c>
      <c r="B241" s="4" t="s">
        <v>9</v>
      </c>
      <c r="C241" s="24">
        <v>78</v>
      </c>
      <c r="D241" s="21">
        <v>78</v>
      </c>
      <c r="E241" s="18">
        <v>77</v>
      </c>
      <c r="F241" s="16">
        <v>71.5</v>
      </c>
      <c r="G241" s="27" t="str">
        <f t="shared" si="6"/>
        <v>Kalinin</v>
      </c>
      <c r="H241" s="27">
        <v>27</v>
      </c>
      <c r="I241" s="28">
        <f t="shared" si="7"/>
        <v>75.833333333333329</v>
      </c>
      <c r="J241" s="29" t="s">
        <v>742</v>
      </c>
      <c r="K241" s="29" t="s">
        <v>722</v>
      </c>
      <c r="L241" s="70">
        <v>1</v>
      </c>
      <c r="M241" s="71">
        <v>2100000</v>
      </c>
      <c r="O241" s="27" t="s">
        <v>770</v>
      </c>
      <c r="P241" s="27" t="s">
        <v>808</v>
      </c>
    </row>
    <row r="242" spans="1:16">
      <c r="A242" s="4" t="s">
        <v>203</v>
      </c>
      <c r="B242" s="4" t="s">
        <v>7</v>
      </c>
      <c r="C242" s="24">
        <v>95</v>
      </c>
      <c r="D242" s="21">
        <v>97</v>
      </c>
      <c r="E242" s="18">
        <v>85</v>
      </c>
      <c r="F242" s="16">
        <v>87</v>
      </c>
      <c r="G242" s="27" t="str">
        <f t="shared" si="6"/>
        <v>Zetterberg</v>
      </c>
      <c r="H242" s="27">
        <v>27</v>
      </c>
      <c r="I242" s="28">
        <f t="shared" si="7"/>
        <v>93</v>
      </c>
      <c r="J242" s="29" t="s">
        <v>743</v>
      </c>
      <c r="K242" s="29" t="s">
        <v>722</v>
      </c>
      <c r="L242" s="70">
        <v>2</v>
      </c>
      <c r="M242" s="71">
        <v>6000000</v>
      </c>
      <c r="O242" s="27" t="s">
        <v>770</v>
      </c>
      <c r="P242" s="27" t="s">
        <v>814</v>
      </c>
    </row>
    <row r="243" spans="1:16">
      <c r="A243" s="4" t="s">
        <v>318</v>
      </c>
      <c r="B243" s="4" t="s">
        <v>11</v>
      </c>
      <c r="C243" s="24">
        <v>90</v>
      </c>
      <c r="D243" s="21">
        <v>98</v>
      </c>
      <c r="E243" s="18">
        <v>76</v>
      </c>
      <c r="F243" s="16">
        <v>85</v>
      </c>
      <c r="G243" s="27" t="str">
        <f t="shared" si="6"/>
        <v>St. Louis</v>
      </c>
      <c r="H243" s="27">
        <v>32</v>
      </c>
      <c r="I243" s="28">
        <f t="shared" si="7"/>
        <v>91</v>
      </c>
      <c r="J243" s="29" t="s">
        <v>737</v>
      </c>
      <c r="K243" s="29" t="s">
        <v>723</v>
      </c>
      <c r="L243" s="27">
        <v>5</v>
      </c>
      <c r="M243" s="71">
        <v>5250000</v>
      </c>
      <c r="N243" s="30"/>
      <c r="O243" s="27" t="s">
        <v>770</v>
      </c>
      <c r="P243" s="27" t="s">
        <v>814</v>
      </c>
    </row>
    <row r="244" spans="1:16">
      <c r="A244" s="4" t="s">
        <v>391</v>
      </c>
      <c r="B244" s="4" t="s">
        <v>14</v>
      </c>
      <c r="C244" s="24">
        <v>88</v>
      </c>
      <c r="D244" s="21">
        <v>89</v>
      </c>
      <c r="E244" s="18">
        <v>89</v>
      </c>
      <c r="F244" s="16">
        <v>83.5</v>
      </c>
      <c r="G244" s="27" t="str">
        <f t="shared" si="6"/>
        <v>Bergeron</v>
      </c>
      <c r="H244" s="27">
        <v>22</v>
      </c>
      <c r="I244" s="28">
        <f t="shared" si="7"/>
        <v>86.833333333333329</v>
      </c>
      <c r="J244" s="29" t="s">
        <v>742</v>
      </c>
      <c r="K244" s="29" t="s">
        <v>721</v>
      </c>
      <c r="L244" s="70">
        <v>4</v>
      </c>
      <c r="M244" s="71">
        <v>4750000</v>
      </c>
      <c r="O244" s="27" t="s">
        <v>774</v>
      </c>
      <c r="P244" s="27" t="s">
        <v>814</v>
      </c>
    </row>
    <row r="245" spans="1:16">
      <c r="A245" s="4" t="s">
        <v>356</v>
      </c>
      <c r="B245" s="4" t="s">
        <v>14</v>
      </c>
      <c r="C245" s="24">
        <v>90</v>
      </c>
      <c r="D245" s="21">
        <v>90</v>
      </c>
      <c r="E245" s="18">
        <v>60</v>
      </c>
      <c r="F245" s="16">
        <v>78.5</v>
      </c>
      <c r="G245" s="27" t="str">
        <f t="shared" si="6"/>
        <v>Ribeiro</v>
      </c>
      <c r="H245" s="27">
        <v>27</v>
      </c>
      <c r="I245" s="28">
        <f t="shared" si="7"/>
        <v>86.166666666666671</v>
      </c>
      <c r="J245" s="29" t="s">
        <v>737</v>
      </c>
      <c r="K245" s="29" t="s">
        <v>14</v>
      </c>
      <c r="L245" s="70">
        <v>5</v>
      </c>
      <c r="M245" s="71">
        <v>5000000</v>
      </c>
      <c r="O245" s="27" t="s">
        <v>770</v>
      </c>
      <c r="P245" s="27" t="s">
        <v>814</v>
      </c>
    </row>
    <row r="246" spans="1:16">
      <c r="A246" s="4" t="s">
        <v>266</v>
      </c>
      <c r="B246" s="4" t="s">
        <v>9</v>
      </c>
      <c r="C246" s="24">
        <v>60</v>
      </c>
      <c r="D246" s="21">
        <v>40</v>
      </c>
      <c r="E246" s="18">
        <v>91</v>
      </c>
      <c r="F246" s="16">
        <v>52.5</v>
      </c>
      <c r="G246" s="27" t="str">
        <f t="shared" si="6"/>
        <v>Skrastins</v>
      </c>
      <c r="H246" s="27">
        <v>33</v>
      </c>
      <c r="I246" s="28">
        <f t="shared" si="7"/>
        <v>50.833333333333336</v>
      </c>
      <c r="J246" s="29" t="s">
        <v>738</v>
      </c>
      <c r="K246" s="29" t="s">
        <v>14</v>
      </c>
      <c r="L246" s="70">
        <v>2</v>
      </c>
      <c r="M246" s="71">
        <v>2400000</v>
      </c>
      <c r="N246" s="30"/>
      <c r="O246" s="27" t="s">
        <v>770</v>
      </c>
      <c r="P246" s="30" t="s">
        <v>814</v>
      </c>
    </row>
    <row r="247" spans="1:16">
      <c r="A247" s="4" t="s">
        <v>262</v>
      </c>
      <c r="B247" s="4" t="s">
        <v>9</v>
      </c>
      <c r="C247" s="24">
        <v>77</v>
      </c>
      <c r="D247" s="21">
        <v>65</v>
      </c>
      <c r="E247" s="18">
        <v>86</v>
      </c>
      <c r="F247" s="16">
        <v>70</v>
      </c>
      <c r="G247" s="27" t="str">
        <f t="shared" si="6"/>
        <v>Gorges</v>
      </c>
      <c r="H247" s="27">
        <v>23</v>
      </c>
      <c r="I247" s="28">
        <f t="shared" si="7"/>
        <v>70.666666666666671</v>
      </c>
      <c r="J247" s="29" t="s">
        <v>738</v>
      </c>
      <c r="K247" s="29" t="s">
        <v>721</v>
      </c>
      <c r="L247" s="70">
        <v>3</v>
      </c>
      <c r="M247" s="71">
        <v>1100000</v>
      </c>
      <c r="O247" s="27" t="s">
        <v>774</v>
      </c>
      <c r="P247" s="27" t="s">
        <v>814</v>
      </c>
    </row>
    <row r="248" spans="1:16">
      <c r="A248" s="4" t="s">
        <v>294</v>
      </c>
      <c r="B248" s="4" t="s">
        <v>9</v>
      </c>
      <c r="C248" s="24">
        <v>85</v>
      </c>
      <c r="D248" s="21">
        <v>86</v>
      </c>
      <c r="E248" s="18">
        <v>70</v>
      </c>
      <c r="F248" s="16">
        <v>80</v>
      </c>
      <c r="G248" s="27" t="str">
        <f t="shared" si="6"/>
        <v>Visnovsky</v>
      </c>
      <c r="H248" s="27">
        <v>31</v>
      </c>
      <c r="I248" s="28">
        <f t="shared" si="7"/>
        <v>83.666666666666671</v>
      </c>
      <c r="J248" s="29" t="s">
        <v>746</v>
      </c>
      <c r="K248" s="29" t="s">
        <v>722</v>
      </c>
      <c r="L248" s="27">
        <v>5</v>
      </c>
      <c r="M248" s="71">
        <v>4000000</v>
      </c>
      <c r="O248" s="27" t="s">
        <v>770</v>
      </c>
      <c r="P248" s="27" t="s">
        <v>814</v>
      </c>
    </row>
    <row r="249" spans="1:16">
      <c r="A249" s="4" t="s">
        <v>338</v>
      </c>
      <c r="B249" s="4" t="s">
        <v>14</v>
      </c>
      <c r="C249" s="24">
        <v>85</v>
      </c>
      <c r="D249" s="21">
        <v>88</v>
      </c>
      <c r="E249" s="18">
        <v>50</v>
      </c>
      <c r="F249" s="16">
        <v>84.5</v>
      </c>
      <c r="G249" s="27" t="str">
        <f t="shared" si="6"/>
        <v>Cammalleri</v>
      </c>
      <c r="H249" s="27">
        <v>25</v>
      </c>
      <c r="I249" s="28">
        <f t="shared" si="7"/>
        <v>85.833333333333329</v>
      </c>
      <c r="J249" s="29" t="s">
        <v>736</v>
      </c>
      <c r="K249" s="29" t="s">
        <v>722</v>
      </c>
      <c r="L249" s="70">
        <v>2</v>
      </c>
      <c r="M249" s="71">
        <v>3350000</v>
      </c>
      <c r="O249" s="27" t="s">
        <v>775</v>
      </c>
      <c r="P249" s="27" t="s">
        <v>814</v>
      </c>
    </row>
    <row r="250" spans="1:16">
      <c r="A250" s="4" t="s">
        <v>19</v>
      </c>
      <c r="B250" s="4" t="s">
        <v>11</v>
      </c>
      <c r="C250" s="24">
        <v>83</v>
      </c>
      <c r="D250" s="21">
        <v>87</v>
      </c>
      <c r="E250" s="18">
        <v>65</v>
      </c>
      <c r="F250" s="16">
        <v>87</v>
      </c>
      <c r="G250" s="27" t="str">
        <f t="shared" si="6"/>
        <v>Kovalev</v>
      </c>
      <c r="H250" s="27">
        <v>34</v>
      </c>
      <c r="I250" s="28">
        <f t="shared" si="7"/>
        <v>85.666666666666671</v>
      </c>
      <c r="J250" s="29" t="s">
        <v>736</v>
      </c>
      <c r="K250" s="29" t="s">
        <v>9</v>
      </c>
      <c r="L250" s="70">
        <v>2</v>
      </c>
      <c r="M250" s="71">
        <v>4500000</v>
      </c>
      <c r="N250" s="30"/>
      <c r="O250" s="27" t="s">
        <v>770</v>
      </c>
      <c r="P250" s="27" t="s">
        <v>814</v>
      </c>
    </row>
    <row r="251" spans="1:16">
      <c r="A251" s="30" t="s">
        <v>612</v>
      </c>
      <c r="B251" s="27" t="s">
        <v>11</v>
      </c>
      <c r="C251" s="31">
        <v>77</v>
      </c>
      <c r="D251" s="32">
        <v>77</v>
      </c>
      <c r="E251" s="33">
        <v>72</v>
      </c>
      <c r="F251" s="34">
        <v>70</v>
      </c>
      <c r="G251" s="27" t="str">
        <f t="shared" si="6"/>
        <v>Voracek</v>
      </c>
      <c r="H251" s="30">
        <v>18</v>
      </c>
      <c r="I251" s="28">
        <f t="shared" si="7"/>
        <v>74.666666666666671</v>
      </c>
      <c r="J251" s="27" t="s">
        <v>742</v>
      </c>
      <c r="K251" s="27" t="s">
        <v>719</v>
      </c>
      <c r="L251" s="70">
        <v>3</v>
      </c>
      <c r="M251" s="71">
        <v>875000</v>
      </c>
      <c r="N251" s="27" t="s">
        <v>769</v>
      </c>
      <c r="O251" s="27" t="s">
        <v>769</v>
      </c>
      <c r="P251" s="27" t="s">
        <v>814</v>
      </c>
    </row>
    <row r="252" spans="1:16">
      <c r="A252" s="4" t="s">
        <v>218</v>
      </c>
      <c r="B252" s="4" t="s">
        <v>14</v>
      </c>
      <c r="C252" s="24">
        <v>85</v>
      </c>
      <c r="D252" s="21">
        <v>88</v>
      </c>
      <c r="E252" s="18">
        <v>70</v>
      </c>
      <c r="F252" s="16">
        <v>84</v>
      </c>
      <c r="G252" s="27" t="str">
        <f t="shared" si="6"/>
        <v>Arnott</v>
      </c>
      <c r="H252" s="27">
        <v>33</v>
      </c>
      <c r="I252" s="28">
        <f t="shared" si="7"/>
        <v>85.666666666666671</v>
      </c>
      <c r="J252" s="29" t="s">
        <v>736</v>
      </c>
      <c r="K252" s="29" t="s">
        <v>723</v>
      </c>
      <c r="L252" s="27">
        <v>3</v>
      </c>
      <c r="M252" s="71">
        <v>4500000</v>
      </c>
      <c r="N252" s="30"/>
      <c r="O252" s="27" t="s">
        <v>770</v>
      </c>
      <c r="P252" s="27" t="s">
        <v>814</v>
      </c>
    </row>
    <row r="253" spans="1:16">
      <c r="A253" s="4" t="s">
        <v>69</v>
      </c>
      <c r="B253" s="4" t="s">
        <v>9</v>
      </c>
      <c r="C253" s="24">
        <v>60</v>
      </c>
      <c r="D253" s="21">
        <v>50</v>
      </c>
      <c r="E253" s="18">
        <v>88</v>
      </c>
      <c r="F253" s="16">
        <v>65</v>
      </c>
      <c r="G253" s="27" t="str">
        <f t="shared" si="6"/>
        <v>Witt</v>
      </c>
      <c r="H253" s="27">
        <v>32</v>
      </c>
      <c r="I253" s="28">
        <f t="shared" si="7"/>
        <v>58.333333333333336</v>
      </c>
      <c r="J253" s="29" t="s">
        <v>738</v>
      </c>
      <c r="K253" s="29" t="s">
        <v>722</v>
      </c>
      <c r="L253" s="70">
        <v>2</v>
      </c>
      <c r="M253" s="71">
        <v>2700000</v>
      </c>
      <c r="N253" s="30"/>
      <c r="O253" s="27" t="s">
        <v>770</v>
      </c>
      <c r="P253" s="30" t="s">
        <v>814</v>
      </c>
    </row>
    <row r="254" spans="1:16">
      <c r="A254" s="4" t="s">
        <v>165</v>
      </c>
      <c r="B254" s="4" t="s">
        <v>7</v>
      </c>
      <c r="C254" s="24">
        <v>78</v>
      </c>
      <c r="D254" s="21">
        <v>82</v>
      </c>
      <c r="E254" s="18">
        <v>70</v>
      </c>
      <c r="F254" s="16">
        <v>81.5</v>
      </c>
      <c r="G254" s="27" t="str">
        <f t="shared" si="6"/>
        <v>Brown</v>
      </c>
      <c r="H254" s="27">
        <v>23</v>
      </c>
      <c r="I254" s="28">
        <f t="shared" si="7"/>
        <v>80.5</v>
      </c>
      <c r="J254" s="29" t="s">
        <v>736</v>
      </c>
      <c r="K254" s="29" t="s">
        <v>721</v>
      </c>
      <c r="L254" s="70">
        <v>3</v>
      </c>
      <c r="M254" s="71">
        <v>3175000</v>
      </c>
      <c r="O254" s="27" t="s">
        <v>774</v>
      </c>
      <c r="P254" s="27" t="s">
        <v>814</v>
      </c>
    </row>
    <row r="255" spans="1:16">
      <c r="A255" s="4" t="s">
        <v>324</v>
      </c>
      <c r="B255" s="4" t="s">
        <v>7</v>
      </c>
      <c r="C255" s="24">
        <v>72</v>
      </c>
      <c r="D255" s="21">
        <v>72</v>
      </c>
      <c r="E255" s="18">
        <v>86</v>
      </c>
      <c r="F255" s="16">
        <v>74</v>
      </c>
      <c r="G255" s="27" t="str">
        <f t="shared" si="6"/>
        <v>Cooke</v>
      </c>
      <c r="H255" s="27">
        <v>29</v>
      </c>
      <c r="I255" s="28">
        <f t="shared" si="7"/>
        <v>72.666666666666671</v>
      </c>
      <c r="J255" s="29" t="s">
        <v>738</v>
      </c>
      <c r="K255" s="29" t="s">
        <v>720</v>
      </c>
      <c r="L255" s="70">
        <v>2</v>
      </c>
      <c r="M255" s="71">
        <v>1200000</v>
      </c>
      <c r="O255" s="27" t="s">
        <v>770</v>
      </c>
      <c r="P255" s="27" t="s">
        <v>814</v>
      </c>
    </row>
    <row r="256" spans="1:16">
      <c r="A256" s="4" t="s">
        <v>461</v>
      </c>
      <c r="B256" s="4" t="s">
        <v>7</v>
      </c>
      <c r="C256" s="24">
        <v>76</v>
      </c>
      <c r="D256" s="21">
        <v>75</v>
      </c>
      <c r="E256" s="18">
        <v>60</v>
      </c>
      <c r="F256" s="16">
        <v>84</v>
      </c>
      <c r="G256" s="27" t="str">
        <f t="shared" si="6"/>
        <v>Hartnell</v>
      </c>
      <c r="H256" s="27">
        <v>25</v>
      </c>
      <c r="I256" s="28">
        <f t="shared" si="7"/>
        <v>78.333333333333329</v>
      </c>
      <c r="J256" s="29" t="s">
        <v>736</v>
      </c>
      <c r="K256" s="29" t="s">
        <v>720</v>
      </c>
      <c r="L256" s="70">
        <v>2</v>
      </c>
      <c r="M256" s="71">
        <v>1300000</v>
      </c>
      <c r="O256" s="27" t="s">
        <v>775</v>
      </c>
      <c r="P256" s="27" t="s">
        <v>814</v>
      </c>
    </row>
    <row r="257" spans="1:16">
      <c r="A257" s="4" t="s">
        <v>253</v>
      </c>
      <c r="B257" s="4" t="s">
        <v>9</v>
      </c>
      <c r="C257" s="24">
        <v>82</v>
      </c>
      <c r="D257" s="21">
        <v>80</v>
      </c>
      <c r="E257" s="18">
        <v>70</v>
      </c>
      <c r="F257" s="16">
        <v>75</v>
      </c>
      <c r="G257" s="27" t="str">
        <f t="shared" si="6"/>
        <v>Liles</v>
      </c>
      <c r="H257" s="27">
        <v>27</v>
      </c>
      <c r="I257" s="28">
        <f t="shared" si="7"/>
        <v>79</v>
      </c>
      <c r="J257" s="29" t="s">
        <v>746</v>
      </c>
      <c r="K257" s="29" t="s">
        <v>722</v>
      </c>
      <c r="L257" s="27">
        <v>1</v>
      </c>
      <c r="M257" s="71">
        <v>2000000</v>
      </c>
      <c r="O257" s="27" t="s">
        <v>770</v>
      </c>
      <c r="P257" s="27" t="s">
        <v>814</v>
      </c>
    </row>
    <row r="258" spans="1:16">
      <c r="A258" s="4" t="s">
        <v>31</v>
      </c>
      <c r="B258" s="4" t="s">
        <v>9</v>
      </c>
      <c r="C258" s="24">
        <v>80</v>
      </c>
      <c r="D258" s="21">
        <v>80</v>
      </c>
      <c r="E258" s="18">
        <v>78</v>
      </c>
      <c r="F258" s="16">
        <v>78.5</v>
      </c>
      <c r="G258" s="27" t="str">
        <f t="shared" ref="G258:G321" si="8">MID(A258,SEARCH(" ",A258,1)+1,100)</f>
        <v>Meszaros</v>
      </c>
      <c r="H258" s="27">
        <v>22</v>
      </c>
      <c r="I258" s="28">
        <f t="shared" ref="I258:I321" si="9">(C258+D258+F258)/3</f>
        <v>79.5</v>
      </c>
      <c r="J258" s="29" t="s">
        <v>746</v>
      </c>
      <c r="K258" s="29" t="s">
        <v>720</v>
      </c>
      <c r="L258" s="70">
        <v>6</v>
      </c>
      <c r="M258" s="71">
        <v>4000000</v>
      </c>
      <c r="O258" s="27" t="s">
        <v>774</v>
      </c>
      <c r="P258" s="27" t="s">
        <v>814</v>
      </c>
    </row>
    <row r="259" spans="1:16">
      <c r="A259" s="4" t="s">
        <v>334</v>
      </c>
      <c r="B259" s="4" t="s">
        <v>9</v>
      </c>
      <c r="C259" s="24">
        <v>80</v>
      </c>
      <c r="D259" s="21">
        <v>80</v>
      </c>
      <c r="E259" s="18">
        <v>79</v>
      </c>
      <c r="F259" s="16">
        <v>75</v>
      </c>
      <c r="G259" s="27" t="str">
        <f t="shared" si="8"/>
        <v>Ohlund</v>
      </c>
      <c r="H259" s="27">
        <v>31</v>
      </c>
      <c r="I259" s="28">
        <f t="shared" si="9"/>
        <v>78.333333333333329</v>
      </c>
      <c r="J259" s="29" t="s">
        <v>742</v>
      </c>
      <c r="K259" s="29" t="s">
        <v>722</v>
      </c>
      <c r="L259" s="70">
        <v>2</v>
      </c>
      <c r="M259" s="71">
        <v>3500000</v>
      </c>
      <c r="O259" s="27" t="s">
        <v>770</v>
      </c>
      <c r="P259" s="27" t="s">
        <v>814</v>
      </c>
    </row>
    <row r="260" spans="1:16">
      <c r="A260" s="30" t="s">
        <v>607</v>
      </c>
      <c r="B260" s="27" t="s">
        <v>14</v>
      </c>
      <c r="C260" s="31">
        <v>70</v>
      </c>
      <c r="D260" s="32">
        <v>72</v>
      </c>
      <c r="E260" s="33">
        <v>80</v>
      </c>
      <c r="F260" s="34">
        <v>70</v>
      </c>
      <c r="G260" s="27" t="str">
        <f t="shared" si="8"/>
        <v>Sutter</v>
      </c>
      <c r="H260" s="30">
        <v>18</v>
      </c>
      <c r="I260" s="28">
        <f t="shared" si="9"/>
        <v>70.666666666666671</v>
      </c>
      <c r="J260" s="27" t="s">
        <v>742</v>
      </c>
      <c r="K260" s="27" t="s">
        <v>719</v>
      </c>
      <c r="L260" s="70">
        <v>3</v>
      </c>
      <c r="M260" s="71">
        <v>875000</v>
      </c>
      <c r="N260" s="27" t="s">
        <v>769</v>
      </c>
      <c r="O260" s="27" t="s">
        <v>769</v>
      </c>
      <c r="P260" s="27" t="s">
        <v>814</v>
      </c>
    </row>
    <row r="261" spans="1:16">
      <c r="A261" s="4" t="s">
        <v>395</v>
      </c>
      <c r="B261" s="4" t="s">
        <v>14</v>
      </c>
      <c r="C261" s="24">
        <v>77</v>
      </c>
      <c r="D261" s="21">
        <v>81</v>
      </c>
      <c r="E261" s="18">
        <v>67</v>
      </c>
      <c r="F261" s="16">
        <v>77</v>
      </c>
      <c r="G261" s="27" t="str">
        <f t="shared" si="8"/>
        <v>O'Sullivan</v>
      </c>
      <c r="H261" s="27">
        <v>22</v>
      </c>
      <c r="I261" s="28">
        <f t="shared" si="9"/>
        <v>78.333333333333329</v>
      </c>
      <c r="J261" s="29" t="s">
        <v>743</v>
      </c>
      <c r="K261" s="29" t="s">
        <v>721</v>
      </c>
      <c r="L261" s="70">
        <v>3</v>
      </c>
      <c r="M261" s="71">
        <v>2950000</v>
      </c>
      <c r="O261" s="27" t="s">
        <v>774</v>
      </c>
      <c r="P261" s="27" t="s">
        <v>814</v>
      </c>
    </row>
    <row r="262" spans="1:16">
      <c r="A262" s="4" t="s">
        <v>139</v>
      </c>
      <c r="B262" s="4" t="s">
        <v>7</v>
      </c>
      <c r="C262" s="24">
        <v>75</v>
      </c>
      <c r="D262" s="21">
        <v>80</v>
      </c>
      <c r="E262" s="18">
        <v>68</v>
      </c>
      <c r="F262" s="16">
        <v>77.5</v>
      </c>
      <c r="G262" s="27" t="str">
        <f t="shared" si="8"/>
        <v>Booth</v>
      </c>
      <c r="H262" s="27">
        <v>23</v>
      </c>
      <c r="I262" s="28">
        <f t="shared" si="9"/>
        <v>77.5</v>
      </c>
      <c r="J262" s="29" t="s">
        <v>742</v>
      </c>
      <c r="K262" s="29" t="s">
        <v>721</v>
      </c>
      <c r="L262" s="70">
        <v>1</v>
      </c>
      <c r="M262" s="71">
        <v>2000000</v>
      </c>
      <c r="O262" s="27" t="s">
        <v>774</v>
      </c>
      <c r="P262" s="27" t="s">
        <v>814</v>
      </c>
    </row>
    <row r="263" spans="1:16">
      <c r="A263" s="30" t="s">
        <v>565</v>
      </c>
      <c r="B263" s="30" t="s">
        <v>11</v>
      </c>
      <c r="C263" s="31">
        <v>62</v>
      </c>
      <c r="D263" s="32">
        <v>56</v>
      </c>
      <c r="E263" s="33">
        <v>88</v>
      </c>
      <c r="F263" s="34">
        <v>58</v>
      </c>
      <c r="G263" s="27" t="str">
        <f t="shared" si="8"/>
        <v>Grier</v>
      </c>
      <c r="H263" s="30">
        <v>32</v>
      </c>
      <c r="I263" s="28">
        <f t="shared" si="9"/>
        <v>58.666666666666664</v>
      </c>
      <c r="J263" s="27" t="s">
        <v>738</v>
      </c>
      <c r="K263" s="27" t="s">
        <v>9</v>
      </c>
      <c r="L263" s="70">
        <v>2</v>
      </c>
      <c r="M263" s="71">
        <v>1175000</v>
      </c>
      <c r="O263" s="27" t="s">
        <v>770</v>
      </c>
      <c r="P263" s="30" t="s">
        <v>814</v>
      </c>
    </row>
    <row r="264" spans="1:16">
      <c r="A264" s="30" t="s">
        <v>601</v>
      </c>
      <c r="B264" s="27" t="s">
        <v>11</v>
      </c>
      <c r="C264" s="31">
        <v>77</v>
      </c>
      <c r="D264" s="32">
        <v>77</v>
      </c>
      <c r="E264" s="33">
        <v>69</v>
      </c>
      <c r="F264" s="34">
        <v>77</v>
      </c>
      <c r="G264" s="27" t="str">
        <f t="shared" si="8"/>
        <v>Simmonds</v>
      </c>
      <c r="H264" s="30">
        <v>19</v>
      </c>
      <c r="I264" s="28">
        <f t="shared" si="9"/>
        <v>77</v>
      </c>
      <c r="J264" s="27" t="s">
        <v>749</v>
      </c>
      <c r="K264" s="27" t="s">
        <v>721</v>
      </c>
      <c r="L264" s="70">
        <v>3</v>
      </c>
      <c r="M264" s="71">
        <v>822000</v>
      </c>
      <c r="N264" s="27" t="s">
        <v>769</v>
      </c>
      <c r="O264" s="27" t="s">
        <v>769</v>
      </c>
      <c r="P264" s="27" t="s">
        <v>814</v>
      </c>
    </row>
    <row r="265" spans="1:16">
      <c r="A265" s="4" t="s">
        <v>472</v>
      </c>
      <c r="B265" s="4" t="s">
        <v>7</v>
      </c>
      <c r="C265" s="24">
        <v>73</v>
      </c>
      <c r="D265" s="21">
        <v>75</v>
      </c>
      <c r="E265" s="18">
        <v>40</v>
      </c>
      <c r="F265" s="16">
        <v>75</v>
      </c>
      <c r="G265" s="27" t="str">
        <f t="shared" si="8"/>
        <v>Samsonov</v>
      </c>
      <c r="H265" s="27">
        <v>29</v>
      </c>
      <c r="I265" s="28">
        <f t="shared" si="9"/>
        <v>74.333333333333329</v>
      </c>
      <c r="J265" s="29" t="s">
        <v>749</v>
      </c>
      <c r="K265" s="29" t="s">
        <v>722</v>
      </c>
      <c r="L265" s="70">
        <v>3</v>
      </c>
      <c r="M265" s="71">
        <v>650000</v>
      </c>
      <c r="O265" s="27" t="s">
        <v>770</v>
      </c>
      <c r="P265" s="27" t="s">
        <v>814</v>
      </c>
    </row>
    <row r="266" spans="1:16">
      <c r="A266" s="4" t="s">
        <v>315</v>
      </c>
      <c r="B266" s="4" t="s">
        <v>14</v>
      </c>
      <c r="C266" s="24">
        <v>82</v>
      </c>
      <c r="D266" s="21">
        <v>80</v>
      </c>
      <c r="E266" s="18">
        <v>65</v>
      </c>
      <c r="F266" s="16">
        <v>70</v>
      </c>
      <c r="G266" s="27" t="str">
        <f t="shared" si="8"/>
        <v>Hanzal</v>
      </c>
      <c r="H266" s="27">
        <v>20</v>
      </c>
      <c r="I266" s="28">
        <f t="shared" si="9"/>
        <v>77.333333333333329</v>
      </c>
      <c r="J266" s="29" t="s">
        <v>737</v>
      </c>
      <c r="K266" s="29" t="s">
        <v>721</v>
      </c>
      <c r="L266" s="70">
        <v>2</v>
      </c>
      <c r="M266" s="71">
        <v>850000</v>
      </c>
      <c r="N266" s="27" t="s">
        <v>769</v>
      </c>
      <c r="O266" s="27" t="s">
        <v>769</v>
      </c>
      <c r="P266" s="27" t="s">
        <v>814</v>
      </c>
    </row>
    <row r="267" spans="1:16">
      <c r="A267" s="4" t="s">
        <v>46</v>
      </c>
      <c r="B267" s="4" t="s">
        <v>11</v>
      </c>
      <c r="C267" s="24">
        <v>77</v>
      </c>
      <c r="D267" s="21">
        <v>80</v>
      </c>
      <c r="E267" s="18">
        <v>70</v>
      </c>
      <c r="F267" s="16">
        <v>72.5</v>
      </c>
      <c r="G267" s="27" t="str">
        <f t="shared" si="8"/>
        <v>Miettinen</v>
      </c>
      <c r="H267" s="27">
        <v>27</v>
      </c>
      <c r="I267" s="28">
        <f t="shared" si="9"/>
        <v>76.5</v>
      </c>
      <c r="J267" s="29" t="s">
        <v>743</v>
      </c>
      <c r="K267" s="29" t="s">
        <v>721</v>
      </c>
      <c r="L267" s="27">
        <v>3</v>
      </c>
      <c r="M267" s="71">
        <v>1650000</v>
      </c>
      <c r="O267" s="27" t="s">
        <v>770</v>
      </c>
      <c r="P267" s="27" t="s">
        <v>814</v>
      </c>
    </row>
    <row r="268" spans="1:16">
      <c r="A268" s="4" t="s">
        <v>329</v>
      </c>
      <c r="B268" s="4" t="s">
        <v>9</v>
      </c>
      <c r="C268" s="24">
        <v>76</v>
      </c>
      <c r="D268" s="21">
        <v>75</v>
      </c>
      <c r="E268" s="18">
        <v>72</v>
      </c>
      <c r="F268" s="16">
        <v>70</v>
      </c>
      <c r="G268" s="27" t="str">
        <f t="shared" si="8"/>
        <v>Niskanen</v>
      </c>
      <c r="H268" s="27">
        <v>21</v>
      </c>
      <c r="I268" s="28">
        <f t="shared" si="9"/>
        <v>73.666666666666671</v>
      </c>
      <c r="J268" s="29" t="s">
        <v>746</v>
      </c>
      <c r="K268" s="29" t="s">
        <v>719</v>
      </c>
      <c r="L268" s="70">
        <v>1</v>
      </c>
      <c r="M268" s="71">
        <v>850000</v>
      </c>
      <c r="N268" s="27" t="s">
        <v>769</v>
      </c>
      <c r="O268" s="27" t="s">
        <v>769</v>
      </c>
      <c r="P268" s="27" t="s">
        <v>814</v>
      </c>
    </row>
    <row r="269" spans="1:16">
      <c r="A269" s="30" t="s">
        <v>606</v>
      </c>
      <c r="B269" s="27" t="s">
        <v>11</v>
      </c>
      <c r="C269" s="31">
        <v>73</v>
      </c>
      <c r="D269" s="32">
        <v>77</v>
      </c>
      <c r="E269" s="33">
        <v>62</v>
      </c>
      <c r="F269" s="34">
        <v>78</v>
      </c>
      <c r="G269" s="27" t="str">
        <f t="shared" si="8"/>
        <v>Stewart</v>
      </c>
      <c r="H269" s="30">
        <v>20</v>
      </c>
      <c r="I269" s="28">
        <f t="shared" si="9"/>
        <v>76</v>
      </c>
      <c r="J269" s="27" t="s">
        <v>736</v>
      </c>
      <c r="K269" s="27" t="s">
        <v>720</v>
      </c>
      <c r="L269" s="70">
        <v>2</v>
      </c>
      <c r="M269" s="71">
        <v>850000</v>
      </c>
      <c r="N269" s="27" t="s">
        <v>769</v>
      </c>
      <c r="O269" s="27" t="s">
        <v>769</v>
      </c>
      <c r="P269" s="27" t="s">
        <v>814</v>
      </c>
    </row>
    <row r="270" spans="1:16">
      <c r="A270" s="4" t="s">
        <v>516</v>
      </c>
      <c r="B270" s="4" t="s">
        <v>7</v>
      </c>
      <c r="C270" s="24">
        <v>78</v>
      </c>
      <c r="D270" s="21">
        <v>77</v>
      </c>
      <c r="E270" s="18">
        <v>50</v>
      </c>
      <c r="F270" s="16">
        <v>70</v>
      </c>
      <c r="G270" s="27" t="str">
        <f t="shared" si="8"/>
        <v>Fleischmann</v>
      </c>
      <c r="H270" s="27">
        <v>23</v>
      </c>
      <c r="I270" s="28">
        <f t="shared" si="9"/>
        <v>75</v>
      </c>
      <c r="J270" s="29" t="s">
        <v>737</v>
      </c>
      <c r="K270" s="29" t="s">
        <v>720</v>
      </c>
      <c r="L270" s="70">
        <v>2</v>
      </c>
      <c r="M270" s="71">
        <v>750000</v>
      </c>
      <c r="O270" s="27" t="s">
        <v>774</v>
      </c>
      <c r="P270" s="27" t="s">
        <v>814</v>
      </c>
    </row>
    <row r="271" spans="1:16">
      <c r="A271" s="30" t="s">
        <v>587</v>
      </c>
      <c r="B271" s="27" t="s">
        <v>7</v>
      </c>
      <c r="C271" s="31">
        <v>58</v>
      </c>
      <c r="D271" s="32">
        <v>60</v>
      </c>
      <c r="E271" s="33">
        <v>69</v>
      </c>
      <c r="F271" s="34">
        <v>59</v>
      </c>
      <c r="G271" s="27" t="str">
        <f t="shared" si="8"/>
        <v>Nodl</v>
      </c>
      <c r="H271" s="30">
        <v>20</v>
      </c>
      <c r="I271" s="28">
        <f t="shared" si="9"/>
        <v>59</v>
      </c>
      <c r="J271" s="27" t="s">
        <v>738</v>
      </c>
      <c r="K271" s="27" t="s">
        <v>719</v>
      </c>
      <c r="L271" s="70">
        <v>2</v>
      </c>
      <c r="M271" s="71">
        <v>850000</v>
      </c>
      <c r="N271" s="27" t="s">
        <v>769</v>
      </c>
      <c r="O271" s="27" t="s">
        <v>769</v>
      </c>
      <c r="P271" s="30" t="s">
        <v>814</v>
      </c>
    </row>
    <row r="272" spans="1:16">
      <c r="A272" s="4" t="s">
        <v>438</v>
      </c>
      <c r="B272" s="4" t="s">
        <v>7</v>
      </c>
      <c r="C272" s="24">
        <v>77</v>
      </c>
      <c r="D272" s="21">
        <v>75</v>
      </c>
      <c r="E272" s="18">
        <v>75</v>
      </c>
      <c r="F272" s="16">
        <v>71</v>
      </c>
      <c r="G272" s="27" t="str">
        <f t="shared" si="8"/>
        <v>Olesz</v>
      </c>
      <c r="H272" s="27">
        <v>22</v>
      </c>
      <c r="I272" s="28">
        <f t="shared" si="9"/>
        <v>74.333333333333329</v>
      </c>
      <c r="J272" s="29" t="s">
        <v>737</v>
      </c>
      <c r="K272" s="29" t="s">
        <v>721</v>
      </c>
      <c r="L272" s="70">
        <v>1</v>
      </c>
      <c r="M272" s="71">
        <v>1550000</v>
      </c>
      <c r="O272" s="27" t="s">
        <v>774</v>
      </c>
      <c r="P272" s="27" t="s">
        <v>814</v>
      </c>
    </row>
    <row r="273" spans="1:16">
      <c r="A273" s="4" t="s">
        <v>96</v>
      </c>
      <c r="B273" s="4" t="s">
        <v>11</v>
      </c>
      <c r="C273" s="24">
        <v>70</v>
      </c>
      <c r="D273" s="21">
        <v>75</v>
      </c>
      <c r="E273" s="18">
        <v>75</v>
      </c>
      <c r="F273" s="16">
        <v>75</v>
      </c>
      <c r="G273" s="27" t="str">
        <f t="shared" si="8"/>
        <v>Clark</v>
      </c>
      <c r="H273" s="27">
        <v>31</v>
      </c>
      <c r="I273" s="28">
        <f t="shared" si="9"/>
        <v>73.333333333333329</v>
      </c>
      <c r="J273" s="29" t="s">
        <v>736</v>
      </c>
      <c r="K273" s="29" t="s">
        <v>14</v>
      </c>
      <c r="L273" s="70">
        <v>3</v>
      </c>
      <c r="M273" s="71">
        <v>2000000</v>
      </c>
      <c r="O273" s="27" t="s">
        <v>770</v>
      </c>
      <c r="P273" s="27" t="s">
        <v>814</v>
      </c>
    </row>
    <row r="274" spans="1:16">
      <c r="A274" s="30" t="s">
        <v>616</v>
      </c>
      <c r="B274" s="27" t="s">
        <v>9</v>
      </c>
      <c r="C274" s="31">
        <v>65</v>
      </c>
      <c r="D274" s="32">
        <v>62</v>
      </c>
      <c r="E274" s="33">
        <v>80</v>
      </c>
      <c r="F274" s="34">
        <v>63</v>
      </c>
      <c r="G274" s="27" t="str">
        <f t="shared" si="8"/>
        <v>Alzner</v>
      </c>
      <c r="H274" s="30">
        <v>19</v>
      </c>
      <c r="I274" s="28">
        <f t="shared" si="9"/>
        <v>63.333333333333336</v>
      </c>
      <c r="J274" s="30" t="s">
        <v>738</v>
      </c>
      <c r="K274" s="30" t="s">
        <v>719</v>
      </c>
      <c r="L274" s="70">
        <v>3</v>
      </c>
      <c r="M274" s="71">
        <v>875000</v>
      </c>
      <c r="N274" s="27" t="s">
        <v>769</v>
      </c>
      <c r="O274" s="27" t="s">
        <v>769</v>
      </c>
      <c r="P274" s="27" t="s">
        <v>814</v>
      </c>
    </row>
    <row r="275" spans="1:16">
      <c r="A275" s="4" t="s">
        <v>182</v>
      </c>
      <c r="B275" s="4" t="s">
        <v>9</v>
      </c>
      <c r="C275" s="24">
        <v>73</v>
      </c>
      <c r="D275" s="21">
        <v>68</v>
      </c>
      <c r="E275" s="18">
        <v>79</v>
      </c>
      <c r="F275" s="16">
        <v>70</v>
      </c>
      <c r="G275" s="27" t="str">
        <f t="shared" si="8"/>
        <v>Tyutin</v>
      </c>
      <c r="H275" s="27">
        <v>24</v>
      </c>
      <c r="I275" s="28">
        <f t="shared" si="9"/>
        <v>70.333333333333329</v>
      </c>
      <c r="J275" s="29" t="s">
        <v>742</v>
      </c>
      <c r="K275" s="29" t="s">
        <v>722</v>
      </c>
      <c r="L275" s="70">
        <v>4</v>
      </c>
      <c r="M275" s="71">
        <v>2800000</v>
      </c>
      <c r="O275" s="27" t="s">
        <v>774</v>
      </c>
      <c r="P275" s="27" t="s">
        <v>814</v>
      </c>
    </row>
    <row r="276" spans="1:16">
      <c r="A276" s="4" t="s">
        <v>277</v>
      </c>
      <c r="B276" s="4" t="s">
        <v>14</v>
      </c>
      <c r="C276" s="24">
        <v>75</v>
      </c>
      <c r="D276" s="21">
        <v>68</v>
      </c>
      <c r="E276" s="18">
        <v>87</v>
      </c>
      <c r="F276" s="16">
        <v>69</v>
      </c>
      <c r="G276" s="27" t="str">
        <f t="shared" si="8"/>
        <v>Draper</v>
      </c>
      <c r="H276" s="27">
        <v>36</v>
      </c>
      <c r="I276" s="28">
        <f t="shared" si="9"/>
        <v>70.666666666666671</v>
      </c>
      <c r="J276" s="29" t="s">
        <v>738</v>
      </c>
      <c r="K276" s="29" t="s">
        <v>723</v>
      </c>
      <c r="L276" s="70">
        <v>3</v>
      </c>
      <c r="M276" s="71">
        <v>1580000</v>
      </c>
      <c r="N276" s="30"/>
      <c r="O276" s="27" t="s">
        <v>770</v>
      </c>
      <c r="P276" s="27" t="s">
        <v>814</v>
      </c>
    </row>
    <row r="277" spans="1:16">
      <c r="A277" s="4" t="s">
        <v>32</v>
      </c>
      <c r="B277" s="4" t="s">
        <v>9</v>
      </c>
      <c r="C277" s="24">
        <v>72</v>
      </c>
      <c r="D277" s="21">
        <v>65</v>
      </c>
      <c r="E277" s="18">
        <v>79</v>
      </c>
      <c r="F277" s="16">
        <v>65</v>
      </c>
      <c r="G277" s="27" t="str">
        <f t="shared" si="8"/>
        <v>Sekera</v>
      </c>
      <c r="H277" s="27">
        <v>21</v>
      </c>
      <c r="I277" s="28">
        <f t="shared" si="9"/>
        <v>67.333333333333329</v>
      </c>
      <c r="J277" s="29" t="s">
        <v>738</v>
      </c>
      <c r="K277" s="29" t="s">
        <v>720</v>
      </c>
      <c r="L277" s="70">
        <v>1</v>
      </c>
      <c r="M277" s="71">
        <v>675000</v>
      </c>
      <c r="N277" s="27" t="s">
        <v>769</v>
      </c>
      <c r="O277" s="27" t="s">
        <v>769</v>
      </c>
      <c r="P277" s="27" t="s">
        <v>814</v>
      </c>
    </row>
    <row r="278" spans="1:16">
      <c r="A278" s="4" t="s">
        <v>604</v>
      </c>
      <c r="B278" s="4" t="s">
        <v>14</v>
      </c>
      <c r="C278" s="24">
        <v>70</v>
      </c>
      <c r="D278" s="21">
        <v>66</v>
      </c>
      <c r="E278" s="18">
        <v>89</v>
      </c>
      <c r="F278" s="16">
        <v>70</v>
      </c>
      <c r="G278" s="27" t="str">
        <f t="shared" si="8"/>
        <v>Steckel</v>
      </c>
      <c r="H278" s="27">
        <v>25</v>
      </c>
      <c r="I278" s="28">
        <f t="shared" si="9"/>
        <v>68.666666666666671</v>
      </c>
      <c r="J278" s="29" t="s">
        <v>738</v>
      </c>
      <c r="K278" s="29" t="s">
        <v>721</v>
      </c>
      <c r="L278" s="70">
        <v>2</v>
      </c>
      <c r="M278" s="71">
        <v>1100000</v>
      </c>
      <c r="O278" s="27" t="s">
        <v>775</v>
      </c>
      <c r="P278" s="27" t="s">
        <v>814</v>
      </c>
    </row>
    <row r="279" spans="1:16">
      <c r="A279" s="4" t="s">
        <v>368</v>
      </c>
      <c r="B279" s="4" t="s">
        <v>11</v>
      </c>
      <c r="C279" s="24">
        <v>85</v>
      </c>
      <c r="D279" s="21">
        <v>80</v>
      </c>
      <c r="E279" s="18">
        <v>60</v>
      </c>
      <c r="F279" s="16">
        <v>82</v>
      </c>
      <c r="G279" s="27" t="str">
        <f t="shared" si="8"/>
        <v>Satan</v>
      </c>
      <c r="H279" s="27">
        <v>33</v>
      </c>
      <c r="I279" s="28">
        <f t="shared" si="9"/>
        <v>82.333333333333329</v>
      </c>
      <c r="J279" s="29" t="s">
        <v>737</v>
      </c>
      <c r="K279" s="29" t="s">
        <v>9</v>
      </c>
      <c r="L279" s="27">
        <v>1</v>
      </c>
      <c r="M279" s="71">
        <v>2460000</v>
      </c>
      <c r="N279" s="30"/>
      <c r="O279" s="27" t="s">
        <v>770</v>
      </c>
      <c r="P279" s="27" t="s">
        <v>814</v>
      </c>
    </row>
    <row r="280" spans="1:16">
      <c r="A280" s="4" t="s">
        <v>235</v>
      </c>
      <c r="B280" s="4" t="s">
        <v>9</v>
      </c>
      <c r="C280" s="24">
        <v>65</v>
      </c>
      <c r="D280" s="21">
        <v>60</v>
      </c>
      <c r="E280" s="18">
        <v>80</v>
      </c>
      <c r="F280" s="16">
        <v>67.5</v>
      </c>
      <c r="G280" s="27" t="str">
        <f t="shared" si="8"/>
        <v>Schultz</v>
      </c>
      <c r="H280" s="27">
        <v>21</v>
      </c>
      <c r="I280" s="28">
        <f t="shared" si="9"/>
        <v>64.166666666666671</v>
      </c>
      <c r="J280" s="29" t="s">
        <v>738</v>
      </c>
      <c r="K280" s="29" t="s">
        <v>720</v>
      </c>
      <c r="L280" s="70">
        <v>1</v>
      </c>
      <c r="M280" s="71">
        <v>763000</v>
      </c>
      <c r="N280" s="27" t="s">
        <v>769</v>
      </c>
      <c r="O280" s="27" t="s">
        <v>769</v>
      </c>
      <c r="P280" s="27" t="s">
        <v>814</v>
      </c>
    </row>
    <row r="281" spans="1:16">
      <c r="A281" s="4" t="s">
        <v>515</v>
      </c>
      <c r="B281" s="4" t="s">
        <v>9</v>
      </c>
      <c r="C281" s="24">
        <v>78</v>
      </c>
      <c r="D281" s="21">
        <v>80</v>
      </c>
      <c r="E281" s="18">
        <v>65</v>
      </c>
      <c r="F281" s="16">
        <v>76.5</v>
      </c>
      <c r="G281" s="27" t="str">
        <f t="shared" si="8"/>
        <v>Preissing</v>
      </c>
      <c r="H281" s="27">
        <v>29</v>
      </c>
      <c r="I281" s="28">
        <f t="shared" si="9"/>
        <v>78.166666666666671</v>
      </c>
      <c r="J281" s="29" t="s">
        <v>746</v>
      </c>
      <c r="K281" s="29" t="s">
        <v>722</v>
      </c>
      <c r="L281" s="70">
        <v>4</v>
      </c>
      <c r="M281" s="71">
        <v>2300000</v>
      </c>
      <c r="O281" s="27" t="s">
        <v>770</v>
      </c>
      <c r="P281" s="27" t="s">
        <v>814</v>
      </c>
    </row>
    <row r="282" spans="1:16">
      <c r="A282" s="30" t="s">
        <v>609</v>
      </c>
      <c r="B282" s="27" t="s">
        <v>14</v>
      </c>
      <c r="C282" s="31">
        <v>99</v>
      </c>
      <c r="D282" s="32">
        <v>96</v>
      </c>
      <c r="E282" s="33">
        <v>64</v>
      </c>
      <c r="F282" s="34">
        <v>75</v>
      </c>
      <c r="G282" s="27" t="str">
        <f t="shared" si="8"/>
        <v>Thornton</v>
      </c>
      <c r="H282" s="30">
        <v>28</v>
      </c>
      <c r="I282" s="28">
        <f t="shared" si="9"/>
        <v>90</v>
      </c>
      <c r="J282" s="27" t="s">
        <v>737</v>
      </c>
      <c r="K282" s="27" t="s">
        <v>14</v>
      </c>
      <c r="L282" s="27">
        <v>3</v>
      </c>
      <c r="M282" s="71">
        <v>7200000</v>
      </c>
      <c r="O282" s="27" t="s">
        <v>770</v>
      </c>
      <c r="P282" s="27" t="s">
        <v>807</v>
      </c>
    </row>
    <row r="283" spans="1:16">
      <c r="A283" s="4" t="s">
        <v>474</v>
      </c>
      <c r="B283" s="4" t="s">
        <v>11</v>
      </c>
      <c r="C283" s="24">
        <v>86</v>
      </c>
      <c r="D283" s="21">
        <v>87</v>
      </c>
      <c r="E283" s="18">
        <v>75</v>
      </c>
      <c r="F283" s="16">
        <v>89</v>
      </c>
      <c r="G283" s="27" t="str">
        <f t="shared" si="8"/>
        <v>Doan</v>
      </c>
      <c r="H283" s="27">
        <v>31</v>
      </c>
      <c r="I283" s="28">
        <f t="shared" si="9"/>
        <v>87.333333333333329</v>
      </c>
      <c r="J283" s="29" t="s">
        <v>736</v>
      </c>
      <c r="K283" s="29" t="s">
        <v>722</v>
      </c>
      <c r="L283" s="70">
        <v>5</v>
      </c>
      <c r="M283" s="71">
        <v>4550000</v>
      </c>
      <c r="O283" s="27" t="s">
        <v>770</v>
      </c>
      <c r="P283" s="27" t="s">
        <v>807</v>
      </c>
    </row>
    <row r="284" spans="1:16">
      <c r="A284" s="4" t="s">
        <v>407</v>
      </c>
      <c r="B284" s="4" t="s">
        <v>11</v>
      </c>
      <c r="C284" s="24">
        <v>89</v>
      </c>
      <c r="D284" s="21">
        <v>90</v>
      </c>
      <c r="E284" s="18">
        <v>70</v>
      </c>
      <c r="F284" s="16">
        <v>80</v>
      </c>
      <c r="G284" s="27" t="str">
        <f t="shared" si="8"/>
        <v>Demitra</v>
      </c>
      <c r="H284" s="27">
        <v>33</v>
      </c>
      <c r="I284" s="28">
        <f t="shared" si="9"/>
        <v>86.333333333333329</v>
      </c>
      <c r="J284" s="29" t="s">
        <v>737</v>
      </c>
      <c r="K284" s="29" t="s">
        <v>723</v>
      </c>
      <c r="L284" s="27">
        <v>2</v>
      </c>
      <c r="M284" s="71">
        <v>4000000</v>
      </c>
      <c r="N284" s="30"/>
      <c r="O284" s="27" t="s">
        <v>770</v>
      </c>
      <c r="P284" s="27" t="s">
        <v>807</v>
      </c>
    </row>
    <row r="285" spans="1:16">
      <c r="A285" s="4" t="s">
        <v>130</v>
      </c>
      <c r="B285" s="4" t="s">
        <v>7</v>
      </c>
      <c r="C285" s="24">
        <v>80</v>
      </c>
      <c r="D285" s="21">
        <v>90</v>
      </c>
      <c r="E285" s="18">
        <v>75</v>
      </c>
      <c r="F285" s="16">
        <v>85</v>
      </c>
      <c r="G285" s="27" t="str">
        <f t="shared" si="8"/>
        <v>Sedin</v>
      </c>
      <c r="H285" s="27">
        <v>27</v>
      </c>
      <c r="I285" s="28">
        <f t="shared" si="9"/>
        <v>85</v>
      </c>
      <c r="J285" s="29" t="s">
        <v>736</v>
      </c>
      <c r="K285" s="29" t="s">
        <v>721</v>
      </c>
      <c r="L285" s="70">
        <v>2</v>
      </c>
      <c r="M285" s="71">
        <v>4100000</v>
      </c>
      <c r="O285" s="27" t="s">
        <v>770</v>
      </c>
      <c r="P285" s="27" t="s">
        <v>807</v>
      </c>
    </row>
    <row r="286" spans="1:16">
      <c r="A286" s="4" t="s">
        <v>105</v>
      </c>
      <c r="B286" s="4" t="s">
        <v>9</v>
      </c>
      <c r="C286" s="24">
        <v>85</v>
      </c>
      <c r="D286" s="21">
        <v>85</v>
      </c>
      <c r="E286" s="18">
        <v>95</v>
      </c>
      <c r="F286" s="16">
        <v>85</v>
      </c>
      <c r="G286" s="27" t="str">
        <f t="shared" si="8"/>
        <v>Pronger</v>
      </c>
      <c r="H286" s="27">
        <v>33</v>
      </c>
      <c r="I286" s="28">
        <f t="shared" si="9"/>
        <v>85</v>
      </c>
      <c r="J286" s="29" t="s">
        <v>738</v>
      </c>
      <c r="K286" s="29" t="s">
        <v>14</v>
      </c>
      <c r="L286" s="70">
        <v>3</v>
      </c>
      <c r="M286" s="71">
        <v>6250000</v>
      </c>
      <c r="N286" s="30"/>
      <c r="O286" s="27" t="s">
        <v>770</v>
      </c>
      <c r="P286" s="27" t="s">
        <v>807</v>
      </c>
    </row>
    <row r="287" spans="1:16" ht="12" customHeight="1">
      <c r="A287" s="4" t="s">
        <v>200</v>
      </c>
      <c r="B287" s="4" t="s">
        <v>9</v>
      </c>
      <c r="C287" s="24">
        <v>65</v>
      </c>
      <c r="D287" s="21">
        <v>55</v>
      </c>
      <c r="E287" s="18">
        <v>90</v>
      </c>
      <c r="F287" s="16">
        <v>65</v>
      </c>
      <c r="G287" s="27" t="str">
        <f t="shared" si="8"/>
        <v>Gill</v>
      </c>
      <c r="H287" s="27">
        <v>32</v>
      </c>
      <c r="I287" s="28">
        <f t="shared" si="9"/>
        <v>61.666666666666664</v>
      </c>
      <c r="J287" s="29" t="s">
        <v>738</v>
      </c>
      <c r="K287" s="29" t="s">
        <v>14</v>
      </c>
      <c r="L287" s="70">
        <v>2</v>
      </c>
      <c r="M287" s="71">
        <v>2075000</v>
      </c>
      <c r="O287" s="27" t="s">
        <v>770</v>
      </c>
      <c r="P287" s="30" t="s">
        <v>807</v>
      </c>
    </row>
    <row r="288" spans="1:16">
      <c r="A288" s="4" t="s">
        <v>201</v>
      </c>
      <c r="B288" s="4" t="s">
        <v>14</v>
      </c>
      <c r="C288" s="24">
        <v>90</v>
      </c>
      <c r="D288" s="21">
        <v>90</v>
      </c>
      <c r="E288" s="18">
        <v>80</v>
      </c>
      <c r="F288" s="16">
        <v>75</v>
      </c>
      <c r="G288" s="27" t="str">
        <f t="shared" si="8"/>
        <v>Sedin</v>
      </c>
      <c r="H288" s="27">
        <v>27</v>
      </c>
      <c r="I288" s="28">
        <f t="shared" si="9"/>
        <v>85</v>
      </c>
      <c r="J288" s="29" t="s">
        <v>737</v>
      </c>
      <c r="K288" s="29" t="s">
        <v>721</v>
      </c>
      <c r="L288" s="70">
        <v>2</v>
      </c>
      <c r="M288" s="71">
        <v>4100000</v>
      </c>
      <c r="O288" s="27" t="s">
        <v>770</v>
      </c>
      <c r="P288" s="27" t="s">
        <v>807</v>
      </c>
    </row>
    <row r="289" spans="1:16">
      <c r="A289" s="4" t="s">
        <v>354</v>
      </c>
      <c r="B289" s="4" t="s">
        <v>14</v>
      </c>
      <c r="C289" s="24">
        <v>85</v>
      </c>
      <c r="D289" s="21">
        <v>86</v>
      </c>
      <c r="E289" s="18">
        <v>80</v>
      </c>
      <c r="F289" s="16">
        <v>82.5</v>
      </c>
      <c r="G289" s="27" t="str">
        <f t="shared" si="8"/>
        <v>Modano</v>
      </c>
      <c r="H289" s="27">
        <v>37</v>
      </c>
      <c r="I289" s="28">
        <f t="shared" si="9"/>
        <v>84.5</v>
      </c>
      <c r="J289" s="29" t="s">
        <v>736</v>
      </c>
      <c r="K289" s="29" t="s">
        <v>9</v>
      </c>
      <c r="L289" s="70">
        <v>3</v>
      </c>
      <c r="M289" s="71">
        <v>3450000</v>
      </c>
      <c r="N289" s="30"/>
      <c r="O289" s="27" t="s">
        <v>770</v>
      </c>
      <c r="P289" s="27" t="s">
        <v>807</v>
      </c>
    </row>
    <row r="290" spans="1:16">
      <c r="A290" s="4" t="s">
        <v>380</v>
      </c>
      <c r="B290" s="4" t="s">
        <v>14</v>
      </c>
      <c r="C290" s="24">
        <v>85</v>
      </c>
      <c r="D290" s="21">
        <v>88</v>
      </c>
      <c r="E290" s="18">
        <v>75</v>
      </c>
      <c r="F290" s="16">
        <v>82.5</v>
      </c>
      <c r="G290" s="27" t="str">
        <f t="shared" si="8"/>
        <v>Antropov</v>
      </c>
      <c r="H290" s="27">
        <v>27</v>
      </c>
      <c r="I290" s="28">
        <f t="shared" si="9"/>
        <v>85.166666666666671</v>
      </c>
      <c r="J290" s="29" t="s">
        <v>743</v>
      </c>
      <c r="K290" s="29" t="s">
        <v>722</v>
      </c>
      <c r="L290" s="70">
        <v>2</v>
      </c>
      <c r="M290" s="71">
        <v>2050000</v>
      </c>
      <c r="O290" s="27" t="s">
        <v>770</v>
      </c>
      <c r="P290" s="27" t="s">
        <v>807</v>
      </c>
    </row>
    <row r="291" spans="1:16">
      <c r="A291" s="4" t="s">
        <v>23</v>
      </c>
      <c r="B291" s="4" t="s">
        <v>7</v>
      </c>
      <c r="C291" s="24">
        <v>82</v>
      </c>
      <c r="D291" s="21">
        <v>85</v>
      </c>
      <c r="E291" s="18">
        <v>65</v>
      </c>
      <c r="F291" s="16">
        <v>84</v>
      </c>
      <c r="G291" s="27" t="str">
        <f t="shared" si="8"/>
        <v>Frolov</v>
      </c>
      <c r="H291" s="27">
        <v>25</v>
      </c>
      <c r="I291" s="28">
        <f t="shared" si="9"/>
        <v>83.666666666666671</v>
      </c>
      <c r="J291" s="29" t="s">
        <v>736</v>
      </c>
      <c r="K291" s="29" t="s">
        <v>722</v>
      </c>
      <c r="L291" s="70">
        <v>3</v>
      </c>
      <c r="M291" s="71">
        <v>2900000</v>
      </c>
      <c r="O291" s="27" t="s">
        <v>775</v>
      </c>
      <c r="P291" s="27" t="s">
        <v>807</v>
      </c>
    </row>
    <row r="292" spans="1:16">
      <c r="A292" s="4" t="s">
        <v>301</v>
      </c>
      <c r="B292" s="4" t="s">
        <v>11</v>
      </c>
      <c r="C292" s="24">
        <v>77</v>
      </c>
      <c r="D292" s="21">
        <v>90</v>
      </c>
      <c r="E292" s="18">
        <v>50</v>
      </c>
      <c r="F292" s="16">
        <v>82.5</v>
      </c>
      <c r="G292" s="27" t="str">
        <f t="shared" si="8"/>
        <v>Svatos</v>
      </c>
      <c r="H292" s="27">
        <v>25</v>
      </c>
      <c r="I292" s="28">
        <f t="shared" si="9"/>
        <v>83.166666666666671</v>
      </c>
      <c r="J292" s="29" t="s">
        <v>736</v>
      </c>
      <c r="K292" s="29" t="s">
        <v>14</v>
      </c>
      <c r="L292" s="70">
        <v>2</v>
      </c>
      <c r="M292" s="71">
        <v>3000000</v>
      </c>
      <c r="O292" s="27" t="s">
        <v>775</v>
      </c>
      <c r="P292" s="27" t="s">
        <v>807</v>
      </c>
    </row>
    <row r="293" spans="1:16">
      <c r="A293" s="4" t="s">
        <v>21</v>
      </c>
      <c r="B293" s="4" t="s">
        <v>7</v>
      </c>
      <c r="C293" s="24">
        <v>86</v>
      </c>
      <c r="D293" s="21">
        <v>86</v>
      </c>
      <c r="E293" s="18">
        <v>60</v>
      </c>
      <c r="F293" s="16">
        <v>75</v>
      </c>
      <c r="G293" s="27" t="str">
        <f t="shared" si="8"/>
        <v>Tanguay</v>
      </c>
      <c r="H293" s="27">
        <v>28</v>
      </c>
      <c r="I293" s="28">
        <f t="shared" si="9"/>
        <v>82.333333333333329</v>
      </c>
      <c r="J293" s="29" t="s">
        <v>737</v>
      </c>
      <c r="K293" s="29" t="s">
        <v>14</v>
      </c>
      <c r="L293" s="70">
        <v>2</v>
      </c>
      <c r="M293" s="71">
        <v>3450000</v>
      </c>
      <c r="O293" s="27" t="s">
        <v>770</v>
      </c>
      <c r="P293" s="27" t="s">
        <v>807</v>
      </c>
    </row>
    <row r="294" spans="1:16">
      <c r="A294" s="4" t="s">
        <v>137</v>
      </c>
      <c r="B294" s="4" t="s">
        <v>14</v>
      </c>
      <c r="C294" s="24">
        <v>75</v>
      </c>
      <c r="D294" s="21">
        <v>77</v>
      </c>
      <c r="E294" s="18">
        <v>60</v>
      </c>
      <c r="F294" s="16">
        <v>70</v>
      </c>
      <c r="G294" s="27" t="str">
        <f t="shared" si="8"/>
        <v>Backes</v>
      </c>
      <c r="H294" s="27">
        <v>23</v>
      </c>
      <c r="I294" s="28">
        <f t="shared" si="9"/>
        <v>74</v>
      </c>
      <c r="J294" s="29" t="s">
        <v>737</v>
      </c>
      <c r="K294" s="29" t="s">
        <v>719</v>
      </c>
      <c r="L294" s="27">
        <v>3</v>
      </c>
      <c r="M294" s="71">
        <v>2500000</v>
      </c>
      <c r="O294" s="27" t="s">
        <v>774</v>
      </c>
      <c r="P294" s="27" t="s">
        <v>807</v>
      </c>
    </row>
    <row r="295" spans="1:16">
      <c r="A295" s="4" t="s">
        <v>177</v>
      </c>
      <c r="B295" s="4" t="s">
        <v>7</v>
      </c>
      <c r="C295" s="24">
        <v>78</v>
      </c>
      <c r="D295" s="21">
        <v>85</v>
      </c>
      <c r="E295" s="18">
        <v>70</v>
      </c>
      <c r="F295" s="16">
        <v>82.5</v>
      </c>
      <c r="G295" s="27" t="str">
        <f t="shared" si="8"/>
        <v>Cole</v>
      </c>
      <c r="H295" s="27">
        <v>29</v>
      </c>
      <c r="I295" s="28">
        <f t="shared" si="9"/>
        <v>81.833333333333329</v>
      </c>
      <c r="J295" s="29" t="s">
        <v>736</v>
      </c>
      <c r="K295" s="29" t="s">
        <v>722</v>
      </c>
      <c r="L295" s="70">
        <v>2</v>
      </c>
      <c r="M295" s="71">
        <v>4000000</v>
      </c>
      <c r="O295" s="27" t="s">
        <v>770</v>
      </c>
      <c r="P295" s="27" t="s">
        <v>807</v>
      </c>
    </row>
    <row r="296" spans="1:16">
      <c r="A296" s="4" t="s">
        <v>490</v>
      </c>
      <c r="B296" s="4" t="s">
        <v>14</v>
      </c>
      <c r="C296" s="24">
        <v>84</v>
      </c>
      <c r="D296" s="21">
        <v>82</v>
      </c>
      <c r="E296" s="18">
        <v>70</v>
      </c>
      <c r="F296" s="16">
        <v>75</v>
      </c>
      <c r="G296" s="27" t="str">
        <f t="shared" si="8"/>
        <v>Weiss</v>
      </c>
      <c r="H296" s="27">
        <v>24</v>
      </c>
      <c r="I296" s="28">
        <f t="shared" si="9"/>
        <v>80.333333333333329</v>
      </c>
      <c r="J296" s="29" t="s">
        <v>737</v>
      </c>
      <c r="K296" s="29" t="s">
        <v>722</v>
      </c>
      <c r="L296" s="70">
        <v>6</v>
      </c>
      <c r="M296" s="71">
        <v>3100000</v>
      </c>
      <c r="O296" s="27" t="s">
        <v>774</v>
      </c>
      <c r="P296" s="27" t="s">
        <v>807</v>
      </c>
    </row>
    <row r="297" spans="1:16">
      <c r="A297" s="4" t="s">
        <v>427</v>
      </c>
      <c r="B297" s="4" t="s">
        <v>11</v>
      </c>
      <c r="C297" s="24">
        <v>75</v>
      </c>
      <c r="D297" s="21">
        <v>86</v>
      </c>
      <c r="E297" s="18">
        <v>55</v>
      </c>
      <c r="F297" s="16">
        <v>79.5</v>
      </c>
      <c r="G297" s="27" t="str">
        <f t="shared" si="8"/>
        <v>Zednik</v>
      </c>
      <c r="H297" s="27">
        <v>31</v>
      </c>
      <c r="I297" s="28">
        <f t="shared" si="9"/>
        <v>80.166666666666671</v>
      </c>
      <c r="J297" s="29" t="s">
        <v>736</v>
      </c>
      <c r="K297" s="29" t="s">
        <v>723</v>
      </c>
      <c r="L297" s="27">
        <v>2</v>
      </c>
      <c r="M297" s="71">
        <v>2450000</v>
      </c>
      <c r="O297" s="27" t="s">
        <v>770</v>
      </c>
      <c r="P297" s="27" t="s">
        <v>807</v>
      </c>
    </row>
    <row r="298" spans="1:16">
      <c r="A298" s="4" t="s">
        <v>423</v>
      </c>
      <c r="B298" s="4" t="s">
        <v>7</v>
      </c>
      <c r="C298" s="24">
        <v>80</v>
      </c>
      <c r="D298" s="21">
        <v>80</v>
      </c>
      <c r="E298" s="18">
        <v>60</v>
      </c>
      <c r="F298" s="16">
        <v>80</v>
      </c>
      <c r="G298" s="27" t="str">
        <f t="shared" si="8"/>
        <v>Whitney</v>
      </c>
      <c r="H298" s="27">
        <v>35</v>
      </c>
      <c r="I298" s="28">
        <f t="shared" si="9"/>
        <v>80</v>
      </c>
      <c r="J298" s="29" t="s">
        <v>743</v>
      </c>
      <c r="K298" s="29" t="s">
        <v>9</v>
      </c>
      <c r="L298" s="70">
        <v>3</v>
      </c>
      <c r="M298" s="71">
        <v>3000000</v>
      </c>
      <c r="N298" s="30"/>
      <c r="O298" s="27" t="s">
        <v>770</v>
      </c>
      <c r="P298" s="27" t="s">
        <v>807</v>
      </c>
    </row>
    <row r="299" spans="1:16">
      <c r="A299" s="4" t="s">
        <v>325</v>
      </c>
      <c r="B299" s="4" t="s">
        <v>14</v>
      </c>
      <c r="C299" s="24">
        <v>80</v>
      </c>
      <c r="D299" s="21">
        <v>80</v>
      </c>
      <c r="E299" s="18">
        <v>80</v>
      </c>
      <c r="F299" s="16">
        <v>78.5</v>
      </c>
      <c r="G299" s="27" t="str">
        <f t="shared" si="8"/>
        <v>Cullen</v>
      </c>
      <c r="H299" s="27">
        <v>31</v>
      </c>
      <c r="I299" s="28">
        <f t="shared" si="9"/>
        <v>79.5</v>
      </c>
      <c r="J299" s="29" t="s">
        <v>742</v>
      </c>
      <c r="K299" s="29" t="s">
        <v>722</v>
      </c>
      <c r="L299" s="70">
        <v>3</v>
      </c>
      <c r="M299" s="71">
        <v>2875000</v>
      </c>
      <c r="O299" s="27" t="s">
        <v>770</v>
      </c>
      <c r="P299" s="27" t="s">
        <v>807</v>
      </c>
    </row>
    <row r="300" spans="1:16">
      <c r="A300" s="4" t="s">
        <v>56</v>
      </c>
      <c r="B300" s="4" t="s">
        <v>11</v>
      </c>
      <c r="C300" s="24">
        <v>77</v>
      </c>
      <c r="D300" s="21">
        <v>82</v>
      </c>
      <c r="E300" s="18">
        <v>50</v>
      </c>
      <c r="F300" s="16">
        <v>79</v>
      </c>
      <c r="G300" s="27" t="str">
        <f t="shared" si="8"/>
        <v>Ryan</v>
      </c>
      <c r="H300" s="27">
        <v>20</v>
      </c>
      <c r="I300" s="28">
        <f t="shared" si="9"/>
        <v>79.333333333333329</v>
      </c>
      <c r="J300" s="29" t="s">
        <v>736</v>
      </c>
      <c r="K300" s="29" t="s">
        <v>720</v>
      </c>
      <c r="L300" s="70">
        <v>2</v>
      </c>
      <c r="M300" s="71">
        <v>850000</v>
      </c>
      <c r="N300" s="27" t="s">
        <v>769</v>
      </c>
      <c r="O300" s="27" t="s">
        <v>769</v>
      </c>
      <c r="P300" s="27" t="s">
        <v>807</v>
      </c>
    </row>
    <row r="301" spans="1:16">
      <c r="A301" s="4" t="s">
        <v>537</v>
      </c>
      <c r="B301" s="4" t="s">
        <v>9</v>
      </c>
      <c r="C301" s="24">
        <v>84</v>
      </c>
      <c r="D301" s="21">
        <v>78</v>
      </c>
      <c r="E301" s="18">
        <v>80</v>
      </c>
      <c r="F301" s="16">
        <v>77.5</v>
      </c>
      <c r="G301" s="27" t="str">
        <f t="shared" si="8"/>
        <v>Redden</v>
      </c>
      <c r="H301" s="27">
        <v>30</v>
      </c>
      <c r="I301" s="28">
        <f t="shared" si="9"/>
        <v>79.833333333333329</v>
      </c>
      <c r="J301" s="29" t="s">
        <v>746</v>
      </c>
      <c r="K301" s="29" t="s">
        <v>14</v>
      </c>
      <c r="L301" s="27">
        <v>6</v>
      </c>
      <c r="M301" s="71">
        <v>5000000</v>
      </c>
      <c r="O301" s="27" t="s">
        <v>770</v>
      </c>
      <c r="P301" s="27" t="s">
        <v>807</v>
      </c>
    </row>
    <row r="302" spans="1:16">
      <c r="A302" s="4" t="s">
        <v>230</v>
      </c>
      <c r="B302" s="4" t="s">
        <v>11</v>
      </c>
      <c r="C302" s="24">
        <v>80</v>
      </c>
      <c r="D302" s="21">
        <v>82</v>
      </c>
      <c r="E302" s="18">
        <v>65</v>
      </c>
      <c r="F302" s="16">
        <v>75</v>
      </c>
      <c r="G302" s="27" t="str">
        <f t="shared" si="8"/>
        <v>Dumont</v>
      </c>
      <c r="H302" s="27">
        <v>29</v>
      </c>
      <c r="I302" s="28">
        <f t="shared" si="9"/>
        <v>79</v>
      </c>
      <c r="J302" s="29" t="s">
        <v>737</v>
      </c>
      <c r="K302" s="29" t="s">
        <v>722</v>
      </c>
      <c r="L302" s="70">
        <v>4</v>
      </c>
      <c r="M302" s="71">
        <v>2000000</v>
      </c>
      <c r="O302" s="27" t="s">
        <v>770</v>
      </c>
      <c r="P302" s="27" t="s">
        <v>807</v>
      </c>
    </row>
    <row r="303" spans="1:16">
      <c r="A303" s="4" t="s">
        <v>512</v>
      </c>
      <c r="B303" s="4" t="s">
        <v>9</v>
      </c>
      <c r="C303" s="24">
        <v>78</v>
      </c>
      <c r="D303" s="21">
        <v>78</v>
      </c>
      <c r="E303" s="18">
        <v>80</v>
      </c>
      <c r="F303" s="16">
        <v>77</v>
      </c>
      <c r="G303" s="27" t="str">
        <f t="shared" si="8"/>
        <v>Gilbert</v>
      </c>
      <c r="H303" s="27">
        <v>24</v>
      </c>
      <c r="I303" s="28">
        <f t="shared" si="9"/>
        <v>77.666666666666671</v>
      </c>
      <c r="J303" s="29" t="s">
        <v>742</v>
      </c>
      <c r="K303" s="29" t="s">
        <v>722</v>
      </c>
      <c r="L303" s="70">
        <v>6</v>
      </c>
      <c r="M303" s="71">
        <v>4000000</v>
      </c>
      <c r="O303" s="27" t="s">
        <v>774</v>
      </c>
      <c r="P303" s="27" t="s">
        <v>807</v>
      </c>
    </row>
    <row r="304" spans="1:16">
      <c r="A304" s="4" t="s">
        <v>424</v>
      </c>
      <c r="B304" s="4" t="s">
        <v>7</v>
      </c>
      <c r="C304" s="24">
        <v>74</v>
      </c>
      <c r="D304" s="21">
        <v>76</v>
      </c>
      <c r="E304" s="18">
        <v>72</v>
      </c>
      <c r="F304" s="16">
        <v>81</v>
      </c>
      <c r="G304" s="27" t="str">
        <f t="shared" si="8"/>
        <v>Bourque</v>
      </c>
      <c r="H304" s="27">
        <v>26</v>
      </c>
      <c r="I304" s="28">
        <f t="shared" si="9"/>
        <v>77</v>
      </c>
      <c r="J304" s="29" t="s">
        <v>736</v>
      </c>
      <c r="K304" s="29" t="s">
        <v>721</v>
      </c>
      <c r="L304" s="70">
        <v>2</v>
      </c>
      <c r="M304" s="71">
        <v>1350000</v>
      </c>
      <c r="O304" s="27" t="s">
        <v>775</v>
      </c>
      <c r="P304" s="27" t="s">
        <v>807</v>
      </c>
    </row>
    <row r="305" spans="1:16">
      <c r="A305" s="4" t="s">
        <v>163</v>
      </c>
      <c r="B305" s="4" t="s">
        <v>9</v>
      </c>
      <c r="C305" s="24">
        <v>78</v>
      </c>
      <c r="D305" s="21">
        <v>78</v>
      </c>
      <c r="E305" s="18">
        <v>80</v>
      </c>
      <c r="F305" s="16">
        <v>77</v>
      </c>
      <c r="G305" s="27" t="str">
        <f t="shared" si="8"/>
        <v>Keith</v>
      </c>
      <c r="H305" s="27">
        <v>24</v>
      </c>
      <c r="I305" s="28">
        <f t="shared" si="9"/>
        <v>77.666666666666671</v>
      </c>
      <c r="J305" s="29" t="s">
        <v>742</v>
      </c>
      <c r="K305" s="29" t="s">
        <v>721</v>
      </c>
      <c r="L305" s="70">
        <v>2</v>
      </c>
      <c r="M305" s="71">
        <v>3000000</v>
      </c>
      <c r="O305" s="27" t="s">
        <v>774</v>
      </c>
      <c r="P305" s="27" t="s">
        <v>807</v>
      </c>
    </row>
    <row r="306" spans="1:16">
      <c r="A306" s="4" t="s">
        <v>479</v>
      </c>
      <c r="B306" s="4" t="s">
        <v>14</v>
      </c>
      <c r="C306" s="24">
        <v>77</v>
      </c>
      <c r="D306" s="21">
        <v>80</v>
      </c>
      <c r="E306" s="18">
        <v>60</v>
      </c>
      <c r="F306" s="16">
        <v>74.5</v>
      </c>
      <c r="G306" s="27" t="str">
        <f t="shared" si="8"/>
        <v>Matthias</v>
      </c>
      <c r="H306" s="27">
        <v>19</v>
      </c>
      <c r="I306" s="28">
        <f t="shared" si="9"/>
        <v>77.166666666666671</v>
      </c>
      <c r="J306" s="29" t="s">
        <v>742</v>
      </c>
      <c r="K306" s="29" t="s">
        <v>720</v>
      </c>
      <c r="L306" s="70">
        <v>3</v>
      </c>
      <c r="M306" s="71">
        <v>770000</v>
      </c>
      <c r="N306" s="27" t="s">
        <v>769</v>
      </c>
      <c r="O306" s="27" t="s">
        <v>769</v>
      </c>
      <c r="P306" s="27" t="s">
        <v>807</v>
      </c>
    </row>
    <row r="307" spans="1:16">
      <c r="A307" s="4" t="s">
        <v>414</v>
      </c>
      <c r="B307" s="4" t="s">
        <v>9</v>
      </c>
      <c r="C307" s="24">
        <v>75</v>
      </c>
      <c r="D307" s="21">
        <v>75</v>
      </c>
      <c r="E307" s="18">
        <v>80</v>
      </c>
      <c r="F307" s="16">
        <v>79</v>
      </c>
      <c r="G307" s="27" t="str">
        <f t="shared" si="8"/>
        <v>Boucher</v>
      </c>
      <c r="H307" s="27">
        <v>34</v>
      </c>
      <c r="I307" s="28">
        <f t="shared" si="9"/>
        <v>76.333333333333329</v>
      </c>
      <c r="J307" s="29" t="s">
        <v>738</v>
      </c>
      <c r="K307" s="29" t="s">
        <v>723</v>
      </c>
      <c r="L307" s="70">
        <v>2</v>
      </c>
      <c r="M307" s="71">
        <v>2500000</v>
      </c>
      <c r="N307" s="30"/>
      <c r="O307" s="27" t="s">
        <v>770</v>
      </c>
      <c r="P307" s="27" t="s">
        <v>807</v>
      </c>
    </row>
    <row r="308" spans="1:16">
      <c r="A308" s="4" t="s">
        <v>505</v>
      </c>
      <c r="B308" s="4" t="s">
        <v>9</v>
      </c>
      <c r="C308" s="24">
        <v>68</v>
      </c>
      <c r="D308" s="21">
        <v>65</v>
      </c>
      <c r="E308" s="18">
        <v>80</v>
      </c>
      <c r="F308" s="16">
        <v>67.5</v>
      </c>
      <c r="G308" s="27" t="str">
        <f t="shared" si="8"/>
        <v>Gleason</v>
      </c>
      <c r="H308" s="27">
        <v>24</v>
      </c>
      <c r="I308" s="28">
        <f t="shared" si="9"/>
        <v>66.833333333333329</v>
      </c>
      <c r="J308" s="29" t="s">
        <v>738</v>
      </c>
      <c r="K308" s="29" t="s">
        <v>721</v>
      </c>
      <c r="L308" s="70">
        <v>1</v>
      </c>
      <c r="M308" s="71">
        <v>1175000</v>
      </c>
      <c r="O308" s="27" t="s">
        <v>774</v>
      </c>
      <c r="P308" s="27" t="s">
        <v>807</v>
      </c>
    </row>
    <row r="309" spans="1:16">
      <c r="A309" s="4" t="s">
        <v>328</v>
      </c>
      <c r="B309" s="4" t="s">
        <v>7</v>
      </c>
      <c r="C309" s="24">
        <v>77</v>
      </c>
      <c r="D309" s="21">
        <v>74</v>
      </c>
      <c r="E309" s="18">
        <v>65</v>
      </c>
      <c r="F309" s="16">
        <v>75</v>
      </c>
      <c r="G309" s="27" t="str">
        <f t="shared" si="8"/>
        <v>Moulson</v>
      </c>
      <c r="H309" s="27">
        <v>24</v>
      </c>
      <c r="I309" s="28">
        <f t="shared" si="9"/>
        <v>75.333333333333329</v>
      </c>
      <c r="J309" s="29" t="s">
        <v>737</v>
      </c>
      <c r="K309" s="29" t="s">
        <v>721</v>
      </c>
      <c r="L309" s="70">
        <v>1</v>
      </c>
      <c r="M309" s="71">
        <v>700000</v>
      </c>
      <c r="O309" s="27" t="s">
        <v>774</v>
      </c>
      <c r="P309" s="27" t="s">
        <v>807</v>
      </c>
    </row>
    <row r="310" spans="1:16">
      <c r="A310" s="4" t="s">
        <v>236</v>
      </c>
      <c r="B310" s="4" t="s">
        <v>7</v>
      </c>
      <c r="C310" s="24">
        <v>72</v>
      </c>
      <c r="D310" s="21">
        <v>77</v>
      </c>
      <c r="E310" s="18">
        <v>50</v>
      </c>
      <c r="F310" s="16">
        <v>75</v>
      </c>
      <c r="G310" s="27" t="str">
        <f t="shared" si="8"/>
        <v>Tambellini</v>
      </c>
      <c r="H310" s="27">
        <v>23</v>
      </c>
      <c r="I310" s="28">
        <f t="shared" si="9"/>
        <v>74.666666666666671</v>
      </c>
      <c r="J310" s="29" t="s">
        <v>736</v>
      </c>
      <c r="K310" s="29" t="s">
        <v>721</v>
      </c>
      <c r="L310" s="70">
        <v>1</v>
      </c>
      <c r="M310" s="71">
        <v>1000000</v>
      </c>
      <c r="O310" s="27" t="s">
        <v>774</v>
      </c>
      <c r="P310" s="27" t="s">
        <v>807</v>
      </c>
    </row>
    <row r="311" spans="1:16">
      <c r="A311" s="4" t="s">
        <v>439</v>
      </c>
      <c r="B311" s="4" t="s">
        <v>7</v>
      </c>
      <c r="C311" s="24">
        <v>70</v>
      </c>
      <c r="D311" s="21">
        <v>77</v>
      </c>
      <c r="E311" s="18">
        <v>65</v>
      </c>
      <c r="F311" s="16">
        <v>76</v>
      </c>
      <c r="G311" s="27" t="str">
        <f t="shared" si="8"/>
        <v>Fedotenko</v>
      </c>
      <c r="H311" s="27">
        <v>28</v>
      </c>
      <c r="I311" s="28">
        <f t="shared" si="9"/>
        <v>74.333333333333329</v>
      </c>
      <c r="J311" s="29" t="s">
        <v>736</v>
      </c>
      <c r="K311" s="29" t="s">
        <v>14</v>
      </c>
      <c r="L311" s="70">
        <v>1</v>
      </c>
      <c r="M311" s="71">
        <v>1300000</v>
      </c>
      <c r="O311" s="27" t="s">
        <v>770</v>
      </c>
      <c r="P311" s="27" t="s">
        <v>807</v>
      </c>
    </row>
    <row r="312" spans="1:16">
      <c r="A312" s="4" t="s">
        <v>258</v>
      </c>
      <c r="B312" s="4" t="s">
        <v>9</v>
      </c>
      <c r="C312" s="24">
        <v>75</v>
      </c>
      <c r="D312" s="21">
        <v>70</v>
      </c>
      <c r="E312" s="18">
        <v>75</v>
      </c>
      <c r="F312" s="16">
        <v>67.5</v>
      </c>
      <c r="G312" s="27" t="str">
        <f t="shared" si="8"/>
        <v>Leopold</v>
      </c>
      <c r="H312" s="27">
        <v>27</v>
      </c>
      <c r="I312" s="28">
        <f t="shared" si="9"/>
        <v>70.833333333333329</v>
      </c>
      <c r="J312" s="29" t="s">
        <v>742</v>
      </c>
      <c r="K312" s="29" t="s">
        <v>721</v>
      </c>
      <c r="L312" s="70">
        <v>2</v>
      </c>
      <c r="M312" s="71">
        <v>2300000</v>
      </c>
      <c r="O312" s="27" t="s">
        <v>770</v>
      </c>
      <c r="P312" s="27" t="s">
        <v>807</v>
      </c>
    </row>
    <row r="313" spans="1:16">
      <c r="A313" s="4" t="s">
        <v>506</v>
      </c>
      <c r="B313" s="4" t="s">
        <v>9</v>
      </c>
      <c r="C313" s="24">
        <v>80</v>
      </c>
      <c r="D313" s="21">
        <v>73</v>
      </c>
      <c r="E313" s="18">
        <v>78</v>
      </c>
      <c r="F313" s="16">
        <v>67.5</v>
      </c>
      <c r="G313" s="27" t="str">
        <f t="shared" si="8"/>
        <v>Enstrom</v>
      </c>
      <c r="H313" s="27">
        <v>23</v>
      </c>
      <c r="I313" s="28">
        <f t="shared" si="9"/>
        <v>73.5</v>
      </c>
      <c r="J313" s="29" t="s">
        <v>746</v>
      </c>
      <c r="K313" s="29" t="s">
        <v>720</v>
      </c>
      <c r="L313" s="70">
        <v>3</v>
      </c>
      <c r="M313" s="71">
        <v>3750000</v>
      </c>
      <c r="O313" s="27" t="s">
        <v>774</v>
      </c>
      <c r="P313" s="27" t="s">
        <v>807</v>
      </c>
    </row>
    <row r="314" spans="1:16">
      <c r="A314" s="4" t="s">
        <v>279</v>
      </c>
      <c r="B314" s="4" t="s">
        <v>9</v>
      </c>
      <c r="C314" s="24">
        <v>77</v>
      </c>
      <c r="D314" s="21">
        <v>78</v>
      </c>
      <c r="E314" s="18">
        <v>60</v>
      </c>
      <c r="F314" s="16">
        <v>66</v>
      </c>
      <c r="G314" s="27" t="str">
        <f t="shared" si="8"/>
        <v>Russell</v>
      </c>
      <c r="H314" s="27">
        <v>20</v>
      </c>
      <c r="I314" s="28">
        <f t="shared" si="9"/>
        <v>73.666666666666671</v>
      </c>
      <c r="J314" s="29" t="s">
        <v>746</v>
      </c>
      <c r="K314" s="29" t="s">
        <v>719</v>
      </c>
      <c r="L314" s="70">
        <v>2</v>
      </c>
      <c r="M314" s="71">
        <v>744000</v>
      </c>
      <c r="N314" s="27" t="s">
        <v>769</v>
      </c>
      <c r="O314" s="27" t="s">
        <v>769</v>
      </c>
      <c r="P314" s="27" t="s">
        <v>807</v>
      </c>
    </row>
    <row r="315" spans="1:16">
      <c r="A315" s="30" t="s">
        <v>635</v>
      </c>
      <c r="B315" s="27" t="s">
        <v>11</v>
      </c>
      <c r="C315" s="31">
        <v>68</v>
      </c>
      <c r="D315" s="32">
        <v>72</v>
      </c>
      <c r="E315" s="33">
        <v>76</v>
      </c>
      <c r="F315" s="34">
        <v>75</v>
      </c>
      <c r="G315" s="27" t="str">
        <f t="shared" si="8"/>
        <v>Marchand</v>
      </c>
      <c r="H315" s="30">
        <v>19</v>
      </c>
      <c r="I315" s="28">
        <f t="shared" si="9"/>
        <v>71.666666666666671</v>
      </c>
      <c r="J315" s="27" t="s">
        <v>736</v>
      </c>
      <c r="K315" s="27" t="s">
        <v>718</v>
      </c>
      <c r="L315" s="70">
        <v>3</v>
      </c>
      <c r="M315" s="71">
        <v>821000</v>
      </c>
      <c r="N315" s="27" t="s">
        <v>769</v>
      </c>
      <c r="O315" s="27" t="s">
        <v>769</v>
      </c>
      <c r="P315" s="27" t="s">
        <v>807</v>
      </c>
    </row>
    <row r="316" spans="1:16">
      <c r="A316" s="30" t="s">
        <v>618</v>
      </c>
      <c r="B316" s="27" t="s">
        <v>9</v>
      </c>
      <c r="C316" s="31">
        <v>68</v>
      </c>
      <c r="D316" s="32">
        <v>67</v>
      </c>
      <c r="E316" s="33">
        <v>69</v>
      </c>
      <c r="F316" s="34">
        <v>66</v>
      </c>
      <c r="G316" s="27" t="str">
        <f t="shared" si="8"/>
        <v>Ellerby</v>
      </c>
      <c r="H316" s="30">
        <v>19</v>
      </c>
      <c r="I316" s="28">
        <f t="shared" si="9"/>
        <v>67</v>
      </c>
      <c r="J316" s="30" t="s">
        <v>742</v>
      </c>
      <c r="K316" s="30" t="s">
        <v>719</v>
      </c>
      <c r="L316" s="70">
        <v>3</v>
      </c>
      <c r="M316" s="71">
        <v>875000</v>
      </c>
      <c r="N316" s="27" t="s">
        <v>769</v>
      </c>
      <c r="O316" s="27" t="s">
        <v>769</v>
      </c>
      <c r="P316" s="27" t="s">
        <v>807</v>
      </c>
    </row>
    <row r="317" spans="1:16">
      <c r="A317" s="4" t="s">
        <v>134</v>
      </c>
      <c r="B317" s="4" t="s">
        <v>11</v>
      </c>
      <c r="C317" s="24">
        <v>75</v>
      </c>
      <c r="D317" s="21">
        <v>78</v>
      </c>
      <c r="E317" s="18">
        <v>60</v>
      </c>
      <c r="F317" s="16">
        <v>72.5</v>
      </c>
      <c r="G317" s="27" t="str">
        <f t="shared" si="8"/>
        <v>Tucker</v>
      </c>
      <c r="H317" s="27">
        <v>32</v>
      </c>
      <c r="I317" s="28">
        <f t="shared" si="9"/>
        <v>75.166666666666671</v>
      </c>
      <c r="J317" s="29" t="s">
        <v>743</v>
      </c>
      <c r="K317" s="29" t="s">
        <v>723</v>
      </c>
      <c r="L317" s="70">
        <v>4</v>
      </c>
      <c r="M317" s="71">
        <v>1300000</v>
      </c>
      <c r="N317" s="30"/>
      <c r="O317" s="27" t="s">
        <v>770</v>
      </c>
      <c r="P317" s="27" t="s">
        <v>807</v>
      </c>
    </row>
    <row r="318" spans="1:16">
      <c r="A318" s="30" t="s">
        <v>621</v>
      </c>
      <c r="B318" s="27" t="s">
        <v>9</v>
      </c>
      <c r="C318" s="31">
        <v>72</v>
      </c>
      <c r="D318" s="32">
        <v>71</v>
      </c>
      <c r="E318" s="33">
        <v>74</v>
      </c>
      <c r="F318" s="34">
        <v>72</v>
      </c>
      <c r="G318" s="27" t="str">
        <f t="shared" si="8"/>
        <v>Shattenkirk</v>
      </c>
      <c r="H318" s="30">
        <v>18</v>
      </c>
      <c r="I318" s="28">
        <f t="shared" si="9"/>
        <v>71.666666666666671</v>
      </c>
      <c r="J318" s="30" t="s">
        <v>742</v>
      </c>
      <c r="K318" s="30" t="s">
        <v>719</v>
      </c>
      <c r="L318" s="70">
        <v>3</v>
      </c>
      <c r="M318" s="71">
        <v>875000</v>
      </c>
      <c r="N318" s="27" t="s">
        <v>769</v>
      </c>
      <c r="O318" s="27" t="s">
        <v>769</v>
      </c>
      <c r="P318" s="27" t="s">
        <v>807</v>
      </c>
    </row>
    <row r="319" spans="1:16">
      <c r="A319" s="4" t="s">
        <v>113</v>
      </c>
      <c r="B319" s="4" t="s">
        <v>11</v>
      </c>
      <c r="C319" s="24">
        <v>75</v>
      </c>
      <c r="D319" s="21">
        <v>78</v>
      </c>
      <c r="E319" s="18">
        <v>70</v>
      </c>
      <c r="F319" s="16">
        <v>72.5</v>
      </c>
      <c r="G319" s="27" t="str">
        <f t="shared" si="8"/>
        <v>Armstrong</v>
      </c>
      <c r="H319" s="27">
        <v>25</v>
      </c>
      <c r="I319" s="28">
        <f t="shared" si="9"/>
        <v>75.166666666666671</v>
      </c>
      <c r="J319" s="29" t="s">
        <v>738</v>
      </c>
      <c r="K319" s="29" t="s">
        <v>722</v>
      </c>
      <c r="L319" s="70">
        <v>2</v>
      </c>
      <c r="M319" s="71">
        <v>1200000</v>
      </c>
      <c r="O319" s="27" t="s">
        <v>775</v>
      </c>
      <c r="P319" s="27" t="s">
        <v>807</v>
      </c>
    </row>
    <row r="320" spans="1:16">
      <c r="A320" s="4" t="s">
        <v>92</v>
      </c>
      <c r="B320" s="4" t="s">
        <v>9</v>
      </c>
      <c r="C320" s="24">
        <v>75</v>
      </c>
      <c r="D320" s="21">
        <v>75</v>
      </c>
      <c r="E320" s="18">
        <v>66</v>
      </c>
      <c r="F320" s="16">
        <v>75</v>
      </c>
      <c r="G320" s="27" t="str">
        <f t="shared" si="8"/>
        <v>Barker</v>
      </c>
      <c r="H320" s="27">
        <v>21</v>
      </c>
      <c r="I320" s="28">
        <f t="shared" si="9"/>
        <v>75</v>
      </c>
      <c r="J320" s="29" t="s">
        <v>746</v>
      </c>
      <c r="K320" s="29" t="s">
        <v>719</v>
      </c>
      <c r="L320" s="70">
        <v>1</v>
      </c>
      <c r="M320" s="71">
        <v>875000</v>
      </c>
      <c r="N320" s="27" t="s">
        <v>769</v>
      </c>
      <c r="O320" s="27" t="s">
        <v>769</v>
      </c>
      <c r="P320" s="27" t="s">
        <v>807</v>
      </c>
    </row>
    <row r="321" spans="1:16">
      <c r="A321" s="4" t="s">
        <v>245</v>
      </c>
      <c r="B321" s="4" t="s">
        <v>14</v>
      </c>
      <c r="C321" s="24">
        <v>76</v>
      </c>
      <c r="D321" s="21">
        <v>82</v>
      </c>
      <c r="E321" s="18">
        <v>77</v>
      </c>
      <c r="F321" s="16">
        <v>75</v>
      </c>
      <c r="G321" s="27" t="str">
        <f t="shared" si="8"/>
        <v>Hecht</v>
      </c>
      <c r="H321" s="27">
        <v>30</v>
      </c>
      <c r="I321" s="28">
        <f t="shared" si="9"/>
        <v>77.666666666666671</v>
      </c>
      <c r="J321" s="29" t="s">
        <v>743</v>
      </c>
      <c r="K321" s="29" t="s">
        <v>723</v>
      </c>
      <c r="L321" s="70">
        <v>4</v>
      </c>
      <c r="M321" s="71">
        <v>2670000</v>
      </c>
      <c r="O321" s="27" t="s">
        <v>770</v>
      </c>
      <c r="P321" s="27" t="s">
        <v>807</v>
      </c>
    </row>
    <row r="322" spans="1:16">
      <c r="A322" s="4" t="s">
        <v>405</v>
      </c>
      <c r="B322" s="4" t="s">
        <v>14</v>
      </c>
      <c r="C322" s="24">
        <v>97</v>
      </c>
      <c r="D322" s="21">
        <v>98</v>
      </c>
      <c r="E322" s="18">
        <v>80</v>
      </c>
      <c r="F322" s="16">
        <v>78</v>
      </c>
      <c r="G322" s="27" t="str">
        <f t="shared" ref="G322:G385" si="10">MID(A322,SEARCH(" ",A322,1)+1,100)</f>
        <v>Datsyuk</v>
      </c>
      <c r="H322" s="27">
        <v>29</v>
      </c>
      <c r="I322" s="28">
        <f t="shared" ref="I322:I385" si="11">(C322+D322+F322)/3</f>
        <v>91</v>
      </c>
      <c r="J322" s="29" t="s">
        <v>737</v>
      </c>
      <c r="K322" s="29" t="s">
        <v>14</v>
      </c>
      <c r="L322" s="27">
        <v>6</v>
      </c>
      <c r="M322" s="71">
        <v>6700000</v>
      </c>
      <c r="O322" s="27" t="s">
        <v>770</v>
      </c>
      <c r="P322" s="27" t="s">
        <v>811</v>
      </c>
    </row>
    <row r="323" spans="1:16">
      <c r="A323" s="4" t="s">
        <v>206</v>
      </c>
      <c r="B323" s="4" t="s">
        <v>7</v>
      </c>
      <c r="C323" s="24">
        <v>80</v>
      </c>
      <c r="D323" s="21">
        <v>98</v>
      </c>
      <c r="E323" s="18">
        <v>60</v>
      </c>
      <c r="F323" s="16">
        <v>92.5</v>
      </c>
      <c r="G323" s="27" t="str">
        <f t="shared" si="10"/>
        <v>Kovalchuk</v>
      </c>
      <c r="H323" s="27">
        <v>24</v>
      </c>
      <c r="I323" s="28">
        <f t="shared" si="11"/>
        <v>90.166666666666671</v>
      </c>
      <c r="J323" s="29" t="s">
        <v>736</v>
      </c>
      <c r="K323" s="29" t="s">
        <v>721</v>
      </c>
      <c r="L323" s="70">
        <v>3</v>
      </c>
      <c r="M323" s="71">
        <v>6300000</v>
      </c>
      <c r="O323" s="27" t="s">
        <v>774</v>
      </c>
      <c r="P323" s="27" t="s">
        <v>811</v>
      </c>
    </row>
    <row r="324" spans="1:16">
      <c r="A324" s="4" t="s">
        <v>316</v>
      </c>
      <c r="B324" s="4" t="s">
        <v>11</v>
      </c>
      <c r="C324" s="24">
        <v>85</v>
      </c>
      <c r="D324" s="21">
        <v>92</v>
      </c>
      <c r="E324" s="18">
        <v>60</v>
      </c>
      <c r="F324" s="16">
        <v>83</v>
      </c>
      <c r="G324" s="27" t="str">
        <f t="shared" si="10"/>
        <v>Havlat</v>
      </c>
      <c r="H324" s="27">
        <v>26</v>
      </c>
      <c r="I324" s="28">
        <f t="shared" si="11"/>
        <v>86.666666666666671</v>
      </c>
      <c r="J324" s="29" t="s">
        <v>737</v>
      </c>
      <c r="K324" s="29" t="s">
        <v>722</v>
      </c>
      <c r="L324" s="70">
        <v>2</v>
      </c>
      <c r="M324" s="71">
        <v>5000000</v>
      </c>
      <c r="O324" s="27" t="s">
        <v>775</v>
      </c>
      <c r="P324" s="27" t="s">
        <v>811</v>
      </c>
    </row>
    <row r="325" spans="1:16">
      <c r="A325" s="4" t="s">
        <v>47</v>
      </c>
      <c r="B325" s="4" t="s">
        <v>14</v>
      </c>
      <c r="C325" s="24">
        <v>87</v>
      </c>
      <c r="D325" s="21">
        <v>88</v>
      </c>
      <c r="E325" s="18">
        <v>70</v>
      </c>
      <c r="F325" s="16">
        <v>82.5</v>
      </c>
      <c r="G325" s="27" t="str">
        <f t="shared" si="10"/>
        <v>Kopitar</v>
      </c>
      <c r="H325" s="27">
        <v>20</v>
      </c>
      <c r="I325" s="28">
        <f t="shared" si="11"/>
        <v>85.833333333333329</v>
      </c>
      <c r="J325" s="29" t="s">
        <v>742</v>
      </c>
      <c r="K325" s="29" t="s">
        <v>721</v>
      </c>
      <c r="L325" s="70">
        <v>1</v>
      </c>
      <c r="M325" s="71">
        <v>850000</v>
      </c>
      <c r="N325" s="27" t="s">
        <v>769</v>
      </c>
      <c r="O325" s="27" t="s">
        <v>769</v>
      </c>
      <c r="P325" s="27" t="s">
        <v>811</v>
      </c>
    </row>
    <row r="326" spans="1:16">
      <c r="A326" s="4" t="s">
        <v>420</v>
      </c>
      <c r="B326" s="4" t="s">
        <v>11</v>
      </c>
      <c r="C326" s="24">
        <v>82</v>
      </c>
      <c r="D326" s="21">
        <v>88</v>
      </c>
      <c r="E326" s="18">
        <v>60</v>
      </c>
      <c r="F326" s="16">
        <v>86</v>
      </c>
      <c r="G326" s="27" t="str">
        <f t="shared" si="10"/>
        <v>Vrbata</v>
      </c>
      <c r="H326" s="27">
        <v>26</v>
      </c>
      <c r="I326" s="28">
        <f t="shared" si="11"/>
        <v>85.333333333333329</v>
      </c>
      <c r="J326" s="29" t="s">
        <v>736</v>
      </c>
      <c r="K326" s="29" t="s">
        <v>722</v>
      </c>
      <c r="L326" s="70">
        <v>3</v>
      </c>
      <c r="M326" s="71">
        <v>3000000</v>
      </c>
      <c r="O326" s="27" t="s">
        <v>775</v>
      </c>
      <c r="P326" s="27" t="s">
        <v>811</v>
      </c>
    </row>
    <row r="327" spans="1:16">
      <c r="A327" s="4" t="s">
        <v>82</v>
      </c>
      <c r="B327" s="4" t="s">
        <v>9</v>
      </c>
      <c r="C327" s="24">
        <v>85</v>
      </c>
      <c r="D327" s="21">
        <v>85</v>
      </c>
      <c r="E327" s="18">
        <v>80</v>
      </c>
      <c r="F327" s="16">
        <v>79</v>
      </c>
      <c r="G327" s="27" t="str">
        <f t="shared" si="10"/>
        <v>Rafalski</v>
      </c>
      <c r="H327" s="27">
        <v>34</v>
      </c>
      <c r="I327" s="28">
        <f t="shared" si="11"/>
        <v>83</v>
      </c>
      <c r="J327" s="29" t="s">
        <v>742</v>
      </c>
      <c r="K327" s="29" t="s">
        <v>14</v>
      </c>
      <c r="L327" s="27">
        <v>5</v>
      </c>
      <c r="M327" s="71">
        <v>6000000</v>
      </c>
      <c r="N327" s="30"/>
      <c r="O327" s="27" t="s">
        <v>770</v>
      </c>
      <c r="P327" s="27" t="s">
        <v>811</v>
      </c>
    </row>
    <row r="328" spans="1:16">
      <c r="A328" s="4" t="s">
        <v>275</v>
      </c>
      <c r="B328" s="4" t="s">
        <v>9</v>
      </c>
      <c r="C328" s="24">
        <v>86</v>
      </c>
      <c r="D328" s="21">
        <v>85</v>
      </c>
      <c r="E328" s="18">
        <v>80</v>
      </c>
      <c r="F328" s="16">
        <v>72.5</v>
      </c>
      <c r="G328" s="27" t="str">
        <f t="shared" si="10"/>
        <v>Timonen</v>
      </c>
      <c r="H328" s="27">
        <v>32</v>
      </c>
      <c r="I328" s="28">
        <f t="shared" si="11"/>
        <v>81.166666666666671</v>
      </c>
      <c r="J328" s="29" t="s">
        <v>738</v>
      </c>
      <c r="K328" s="29" t="s">
        <v>722</v>
      </c>
      <c r="L328" s="27">
        <v>6</v>
      </c>
      <c r="M328" s="71">
        <v>6000000</v>
      </c>
      <c r="N328" s="30"/>
      <c r="O328" s="27" t="s">
        <v>770</v>
      </c>
      <c r="P328" s="27" t="s">
        <v>811</v>
      </c>
    </row>
    <row r="329" spans="1:16">
      <c r="A329" s="4" t="s">
        <v>117</v>
      </c>
      <c r="B329" s="4" t="s">
        <v>7</v>
      </c>
      <c r="C329" s="24">
        <v>85</v>
      </c>
      <c r="D329" s="21">
        <v>85</v>
      </c>
      <c r="E329" s="18">
        <v>70</v>
      </c>
      <c r="F329" s="16">
        <v>83.5</v>
      </c>
      <c r="G329" s="27" t="str">
        <f t="shared" si="10"/>
        <v>Stillman</v>
      </c>
      <c r="H329" s="27">
        <v>34</v>
      </c>
      <c r="I329" s="28">
        <f t="shared" si="11"/>
        <v>84.5</v>
      </c>
      <c r="J329" s="29" t="s">
        <v>743</v>
      </c>
      <c r="K329" s="29" t="s">
        <v>9</v>
      </c>
      <c r="L329" s="27">
        <v>3</v>
      </c>
      <c r="M329" s="71">
        <v>3500000</v>
      </c>
      <c r="N329" s="30"/>
      <c r="O329" s="27" t="s">
        <v>770</v>
      </c>
      <c r="P329" s="27" t="s">
        <v>811</v>
      </c>
    </row>
    <row r="330" spans="1:16">
      <c r="A330" s="4" t="s">
        <v>411</v>
      </c>
      <c r="B330" s="4" t="s">
        <v>11</v>
      </c>
      <c r="C330" s="24">
        <v>85</v>
      </c>
      <c r="D330" s="21">
        <v>88</v>
      </c>
      <c r="E330" s="18">
        <v>50</v>
      </c>
      <c r="F330" s="16">
        <v>80</v>
      </c>
      <c r="G330" s="27" t="str">
        <f t="shared" si="10"/>
        <v>Sykora</v>
      </c>
      <c r="H330" s="27">
        <v>31</v>
      </c>
      <c r="I330" s="28">
        <f t="shared" si="11"/>
        <v>84.333333333333329</v>
      </c>
      <c r="J330" s="29" t="s">
        <v>749</v>
      </c>
      <c r="K330" s="29" t="s">
        <v>14</v>
      </c>
      <c r="L330" s="70">
        <v>2</v>
      </c>
      <c r="M330" s="71">
        <v>3000000</v>
      </c>
      <c r="O330" s="27" t="s">
        <v>770</v>
      </c>
      <c r="P330" s="27" t="s">
        <v>811</v>
      </c>
    </row>
    <row r="331" spans="1:16">
      <c r="A331" s="4" t="s">
        <v>102</v>
      </c>
      <c r="B331" s="4" t="s">
        <v>7</v>
      </c>
      <c r="C331" s="24">
        <v>84</v>
      </c>
      <c r="D331" s="21">
        <v>86</v>
      </c>
      <c r="E331" s="18">
        <v>60</v>
      </c>
      <c r="F331" s="16">
        <v>80</v>
      </c>
      <c r="G331" s="27" t="str">
        <f t="shared" si="10"/>
        <v>Kunitz</v>
      </c>
      <c r="H331" s="27">
        <v>28</v>
      </c>
      <c r="I331" s="28">
        <f t="shared" si="11"/>
        <v>83.333333333333329</v>
      </c>
      <c r="J331" s="29" t="s">
        <v>737</v>
      </c>
      <c r="K331" s="29" t="s">
        <v>722</v>
      </c>
      <c r="L331" s="70">
        <v>4</v>
      </c>
      <c r="M331" s="71">
        <v>3250000</v>
      </c>
      <c r="O331" s="27" t="s">
        <v>770</v>
      </c>
      <c r="P331" s="27" t="s">
        <v>811</v>
      </c>
    </row>
    <row r="332" spans="1:16">
      <c r="A332" s="4" t="s">
        <v>101</v>
      </c>
      <c r="B332" s="4" t="s">
        <v>14</v>
      </c>
      <c r="C332" s="24">
        <v>74</v>
      </c>
      <c r="D332" s="21">
        <v>70</v>
      </c>
      <c r="E332" s="18">
        <v>96</v>
      </c>
      <c r="F332" s="16">
        <v>67.5</v>
      </c>
      <c r="G332" s="27" t="str">
        <f t="shared" si="10"/>
        <v>Kelly</v>
      </c>
      <c r="H332" s="27">
        <v>27</v>
      </c>
      <c r="I332" s="28">
        <f t="shared" si="11"/>
        <v>70.5</v>
      </c>
      <c r="J332" s="29" t="s">
        <v>738</v>
      </c>
      <c r="K332" s="29" t="s">
        <v>722</v>
      </c>
      <c r="L332" s="27">
        <v>4</v>
      </c>
      <c r="M332" s="71">
        <v>2125000</v>
      </c>
      <c r="O332" s="27" t="s">
        <v>770</v>
      </c>
      <c r="P332" s="27" t="s">
        <v>811</v>
      </c>
    </row>
    <row r="333" spans="1:16">
      <c r="A333" s="4" t="s">
        <v>339</v>
      </c>
      <c r="B333" s="4" t="s">
        <v>14</v>
      </c>
      <c r="C333" s="24">
        <v>84</v>
      </c>
      <c r="D333" s="21">
        <v>90</v>
      </c>
      <c r="E333" s="18">
        <v>70</v>
      </c>
      <c r="F333" s="16">
        <v>72</v>
      </c>
      <c r="G333" s="27" t="str">
        <f t="shared" si="10"/>
        <v>Nylander</v>
      </c>
      <c r="H333" s="27">
        <v>35</v>
      </c>
      <c r="I333" s="28">
        <f t="shared" si="11"/>
        <v>82</v>
      </c>
      <c r="J333" s="29" t="s">
        <v>737</v>
      </c>
      <c r="K333" s="29" t="s">
        <v>724</v>
      </c>
      <c r="L333" s="70">
        <v>4</v>
      </c>
      <c r="M333" s="71">
        <v>3200000</v>
      </c>
      <c r="N333" s="30"/>
      <c r="O333" s="27" t="s">
        <v>770</v>
      </c>
      <c r="P333" s="27" t="s">
        <v>811</v>
      </c>
    </row>
    <row r="334" spans="1:16">
      <c r="A334" s="4" t="s">
        <v>250</v>
      </c>
      <c r="B334" s="4" t="s">
        <v>14</v>
      </c>
      <c r="C334" s="24">
        <v>77</v>
      </c>
      <c r="D334" s="21">
        <v>84</v>
      </c>
      <c r="E334" s="18">
        <v>80</v>
      </c>
      <c r="F334" s="16">
        <v>82.5</v>
      </c>
      <c r="G334" s="27" t="str">
        <f t="shared" si="10"/>
        <v>Franzen</v>
      </c>
      <c r="H334" s="27">
        <v>28</v>
      </c>
      <c r="I334" s="28">
        <f t="shared" si="11"/>
        <v>81.166666666666671</v>
      </c>
      <c r="J334" s="29" t="s">
        <v>736</v>
      </c>
      <c r="K334" s="29" t="s">
        <v>722</v>
      </c>
      <c r="L334" s="70">
        <v>2</v>
      </c>
      <c r="M334" s="71">
        <v>4212000</v>
      </c>
      <c r="O334" s="27" t="s">
        <v>770</v>
      </c>
      <c r="P334" s="27" t="s">
        <v>811</v>
      </c>
    </row>
    <row r="335" spans="1:16">
      <c r="A335" s="4" t="s">
        <v>349</v>
      </c>
      <c r="B335" s="4" t="s">
        <v>14</v>
      </c>
      <c r="C335" s="24">
        <v>78</v>
      </c>
      <c r="D335" s="21">
        <v>75</v>
      </c>
      <c r="E335" s="18">
        <v>86</v>
      </c>
      <c r="F335" s="16">
        <v>72.5</v>
      </c>
      <c r="G335" s="27" t="str">
        <f t="shared" si="10"/>
        <v>Fisher</v>
      </c>
      <c r="H335" s="27">
        <v>27</v>
      </c>
      <c r="I335" s="28">
        <f t="shared" si="11"/>
        <v>75.166666666666671</v>
      </c>
      <c r="J335" s="29" t="s">
        <v>742</v>
      </c>
      <c r="K335" s="29" t="s">
        <v>722</v>
      </c>
      <c r="L335" s="70">
        <v>1</v>
      </c>
      <c r="M335" s="71">
        <v>2000000</v>
      </c>
      <c r="O335" s="27" t="s">
        <v>770</v>
      </c>
      <c r="P335" s="27" t="s">
        <v>811</v>
      </c>
    </row>
    <row r="336" spans="1:16">
      <c r="A336" s="4" t="s">
        <v>72</v>
      </c>
      <c r="B336" s="4" t="s">
        <v>9</v>
      </c>
      <c r="C336" s="24">
        <v>80</v>
      </c>
      <c r="D336" s="21">
        <v>80</v>
      </c>
      <c r="E336" s="18">
        <v>78</v>
      </c>
      <c r="F336" s="16">
        <v>80</v>
      </c>
      <c r="G336" s="27" t="str">
        <f t="shared" si="10"/>
        <v>Seabrook</v>
      </c>
      <c r="H336" s="27">
        <v>22</v>
      </c>
      <c r="I336" s="28">
        <f t="shared" si="11"/>
        <v>80</v>
      </c>
      <c r="J336" s="29" t="s">
        <v>742</v>
      </c>
      <c r="K336" s="29" t="s">
        <v>721</v>
      </c>
      <c r="L336" s="70">
        <v>3</v>
      </c>
      <c r="M336" s="71">
        <v>3500000</v>
      </c>
      <c r="O336" s="27" t="s">
        <v>774</v>
      </c>
      <c r="P336" s="27" t="s">
        <v>811</v>
      </c>
    </row>
    <row r="337" spans="1:16">
      <c r="A337" s="4" t="s">
        <v>453</v>
      </c>
      <c r="B337" s="4" t="s">
        <v>9</v>
      </c>
      <c r="C337" s="24">
        <v>78</v>
      </c>
      <c r="D337" s="21">
        <v>75</v>
      </c>
      <c r="E337" s="18">
        <v>79</v>
      </c>
      <c r="F337" s="16">
        <v>73.5</v>
      </c>
      <c r="G337" s="27" t="str">
        <f t="shared" si="10"/>
        <v>Suter</v>
      </c>
      <c r="H337" s="27">
        <v>22</v>
      </c>
      <c r="I337" s="28">
        <f t="shared" si="11"/>
        <v>75.5</v>
      </c>
      <c r="J337" s="29" t="s">
        <v>742</v>
      </c>
      <c r="K337" s="29" t="s">
        <v>719</v>
      </c>
      <c r="L337" s="70">
        <v>4</v>
      </c>
      <c r="M337" s="71">
        <v>3500000</v>
      </c>
      <c r="O337" s="27" t="s">
        <v>774</v>
      </c>
      <c r="P337" s="27" t="s">
        <v>811</v>
      </c>
    </row>
    <row r="338" spans="1:16">
      <c r="A338" s="4" t="s">
        <v>350</v>
      </c>
      <c r="B338" s="4" t="s">
        <v>9</v>
      </c>
      <c r="C338" s="24">
        <v>80</v>
      </c>
      <c r="D338" s="21">
        <v>85</v>
      </c>
      <c r="E338" s="18">
        <v>65</v>
      </c>
      <c r="F338" s="16">
        <v>82.5</v>
      </c>
      <c r="G338" s="27" t="str">
        <f t="shared" si="10"/>
        <v>Green</v>
      </c>
      <c r="H338" s="27">
        <v>22</v>
      </c>
      <c r="I338" s="28">
        <f t="shared" si="11"/>
        <v>82.5</v>
      </c>
      <c r="J338" s="29" t="s">
        <v>746</v>
      </c>
      <c r="K338" s="29" t="s">
        <v>721</v>
      </c>
      <c r="L338" s="70">
        <v>4</v>
      </c>
      <c r="M338" s="71">
        <v>5250000</v>
      </c>
      <c r="O338" s="27" t="s">
        <v>774</v>
      </c>
      <c r="P338" s="27" t="s">
        <v>811</v>
      </c>
    </row>
    <row r="339" spans="1:16">
      <c r="A339" s="4" t="s">
        <v>246</v>
      </c>
      <c r="B339" s="4" t="s">
        <v>9</v>
      </c>
      <c r="C339" s="24">
        <v>80</v>
      </c>
      <c r="D339" s="21">
        <v>82</v>
      </c>
      <c r="E339" s="18">
        <v>65</v>
      </c>
      <c r="F339" s="16">
        <v>81.5</v>
      </c>
      <c r="G339" s="27" t="str">
        <f t="shared" si="10"/>
        <v>Corvo</v>
      </c>
      <c r="H339" s="27">
        <v>30</v>
      </c>
      <c r="I339" s="28">
        <f t="shared" si="11"/>
        <v>81.166666666666671</v>
      </c>
      <c r="J339" s="29" t="s">
        <v>746</v>
      </c>
      <c r="K339" s="29" t="s">
        <v>722</v>
      </c>
      <c r="L339" s="70">
        <v>3</v>
      </c>
      <c r="M339" s="71">
        <v>2625000</v>
      </c>
      <c r="O339" s="27" t="s">
        <v>770</v>
      </c>
      <c r="P339" s="27" t="s">
        <v>811</v>
      </c>
    </row>
    <row r="340" spans="1:16">
      <c r="A340" s="4" t="s">
        <v>469</v>
      </c>
      <c r="B340" s="4" t="s">
        <v>14</v>
      </c>
      <c r="C340" s="24">
        <v>85</v>
      </c>
      <c r="D340" s="21">
        <v>80</v>
      </c>
      <c r="E340" s="18">
        <v>80</v>
      </c>
      <c r="F340" s="16">
        <v>75</v>
      </c>
      <c r="G340" s="27" t="str">
        <f t="shared" si="10"/>
        <v>Fedorov</v>
      </c>
      <c r="H340" s="27">
        <v>38</v>
      </c>
      <c r="I340" s="28">
        <f t="shared" si="11"/>
        <v>80</v>
      </c>
      <c r="J340" s="29" t="s">
        <v>737</v>
      </c>
      <c r="K340" s="29" t="s">
        <v>724</v>
      </c>
      <c r="L340" s="70">
        <v>1</v>
      </c>
      <c r="M340" s="71">
        <v>4000000</v>
      </c>
      <c r="N340" s="30"/>
      <c r="O340" s="27" t="s">
        <v>770</v>
      </c>
      <c r="P340" s="27" t="s">
        <v>811</v>
      </c>
    </row>
    <row r="341" spans="1:16">
      <c r="A341" s="30" t="s">
        <v>586</v>
      </c>
      <c r="B341" s="27" t="s">
        <v>11</v>
      </c>
      <c r="C341" s="31">
        <v>67</v>
      </c>
      <c r="D341" s="32">
        <v>69</v>
      </c>
      <c r="E341" s="33">
        <v>65</v>
      </c>
      <c r="F341" s="34">
        <v>75</v>
      </c>
      <c r="G341" s="27" t="str">
        <f t="shared" si="10"/>
        <v>Neal</v>
      </c>
      <c r="H341" s="30">
        <v>20</v>
      </c>
      <c r="I341" s="28">
        <f t="shared" si="11"/>
        <v>70.333333333333329</v>
      </c>
      <c r="J341" s="30" t="s">
        <v>736</v>
      </c>
      <c r="K341" s="30" t="s">
        <v>718</v>
      </c>
      <c r="L341" s="70">
        <v>2</v>
      </c>
      <c r="M341" s="71">
        <v>821000</v>
      </c>
      <c r="N341" s="27" t="s">
        <v>769</v>
      </c>
      <c r="O341" s="27" t="s">
        <v>769</v>
      </c>
      <c r="P341" s="27" t="s">
        <v>811</v>
      </c>
    </row>
    <row r="342" spans="1:16">
      <c r="A342" s="4" t="s">
        <v>123</v>
      </c>
      <c r="B342" s="4" t="s">
        <v>11</v>
      </c>
      <c r="C342" s="24">
        <v>75</v>
      </c>
      <c r="D342" s="21">
        <v>78</v>
      </c>
      <c r="E342" s="18">
        <v>74</v>
      </c>
      <c r="F342" s="16">
        <v>81.5</v>
      </c>
      <c r="G342" s="27" t="str">
        <f t="shared" si="10"/>
        <v>Cleary</v>
      </c>
      <c r="H342" s="27">
        <v>29</v>
      </c>
      <c r="I342" s="28">
        <f t="shared" si="11"/>
        <v>78.166666666666671</v>
      </c>
      <c r="J342" s="29" t="s">
        <v>736</v>
      </c>
      <c r="K342" s="29" t="s">
        <v>722</v>
      </c>
      <c r="L342" s="70">
        <v>1</v>
      </c>
      <c r="M342" s="71">
        <v>660000</v>
      </c>
      <c r="O342" s="27" t="s">
        <v>770</v>
      </c>
      <c r="P342" s="27" t="s">
        <v>811</v>
      </c>
    </row>
    <row r="343" spans="1:16">
      <c r="A343" s="4" t="s">
        <v>497</v>
      </c>
      <c r="B343" s="4" t="s">
        <v>9</v>
      </c>
      <c r="C343" s="24">
        <v>70</v>
      </c>
      <c r="D343" s="21">
        <v>65</v>
      </c>
      <c r="E343" s="18">
        <v>85</v>
      </c>
      <c r="F343" s="16">
        <v>71.5</v>
      </c>
      <c r="G343" s="27" t="str">
        <f t="shared" si="10"/>
        <v>Staios</v>
      </c>
      <c r="H343" s="27">
        <v>34</v>
      </c>
      <c r="I343" s="28">
        <f t="shared" si="11"/>
        <v>68.833333333333329</v>
      </c>
      <c r="J343" s="29" t="s">
        <v>738</v>
      </c>
      <c r="K343" s="29" t="s">
        <v>723</v>
      </c>
      <c r="L343" s="70">
        <v>4</v>
      </c>
      <c r="M343" s="71">
        <v>2700000</v>
      </c>
      <c r="N343" s="30"/>
      <c r="O343" s="27" t="s">
        <v>770</v>
      </c>
      <c r="P343" s="27" t="s">
        <v>811</v>
      </c>
    </row>
    <row r="344" spans="1:16">
      <c r="A344" s="4" t="s">
        <v>17</v>
      </c>
      <c r="B344" s="4" t="s">
        <v>11</v>
      </c>
      <c r="C344" s="24">
        <v>76</v>
      </c>
      <c r="D344" s="21">
        <v>80</v>
      </c>
      <c r="E344" s="18">
        <v>60</v>
      </c>
      <c r="F344" s="16">
        <v>78</v>
      </c>
      <c r="G344" s="27" t="str">
        <f t="shared" si="10"/>
        <v>Kotalik</v>
      </c>
      <c r="H344" s="27">
        <v>29</v>
      </c>
      <c r="I344" s="28">
        <f t="shared" si="11"/>
        <v>78</v>
      </c>
      <c r="J344" s="29" t="s">
        <v>743</v>
      </c>
      <c r="K344" s="29" t="s">
        <v>723</v>
      </c>
      <c r="L344" s="27">
        <v>2</v>
      </c>
      <c r="M344" s="71">
        <v>2333000</v>
      </c>
      <c r="O344" s="27" t="s">
        <v>770</v>
      </c>
      <c r="P344" s="27" t="s">
        <v>811</v>
      </c>
    </row>
    <row r="345" spans="1:16">
      <c r="A345" s="4" t="s">
        <v>128</v>
      </c>
      <c r="B345" s="4" t="s">
        <v>9</v>
      </c>
      <c r="C345" s="24">
        <v>75</v>
      </c>
      <c r="D345" s="21">
        <v>75</v>
      </c>
      <c r="E345" s="18">
        <v>82</v>
      </c>
      <c r="F345" s="16">
        <v>72.5</v>
      </c>
      <c r="G345" s="27" t="str">
        <f t="shared" si="10"/>
        <v>Girardi</v>
      </c>
      <c r="H345" s="27">
        <v>23</v>
      </c>
      <c r="I345" s="28">
        <f t="shared" si="11"/>
        <v>74.166666666666671</v>
      </c>
      <c r="J345" s="29" t="s">
        <v>738</v>
      </c>
      <c r="K345" s="29" t="s">
        <v>719</v>
      </c>
      <c r="L345" s="70">
        <v>2</v>
      </c>
      <c r="M345" s="71">
        <v>1550000</v>
      </c>
      <c r="O345" s="27" t="s">
        <v>774</v>
      </c>
      <c r="P345" s="27" t="s">
        <v>811</v>
      </c>
    </row>
    <row r="346" spans="1:16">
      <c r="A346" s="4" t="s">
        <v>346</v>
      </c>
      <c r="B346" s="4" t="s">
        <v>11</v>
      </c>
      <c r="C346" s="24">
        <v>75</v>
      </c>
      <c r="D346" s="21">
        <v>77</v>
      </c>
      <c r="E346" s="18">
        <v>72</v>
      </c>
      <c r="F346" s="16">
        <v>77.5</v>
      </c>
      <c r="G346" s="27" t="str">
        <f t="shared" si="10"/>
        <v>Samuelsson</v>
      </c>
      <c r="H346" s="27">
        <v>31</v>
      </c>
      <c r="I346" s="28">
        <f t="shared" si="11"/>
        <v>76.5</v>
      </c>
      <c r="J346" s="29" t="s">
        <v>742</v>
      </c>
      <c r="K346" s="29" t="s">
        <v>721</v>
      </c>
      <c r="L346" s="70">
        <v>2</v>
      </c>
      <c r="M346" s="71">
        <v>1200000</v>
      </c>
      <c r="O346" s="27" t="s">
        <v>770</v>
      </c>
      <c r="P346" s="27" t="s">
        <v>811</v>
      </c>
    </row>
    <row r="347" spans="1:16">
      <c r="A347" s="4" t="s">
        <v>381</v>
      </c>
      <c r="B347" s="4" t="s">
        <v>7</v>
      </c>
      <c r="C347" s="24">
        <v>72</v>
      </c>
      <c r="D347" s="21">
        <v>80</v>
      </c>
      <c r="E347" s="18">
        <v>77</v>
      </c>
      <c r="F347" s="16">
        <v>74</v>
      </c>
      <c r="G347" s="27" t="str">
        <f t="shared" si="10"/>
        <v>Hagman</v>
      </c>
      <c r="H347" s="27">
        <v>28</v>
      </c>
      <c r="I347" s="28">
        <f t="shared" si="11"/>
        <v>75.333333333333329</v>
      </c>
      <c r="J347" s="29" t="s">
        <v>736</v>
      </c>
      <c r="K347" s="29" t="s">
        <v>720</v>
      </c>
      <c r="L347" s="70">
        <v>4</v>
      </c>
      <c r="M347" s="71">
        <v>2000000</v>
      </c>
      <c r="O347" s="27" t="s">
        <v>770</v>
      </c>
      <c r="P347" s="27" t="s">
        <v>811</v>
      </c>
    </row>
    <row r="348" spans="1:16">
      <c r="A348" s="4" t="s">
        <v>207</v>
      </c>
      <c r="B348" s="4" t="s">
        <v>9</v>
      </c>
      <c r="C348" s="24">
        <v>75</v>
      </c>
      <c r="D348" s="21">
        <v>75</v>
      </c>
      <c r="E348" s="18">
        <v>75</v>
      </c>
      <c r="F348" s="16">
        <v>75</v>
      </c>
      <c r="G348" s="27" t="str">
        <f t="shared" si="10"/>
        <v>Johnson</v>
      </c>
      <c r="H348" s="27">
        <v>20</v>
      </c>
      <c r="I348" s="28">
        <f t="shared" si="11"/>
        <v>75</v>
      </c>
      <c r="J348" s="29" t="s">
        <v>746</v>
      </c>
      <c r="K348" s="29" t="s">
        <v>718</v>
      </c>
      <c r="L348" s="70">
        <v>2</v>
      </c>
      <c r="M348" s="71">
        <v>850000</v>
      </c>
      <c r="N348" s="27" t="s">
        <v>769</v>
      </c>
      <c r="O348" s="27" t="s">
        <v>769</v>
      </c>
      <c r="P348" s="27" t="s">
        <v>811</v>
      </c>
    </row>
    <row r="349" spans="1:16">
      <c r="A349" s="4" t="s">
        <v>466</v>
      </c>
      <c r="B349" s="4" t="s">
        <v>7</v>
      </c>
      <c r="C349" s="24">
        <v>80</v>
      </c>
      <c r="D349" s="21">
        <v>75</v>
      </c>
      <c r="E349" s="18">
        <v>70</v>
      </c>
      <c r="F349" s="16">
        <v>70</v>
      </c>
      <c r="G349" s="27" t="str">
        <f t="shared" si="10"/>
        <v>Avery</v>
      </c>
      <c r="H349" s="27">
        <v>27</v>
      </c>
      <c r="I349" s="28">
        <f t="shared" si="11"/>
        <v>75</v>
      </c>
      <c r="J349" s="29" t="s">
        <v>737</v>
      </c>
      <c r="K349" s="29" t="s">
        <v>723</v>
      </c>
      <c r="L349" s="70">
        <v>4</v>
      </c>
      <c r="M349" s="71">
        <v>2000000</v>
      </c>
      <c r="O349" s="27" t="s">
        <v>770</v>
      </c>
      <c r="P349" s="27" t="s">
        <v>811</v>
      </c>
    </row>
    <row r="350" spans="1:16">
      <c r="A350" s="4" t="s">
        <v>437</v>
      </c>
      <c r="B350" s="4" t="s">
        <v>9</v>
      </c>
      <c r="C350" s="24">
        <v>72</v>
      </c>
      <c r="D350" s="21">
        <v>70</v>
      </c>
      <c r="E350" s="18">
        <v>80</v>
      </c>
      <c r="F350" s="16">
        <v>71.5</v>
      </c>
      <c r="G350" s="27" t="str">
        <f t="shared" si="10"/>
        <v>Klesla</v>
      </c>
      <c r="H350" s="27">
        <v>25</v>
      </c>
      <c r="I350" s="28">
        <f t="shared" si="11"/>
        <v>71.166666666666671</v>
      </c>
      <c r="J350" s="29" t="s">
        <v>742</v>
      </c>
      <c r="K350" s="29" t="s">
        <v>721</v>
      </c>
      <c r="L350" s="27">
        <v>3</v>
      </c>
      <c r="M350" s="71">
        <v>3000000</v>
      </c>
      <c r="O350" s="27" t="s">
        <v>775</v>
      </c>
      <c r="P350" s="27" t="s">
        <v>811</v>
      </c>
    </row>
    <row r="351" spans="1:16">
      <c r="A351" s="4" t="s">
        <v>418</v>
      </c>
      <c r="B351" s="4" t="s">
        <v>11</v>
      </c>
      <c r="C351" s="24">
        <v>77</v>
      </c>
      <c r="D351" s="21">
        <v>75</v>
      </c>
      <c r="E351" s="18">
        <v>78</v>
      </c>
      <c r="F351" s="16">
        <v>69.5</v>
      </c>
      <c r="G351" s="27" t="str">
        <f t="shared" si="10"/>
        <v>Dvorak</v>
      </c>
      <c r="H351" s="27">
        <v>30</v>
      </c>
      <c r="I351" s="28">
        <f t="shared" si="11"/>
        <v>73.833333333333329</v>
      </c>
      <c r="J351" s="29" t="s">
        <v>742</v>
      </c>
      <c r="K351" s="29" t="s">
        <v>721</v>
      </c>
      <c r="L351" s="70">
        <v>2</v>
      </c>
      <c r="M351" s="71">
        <v>1550000</v>
      </c>
      <c r="O351" s="27" t="s">
        <v>770</v>
      </c>
      <c r="P351" s="27" t="s">
        <v>811</v>
      </c>
    </row>
    <row r="352" spans="1:16">
      <c r="A352" s="4" t="s">
        <v>34</v>
      </c>
      <c r="B352" s="4" t="s">
        <v>7</v>
      </c>
      <c r="C352" s="24">
        <v>84</v>
      </c>
      <c r="D352" s="21">
        <v>86</v>
      </c>
      <c r="E352" s="18">
        <v>65</v>
      </c>
      <c r="F352" s="16">
        <v>77</v>
      </c>
      <c r="G352" s="27" t="str">
        <f t="shared" si="10"/>
        <v>Brunette</v>
      </c>
      <c r="H352" s="27">
        <v>34</v>
      </c>
      <c r="I352" s="28">
        <f t="shared" si="11"/>
        <v>82.333333333333329</v>
      </c>
      <c r="J352" s="29" t="s">
        <v>737</v>
      </c>
      <c r="K352" s="29" t="s">
        <v>14</v>
      </c>
      <c r="L352" s="27">
        <v>3</v>
      </c>
      <c r="M352" s="71">
        <v>2300000</v>
      </c>
      <c r="N352" s="30"/>
      <c r="O352" s="27" t="s">
        <v>770</v>
      </c>
      <c r="P352" s="27" t="s">
        <v>811</v>
      </c>
    </row>
    <row r="353" spans="1:16">
      <c r="A353" s="4" t="s">
        <v>379</v>
      </c>
      <c r="B353" s="4" t="s">
        <v>7</v>
      </c>
      <c r="C353" s="24">
        <v>75</v>
      </c>
      <c r="D353" s="21">
        <v>75</v>
      </c>
      <c r="E353" s="18">
        <v>60</v>
      </c>
      <c r="F353" s="16">
        <v>72.5</v>
      </c>
      <c r="G353" s="27" t="str">
        <f t="shared" si="10"/>
        <v>Dawes</v>
      </c>
      <c r="H353" s="27">
        <v>22</v>
      </c>
      <c r="I353" s="28">
        <f t="shared" si="11"/>
        <v>74.166666666666671</v>
      </c>
      <c r="J353" s="29" t="s">
        <v>742</v>
      </c>
      <c r="K353" s="29" t="s">
        <v>722</v>
      </c>
      <c r="L353" s="70">
        <v>1</v>
      </c>
      <c r="M353" s="71">
        <v>560000</v>
      </c>
      <c r="O353" s="27" t="s">
        <v>774</v>
      </c>
      <c r="P353" s="27" t="s">
        <v>811</v>
      </c>
    </row>
    <row r="354" spans="1:16">
      <c r="A354" s="30" t="s">
        <v>578</v>
      </c>
      <c r="B354" s="27" t="s">
        <v>7</v>
      </c>
      <c r="C354" s="31">
        <v>73</v>
      </c>
      <c r="D354" s="32">
        <v>74</v>
      </c>
      <c r="E354" s="33">
        <v>65</v>
      </c>
      <c r="F354" s="34">
        <v>72</v>
      </c>
      <c r="G354" s="27" t="str">
        <f t="shared" si="10"/>
        <v>MacArthur</v>
      </c>
      <c r="H354" s="30">
        <v>22</v>
      </c>
      <c r="I354" s="28">
        <f t="shared" si="11"/>
        <v>73</v>
      </c>
      <c r="J354" s="27" t="s">
        <v>749</v>
      </c>
      <c r="K354" s="27" t="s">
        <v>719</v>
      </c>
      <c r="L354" s="70">
        <v>1</v>
      </c>
      <c r="M354" s="71">
        <v>550000</v>
      </c>
      <c r="O354" s="27" t="s">
        <v>774</v>
      </c>
      <c r="P354" s="27" t="s">
        <v>811</v>
      </c>
    </row>
    <row r="355" spans="1:16">
      <c r="A355" s="4" t="s">
        <v>491</v>
      </c>
      <c r="B355" s="4" t="s">
        <v>7</v>
      </c>
      <c r="C355" s="24">
        <v>60</v>
      </c>
      <c r="D355" s="21">
        <v>50</v>
      </c>
      <c r="E355" s="18">
        <v>81</v>
      </c>
      <c r="F355" s="16">
        <v>57.5</v>
      </c>
      <c r="G355" s="27" t="str">
        <f t="shared" si="10"/>
        <v>Begin</v>
      </c>
      <c r="H355" s="27">
        <v>29</v>
      </c>
      <c r="I355" s="28">
        <f t="shared" si="11"/>
        <v>55.833333333333336</v>
      </c>
      <c r="J355" s="29" t="s">
        <v>738</v>
      </c>
      <c r="K355" s="29" t="s">
        <v>721</v>
      </c>
      <c r="L355" s="70">
        <v>1</v>
      </c>
      <c r="M355" s="71">
        <v>1000000</v>
      </c>
      <c r="O355" s="27" t="s">
        <v>770</v>
      </c>
      <c r="P355" s="30" t="s">
        <v>811</v>
      </c>
    </row>
    <row r="356" spans="1:16">
      <c r="A356" s="4" t="s">
        <v>525</v>
      </c>
      <c r="B356" s="4" t="s">
        <v>9</v>
      </c>
      <c r="C356" s="24">
        <v>76</v>
      </c>
      <c r="D356" s="21">
        <v>72</v>
      </c>
      <c r="E356" s="18">
        <v>70</v>
      </c>
      <c r="F356" s="16">
        <v>72</v>
      </c>
      <c r="G356" s="27" t="str">
        <f t="shared" si="10"/>
        <v>Daley</v>
      </c>
      <c r="H356" s="27">
        <v>24</v>
      </c>
      <c r="I356" s="28">
        <f t="shared" si="11"/>
        <v>73.333333333333329</v>
      </c>
      <c r="J356" s="29" t="s">
        <v>742</v>
      </c>
      <c r="K356" s="29" t="s">
        <v>720</v>
      </c>
      <c r="L356" s="70">
        <v>1</v>
      </c>
      <c r="M356" s="71">
        <v>900000</v>
      </c>
      <c r="O356" s="27" t="s">
        <v>774</v>
      </c>
      <c r="P356" s="27" t="s">
        <v>811</v>
      </c>
    </row>
    <row r="357" spans="1:16">
      <c r="A357" s="4" t="s">
        <v>323</v>
      </c>
      <c r="B357" s="4" t="s">
        <v>9</v>
      </c>
      <c r="C357" s="24">
        <v>77</v>
      </c>
      <c r="D357" s="21">
        <v>70</v>
      </c>
      <c r="E357" s="18">
        <v>72</v>
      </c>
      <c r="F357" s="16">
        <v>65</v>
      </c>
      <c r="G357" s="27" t="str">
        <f t="shared" si="10"/>
        <v>Carle</v>
      </c>
      <c r="H357" s="27">
        <v>23</v>
      </c>
      <c r="I357" s="28">
        <f t="shared" si="11"/>
        <v>70.666666666666671</v>
      </c>
      <c r="J357" s="29" t="s">
        <v>746</v>
      </c>
      <c r="K357" s="29" t="s">
        <v>720</v>
      </c>
      <c r="L357" s="27">
        <v>2</v>
      </c>
      <c r="M357" s="71">
        <v>2000000</v>
      </c>
      <c r="O357" s="27" t="s">
        <v>774</v>
      </c>
      <c r="P357" s="27" t="s">
        <v>811</v>
      </c>
    </row>
    <row r="358" spans="1:16">
      <c r="A358" s="4" t="s">
        <v>234</v>
      </c>
      <c r="B358" s="4" t="s">
        <v>14</v>
      </c>
      <c r="C358" s="24">
        <v>73</v>
      </c>
      <c r="D358" s="21">
        <v>72</v>
      </c>
      <c r="E358" s="18">
        <v>85</v>
      </c>
      <c r="F358" s="16">
        <v>74</v>
      </c>
      <c r="G358" s="27" t="str">
        <f t="shared" si="10"/>
        <v>Halpern</v>
      </c>
      <c r="H358" s="27">
        <v>31</v>
      </c>
      <c r="I358" s="28">
        <f t="shared" si="11"/>
        <v>73</v>
      </c>
      <c r="J358" s="29" t="s">
        <v>738</v>
      </c>
      <c r="K358" s="29" t="s">
        <v>14</v>
      </c>
      <c r="L358" s="70">
        <v>3</v>
      </c>
      <c r="M358" s="71">
        <v>1340000</v>
      </c>
      <c r="O358" s="27" t="s">
        <v>770</v>
      </c>
      <c r="P358" s="27" t="s">
        <v>811</v>
      </c>
    </row>
    <row r="359" spans="1:16">
      <c r="A359" s="4" t="s">
        <v>22</v>
      </c>
      <c r="B359" s="4" t="s">
        <v>9</v>
      </c>
      <c r="C359" s="24">
        <v>75</v>
      </c>
      <c r="D359" s="21">
        <v>75</v>
      </c>
      <c r="E359" s="18">
        <v>78</v>
      </c>
      <c r="F359" s="16">
        <v>65</v>
      </c>
      <c r="G359" s="27" t="str">
        <f t="shared" si="10"/>
        <v>Edler</v>
      </c>
      <c r="H359" s="27">
        <v>21</v>
      </c>
      <c r="I359" s="28">
        <f t="shared" si="11"/>
        <v>71.666666666666671</v>
      </c>
      <c r="J359" s="29" t="s">
        <v>746</v>
      </c>
      <c r="K359" s="29" t="s">
        <v>720</v>
      </c>
      <c r="L359" s="70">
        <v>1</v>
      </c>
      <c r="M359" s="71">
        <v>550000</v>
      </c>
      <c r="N359" s="27" t="s">
        <v>769</v>
      </c>
      <c r="O359" s="27" t="s">
        <v>769</v>
      </c>
      <c r="P359" s="27" t="s">
        <v>811</v>
      </c>
    </row>
    <row r="360" spans="1:16">
      <c r="A360" s="4" t="s">
        <v>533</v>
      </c>
      <c r="B360" s="4" t="s">
        <v>14</v>
      </c>
      <c r="C360" s="24">
        <v>85</v>
      </c>
      <c r="D360" s="21">
        <v>85</v>
      </c>
      <c r="E360" s="18">
        <v>60</v>
      </c>
      <c r="F360" s="16">
        <v>77.5</v>
      </c>
      <c r="G360" s="27" t="str">
        <f t="shared" si="10"/>
        <v>Kozlov</v>
      </c>
      <c r="H360" s="27">
        <v>32</v>
      </c>
      <c r="I360" s="28">
        <f t="shared" si="11"/>
        <v>82.5</v>
      </c>
      <c r="J360" s="29" t="s">
        <v>737</v>
      </c>
      <c r="K360" s="29" t="s">
        <v>723</v>
      </c>
      <c r="L360" s="27">
        <v>2</v>
      </c>
      <c r="M360" s="71">
        <v>2500000</v>
      </c>
      <c r="O360" s="27" t="s">
        <v>770</v>
      </c>
      <c r="P360" s="27" t="s">
        <v>811</v>
      </c>
    </row>
    <row r="361" spans="1:16">
      <c r="A361" s="4" t="s">
        <v>450</v>
      </c>
      <c r="B361" s="4" t="s">
        <v>11</v>
      </c>
      <c r="C361" s="24">
        <v>80</v>
      </c>
      <c r="D361" s="21">
        <v>80</v>
      </c>
      <c r="E361" s="18">
        <v>50</v>
      </c>
      <c r="F361" s="16">
        <v>65</v>
      </c>
      <c r="G361" s="27" t="str">
        <f t="shared" si="10"/>
        <v>Shannon</v>
      </c>
      <c r="H361" s="27">
        <v>24</v>
      </c>
      <c r="I361" s="28">
        <f t="shared" si="11"/>
        <v>75</v>
      </c>
      <c r="J361" s="29" t="s">
        <v>737</v>
      </c>
      <c r="K361" s="29" t="s">
        <v>722</v>
      </c>
      <c r="L361" s="70">
        <v>1</v>
      </c>
      <c r="M361" s="71">
        <v>1100000</v>
      </c>
      <c r="O361" s="27" t="s">
        <v>774</v>
      </c>
      <c r="P361" s="27" t="s">
        <v>811</v>
      </c>
    </row>
    <row r="362" spans="1:16">
      <c r="A362" s="4" t="s">
        <v>181</v>
      </c>
      <c r="B362" s="4" t="s">
        <v>14</v>
      </c>
      <c r="C362" s="24">
        <v>95</v>
      </c>
      <c r="D362" s="21">
        <v>97</v>
      </c>
      <c r="E362" s="18">
        <v>70</v>
      </c>
      <c r="F362" s="16">
        <v>93</v>
      </c>
      <c r="G362" s="27" t="str">
        <f t="shared" si="10"/>
        <v>Malkin</v>
      </c>
      <c r="H362" s="27">
        <v>21</v>
      </c>
      <c r="I362" s="28">
        <f t="shared" si="11"/>
        <v>95</v>
      </c>
      <c r="J362" s="29" t="s">
        <v>743</v>
      </c>
      <c r="K362" s="29" t="s">
        <v>721</v>
      </c>
      <c r="L362" s="70">
        <v>1</v>
      </c>
      <c r="M362" s="71">
        <v>875000</v>
      </c>
      <c r="N362" s="27" t="s">
        <v>769</v>
      </c>
      <c r="O362" s="27" t="s">
        <v>769</v>
      </c>
      <c r="P362" s="27" t="s">
        <v>805</v>
      </c>
    </row>
    <row r="363" spans="1:16">
      <c r="A363" s="4" t="s">
        <v>304</v>
      </c>
      <c r="B363" s="4" t="s">
        <v>11</v>
      </c>
      <c r="C363" s="24">
        <v>88</v>
      </c>
      <c r="D363" s="21">
        <v>92</v>
      </c>
      <c r="E363" s="18">
        <v>65</v>
      </c>
      <c r="F363" s="16">
        <v>85</v>
      </c>
      <c r="G363" s="27" t="str">
        <f t="shared" si="10"/>
        <v>Hossa</v>
      </c>
      <c r="H363" s="27">
        <v>28</v>
      </c>
      <c r="I363" s="28">
        <f t="shared" si="11"/>
        <v>88.333333333333329</v>
      </c>
      <c r="J363" s="29" t="s">
        <v>743</v>
      </c>
      <c r="K363" s="29" t="s">
        <v>722</v>
      </c>
      <c r="L363" s="70">
        <v>1</v>
      </c>
      <c r="M363" s="71">
        <v>6130000</v>
      </c>
      <c r="O363" s="27" t="s">
        <v>770</v>
      </c>
      <c r="P363" s="27" t="s">
        <v>805</v>
      </c>
    </row>
    <row r="364" spans="1:16">
      <c r="A364" s="4" t="s">
        <v>400</v>
      </c>
      <c r="B364" s="4" t="s">
        <v>7</v>
      </c>
      <c r="C364" s="24">
        <v>90</v>
      </c>
      <c r="D364" s="21">
        <v>90</v>
      </c>
      <c r="E364" s="18">
        <v>55</v>
      </c>
      <c r="F364" s="16">
        <v>82.5</v>
      </c>
      <c r="G364" s="27" t="str">
        <f t="shared" si="10"/>
        <v>Kariya</v>
      </c>
      <c r="H364" s="27">
        <v>33</v>
      </c>
      <c r="I364" s="28">
        <f t="shared" si="11"/>
        <v>87.5</v>
      </c>
      <c r="J364" s="29" t="s">
        <v>737</v>
      </c>
      <c r="K364" s="29" t="s">
        <v>14</v>
      </c>
      <c r="L364" s="70">
        <v>3</v>
      </c>
      <c r="M364" s="71">
        <v>5000000</v>
      </c>
      <c r="N364" s="30"/>
      <c r="O364" s="27" t="s">
        <v>770</v>
      </c>
      <c r="P364" s="27" t="s">
        <v>805</v>
      </c>
    </row>
    <row r="365" spans="1:16">
      <c r="A365" s="4" t="s">
        <v>158</v>
      </c>
      <c r="B365" s="4" t="s">
        <v>9</v>
      </c>
      <c r="C365" s="24">
        <v>80</v>
      </c>
      <c r="D365" s="21">
        <v>86</v>
      </c>
      <c r="E365" s="18">
        <v>80</v>
      </c>
      <c r="F365" s="16">
        <v>87.5</v>
      </c>
      <c r="G365" s="27" t="str">
        <f t="shared" si="10"/>
        <v>Phaneuf</v>
      </c>
      <c r="H365" s="27">
        <v>22</v>
      </c>
      <c r="I365" s="28">
        <f t="shared" si="11"/>
        <v>84.5</v>
      </c>
      <c r="J365" s="29" t="s">
        <v>742</v>
      </c>
      <c r="K365" s="29" t="s">
        <v>721</v>
      </c>
      <c r="L365" s="70">
        <v>6</v>
      </c>
      <c r="M365" s="71">
        <v>6500000</v>
      </c>
      <c r="O365" s="27" t="s">
        <v>774</v>
      </c>
      <c r="P365" s="27" t="s">
        <v>805</v>
      </c>
    </row>
    <row r="366" spans="1:16">
      <c r="A366" s="30" t="s">
        <v>548</v>
      </c>
      <c r="B366" s="27" t="s">
        <v>9</v>
      </c>
      <c r="C366" s="31">
        <v>83</v>
      </c>
      <c r="D366" s="32">
        <v>81</v>
      </c>
      <c r="E366" s="33">
        <v>82</v>
      </c>
      <c r="F366" s="34">
        <v>87</v>
      </c>
      <c r="G366" s="27" t="str">
        <f t="shared" si="10"/>
        <v>Boyle</v>
      </c>
      <c r="H366" s="30">
        <v>31</v>
      </c>
      <c r="I366" s="28">
        <f t="shared" si="11"/>
        <v>83.666666666666671</v>
      </c>
      <c r="J366" s="30" t="s">
        <v>742</v>
      </c>
      <c r="K366" s="30" t="s">
        <v>14</v>
      </c>
      <c r="L366" s="27">
        <v>4</v>
      </c>
      <c r="M366" s="71">
        <v>6000000</v>
      </c>
      <c r="O366" s="27" t="s">
        <v>770</v>
      </c>
      <c r="P366" s="27" t="s">
        <v>805</v>
      </c>
    </row>
    <row r="367" spans="1:16">
      <c r="A367" s="4" t="s">
        <v>473</v>
      </c>
      <c r="B367" s="4" t="s">
        <v>9</v>
      </c>
      <c r="C367" s="24">
        <v>88</v>
      </c>
      <c r="D367" s="21">
        <v>88</v>
      </c>
      <c r="E367" s="18">
        <v>88</v>
      </c>
      <c r="F367" s="16">
        <v>81</v>
      </c>
      <c r="G367" s="27" t="str">
        <f t="shared" si="10"/>
        <v>Zubov</v>
      </c>
      <c r="H367" s="27">
        <v>37</v>
      </c>
      <c r="I367" s="28">
        <f t="shared" si="11"/>
        <v>85.666666666666671</v>
      </c>
      <c r="J367" s="29" t="s">
        <v>742</v>
      </c>
      <c r="K367" s="29" t="s">
        <v>9</v>
      </c>
      <c r="L367" s="70">
        <v>1</v>
      </c>
      <c r="M367" s="71">
        <v>5350000</v>
      </c>
      <c r="N367" s="30"/>
      <c r="O367" s="27" t="s">
        <v>770</v>
      </c>
      <c r="P367" s="27" t="s">
        <v>805</v>
      </c>
    </row>
    <row r="368" spans="1:16">
      <c r="A368" s="4" t="s">
        <v>104</v>
      </c>
      <c r="B368" s="4" t="s">
        <v>9</v>
      </c>
      <c r="C368" s="24">
        <v>75</v>
      </c>
      <c r="D368" s="21">
        <v>65</v>
      </c>
      <c r="E368" s="18">
        <v>88</v>
      </c>
      <c r="F368" s="16">
        <v>67.5</v>
      </c>
      <c r="G368" s="27" t="str">
        <f t="shared" si="10"/>
        <v>Phillips</v>
      </c>
      <c r="H368" s="27">
        <v>29</v>
      </c>
      <c r="I368" s="28">
        <f t="shared" si="11"/>
        <v>69.166666666666671</v>
      </c>
      <c r="J368" s="29" t="s">
        <v>738</v>
      </c>
      <c r="K368" s="29" t="s">
        <v>14</v>
      </c>
      <c r="L368" s="27">
        <v>4</v>
      </c>
      <c r="M368" s="71">
        <v>3500000</v>
      </c>
      <c r="O368" s="27" t="s">
        <v>770</v>
      </c>
      <c r="P368" s="27" t="s">
        <v>805</v>
      </c>
    </row>
    <row r="369" spans="1:16">
      <c r="A369" s="30" t="s">
        <v>599</v>
      </c>
      <c r="B369" s="30" t="s">
        <v>11</v>
      </c>
      <c r="C369" s="31">
        <v>82</v>
      </c>
      <c r="D369" s="32">
        <v>85</v>
      </c>
      <c r="E369" s="33">
        <v>54</v>
      </c>
      <c r="F369" s="34">
        <v>90</v>
      </c>
      <c r="G369" s="27" t="str">
        <f t="shared" si="10"/>
        <v>Selanne</v>
      </c>
      <c r="H369" s="30">
        <v>37</v>
      </c>
      <c r="I369" s="28">
        <f t="shared" si="11"/>
        <v>85.666666666666671</v>
      </c>
      <c r="J369" s="27" t="s">
        <v>736</v>
      </c>
      <c r="K369" s="27" t="s">
        <v>723</v>
      </c>
      <c r="L369" s="70">
        <v>2</v>
      </c>
      <c r="M369" s="71">
        <v>3000000</v>
      </c>
      <c r="N369" s="30"/>
      <c r="O369" s="27" t="s">
        <v>770</v>
      </c>
      <c r="P369" s="27" t="s">
        <v>805</v>
      </c>
    </row>
    <row r="370" spans="1:16">
      <c r="A370" s="4" t="s">
        <v>60</v>
      </c>
      <c r="B370" s="4" t="s">
        <v>11</v>
      </c>
      <c r="C370" s="24">
        <v>77</v>
      </c>
      <c r="D370" s="21">
        <v>90</v>
      </c>
      <c r="E370" s="18">
        <v>55</v>
      </c>
      <c r="F370" s="16">
        <v>87.5</v>
      </c>
      <c r="G370" s="27" t="str">
        <f t="shared" si="10"/>
        <v>Boyes</v>
      </c>
      <c r="H370" s="27">
        <v>25</v>
      </c>
      <c r="I370" s="28">
        <f t="shared" si="11"/>
        <v>84.833333333333329</v>
      </c>
      <c r="J370" s="29" t="s">
        <v>736</v>
      </c>
      <c r="K370" s="29" t="s">
        <v>722</v>
      </c>
      <c r="L370" s="70">
        <v>4</v>
      </c>
      <c r="M370" s="71">
        <v>4000000</v>
      </c>
      <c r="O370" s="27" t="s">
        <v>775</v>
      </c>
      <c r="P370" s="27" t="s">
        <v>805</v>
      </c>
    </row>
    <row r="371" spans="1:16">
      <c r="A371" s="4" t="s">
        <v>313</v>
      </c>
      <c r="B371" s="4" t="s">
        <v>7</v>
      </c>
      <c r="C371" s="24">
        <v>85</v>
      </c>
      <c r="D371" s="21">
        <v>88</v>
      </c>
      <c r="E371" s="18">
        <v>60</v>
      </c>
      <c r="F371" s="16">
        <v>80</v>
      </c>
      <c r="G371" s="27" t="str">
        <f t="shared" si="10"/>
        <v>Naslund</v>
      </c>
      <c r="H371" s="27">
        <v>34</v>
      </c>
      <c r="I371" s="28">
        <f t="shared" si="11"/>
        <v>84.333333333333329</v>
      </c>
      <c r="J371" s="29" t="s">
        <v>737</v>
      </c>
      <c r="K371" s="29" t="s">
        <v>723</v>
      </c>
      <c r="L371" s="70">
        <v>1</v>
      </c>
      <c r="M371" s="71">
        <v>5000000</v>
      </c>
      <c r="N371" s="30"/>
      <c r="O371" s="27" t="s">
        <v>770</v>
      </c>
      <c r="P371" s="27" t="s">
        <v>805</v>
      </c>
    </row>
    <row r="372" spans="1:16">
      <c r="A372" s="4" t="s">
        <v>458</v>
      </c>
      <c r="B372" s="4" t="s">
        <v>14</v>
      </c>
      <c r="C372" s="24">
        <v>75</v>
      </c>
      <c r="D372" s="21">
        <v>66</v>
      </c>
      <c r="E372" s="18">
        <v>94</v>
      </c>
      <c r="F372" s="16">
        <v>57.5</v>
      </c>
      <c r="G372" s="27" t="str">
        <f t="shared" si="10"/>
        <v>Pahlsson</v>
      </c>
      <c r="H372" s="27">
        <v>30</v>
      </c>
      <c r="I372" s="28">
        <f t="shared" si="11"/>
        <v>66.166666666666671</v>
      </c>
      <c r="J372" s="29" t="s">
        <v>738</v>
      </c>
      <c r="K372" s="29" t="s">
        <v>718</v>
      </c>
      <c r="L372" s="70">
        <v>2</v>
      </c>
      <c r="M372" s="71">
        <v>2000000</v>
      </c>
      <c r="O372" s="27" t="s">
        <v>770</v>
      </c>
      <c r="P372" s="27" t="s">
        <v>805</v>
      </c>
    </row>
    <row r="373" spans="1:16">
      <c r="A373" s="4" t="s">
        <v>321</v>
      </c>
      <c r="B373" s="4" t="s">
        <v>9</v>
      </c>
      <c r="C373" s="24">
        <v>85</v>
      </c>
      <c r="D373" s="21">
        <v>85</v>
      </c>
      <c r="E373" s="18">
        <v>72</v>
      </c>
      <c r="F373" s="16">
        <v>81.5</v>
      </c>
      <c r="G373" s="27" t="str">
        <f t="shared" si="10"/>
        <v>Schneider</v>
      </c>
      <c r="H373" s="27">
        <v>38</v>
      </c>
      <c r="I373" s="28">
        <f t="shared" si="11"/>
        <v>83.833333333333329</v>
      </c>
      <c r="J373" s="29" t="s">
        <v>746</v>
      </c>
      <c r="K373" s="29" t="s">
        <v>724</v>
      </c>
      <c r="L373" s="70">
        <v>2</v>
      </c>
      <c r="M373" s="71">
        <v>4000000</v>
      </c>
      <c r="N373" s="30"/>
      <c r="O373" s="27" t="s">
        <v>770</v>
      </c>
      <c r="P373" s="27" t="s">
        <v>805</v>
      </c>
    </row>
    <row r="374" spans="1:16">
      <c r="A374" s="4" t="s">
        <v>520</v>
      </c>
      <c r="B374" s="4" t="s">
        <v>14</v>
      </c>
      <c r="C374" s="24">
        <v>85</v>
      </c>
      <c r="D374" s="21">
        <v>85</v>
      </c>
      <c r="E374" s="18">
        <v>82</v>
      </c>
      <c r="F374" s="16">
        <v>78</v>
      </c>
      <c r="G374" s="27" t="str">
        <f t="shared" si="10"/>
        <v>Plekanec</v>
      </c>
      <c r="H374" s="27">
        <v>25</v>
      </c>
      <c r="I374" s="28">
        <f t="shared" si="11"/>
        <v>82.666666666666671</v>
      </c>
      <c r="J374" s="29" t="s">
        <v>737</v>
      </c>
      <c r="K374" s="29" t="s">
        <v>721</v>
      </c>
      <c r="L374" s="70">
        <v>1</v>
      </c>
      <c r="M374" s="71">
        <v>2750000</v>
      </c>
      <c r="O374" s="27" t="s">
        <v>775</v>
      </c>
      <c r="P374" s="27" t="s">
        <v>805</v>
      </c>
    </row>
    <row r="375" spans="1:16">
      <c r="A375" s="4" t="s">
        <v>190</v>
      </c>
      <c r="B375" s="4" t="s">
        <v>7</v>
      </c>
      <c r="C375" s="24">
        <v>75</v>
      </c>
      <c r="D375" s="21">
        <v>80</v>
      </c>
      <c r="E375" s="18">
        <v>74</v>
      </c>
      <c r="F375" s="16">
        <v>89</v>
      </c>
      <c r="G375" s="27" t="str">
        <f t="shared" si="10"/>
        <v>Modin</v>
      </c>
      <c r="H375" s="27">
        <v>33</v>
      </c>
      <c r="I375" s="28">
        <f t="shared" si="11"/>
        <v>81.333333333333329</v>
      </c>
      <c r="J375" s="29" t="s">
        <v>736</v>
      </c>
      <c r="K375" s="29" t="s">
        <v>723</v>
      </c>
      <c r="L375" s="70">
        <v>3</v>
      </c>
      <c r="M375" s="71">
        <v>3250000</v>
      </c>
      <c r="N375" s="30"/>
      <c r="O375" s="27" t="s">
        <v>770</v>
      </c>
      <c r="P375" s="27" t="s">
        <v>805</v>
      </c>
    </row>
    <row r="376" spans="1:16">
      <c r="A376" s="4" t="s">
        <v>42</v>
      </c>
      <c r="B376" s="4" t="s">
        <v>7</v>
      </c>
      <c r="C376" s="24">
        <v>82</v>
      </c>
      <c r="D376" s="21">
        <v>84</v>
      </c>
      <c r="E376" s="18">
        <v>75</v>
      </c>
      <c r="F376" s="16">
        <v>77.5</v>
      </c>
      <c r="G376" s="27" t="str">
        <f t="shared" si="10"/>
        <v>Vermette</v>
      </c>
      <c r="H376" s="27">
        <v>25</v>
      </c>
      <c r="I376" s="28">
        <f t="shared" si="11"/>
        <v>81.166666666666671</v>
      </c>
      <c r="J376" s="29" t="s">
        <v>743</v>
      </c>
      <c r="K376" s="29" t="s">
        <v>721</v>
      </c>
      <c r="L376" s="70">
        <v>2</v>
      </c>
      <c r="M376" s="71">
        <v>2796000</v>
      </c>
      <c r="O376" s="27" t="s">
        <v>775</v>
      </c>
      <c r="P376" s="27" t="s">
        <v>805</v>
      </c>
    </row>
    <row r="377" spans="1:16">
      <c r="A377" s="4" t="s">
        <v>66</v>
      </c>
      <c r="B377" s="4" t="s">
        <v>9</v>
      </c>
      <c r="C377" s="24">
        <v>75</v>
      </c>
      <c r="D377" s="21">
        <v>75</v>
      </c>
      <c r="E377" s="18">
        <v>80</v>
      </c>
      <c r="F377" s="16">
        <v>77.5</v>
      </c>
      <c r="G377" s="27" t="str">
        <f t="shared" si="10"/>
        <v>Coburn</v>
      </c>
      <c r="H377" s="27">
        <v>22</v>
      </c>
      <c r="I377" s="28">
        <f t="shared" si="11"/>
        <v>75.833333333333329</v>
      </c>
      <c r="J377" s="29" t="s">
        <v>742</v>
      </c>
      <c r="K377" s="29" t="s">
        <v>719</v>
      </c>
      <c r="L377" s="70">
        <v>2</v>
      </c>
      <c r="M377" s="71">
        <v>1300000</v>
      </c>
      <c r="O377" s="27" t="s">
        <v>774</v>
      </c>
      <c r="P377" s="27" t="s">
        <v>805</v>
      </c>
    </row>
    <row r="378" spans="1:16">
      <c r="A378" s="4" t="s">
        <v>48</v>
      </c>
      <c r="B378" s="4" t="s">
        <v>9</v>
      </c>
      <c r="C378" s="24">
        <v>65</v>
      </c>
      <c r="D378" s="21">
        <v>60</v>
      </c>
      <c r="E378" s="18">
        <v>85</v>
      </c>
      <c r="F378" s="16">
        <v>60</v>
      </c>
      <c r="G378" s="27" t="str">
        <f t="shared" si="10"/>
        <v>Jackman</v>
      </c>
      <c r="H378" s="27">
        <v>26</v>
      </c>
      <c r="I378" s="28">
        <f t="shared" si="11"/>
        <v>61.666666666666664</v>
      </c>
      <c r="J378" s="29" t="s">
        <v>738</v>
      </c>
      <c r="K378" s="29" t="s">
        <v>721</v>
      </c>
      <c r="L378" s="27">
        <v>4</v>
      </c>
      <c r="M378" s="71">
        <v>3625000</v>
      </c>
      <c r="O378" s="27" t="s">
        <v>775</v>
      </c>
      <c r="P378" s="30" t="s">
        <v>805</v>
      </c>
    </row>
    <row r="379" spans="1:16">
      <c r="A379" s="4" t="s">
        <v>211</v>
      </c>
      <c r="B379" s="4" t="s">
        <v>11</v>
      </c>
      <c r="C379" s="24">
        <v>80</v>
      </c>
      <c r="D379" s="21">
        <v>82</v>
      </c>
      <c r="E379" s="18">
        <v>72</v>
      </c>
      <c r="F379" s="16">
        <v>79</v>
      </c>
      <c r="G379" s="27" t="str">
        <f t="shared" si="10"/>
        <v>Langenbrunner</v>
      </c>
      <c r="H379" s="27">
        <v>32</v>
      </c>
      <c r="I379" s="28">
        <f t="shared" si="11"/>
        <v>80.333333333333329</v>
      </c>
      <c r="J379" s="29" t="s">
        <v>743</v>
      </c>
      <c r="K379" s="29" t="s">
        <v>9</v>
      </c>
      <c r="L379" s="70">
        <v>4</v>
      </c>
      <c r="M379" s="71">
        <v>1990000</v>
      </c>
      <c r="O379" s="27" t="s">
        <v>770</v>
      </c>
      <c r="P379" s="27" t="s">
        <v>805</v>
      </c>
    </row>
    <row r="380" spans="1:16">
      <c r="A380" s="4" t="s">
        <v>501</v>
      </c>
      <c r="B380" s="4" t="s">
        <v>14</v>
      </c>
      <c r="C380" s="24">
        <v>82</v>
      </c>
      <c r="D380" s="21">
        <v>86</v>
      </c>
      <c r="E380" s="18">
        <v>50</v>
      </c>
      <c r="F380" s="16">
        <v>72.5</v>
      </c>
      <c r="G380" s="27" t="str">
        <f t="shared" si="10"/>
        <v>Hensick</v>
      </c>
      <c r="H380" s="27">
        <v>22</v>
      </c>
      <c r="I380" s="28">
        <f t="shared" si="11"/>
        <v>80.166666666666671</v>
      </c>
      <c r="J380" s="29" t="s">
        <v>737</v>
      </c>
      <c r="K380" s="29" t="s">
        <v>722</v>
      </c>
      <c r="L380" s="70">
        <v>2</v>
      </c>
      <c r="M380" s="71">
        <v>850000</v>
      </c>
      <c r="O380" s="27" t="s">
        <v>774</v>
      </c>
      <c r="P380" s="27" t="s">
        <v>805</v>
      </c>
    </row>
    <row r="381" spans="1:16">
      <c r="A381" s="4" t="s">
        <v>269</v>
      </c>
      <c r="B381" s="4" t="s">
        <v>9</v>
      </c>
      <c r="C381" s="24">
        <v>75</v>
      </c>
      <c r="D381" s="21">
        <v>68</v>
      </c>
      <c r="E381" s="18">
        <v>55</v>
      </c>
      <c r="F381" s="16">
        <v>70</v>
      </c>
      <c r="G381" s="27" t="str">
        <f t="shared" si="10"/>
        <v>Yandle</v>
      </c>
      <c r="H381" s="27">
        <v>21</v>
      </c>
      <c r="I381" s="28">
        <f t="shared" si="11"/>
        <v>71</v>
      </c>
      <c r="J381" s="29" t="s">
        <v>746</v>
      </c>
      <c r="K381" s="29" t="s">
        <v>718</v>
      </c>
      <c r="L381" s="70">
        <v>1</v>
      </c>
      <c r="M381" s="71">
        <v>850000</v>
      </c>
      <c r="N381" s="27" t="s">
        <v>769</v>
      </c>
      <c r="O381" s="27" t="s">
        <v>769</v>
      </c>
      <c r="P381" s="27" t="s">
        <v>805</v>
      </c>
    </row>
    <row r="382" spans="1:16">
      <c r="A382" s="4" t="s">
        <v>85</v>
      </c>
      <c r="B382" s="4" t="s">
        <v>14</v>
      </c>
      <c r="C382" s="24">
        <v>72</v>
      </c>
      <c r="D382" s="21">
        <v>76</v>
      </c>
      <c r="E382" s="18">
        <v>77</v>
      </c>
      <c r="F382" s="16">
        <v>73</v>
      </c>
      <c r="G382" s="27" t="str">
        <f t="shared" si="10"/>
        <v>Laich</v>
      </c>
      <c r="H382" s="27">
        <v>24</v>
      </c>
      <c r="I382" s="28">
        <f t="shared" si="11"/>
        <v>73.666666666666671</v>
      </c>
      <c r="J382" s="29" t="s">
        <v>742</v>
      </c>
      <c r="K382" s="29" t="s">
        <v>719</v>
      </c>
      <c r="L382" s="70">
        <v>3</v>
      </c>
      <c r="M382" s="71">
        <v>1500000</v>
      </c>
      <c r="O382" s="27" t="s">
        <v>774</v>
      </c>
      <c r="P382" s="27" t="s">
        <v>805</v>
      </c>
    </row>
    <row r="383" spans="1:16">
      <c r="A383" s="4" t="s">
        <v>109</v>
      </c>
      <c r="B383" s="4" t="s">
        <v>11</v>
      </c>
      <c r="C383" s="24">
        <v>83</v>
      </c>
      <c r="D383" s="21">
        <v>82</v>
      </c>
      <c r="E383" s="18">
        <v>50</v>
      </c>
      <c r="F383" s="16">
        <v>68</v>
      </c>
      <c r="G383" s="27" t="str">
        <f t="shared" si="10"/>
        <v>Giroux</v>
      </c>
      <c r="H383" s="27">
        <v>19</v>
      </c>
      <c r="I383" s="28">
        <f t="shared" si="11"/>
        <v>77.666666666666671</v>
      </c>
      <c r="J383" s="29" t="s">
        <v>737</v>
      </c>
      <c r="K383" s="29" t="s">
        <v>718</v>
      </c>
      <c r="L383" s="70">
        <v>3</v>
      </c>
      <c r="M383" s="71">
        <v>850000</v>
      </c>
      <c r="N383" s="27" t="s">
        <v>769</v>
      </c>
      <c r="O383" s="27" t="s">
        <v>769</v>
      </c>
      <c r="P383" s="27" t="s">
        <v>805</v>
      </c>
    </row>
    <row r="384" spans="1:16">
      <c r="A384" s="4" t="s">
        <v>259</v>
      </c>
      <c r="B384" s="4" t="s">
        <v>14</v>
      </c>
      <c r="C384" s="24">
        <v>76</v>
      </c>
      <c r="D384" s="21">
        <v>75</v>
      </c>
      <c r="E384" s="18">
        <v>80</v>
      </c>
      <c r="F384" s="16">
        <v>79</v>
      </c>
      <c r="G384" s="27" t="str">
        <f t="shared" si="10"/>
        <v>Staal</v>
      </c>
      <c r="H384" s="27">
        <v>19</v>
      </c>
      <c r="I384" s="28">
        <f t="shared" si="11"/>
        <v>76.666666666666671</v>
      </c>
      <c r="J384" s="29" t="s">
        <v>736</v>
      </c>
      <c r="K384" s="29" t="s">
        <v>718</v>
      </c>
      <c r="L384" s="70">
        <v>3</v>
      </c>
      <c r="M384" s="71">
        <v>850000</v>
      </c>
      <c r="N384" s="27" t="s">
        <v>769</v>
      </c>
      <c r="O384" s="27" t="s">
        <v>769</v>
      </c>
      <c r="P384" s="27" t="s">
        <v>805</v>
      </c>
    </row>
    <row r="385" spans="1:16">
      <c r="A385" s="4" t="s">
        <v>309</v>
      </c>
      <c r="B385" s="4" t="s">
        <v>11</v>
      </c>
      <c r="C385" s="24">
        <v>70</v>
      </c>
      <c r="D385" s="21">
        <v>80</v>
      </c>
      <c r="E385" s="18">
        <v>60</v>
      </c>
      <c r="F385" s="16">
        <v>80</v>
      </c>
      <c r="G385" s="27" t="str">
        <f t="shared" si="10"/>
        <v>Parrish</v>
      </c>
      <c r="H385" s="27">
        <v>30</v>
      </c>
      <c r="I385" s="28">
        <f t="shared" si="11"/>
        <v>76.666666666666671</v>
      </c>
      <c r="J385" s="29" t="s">
        <v>736</v>
      </c>
      <c r="K385" s="29" t="s">
        <v>723</v>
      </c>
      <c r="L385" s="70">
        <v>4</v>
      </c>
      <c r="M385" s="71">
        <v>1750000</v>
      </c>
      <c r="O385" s="27" t="s">
        <v>770</v>
      </c>
      <c r="P385" s="27" t="s">
        <v>805</v>
      </c>
    </row>
    <row r="386" spans="1:16">
      <c r="A386" s="4" t="s">
        <v>162</v>
      </c>
      <c r="B386" s="4" t="s">
        <v>11</v>
      </c>
      <c r="C386" s="24">
        <v>77</v>
      </c>
      <c r="D386" s="21">
        <v>77</v>
      </c>
      <c r="E386" s="18">
        <v>60</v>
      </c>
      <c r="F386" s="16">
        <v>74.5</v>
      </c>
      <c r="G386" s="27" t="str">
        <f t="shared" ref="G386:G449" si="12">MID(A386,SEARCH(" ",A386,1)+1,100)</f>
        <v>Stafford</v>
      </c>
      <c r="H386" s="27">
        <v>22</v>
      </c>
      <c r="I386" s="28">
        <f t="shared" ref="I386:I449" si="13">(C386+D386+F386)/3</f>
        <v>76.166666666666671</v>
      </c>
      <c r="J386" s="29" t="s">
        <v>743</v>
      </c>
      <c r="K386" s="29" t="s">
        <v>721</v>
      </c>
      <c r="L386" s="70">
        <v>2</v>
      </c>
      <c r="M386" s="71">
        <v>1900000</v>
      </c>
      <c r="O386" s="27" t="s">
        <v>774</v>
      </c>
      <c r="P386" s="27" t="s">
        <v>805</v>
      </c>
    </row>
    <row r="387" spans="1:16">
      <c r="A387" s="4" t="s">
        <v>377</v>
      </c>
      <c r="B387" s="4" t="s">
        <v>9</v>
      </c>
      <c r="C387" s="24">
        <v>78</v>
      </c>
      <c r="D387" s="21">
        <v>75</v>
      </c>
      <c r="E387" s="18">
        <v>82</v>
      </c>
      <c r="F387" s="16">
        <v>67.5</v>
      </c>
      <c r="G387" s="27" t="str">
        <f t="shared" si="12"/>
        <v>Havelid</v>
      </c>
      <c r="H387" s="27">
        <v>34</v>
      </c>
      <c r="I387" s="28">
        <f t="shared" si="13"/>
        <v>73.5</v>
      </c>
      <c r="J387" s="29" t="s">
        <v>738</v>
      </c>
      <c r="K387" s="29" t="s">
        <v>14</v>
      </c>
      <c r="L387" s="70">
        <v>2</v>
      </c>
      <c r="M387" s="71">
        <v>2500000</v>
      </c>
      <c r="N387" s="30"/>
      <c r="O387" s="27" t="s">
        <v>770</v>
      </c>
      <c r="P387" s="27" t="s">
        <v>805</v>
      </c>
    </row>
    <row r="388" spans="1:16">
      <c r="A388" s="4" t="s">
        <v>543</v>
      </c>
      <c r="B388" s="4" t="s">
        <v>9</v>
      </c>
      <c r="C388" s="24">
        <v>75</v>
      </c>
      <c r="D388" s="21">
        <v>70</v>
      </c>
      <c r="E388" s="18">
        <v>82</v>
      </c>
      <c r="F388" s="16">
        <v>62.5</v>
      </c>
      <c r="G388" s="27" t="str">
        <f t="shared" si="12"/>
        <v>Michalek</v>
      </c>
      <c r="H388" s="27">
        <v>25</v>
      </c>
      <c r="I388" s="28">
        <f t="shared" si="13"/>
        <v>69.166666666666671</v>
      </c>
      <c r="J388" s="29" t="s">
        <v>742</v>
      </c>
      <c r="K388" s="29" t="s">
        <v>721</v>
      </c>
      <c r="L388" s="70">
        <v>3</v>
      </c>
      <c r="M388" s="71">
        <v>2000000</v>
      </c>
      <c r="O388" s="27" t="s">
        <v>775</v>
      </c>
      <c r="P388" s="27" t="s">
        <v>805</v>
      </c>
    </row>
    <row r="389" spans="1:16">
      <c r="A389" s="4" t="s">
        <v>184</v>
      </c>
      <c r="B389" s="4" t="s">
        <v>9</v>
      </c>
      <c r="C389" s="24">
        <v>80</v>
      </c>
      <c r="D389" s="21">
        <v>75</v>
      </c>
      <c r="E389" s="18">
        <v>80</v>
      </c>
      <c r="F389" s="16">
        <v>72.5</v>
      </c>
      <c r="G389" s="27" t="str">
        <f t="shared" si="12"/>
        <v>Kuba</v>
      </c>
      <c r="H389" s="27">
        <v>31</v>
      </c>
      <c r="I389" s="28">
        <f t="shared" si="13"/>
        <v>75.833333333333329</v>
      </c>
      <c r="J389" s="29" t="s">
        <v>746</v>
      </c>
      <c r="K389" s="29" t="s">
        <v>722</v>
      </c>
      <c r="L389" s="70">
        <v>2</v>
      </c>
      <c r="M389" s="71">
        <v>4500000</v>
      </c>
      <c r="O389" s="27" t="s">
        <v>770</v>
      </c>
      <c r="P389" s="27" t="s">
        <v>805</v>
      </c>
    </row>
    <row r="390" spans="1:16">
      <c r="A390" s="4" t="s">
        <v>436</v>
      </c>
      <c r="B390" s="4" t="s">
        <v>9</v>
      </c>
      <c r="C390" s="24">
        <v>78</v>
      </c>
      <c r="D390" s="21">
        <v>75</v>
      </c>
      <c r="E390" s="18">
        <v>70</v>
      </c>
      <c r="F390" s="16">
        <v>73</v>
      </c>
      <c r="G390" s="27" t="str">
        <f t="shared" si="12"/>
        <v>Hainsey</v>
      </c>
      <c r="H390" s="27">
        <v>26</v>
      </c>
      <c r="I390" s="28">
        <f t="shared" si="13"/>
        <v>75.333333333333329</v>
      </c>
      <c r="J390" s="29" t="s">
        <v>746</v>
      </c>
      <c r="K390" s="29" t="s">
        <v>721</v>
      </c>
      <c r="L390" s="27">
        <v>5</v>
      </c>
      <c r="M390" s="71">
        <v>2000000</v>
      </c>
      <c r="O390" s="27" t="s">
        <v>775</v>
      </c>
      <c r="P390" s="27" t="s">
        <v>805</v>
      </c>
    </row>
    <row r="391" spans="1:16">
      <c r="A391" s="4" t="s">
        <v>524</v>
      </c>
      <c r="B391" s="4" t="s">
        <v>11</v>
      </c>
      <c r="C391" s="24">
        <v>75</v>
      </c>
      <c r="D391" s="21">
        <v>75</v>
      </c>
      <c r="E391" s="18">
        <v>82</v>
      </c>
      <c r="F391" s="16">
        <v>73</v>
      </c>
      <c r="G391" s="27" t="str">
        <f t="shared" si="12"/>
        <v>Hunter</v>
      </c>
      <c r="H391" s="27">
        <v>27</v>
      </c>
      <c r="I391" s="28">
        <f t="shared" si="13"/>
        <v>74.333333333333329</v>
      </c>
      <c r="J391" s="29" t="s">
        <v>742</v>
      </c>
      <c r="K391" s="29" t="s">
        <v>14</v>
      </c>
      <c r="L391" s="70">
        <v>5</v>
      </c>
      <c r="M391" s="71">
        <v>2000000</v>
      </c>
      <c r="O391" s="27" t="s">
        <v>770</v>
      </c>
      <c r="P391" s="27" t="s">
        <v>805</v>
      </c>
    </row>
    <row r="392" spans="1:16">
      <c r="A392" s="4" t="s">
        <v>121</v>
      </c>
      <c r="B392" s="4" t="s">
        <v>7</v>
      </c>
      <c r="C392" s="24">
        <v>69</v>
      </c>
      <c r="D392" s="21">
        <v>75</v>
      </c>
      <c r="E392" s="18">
        <v>64</v>
      </c>
      <c r="F392" s="16">
        <v>79</v>
      </c>
      <c r="G392" s="27" t="str">
        <f t="shared" si="12"/>
        <v>Glencross</v>
      </c>
      <c r="H392" s="27">
        <v>25</v>
      </c>
      <c r="I392" s="28">
        <f t="shared" si="13"/>
        <v>74.333333333333329</v>
      </c>
      <c r="J392" s="29" t="s">
        <v>736</v>
      </c>
      <c r="K392" s="29" t="s">
        <v>720</v>
      </c>
      <c r="L392" s="70">
        <v>3</v>
      </c>
      <c r="M392" s="71">
        <v>1200000</v>
      </c>
      <c r="O392" s="27" t="s">
        <v>775</v>
      </c>
      <c r="P392" s="27" t="s">
        <v>805</v>
      </c>
    </row>
    <row r="393" spans="1:16">
      <c r="A393" s="30" t="s">
        <v>625</v>
      </c>
      <c r="B393" s="27" t="s">
        <v>7</v>
      </c>
      <c r="C393" s="31">
        <v>69</v>
      </c>
      <c r="D393" s="32">
        <v>79</v>
      </c>
      <c r="E393" s="33">
        <v>59</v>
      </c>
      <c r="F393" s="34">
        <v>75</v>
      </c>
      <c r="G393" s="27" t="str">
        <f t="shared" si="12"/>
        <v>Galiardi</v>
      </c>
      <c r="H393" s="30">
        <v>19</v>
      </c>
      <c r="I393" s="28">
        <f t="shared" si="13"/>
        <v>74.333333333333329</v>
      </c>
      <c r="J393" s="30" t="s">
        <v>736</v>
      </c>
      <c r="K393" s="30" t="s">
        <v>720</v>
      </c>
      <c r="L393" s="70">
        <v>3</v>
      </c>
      <c r="M393" s="71">
        <v>875000</v>
      </c>
      <c r="N393" s="27" t="s">
        <v>769</v>
      </c>
      <c r="O393" s="27" t="s">
        <v>769</v>
      </c>
      <c r="P393" s="27" t="s">
        <v>805</v>
      </c>
    </row>
    <row r="394" spans="1:16">
      <c r="A394" s="4" t="s">
        <v>135</v>
      </c>
      <c r="B394" s="4" t="s">
        <v>14</v>
      </c>
      <c r="C394" s="24">
        <v>74</v>
      </c>
      <c r="D394" s="21">
        <v>72</v>
      </c>
      <c r="E394" s="18">
        <v>89</v>
      </c>
      <c r="F394" s="16">
        <v>69</v>
      </c>
      <c r="G394" s="27" t="str">
        <f t="shared" si="12"/>
        <v>Helm</v>
      </c>
      <c r="H394" s="27">
        <v>20</v>
      </c>
      <c r="I394" s="28">
        <f t="shared" si="13"/>
        <v>71.666666666666671</v>
      </c>
      <c r="J394" s="29" t="s">
        <v>742</v>
      </c>
      <c r="K394" s="29" t="s">
        <v>719</v>
      </c>
      <c r="L394" s="70">
        <v>2</v>
      </c>
      <c r="M394" s="71">
        <v>600000</v>
      </c>
      <c r="N394" s="27" t="s">
        <v>769</v>
      </c>
      <c r="O394" s="27" t="s">
        <v>769</v>
      </c>
      <c r="P394" s="27" t="s">
        <v>805</v>
      </c>
    </row>
    <row r="395" spans="1:16">
      <c r="A395" s="30" t="s">
        <v>755</v>
      </c>
      <c r="B395" s="27" t="s">
        <v>7</v>
      </c>
      <c r="C395" s="31">
        <v>59</v>
      </c>
      <c r="D395" s="32">
        <v>74</v>
      </c>
      <c r="E395" s="33">
        <v>68</v>
      </c>
      <c r="F395" s="34">
        <v>74</v>
      </c>
      <c r="G395" s="27" t="str">
        <f t="shared" si="12"/>
        <v>Santorelli</v>
      </c>
      <c r="H395" s="30">
        <v>22</v>
      </c>
      <c r="I395" s="28">
        <f t="shared" si="13"/>
        <v>69</v>
      </c>
      <c r="J395" s="27" t="s">
        <v>736</v>
      </c>
      <c r="K395" s="27" t="s">
        <v>720</v>
      </c>
      <c r="L395" s="70">
        <v>3</v>
      </c>
      <c r="M395" s="71">
        <v>591000</v>
      </c>
      <c r="O395" s="27" t="s">
        <v>774</v>
      </c>
      <c r="P395" s="27" t="s">
        <v>805</v>
      </c>
    </row>
    <row r="396" spans="1:16">
      <c r="A396" s="4" t="s">
        <v>331</v>
      </c>
      <c r="B396" s="4" t="s">
        <v>14</v>
      </c>
      <c r="C396" s="24">
        <v>75</v>
      </c>
      <c r="D396" s="21">
        <v>75</v>
      </c>
      <c r="E396" s="18">
        <v>80</v>
      </c>
      <c r="F396" s="16">
        <v>67.5</v>
      </c>
      <c r="G396" s="27" t="str">
        <f t="shared" si="12"/>
        <v>Stajan</v>
      </c>
      <c r="H396" s="27">
        <v>24</v>
      </c>
      <c r="I396" s="28">
        <f t="shared" si="13"/>
        <v>72.5</v>
      </c>
      <c r="J396" s="29" t="s">
        <v>737</v>
      </c>
      <c r="K396" s="29" t="s">
        <v>720</v>
      </c>
      <c r="L396" s="27">
        <v>2</v>
      </c>
      <c r="M396" s="71">
        <v>1600000</v>
      </c>
      <c r="O396" s="27" t="s">
        <v>774</v>
      </c>
      <c r="P396" s="27" t="s">
        <v>805</v>
      </c>
    </row>
    <row r="397" spans="1:16">
      <c r="A397" s="4" t="s">
        <v>227</v>
      </c>
      <c r="B397" s="4" t="s">
        <v>14</v>
      </c>
      <c r="C397" s="24">
        <v>74</v>
      </c>
      <c r="D397" s="21">
        <v>67</v>
      </c>
      <c r="E397" s="18">
        <v>81</v>
      </c>
      <c r="F397" s="16">
        <v>64</v>
      </c>
      <c r="G397" s="27" t="str">
        <f t="shared" si="12"/>
        <v>McClement</v>
      </c>
      <c r="H397" s="27">
        <v>24</v>
      </c>
      <c r="I397" s="28">
        <f t="shared" si="13"/>
        <v>68.333333333333329</v>
      </c>
      <c r="J397" s="29" t="s">
        <v>738</v>
      </c>
      <c r="K397" s="29" t="s">
        <v>720</v>
      </c>
      <c r="L397" s="70">
        <v>1</v>
      </c>
      <c r="M397" s="71">
        <v>950000</v>
      </c>
      <c r="O397" s="27" t="s">
        <v>774</v>
      </c>
      <c r="P397" s="27" t="s">
        <v>805</v>
      </c>
    </row>
    <row r="398" spans="1:16">
      <c r="A398" s="30" t="s">
        <v>560</v>
      </c>
      <c r="B398" s="27" t="s">
        <v>7</v>
      </c>
      <c r="C398" s="31">
        <v>70</v>
      </c>
      <c r="D398" s="32">
        <v>74</v>
      </c>
      <c r="E398" s="33">
        <v>61</v>
      </c>
      <c r="F398" s="34">
        <v>71</v>
      </c>
      <c r="G398" s="27" t="str">
        <f t="shared" si="12"/>
        <v>Frolik</v>
      </c>
      <c r="H398" s="30">
        <v>19</v>
      </c>
      <c r="I398" s="28">
        <f t="shared" si="13"/>
        <v>71.666666666666671</v>
      </c>
      <c r="J398" s="30" t="s">
        <v>749</v>
      </c>
      <c r="K398" s="30" t="s">
        <v>719</v>
      </c>
      <c r="L398" s="70">
        <v>3</v>
      </c>
      <c r="M398" s="71">
        <v>850000</v>
      </c>
      <c r="N398" s="27" t="s">
        <v>769</v>
      </c>
      <c r="O398" s="27" t="s">
        <v>769</v>
      </c>
      <c r="P398" s="27" t="s">
        <v>805</v>
      </c>
    </row>
    <row r="399" spans="1:16">
      <c r="A399" s="4" t="s">
        <v>103</v>
      </c>
      <c r="B399" s="4" t="s">
        <v>11</v>
      </c>
      <c r="C399" s="24">
        <v>72</v>
      </c>
      <c r="D399" s="21">
        <v>65</v>
      </c>
      <c r="E399" s="18">
        <v>68</v>
      </c>
      <c r="F399" s="16">
        <v>76</v>
      </c>
      <c r="G399" s="27" t="str">
        <f t="shared" si="12"/>
        <v>Neil</v>
      </c>
      <c r="H399" s="27">
        <v>28</v>
      </c>
      <c r="I399" s="28">
        <f t="shared" si="13"/>
        <v>71</v>
      </c>
      <c r="J399" s="29" t="s">
        <v>736</v>
      </c>
      <c r="K399" s="29" t="s">
        <v>721</v>
      </c>
      <c r="L399" s="70">
        <v>2</v>
      </c>
      <c r="M399" s="71">
        <v>1100000</v>
      </c>
      <c r="O399" s="27" t="s">
        <v>770</v>
      </c>
      <c r="P399" s="27" t="s">
        <v>805</v>
      </c>
    </row>
    <row r="400" spans="1:16">
      <c r="A400" s="4" t="s">
        <v>460</v>
      </c>
      <c r="B400" s="4" t="s">
        <v>9</v>
      </c>
      <c r="C400" s="24">
        <v>70</v>
      </c>
      <c r="D400" s="21">
        <v>60</v>
      </c>
      <c r="E400" s="18">
        <v>82</v>
      </c>
      <c r="F400" s="16">
        <v>68.5</v>
      </c>
      <c r="G400" s="27" t="str">
        <f t="shared" si="12"/>
        <v>Hannan</v>
      </c>
      <c r="H400" s="27">
        <v>28</v>
      </c>
      <c r="I400" s="28">
        <f t="shared" si="13"/>
        <v>66.166666666666671</v>
      </c>
      <c r="J400" s="29" t="s">
        <v>738</v>
      </c>
      <c r="K400" s="29" t="s">
        <v>14</v>
      </c>
      <c r="L400" s="70">
        <v>4</v>
      </c>
      <c r="M400" s="71">
        <v>4000000</v>
      </c>
      <c r="O400" s="27" t="s">
        <v>770</v>
      </c>
      <c r="P400" s="27" t="s">
        <v>805</v>
      </c>
    </row>
    <row r="401" spans="1:16">
      <c r="A401" s="4" t="s">
        <v>229</v>
      </c>
      <c r="B401" s="4" t="s">
        <v>7</v>
      </c>
      <c r="C401" s="24">
        <v>70</v>
      </c>
      <c r="D401" s="21">
        <v>65</v>
      </c>
      <c r="E401" s="18">
        <v>85</v>
      </c>
      <c r="F401" s="16">
        <v>65</v>
      </c>
      <c r="G401" s="27" t="str">
        <f t="shared" si="12"/>
        <v>Pandolfo</v>
      </c>
      <c r="H401" s="27">
        <v>33</v>
      </c>
      <c r="I401" s="28">
        <f t="shared" si="13"/>
        <v>66.666666666666671</v>
      </c>
      <c r="J401" s="29" t="s">
        <v>738</v>
      </c>
      <c r="K401" s="29" t="s">
        <v>721</v>
      </c>
      <c r="L401" s="70">
        <v>3</v>
      </c>
      <c r="M401" s="71">
        <v>1300000</v>
      </c>
      <c r="N401" s="30"/>
      <c r="O401" s="27" t="s">
        <v>770</v>
      </c>
      <c r="P401" s="27" t="s">
        <v>805</v>
      </c>
    </row>
    <row r="402" spans="1:16">
      <c r="A402" s="4" t="s">
        <v>161</v>
      </c>
      <c r="B402" s="4" t="s">
        <v>14</v>
      </c>
      <c r="C402" s="24">
        <v>85</v>
      </c>
      <c r="D402" s="21">
        <v>80</v>
      </c>
      <c r="E402" s="18">
        <v>60</v>
      </c>
      <c r="F402" s="16">
        <v>72.5</v>
      </c>
      <c r="G402" s="27" t="str">
        <f t="shared" si="12"/>
        <v>Weight</v>
      </c>
      <c r="H402" s="27">
        <v>36</v>
      </c>
      <c r="I402" s="28">
        <f t="shared" si="13"/>
        <v>79.166666666666671</v>
      </c>
      <c r="J402" s="29" t="s">
        <v>737</v>
      </c>
      <c r="K402" s="29" t="s">
        <v>9</v>
      </c>
      <c r="L402" s="70">
        <v>1</v>
      </c>
      <c r="M402" s="71">
        <v>1900000</v>
      </c>
      <c r="N402" s="30"/>
      <c r="O402" s="27" t="s">
        <v>770</v>
      </c>
    </row>
    <row r="403" spans="1:16">
      <c r="A403" s="4" t="s">
        <v>596</v>
      </c>
      <c r="B403" s="4" t="s">
        <v>14</v>
      </c>
      <c r="C403" s="24">
        <v>77</v>
      </c>
      <c r="D403" s="21">
        <v>82</v>
      </c>
      <c r="E403" s="18">
        <v>55</v>
      </c>
      <c r="F403" s="16">
        <v>72.5</v>
      </c>
      <c r="G403" s="27" t="str">
        <f t="shared" si="12"/>
        <v>Purcell</v>
      </c>
      <c r="H403" s="27">
        <v>22</v>
      </c>
      <c r="I403" s="28">
        <f t="shared" si="13"/>
        <v>77.166666666666671</v>
      </c>
      <c r="J403" s="29" t="s">
        <v>743</v>
      </c>
      <c r="K403" s="29" t="s">
        <v>721</v>
      </c>
      <c r="L403" s="70">
        <v>2</v>
      </c>
      <c r="M403" s="71">
        <v>1350000</v>
      </c>
      <c r="O403" s="27" t="s">
        <v>774</v>
      </c>
    </row>
    <row r="404" spans="1:16">
      <c r="A404" s="4" t="s">
        <v>143</v>
      </c>
      <c r="B404" s="4" t="s">
        <v>14</v>
      </c>
      <c r="C404" s="24">
        <v>82</v>
      </c>
      <c r="D404" s="21">
        <v>80</v>
      </c>
      <c r="E404" s="18">
        <v>66</v>
      </c>
      <c r="F404" s="16">
        <v>69</v>
      </c>
      <c r="G404" s="27" t="str">
        <f t="shared" si="12"/>
        <v>Krejci</v>
      </c>
      <c r="H404" s="27">
        <v>21</v>
      </c>
      <c r="I404" s="28">
        <f t="shared" si="13"/>
        <v>77</v>
      </c>
      <c r="J404" s="29" t="s">
        <v>737</v>
      </c>
      <c r="K404" s="29" t="s">
        <v>720</v>
      </c>
      <c r="L404" s="70">
        <v>1</v>
      </c>
      <c r="M404" s="71">
        <v>850000</v>
      </c>
      <c r="N404" s="27" t="s">
        <v>769</v>
      </c>
      <c r="O404" s="27" t="s">
        <v>769</v>
      </c>
    </row>
    <row r="405" spans="1:16">
      <c r="A405" s="4" t="s">
        <v>409</v>
      </c>
      <c r="B405" s="4" t="s">
        <v>14</v>
      </c>
      <c r="C405" s="24">
        <v>76</v>
      </c>
      <c r="D405" s="21">
        <v>77</v>
      </c>
      <c r="E405" s="18">
        <v>55</v>
      </c>
      <c r="F405" s="16">
        <v>77</v>
      </c>
      <c r="G405" s="27" t="str">
        <f t="shared" si="12"/>
        <v>Mueller</v>
      </c>
      <c r="H405" s="27">
        <v>19</v>
      </c>
      <c r="I405" s="28">
        <f t="shared" si="13"/>
        <v>76.666666666666671</v>
      </c>
      <c r="J405" s="29" t="s">
        <v>743</v>
      </c>
      <c r="K405" s="29" t="s">
        <v>721</v>
      </c>
      <c r="L405" s="70">
        <v>3</v>
      </c>
      <c r="M405" s="71">
        <v>850000</v>
      </c>
      <c r="N405" s="27" t="s">
        <v>769</v>
      </c>
      <c r="O405" s="27" t="s">
        <v>769</v>
      </c>
    </row>
    <row r="406" spans="1:16">
      <c r="A406" s="4" t="s">
        <v>157</v>
      </c>
      <c r="B406" s="4" t="s">
        <v>14</v>
      </c>
      <c r="C406" s="24">
        <v>80</v>
      </c>
      <c r="D406" s="21">
        <v>80</v>
      </c>
      <c r="E406" s="18">
        <v>67</v>
      </c>
      <c r="F406" s="16">
        <v>70</v>
      </c>
      <c r="G406" s="27" t="str">
        <f t="shared" si="12"/>
        <v>Brassard</v>
      </c>
      <c r="H406" s="27">
        <v>20</v>
      </c>
      <c r="I406" s="28">
        <f t="shared" si="13"/>
        <v>76.666666666666671</v>
      </c>
      <c r="J406" s="29" t="s">
        <v>737</v>
      </c>
      <c r="K406" s="29" t="s">
        <v>722</v>
      </c>
      <c r="L406" s="70">
        <v>2</v>
      </c>
      <c r="M406" s="71">
        <v>818000</v>
      </c>
      <c r="N406" s="27" t="s">
        <v>769</v>
      </c>
      <c r="O406" s="27" t="s">
        <v>769</v>
      </c>
    </row>
    <row r="407" spans="1:16">
      <c r="A407" s="4" t="s">
        <v>77</v>
      </c>
      <c r="B407" s="4" t="s">
        <v>14</v>
      </c>
      <c r="C407" s="24">
        <v>72</v>
      </c>
      <c r="D407" s="21">
        <v>78</v>
      </c>
      <c r="E407" s="18">
        <v>65</v>
      </c>
      <c r="F407" s="16">
        <v>80</v>
      </c>
      <c r="G407" s="27" t="str">
        <f t="shared" si="12"/>
        <v>Boyle</v>
      </c>
      <c r="H407" s="27">
        <v>23</v>
      </c>
      <c r="I407" s="28">
        <f t="shared" si="13"/>
        <v>76.666666666666671</v>
      </c>
      <c r="J407" s="29" t="s">
        <v>736</v>
      </c>
      <c r="K407" s="29" t="s">
        <v>722</v>
      </c>
      <c r="L407" s="70">
        <v>1</v>
      </c>
      <c r="M407" s="71">
        <v>835000</v>
      </c>
      <c r="O407" s="27" t="s">
        <v>774</v>
      </c>
    </row>
    <row r="408" spans="1:16">
      <c r="A408" s="4" t="s">
        <v>243</v>
      </c>
      <c r="B408" s="4" t="s">
        <v>14</v>
      </c>
      <c r="C408" s="24">
        <v>77</v>
      </c>
      <c r="D408" s="21">
        <v>80</v>
      </c>
      <c r="E408" s="18">
        <v>55</v>
      </c>
      <c r="F408" s="16">
        <v>72.5</v>
      </c>
      <c r="G408" s="27" t="str">
        <f t="shared" si="12"/>
        <v>Tlusty</v>
      </c>
      <c r="H408" s="27">
        <v>19</v>
      </c>
      <c r="I408" s="28">
        <f t="shared" si="13"/>
        <v>76.5</v>
      </c>
      <c r="J408" s="29" t="s">
        <v>737</v>
      </c>
      <c r="K408" s="29" t="s">
        <v>722</v>
      </c>
      <c r="L408" s="70">
        <v>3</v>
      </c>
      <c r="M408" s="71">
        <v>850000</v>
      </c>
      <c r="N408" s="27" t="s">
        <v>769</v>
      </c>
      <c r="O408" s="27" t="s">
        <v>769</v>
      </c>
    </row>
    <row r="409" spans="1:16">
      <c r="A409" s="4" t="s">
        <v>363</v>
      </c>
      <c r="B409" s="4" t="s">
        <v>14</v>
      </c>
      <c r="C409" s="24">
        <v>80</v>
      </c>
      <c r="D409" s="21">
        <v>80</v>
      </c>
      <c r="E409" s="18">
        <v>55</v>
      </c>
      <c r="F409" s="16">
        <v>68.5</v>
      </c>
      <c r="G409" s="27" t="str">
        <f t="shared" si="12"/>
        <v>Grabovski</v>
      </c>
      <c r="H409" s="27">
        <v>23</v>
      </c>
      <c r="I409" s="28">
        <f t="shared" si="13"/>
        <v>76.166666666666671</v>
      </c>
      <c r="J409" s="29" t="s">
        <v>737</v>
      </c>
      <c r="K409" s="29" t="s">
        <v>721</v>
      </c>
      <c r="L409" s="70">
        <v>1</v>
      </c>
      <c r="M409" s="71">
        <v>850000</v>
      </c>
      <c r="O409" s="27" t="s">
        <v>774</v>
      </c>
    </row>
    <row r="410" spans="1:16">
      <c r="A410" s="30" t="s">
        <v>551</v>
      </c>
      <c r="B410" s="27" t="s">
        <v>11</v>
      </c>
      <c r="C410" s="31">
        <v>69</v>
      </c>
      <c r="D410" s="32">
        <v>72</v>
      </c>
      <c r="E410" s="33">
        <v>50</v>
      </c>
      <c r="F410" s="34">
        <v>80</v>
      </c>
      <c r="G410" s="27" t="str">
        <f t="shared" si="12"/>
        <v>Cheechoo</v>
      </c>
      <c r="H410" s="30">
        <v>27</v>
      </c>
      <c r="I410" s="28">
        <f t="shared" si="13"/>
        <v>73.666666666666671</v>
      </c>
      <c r="J410" s="27" t="s">
        <v>736</v>
      </c>
      <c r="K410" s="27" t="s">
        <v>9</v>
      </c>
      <c r="L410" s="70">
        <v>1</v>
      </c>
      <c r="M410" s="71">
        <v>1000000</v>
      </c>
      <c r="O410" s="27" t="s">
        <v>770</v>
      </c>
    </row>
    <row r="411" spans="1:16">
      <c r="A411" s="4" t="s">
        <v>228</v>
      </c>
      <c r="B411" s="4" t="s">
        <v>9</v>
      </c>
      <c r="C411" s="24">
        <v>60</v>
      </c>
      <c r="D411" s="21">
        <v>50</v>
      </c>
      <c r="E411" s="18">
        <v>82</v>
      </c>
      <c r="F411" s="16">
        <v>60</v>
      </c>
      <c r="G411" s="27" t="str">
        <f t="shared" si="12"/>
        <v>McKee</v>
      </c>
      <c r="H411" s="27">
        <v>30</v>
      </c>
      <c r="I411" s="28">
        <f t="shared" si="13"/>
        <v>56.666666666666664</v>
      </c>
      <c r="J411" s="29" t="s">
        <v>738</v>
      </c>
      <c r="K411" s="29" t="s">
        <v>14</v>
      </c>
      <c r="L411" s="70">
        <v>3</v>
      </c>
      <c r="M411" s="71">
        <v>3050000</v>
      </c>
      <c r="O411" s="27" t="s">
        <v>770</v>
      </c>
      <c r="P411" s="30"/>
    </row>
    <row r="412" spans="1:16">
      <c r="A412" s="4" t="s">
        <v>176</v>
      </c>
      <c r="B412" s="4" t="s">
        <v>14</v>
      </c>
      <c r="C412" s="24">
        <v>77</v>
      </c>
      <c r="D412" s="21">
        <v>80</v>
      </c>
      <c r="E412" s="18">
        <v>55</v>
      </c>
      <c r="F412" s="16">
        <v>71.5</v>
      </c>
      <c r="G412" s="27" t="str">
        <f t="shared" si="12"/>
        <v>Christensen</v>
      </c>
      <c r="H412" s="27">
        <v>24</v>
      </c>
      <c r="I412" s="28">
        <f t="shared" si="13"/>
        <v>76.166666666666671</v>
      </c>
      <c r="J412" s="29" t="s">
        <v>737</v>
      </c>
      <c r="K412" s="29" t="s">
        <v>722</v>
      </c>
      <c r="L412" s="70">
        <v>2</v>
      </c>
      <c r="M412" s="71">
        <v>942000</v>
      </c>
      <c r="O412" s="27" t="s">
        <v>774</v>
      </c>
    </row>
    <row r="413" spans="1:16">
      <c r="A413" s="4" t="s">
        <v>6</v>
      </c>
      <c r="B413" s="4" t="s">
        <v>7</v>
      </c>
      <c r="C413" s="24">
        <v>55</v>
      </c>
      <c r="D413" s="21">
        <v>65</v>
      </c>
      <c r="E413" s="18">
        <v>55</v>
      </c>
      <c r="F413" s="16">
        <v>65</v>
      </c>
      <c r="G413" s="27" t="str">
        <f t="shared" si="12"/>
        <v>Voros</v>
      </c>
      <c r="H413" s="27">
        <v>26</v>
      </c>
      <c r="I413" s="28">
        <f t="shared" si="13"/>
        <v>61.666666666666664</v>
      </c>
      <c r="J413" s="29" t="s">
        <v>736</v>
      </c>
      <c r="K413" s="29" t="s">
        <v>719</v>
      </c>
      <c r="L413" s="70">
        <v>3</v>
      </c>
      <c r="M413" s="71">
        <v>550000</v>
      </c>
      <c r="O413" s="27" t="s">
        <v>775</v>
      </c>
      <c r="P413" s="30"/>
    </row>
    <row r="414" spans="1:16">
      <c r="A414" s="4" t="s">
        <v>76</v>
      </c>
      <c r="B414" s="4" t="s">
        <v>14</v>
      </c>
      <c r="C414" s="24">
        <v>80</v>
      </c>
      <c r="D414" s="21">
        <v>78</v>
      </c>
      <c r="E414" s="18">
        <v>75</v>
      </c>
      <c r="F414" s="16">
        <v>70</v>
      </c>
      <c r="G414" s="27" t="str">
        <f t="shared" si="12"/>
        <v>McLean</v>
      </c>
      <c r="H414" s="27">
        <v>29</v>
      </c>
      <c r="I414" s="28">
        <f t="shared" si="13"/>
        <v>76</v>
      </c>
      <c r="J414" s="29" t="s">
        <v>737</v>
      </c>
      <c r="K414" s="29" t="s">
        <v>14</v>
      </c>
      <c r="L414" s="27">
        <v>3</v>
      </c>
      <c r="M414" s="71">
        <v>1700000</v>
      </c>
      <c r="O414" s="27" t="s">
        <v>770</v>
      </c>
    </row>
    <row r="415" spans="1:16">
      <c r="A415" s="4" t="s">
        <v>174</v>
      </c>
      <c r="B415" s="4" t="s">
        <v>14</v>
      </c>
      <c r="C415" s="24">
        <v>82</v>
      </c>
      <c r="D415" s="21">
        <v>82</v>
      </c>
      <c r="E415" s="18">
        <v>75</v>
      </c>
      <c r="F415" s="16">
        <v>64</v>
      </c>
      <c r="G415" s="27" t="str">
        <f t="shared" si="12"/>
        <v>Perrin</v>
      </c>
      <c r="H415" s="27">
        <v>32</v>
      </c>
      <c r="I415" s="28">
        <f t="shared" si="13"/>
        <v>76</v>
      </c>
      <c r="J415" s="29" t="s">
        <v>737</v>
      </c>
      <c r="K415" s="29" t="s">
        <v>724</v>
      </c>
      <c r="L415" s="27">
        <v>2</v>
      </c>
      <c r="M415" s="71">
        <v>870000</v>
      </c>
      <c r="N415" s="30"/>
      <c r="O415" s="27" t="s">
        <v>770</v>
      </c>
    </row>
    <row r="416" spans="1:16">
      <c r="A416" s="4" t="s">
        <v>527</v>
      </c>
      <c r="B416" s="4" t="s">
        <v>14</v>
      </c>
      <c r="C416" s="24">
        <v>77</v>
      </c>
      <c r="D416" s="21">
        <v>78</v>
      </c>
      <c r="E416" s="18">
        <v>65</v>
      </c>
      <c r="F416" s="16">
        <v>72.5</v>
      </c>
      <c r="G416" s="27" t="str">
        <f t="shared" si="12"/>
        <v>Ruutu</v>
      </c>
      <c r="H416" s="27">
        <v>24</v>
      </c>
      <c r="I416" s="28">
        <f t="shared" si="13"/>
        <v>75.833333333333329</v>
      </c>
      <c r="J416" s="29" t="s">
        <v>742</v>
      </c>
      <c r="K416" s="29" t="s">
        <v>9</v>
      </c>
      <c r="L416" s="70">
        <v>1</v>
      </c>
      <c r="M416" s="71">
        <v>1000000</v>
      </c>
      <c r="O416" s="27" t="s">
        <v>774</v>
      </c>
    </row>
    <row r="417" spans="1:16">
      <c r="A417" s="4" t="s">
        <v>387</v>
      </c>
      <c r="B417" s="4" t="s">
        <v>9</v>
      </c>
      <c r="C417" s="24">
        <v>65</v>
      </c>
      <c r="D417" s="21">
        <v>59</v>
      </c>
      <c r="E417" s="18">
        <v>82</v>
      </c>
      <c r="F417" s="16">
        <v>64</v>
      </c>
      <c r="G417" s="27" t="str">
        <f t="shared" si="12"/>
        <v>Vaananen</v>
      </c>
      <c r="H417" s="27">
        <v>27</v>
      </c>
      <c r="I417" s="28">
        <f t="shared" si="13"/>
        <v>62.666666666666664</v>
      </c>
      <c r="J417" s="29" t="s">
        <v>738</v>
      </c>
      <c r="K417" s="29" t="s">
        <v>9</v>
      </c>
      <c r="L417" s="70">
        <v>1</v>
      </c>
      <c r="M417" s="71">
        <v>1000000</v>
      </c>
      <c r="O417" s="27" t="s">
        <v>770</v>
      </c>
    </row>
    <row r="418" spans="1:16">
      <c r="A418" s="4" t="s">
        <v>528</v>
      </c>
      <c r="B418" s="4" t="s">
        <v>14</v>
      </c>
      <c r="C418" s="24">
        <v>74</v>
      </c>
      <c r="D418" s="21">
        <v>76</v>
      </c>
      <c r="E418" s="18">
        <v>55</v>
      </c>
      <c r="F418" s="16">
        <v>76</v>
      </c>
      <c r="G418" s="27" t="str">
        <f t="shared" si="12"/>
        <v>Arnason</v>
      </c>
      <c r="H418" s="27">
        <v>28</v>
      </c>
      <c r="I418" s="28">
        <f t="shared" si="13"/>
        <v>75.333333333333329</v>
      </c>
      <c r="J418" s="29" t="s">
        <v>743</v>
      </c>
      <c r="K418" s="29" t="s">
        <v>723</v>
      </c>
      <c r="L418" s="70">
        <v>1</v>
      </c>
      <c r="M418" s="71">
        <v>1000000</v>
      </c>
      <c r="O418" s="27" t="s">
        <v>770</v>
      </c>
    </row>
    <row r="419" spans="1:16">
      <c r="A419" s="4" t="s">
        <v>185</v>
      </c>
      <c r="B419" s="4" t="s">
        <v>9</v>
      </c>
      <c r="C419" s="24">
        <v>66</v>
      </c>
      <c r="D419" s="21">
        <v>55</v>
      </c>
      <c r="E419" s="18">
        <v>81</v>
      </c>
      <c r="F419" s="16">
        <v>57.5</v>
      </c>
      <c r="G419" s="27" t="str">
        <f t="shared" si="12"/>
        <v>Bouillon</v>
      </c>
      <c r="H419" s="27">
        <v>32</v>
      </c>
      <c r="I419" s="28">
        <f t="shared" si="13"/>
        <v>59.5</v>
      </c>
      <c r="J419" s="29" t="s">
        <v>738</v>
      </c>
      <c r="K419" s="29" t="s">
        <v>722</v>
      </c>
      <c r="L419" s="70">
        <v>2</v>
      </c>
      <c r="M419" s="71">
        <v>1875000</v>
      </c>
      <c r="O419" s="27" t="s">
        <v>770</v>
      </c>
      <c r="P419" s="30"/>
    </row>
    <row r="420" spans="1:16">
      <c r="A420" s="4" t="s">
        <v>187</v>
      </c>
      <c r="B420" s="4" t="s">
        <v>14</v>
      </c>
      <c r="C420" s="24">
        <v>78</v>
      </c>
      <c r="D420" s="21">
        <v>80</v>
      </c>
      <c r="E420" s="18">
        <v>50</v>
      </c>
      <c r="F420" s="16">
        <v>67.5</v>
      </c>
      <c r="G420" s="27" t="str">
        <f t="shared" si="12"/>
        <v>Nielsen</v>
      </c>
      <c r="H420" s="27">
        <v>23</v>
      </c>
      <c r="I420" s="28">
        <f t="shared" si="13"/>
        <v>75.166666666666671</v>
      </c>
      <c r="J420" s="29" t="s">
        <v>737</v>
      </c>
      <c r="K420" s="29" t="s">
        <v>721</v>
      </c>
      <c r="L420" s="70">
        <v>4</v>
      </c>
      <c r="M420" s="71">
        <v>900000</v>
      </c>
      <c r="O420" s="27" t="s">
        <v>774</v>
      </c>
    </row>
    <row r="421" spans="1:16">
      <c r="A421" s="4" t="s">
        <v>86</v>
      </c>
      <c r="B421" s="4" t="s">
        <v>9</v>
      </c>
      <c r="C421" s="24">
        <v>60</v>
      </c>
      <c r="D421" s="21">
        <v>50</v>
      </c>
      <c r="E421" s="18">
        <v>80</v>
      </c>
      <c r="F421" s="16">
        <v>60</v>
      </c>
      <c r="G421" s="27" t="str">
        <f t="shared" si="12"/>
        <v>Orpik</v>
      </c>
      <c r="H421" s="27">
        <v>27</v>
      </c>
      <c r="I421" s="28">
        <f t="shared" si="13"/>
        <v>56.666666666666664</v>
      </c>
      <c r="J421" s="29" t="s">
        <v>738</v>
      </c>
      <c r="K421" s="29" t="s">
        <v>721</v>
      </c>
      <c r="L421" s="27">
        <v>6</v>
      </c>
      <c r="M421" s="71">
        <v>3750000</v>
      </c>
      <c r="O421" s="27" t="s">
        <v>770</v>
      </c>
      <c r="P421" s="30"/>
    </row>
    <row r="422" spans="1:16">
      <c r="A422" s="4" t="s">
        <v>378</v>
      </c>
      <c r="B422" s="4" t="s">
        <v>9</v>
      </c>
      <c r="C422" s="24">
        <v>70</v>
      </c>
      <c r="D422" s="21">
        <v>60</v>
      </c>
      <c r="E422" s="18">
        <v>80</v>
      </c>
      <c r="F422" s="16">
        <v>65</v>
      </c>
      <c r="G422" s="27" t="str">
        <f t="shared" si="12"/>
        <v>Wallin</v>
      </c>
      <c r="H422" s="27">
        <v>32</v>
      </c>
      <c r="I422" s="28">
        <f t="shared" si="13"/>
        <v>65</v>
      </c>
      <c r="J422" s="29" t="s">
        <v>738</v>
      </c>
      <c r="K422" s="29" t="s">
        <v>14</v>
      </c>
      <c r="L422" s="27">
        <v>3</v>
      </c>
      <c r="M422" s="71">
        <v>2000000</v>
      </c>
      <c r="N422" s="30"/>
      <c r="O422" s="27" t="s">
        <v>770</v>
      </c>
    </row>
    <row r="423" spans="1:16">
      <c r="A423" s="4" t="s">
        <v>261</v>
      </c>
      <c r="B423" s="4" t="s">
        <v>9</v>
      </c>
      <c r="C423" s="24">
        <v>71</v>
      </c>
      <c r="D423" s="21">
        <v>55</v>
      </c>
      <c r="E423" s="18">
        <v>80</v>
      </c>
      <c r="F423" s="16">
        <v>61</v>
      </c>
      <c r="G423" s="27" t="str">
        <f t="shared" si="12"/>
        <v>Melichar</v>
      </c>
      <c r="H423" s="27">
        <v>28</v>
      </c>
      <c r="I423" s="28">
        <f t="shared" si="13"/>
        <v>62.333333333333336</v>
      </c>
      <c r="J423" s="29" t="s">
        <v>738</v>
      </c>
      <c r="K423" s="29" t="s">
        <v>14</v>
      </c>
      <c r="L423" s="70">
        <v>1</v>
      </c>
      <c r="M423" s="71">
        <v>1000000</v>
      </c>
      <c r="O423" s="27" t="s">
        <v>770</v>
      </c>
      <c r="P423" s="30"/>
    </row>
    <row r="424" spans="1:16">
      <c r="A424" s="4" t="s">
        <v>170</v>
      </c>
      <c r="B424" s="4" t="s">
        <v>14</v>
      </c>
      <c r="C424" s="24">
        <v>80</v>
      </c>
      <c r="D424" s="21">
        <v>75</v>
      </c>
      <c r="E424" s="18">
        <v>75</v>
      </c>
      <c r="F424" s="16">
        <v>70</v>
      </c>
      <c r="G424" s="27" t="str">
        <f t="shared" si="12"/>
        <v>Belanger</v>
      </c>
      <c r="H424" s="27">
        <v>30</v>
      </c>
      <c r="I424" s="28">
        <f t="shared" si="13"/>
        <v>75</v>
      </c>
      <c r="J424" s="29" t="s">
        <v>737</v>
      </c>
      <c r="K424" s="29" t="s">
        <v>14</v>
      </c>
      <c r="L424" s="70">
        <v>3</v>
      </c>
      <c r="M424" s="71">
        <v>1750000</v>
      </c>
      <c r="O424" s="27" t="s">
        <v>770</v>
      </c>
    </row>
    <row r="425" spans="1:16">
      <c r="A425" s="4" t="s">
        <v>347</v>
      </c>
      <c r="B425" s="4" t="s">
        <v>9</v>
      </c>
      <c r="C425" s="24">
        <v>65</v>
      </c>
      <c r="D425" s="21">
        <v>55</v>
      </c>
      <c r="E425" s="18">
        <v>80</v>
      </c>
      <c r="F425" s="16">
        <v>65</v>
      </c>
      <c r="G425" s="27" t="str">
        <f t="shared" si="12"/>
        <v>Commodore</v>
      </c>
      <c r="H425" s="27">
        <v>28</v>
      </c>
      <c r="I425" s="28">
        <f t="shared" si="13"/>
        <v>61.666666666666664</v>
      </c>
      <c r="J425" s="29" t="s">
        <v>738</v>
      </c>
      <c r="K425" s="29" t="s">
        <v>14</v>
      </c>
      <c r="L425" s="70">
        <v>1</v>
      </c>
      <c r="M425" s="71">
        <v>1250000</v>
      </c>
      <c r="O425" s="27" t="s">
        <v>770</v>
      </c>
      <c r="P425" s="30"/>
    </row>
    <row r="426" spans="1:16">
      <c r="A426" s="4" t="s">
        <v>431</v>
      </c>
      <c r="B426" s="4" t="s">
        <v>9</v>
      </c>
      <c r="C426" s="24">
        <v>50</v>
      </c>
      <c r="D426" s="21">
        <v>40</v>
      </c>
      <c r="E426" s="18">
        <v>80</v>
      </c>
      <c r="F426" s="16">
        <v>50</v>
      </c>
      <c r="G426" s="27" t="str">
        <f t="shared" si="12"/>
        <v>Scuderi</v>
      </c>
      <c r="H426" s="27">
        <v>29</v>
      </c>
      <c r="I426" s="28">
        <f t="shared" si="13"/>
        <v>46.666666666666664</v>
      </c>
      <c r="J426" s="29" t="s">
        <v>738</v>
      </c>
      <c r="K426" s="29" t="s">
        <v>14</v>
      </c>
      <c r="L426" s="70">
        <v>2</v>
      </c>
      <c r="M426" s="71">
        <v>2340000</v>
      </c>
      <c r="O426" s="27" t="s">
        <v>770</v>
      </c>
      <c r="P426" s="30"/>
    </row>
    <row r="427" spans="1:16">
      <c r="A427" s="4" t="s">
        <v>371</v>
      </c>
      <c r="B427" s="4" t="s">
        <v>9</v>
      </c>
      <c r="C427" s="24">
        <v>70</v>
      </c>
      <c r="D427" s="21">
        <v>60</v>
      </c>
      <c r="E427" s="18">
        <v>80</v>
      </c>
      <c r="F427" s="16">
        <v>66.5</v>
      </c>
      <c r="G427" s="27" t="str">
        <f t="shared" si="12"/>
        <v>Boynton</v>
      </c>
      <c r="H427" s="27">
        <v>28</v>
      </c>
      <c r="I427" s="28">
        <f t="shared" si="13"/>
        <v>65.5</v>
      </c>
      <c r="J427" s="29" t="s">
        <v>738</v>
      </c>
      <c r="K427" s="29" t="s">
        <v>722</v>
      </c>
      <c r="L427" s="70">
        <v>2</v>
      </c>
      <c r="M427" s="71">
        <v>2950000</v>
      </c>
      <c r="O427" s="27" t="s">
        <v>770</v>
      </c>
    </row>
    <row r="428" spans="1:16">
      <c r="A428" s="4" t="s">
        <v>212</v>
      </c>
      <c r="B428" s="4" t="s">
        <v>9</v>
      </c>
      <c r="C428" s="24">
        <v>70</v>
      </c>
      <c r="D428" s="21">
        <v>60</v>
      </c>
      <c r="E428" s="18">
        <v>80</v>
      </c>
      <c r="F428" s="16">
        <v>52.5</v>
      </c>
      <c r="G428" s="27" t="str">
        <f t="shared" si="12"/>
        <v>Hejda</v>
      </c>
      <c r="H428" s="27">
        <v>29</v>
      </c>
      <c r="I428" s="28">
        <f t="shared" si="13"/>
        <v>60.833333333333336</v>
      </c>
      <c r="J428" s="29" t="s">
        <v>738</v>
      </c>
      <c r="K428" s="29" t="s">
        <v>722</v>
      </c>
      <c r="L428" s="70">
        <v>3</v>
      </c>
      <c r="M428" s="71">
        <v>2000000</v>
      </c>
      <c r="O428" s="27" t="s">
        <v>770</v>
      </c>
      <c r="P428" s="30"/>
    </row>
    <row r="429" spans="1:16">
      <c r="A429" s="4" t="s">
        <v>114</v>
      </c>
      <c r="B429" s="4" t="s">
        <v>9</v>
      </c>
      <c r="C429" s="24">
        <v>60</v>
      </c>
      <c r="D429" s="21">
        <v>50</v>
      </c>
      <c r="E429" s="18">
        <v>80</v>
      </c>
      <c r="F429" s="16">
        <v>67.5</v>
      </c>
      <c r="G429" s="27" t="str">
        <f t="shared" si="12"/>
        <v>White</v>
      </c>
      <c r="H429" s="27">
        <v>30</v>
      </c>
      <c r="I429" s="28">
        <f t="shared" si="13"/>
        <v>59.166666666666664</v>
      </c>
      <c r="J429" s="29" t="s">
        <v>738</v>
      </c>
      <c r="K429" s="29" t="s">
        <v>722</v>
      </c>
      <c r="L429" s="27">
        <v>5</v>
      </c>
      <c r="M429" s="71">
        <v>2780000</v>
      </c>
      <c r="O429" s="27" t="s">
        <v>770</v>
      </c>
      <c r="P429" s="30"/>
    </row>
    <row r="430" spans="1:16">
      <c r="A430" s="4" t="s">
        <v>116</v>
      </c>
      <c r="B430" s="4" t="s">
        <v>9</v>
      </c>
      <c r="C430" s="24">
        <v>60</v>
      </c>
      <c r="D430" s="21">
        <v>50</v>
      </c>
      <c r="E430" s="18">
        <v>80</v>
      </c>
      <c r="F430" s="16">
        <v>65</v>
      </c>
      <c r="G430" s="27" t="str">
        <f t="shared" si="12"/>
        <v>Sarich</v>
      </c>
      <c r="H430" s="27">
        <v>29</v>
      </c>
      <c r="I430" s="28">
        <f t="shared" si="13"/>
        <v>58.333333333333336</v>
      </c>
      <c r="J430" s="29" t="s">
        <v>738</v>
      </c>
      <c r="K430" s="29" t="s">
        <v>722</v>
      </c>
      <c r="L430" s="70">
        <v>5</v>
      </c>
      <c r="M430" s="71">
        <v>3200000</v>
      </c>
      <c r="O430" s="27" t="s">
        <v>770</v>
      </c>
      <c r="P430" s="30"/>
    </row>
    <row r="431" spans="1:16">
      <c r="A431" s="4" t="s">
        <v>477</v>
      </c>
      <c r="B431" s="4" t="s">
        <v>9</v>
      </c>
      <c r="C431" s="24">
        <v>60</v>
      </c>
      <c r="D431" s="21">
        <v>50</v>
      </c>
      <c r="E431" s="18">
        <v>80</v>
      </c>
      <c r="F431" s="16">
        <v>55</v>
      </c>
      <c r="G431" s="27" t="str">
        <f t="shared" si="12"/>
        <v>Morrisonn</v>
      </c>
      <c r="H431" s="27">
        <v>25</v>
      </c>
      <c r="I431" s="28">
        <f t="shared" si="13"/>
        <v>55</v>
      </c>
      <c r="J431" s="29" t="s">
        <v>738</v>
      </c>
      <c r="K431" s="29" t="s">
        <v>722</v>
      </c>
      <c r="L431" s="27">
        <v>2</v>
      </c>
      <c r="M431" s="71">
        <v>2320000</v>
      </c>
      <c r="O431" s="27" t="s">
        <v>775</v>
      </c>
      <c r="P431" s="30"/>
    </row>
    <row r="432" spans="1:16">
      <c r="A432" s="4" t="s">
        <v>282</v>
      </c>
      <c r="B432" s="4" t="s">
        <v>9</v>
      </c>
      <c r="C432" s="24">
        <v>60</v>
      </c>
      <c r="D432" s="21">
        <v>40</v>
      </c>
      <c r="E432" s="18">
        <v>80</v>
      </c>
      <c r="F432" s="16">
        <v>57</v>
      </c>
      <c r="G432" s="27" t="str">
        <f t="shared" si="12"/>
        <v>Sauer</v>
      </c>
      <c r="H432" s="27">
        <v>26</v>
      </c>
      <c r="I432" s="28">
        <f t="shared" si="13"/>
        <v>52.333333333333336</v>
      </c>
      <c r="J432" s="29" t="s">
        <v>738</v>
      </c>
      <c r="K432" s="29" t="s">
        <v>722</v>
      </c>
      <c r="L432" s="70">
        <v>4</v>
      </c>
      <c r="M432" s="71">
        <v>1750000</v>
      </c>
      <c r="O432" s="27" t="s">
        <v>775</v>
      </c>
      <c r="P432" s="30"/>
    </row>
    <row r="433" spans="1:16">
      <c r="A433" s="4" t="s">
        <v>65</v>
      </c>
      <c r="B433" s="4" t="s">
        <v>14</v>
      </c>
      <c r="C433" s="24">
        <v>80</v>
      </c>
      <c r="D433" s="21">
        <v>77</v>
      </c>
      <c r="E433" s="18">
        <v>70</v>
      </c>
      <c r="F433" s="16">
        <v>67.5</v>
      </c>
      <c r="G433" s="27" t="str">
        <f t="shared" si="12"/>
        <v>Dubinsky</v>
      </c>
      <c r="H433" s="27">
        <v>21</v>
      </c>
      <c r="I433" s="28">
        <f t="shared" si="13"/>
        <v>74.833333333333329</v>
      </c>
      <c r="J433" s="29" t="s">
        <v>737</v>
      </c>
      <c r="K433" s="29" t="s">
        <v>720</v>
      </c>
      <c r="L433" s="70">
        <v>1</v>
      </c>
      <c r="M433" s="71">
        <v>633000</v>
      </c>
      <c r="N433" s="27" t="s">
        <v>769</v>
      </c>
      <c r="O433" s="27" t="s">
        <v>769</v>
      </c>
    </row>
    <row r="434" spans="1:16">
      <c r="A434" s="4" t="s">
        <v>197</v>
      </c>
      <c r="B434" s="4" t="s">
        <v>9</v>
      </c>
      <c r="C434" s="24">
        <v>55</v>
      </c>
      <c r="D434" s="21">
        <v>40</v>
      </c>
      <c r="E434" s="18">
        <v>80</v>
      </c>
      <c r="F434" s="16">
        <v>50</v>
      </c>
      <c r="G434" s="27" t="str">
        <f t="shared" si="12"/>
        <v>Zanon</v>
      </c>
      <c r="H434" s="27">
        <v>27</v>
      </c>
      <c r="I434" s="28">
        <f t="shared" si="13"/>
        <v>48.333333333333336</v>
      </c>
      <c r="J434" s="29" t="s">
        <v>738</v>
      </c>
      <c r="K434" s="29" t="s">
        <v>722</v>
      </c>
      <c r="L434" s="70">
        <v>2</v>
      </c>
      <c r="M434" s="71">
        <v>1230000</v>
      </c>
      <c r="O434" s="27" t="s">
        <v>770</v>
      </c>
      <c r="P434" s="30"/>
    </row>
    <row r="435" spans="1:16">
      <c r="A435" s="4" t="s">
        <v>149</v>
      </c>
      <c r="B435" s="4" t="s">
        <v>9</v>
      </c>
      <c r="C435" s="24">
        <v>65</v>
      </c>
      <c r="D435" s="21">
        <v>50</v>
      </c>
      <c r="E435" s="18">
        <v>80</v>
      </c>
      <c r="F435" s="16">
        <v>59</v>
      </c>
      <c r="G435" s="27" t="str">
        <f t="shared" si="12"/>
        <v>Gauthier</v>
      </c>
      <c r="H435" s="27">
        <v>31</v>
      </c>
      <c r="I435" s="28">
        <f t="shared" si="13"/>
        <v>58</v>
      </c>
      <c r="J435" s="29" t="s">
        <v>738</v>
      </c>
      <c r="K435" s="29" t="s">
        <v>9</v>
      </c>
      <c r="L435" s="27">
        <v>2</v>
      </c>
      <c r="M435" s="71">
        <v>2100000</v>
      </c>
      <c r="O435" s="27" t="s">
        <v>770</v>
      </c>
      <c r="P435" s="30"/>
    </row>
    <row r="436" spans="1:16">
      <c r="A436" s="4" t="s">
        <v>97</v>
      </c>
      <c r="B436" s="4" t="s">
        <v>11</v>
      </c>
      <c r="C436" s="24">
        <v>72</v>
      </c>
      <c r="D436" s="21">
        <v>75</v>
      </c>
      <c r="E436" s="18">
        <v>50</v>
      </c>
      <c r="F436" s="16">
        <v>67.5</v>
      </c>
      <c r="G436" s="27" t="str">
        <f t="shared" si="12"/>
        <v>Conner</v>
      </c>
      <c r="H436" s="27">
        <v>24</v>
      </c>
      <c r="I436" s="28">
        <f t="shared" si="13"/>
        <v>71.5</v>
      </c>
      <c r="J436" s="29" t="s">
        <v>749</v>
      </c>
      <c r="K436" s="29" t="s">
        <v>721</v>
      </c>
      <c r="L436" s="70">
        <v>1</v>
      </c>
      <c r="M436" s="71">
        <v>720000</v>
      </c>
      <c r="O436" s="27" t="s">
        <v>774</v>
      </c>
    </row>
    <row r="437" spans="1:16">
      <c r="A437" s="4" t="s">
        <v>270</v>
      </c>
      <c r="B437" s="4" t="s">
        <v>9</v>
      </c>
      <c r="C437" s="24">
        <v>60</v>
      </c>
      <c r="D437" s="21">
        <v>45</v>
      </c>
      <c r="E437" s="18">
        <v>80</v>
      </c>
      <c r="F437" s="16">
        <v>56</v>
      </c>
      <c r="G437" s="27" t="str">
        <f t="shared" si="12"/>
        <v>Klee</v>
      </c>
      <c r="H437" s="27">
        <v>36</v>
      </c>
      <c r="I437" s="28">
        <f t="shared" si="13"/>
        <v>53.666666666666664</v>
      </c>
      <c r="J437" s="29" t="s">
        <v>738</v>
      </c>
      <c r="K437" s="29" t="s">
        <v>9</v>
      </c>
      <c r="L437" s="70">
        <v>2</v>
      </c>
      <c r="M437" s="71">
        <v>1500000</v>
      </c>
      <c r="N437" s="30"/>
      <c r="O437" s="27" t="s">
        <v>770</v>
      </c>
      <c r="P437" s="30"/>
    </row>
    <row r="438" spans="1:16">
      <c r="A438" s="30" t="s">
        <v>571</v>
      </c>
      <c r="B438" s="27" t="s">
        <v>9</v>
      </c>
      <c r="C438" s="31">
        <v>63</v>
      </c>
      <c r="D438" s="32">
        <v>60</v>
      </c>
      <c r="E438" s="33">
        <v>79</v>
      </c>
      <c r="F438" s="34">
        <v>65</v>
      </c>
      <c r="G438" s="27" t="str">
        <f t="shared" si="12"/>
        <v>Hjalmarsson</v>
      </c>
      <c r="H438" s="30">
        <v>20</v>
      </c>
      <c r="I438" s="28">
        <f t="shared" si="13"/>
        <v>62.666666666666664</v>
      </c>
      <c r="J438" s="30" t="s">
        <v>738</v>
      </c>
      <c r="K438" s="30" t="s">
        <v>721</v>
      </c>
      <c r="L438" s="70">
        <v>2</v>
      </c>
      <c r="M438" s="71">
        <v>643000</v>
      </c>
      <c r="N438" s="27" t="s">
        <v>769</v>
      </c>
      <c r="O438" s="27" t="s">
        <v>769</v>
      </c>
    </row>
    <row r="439" spans="1:16">
      <c r="A439" s="4" t="s">
        <v>352</v>
      </c>
      <c r="B439" s="4" t="s">
        <v>9</v>
      </c>
      <c r="C439" s="24">
        <v>65</v>
      </c>
      <c r="D439" s="21">
        <v>60</v>
      </c>
      <c r="E439" s="18">
        <v>78</v>
      </c>
      <c r="F439" s="16">
        <v>69</v>
      </c>
      <c r="G439" s="27" t="str">
        <f t="shared" si="12"/>
        <v>Komisarek</v>
      </c>
      <c r="H439" s="27">
        <v>25</v>
      </c>
      <c r="I439" s="28">
        <f t="shared" si="13"/>
        <v>64.666666666666671</v>
      </c>
      <c r="J439" s="29" t="s">
        <v>738</v>
      </c>
      <c r="K439" s="29" t="s">
        <v>721</v>
      </c>
      <c r="L439" s="70">
        <v>2</v>
      </c>
      <c r="M439" s="71">
        <v>1700000</v>
      </c>
      <c r="O439" s="27" t="s">
        <v>775</v>
      </c>
    </row>
    <row r="440" spans="1:16">
      <c r="A440" s="4" t="s">
        <v>192</v>
      </c>
      <c r="B440" s="4" t="s">
        <v>9</v>
      </c>
      <c r="C440" s="24">
        <v>50</v>
      </c>
      <c r="D440" s="21">
        <v>40</v>
      </c>
      <c r="E440" s="18">
        <v>78</v>
      </c>
      <c r="F440" s="16">
        <v>50</v>
      </c>
      <c r="G440" s="27" t="str">
        <f t="shared" si="12"/>
        <v>Exelby</v>
      </c>
      <c r="H440" s="27">
        <v>26</v>
      </c>
      <c r="I440" s="28">
        <f t="shared" si="13"/>
        <v>46.666666666666664</v>
      </c>
      <c r="J440" s="29" t="s">
        <v>738</v>
      </c>
      <c r="K440" s="29" t="s">
        <v>721</v>
      </c>
      <c r="L440" s="70">
        <v>3</v>
      </c>
      <c r="M440" s="71">
        <v>1391000</v>
      </c>
      <c r="O440" s="27" t="s">
        <v>775</v>
      </c>
      <c r="P440" s="30"/>
    </row>
    <row r="441" spans="1:16">
      <c r="A441" s="4" t="s">
        <v>375</v>
      </c>
      <c r="B441" s="4" t="s">
        <v>9</v>
      </c>
      <c r="C441" s="24">
        <v>70</v>
      </c>
      <c r="D441" s="21">
        <v>50</v>
      </c>
      <c r="E441" s="18">
        <v>78</v>
      </c>
      <c r="F441" s="16">
        <v>55</v>
      </c>
      <c r="G441" s="27" t="str">
        <f t="shared" si="12"/>
        <v>Grossman</v>
      </c>
      <c r="H441" s="27">
        <v>22</v>
      </c>
      <c r="I441" s="28">
        <f t="shared" si="13"/>
        <v>58.333333333333336</v>
      </c>
      <c r="J441" s="29" t="s">
        <v>738</v>
      </c>
      <c r="K441" s="29" t="s">
        <v>720</v>
      </c>
      <c r="L441" s="70">
        <v>2</v>
      </c>
      <c r="M441" s="71">
        <v>975000</v>
      </c>
      <c r="O441" s="27" t="s">
        <v>774</v>
      </c>
      <c r="P441" s="30"/>
    </row>
    <row r="442" spans="1:16">
      <c r="A442" s="4" t="s">
        <v>373</v>
      </c>
      <c r="B442" s="4" t="s">
        <v>9</v>
      </c>
      <c r="C442" s="24">
        <v>75</v>
      </c>
      <c r="D442" s="21">
        <v>65</v>
      </c>
      <c r="E442" s="18">
        <v>78</v>
      </c>
      <c r="F442" s="16">
        <v>67.5</v>
      </c>
      <c r="G442" s="27" t="str">
        <f t="shared" si="12"/>
        <v>Schultz</v>
      </c>
      <c r="H442" s="27">
        <v>25</v>
      </c>
      <c r="I442" s="28">
        <f t="shared" si="13"/>
        <v>69.166666666666671</v>
      </c>
      <c r="J442" s="29" t="s">
        <v>746</v>
      </c>
      <c r="K442" s="29" t="s">
        <v>722</v>
      </c>
      <c r="L442" s="70">
        <v>4</v>
      </c>
      <c r="M442" s="71">
        <v>2500000</v>
      </c>
      <c r="O442" s="27" t="s">
        <v>775</v>
      </c>
    </row>
    <row r="443" spans="1:16">
      <c r="A443" s="4" t="s">
        <v>196</v>
      </c>
      <c r="B443" s="4" t="s">
        <v>9</v>
      </c>
      <c r="C443" s="24">
        <v>65</v>
      </c>
      <c r="D443" s="21">
        <v>55</v>
      </c>
      <c r="E443" s="18">
        <v>78</v>
      </c>
      <c r="F443" s="16">
        <v>62.5</v>
      </c>
      <c r="G443" s="27" t="str">
        <f t="shared" si="12"/>
        <v>de Vries</v>
      </c>
      <c r="H443" s="27">
        <v>34</v>
      </c>
      <c r="I443" s="28">
        <f t="shared" si="13"/>
        <v>60.833333333333336</v>
      </c>
      <c r="J443" s="29" t="s">
        <v>738</v>
      </c>
      <c r="K443" s="29" t="s">
        <v>723</v>
      </c>
      <c r="L443" s="70">
        <v>2</v>
      </c>
      <c r="M443" s="71">
        <v>1500000</v>
      </c>
      <c r="N443" s="30"/>
      <c r="O443" s="27" t="s">
        <v>770</v>
      </c>
      <c r="P443" s="30"/>
    </row>
    <row r="444" spans="1:16">
      <c r="A444" s="4" t="s">
        <v>195</v>
      </c>
      <c r="B444" s="4" t="s">
        <v>14</v>
      </c>
      <c r="C444" s="24">
        <v>78</v>
      </c>
      <c r="D444" s="21">
        <v>75</v>
      </c>
      <c r="E444" s="18">
        <v>70</v>
      </c>
      <c r="F444" s="16">
        <v>71</v>
      </c>
      <c r="G444" s="27" t="str">
        <f t="shared" si="12"/>
        <v>Metropolit</v>
      </c>
      <c r="H444" s="27">
        <v>33</v>
      </c>
      <c r="I444" s="28">
        <f t="shared" si="13"/>
        <v>74.666666666666671</v>
      </c>
      <c r="J444" s="29" t="s">
        <v>736</v>
      </c>
      <c r="K444" s="29" t="s">
        <v>723</v>
      </c>
      <c r="L444" s="70">
        <v>2</v>
      </c>
      <c r="M444" s="71">
        <v>1000000</v>
      </c>
      <c r="N444" s="30"/>
      <c r="O444" s="27" t="s">
        <v>770</v>
      </c>
    </row>
    <row r="445" spans="1:16">
      <c r="A445" s="4" t="s">
        <v>385</v>
      </c>
      <c r="B445" s="4" t="s">
        <v>9</v>
      </c>
      <c r="C445" s="24">
        <v>60</v>
      </c>
      <c r="D445" s="21">
        <v>45</v>
      </c>
      <c r="E445" s="18">
        <v>77</v>
      </c>
      <c r="F445" s="16">
        <v>55</v>
      </c>
      <c r="G445" s="27" t="str">
        <f t="shared" si="12"/>
        <v>Tollefsen</v>
      </c>
      <c r="H445" s="27">
        <v>23</v>
      </c>
      <c r="I445" s="28">
        <f t="shared" si="13"/>
        <v>53.333333333333336</v>
      </c>
      <c r="J445" s="29" t="s">
        <v>738</v>
      </c>
      <c r="K445" s="29" t="s">
        <v>721</v>
      </c>
      <c r="L445" s="27">
        <v>2</v>
      </c>
      <c r="M445" s="71">
        <v>900000</v>
      </c>
      <c r="O445" s="27" t="s">
        <v>774</v>
      </c>
      <c r="P445" s="30"/>
    </row>
    <row r="446" spans="1:16">
      <c r="A446" s="4" t="s">
        <v>399</v>
      </c>
      <c r="B446" s="4" t="s">
        <v>14</v>
      </c>
      <c r="C446" s="24">
        <v>75</v>
      </c>
      <c r="D446" s="21">
        <v>75</v>
      </c>
      <c r="E446" s="18">
        <v>75</v>
      </c>
      <c r="F446" s="16">
        <v>73.5</v>
      </c>
      <c r="G446" s="27" t="str">
        <f t="shared" si="12"/>
        <v>Gaustad</v>
      </c>
      <c r="H446" s="27">
        <v>25</v>
      </c>
      <c r="I446" s="28">
        <f t="shared" si="13"/>
        <v>74.5</v>
      </c>
      <c r="J446" s="29" t="s">
        <v>742</v>
      </c>
      <c r="K446" s="29" t="s">
        <v>722</v>
      </c>
      <c r="L446" s="70">
        <v>4</v>
      </c>
      <c r="M446" s="71">
        <v>2000000</v>
      </c>
      <c r="O446" s="27" t="s">
        <v>775</v>
      </c>
    </row>
    <row r="447" spans="1:16">
      <c r="A447" s="4" t="s">
        <v>366</v>
      </c>
      <c r="B447" s="4" t="s">
        <v>9</v>
      </c>
      <c r="C447" s="24">
        <v>70</v>
      </c>
      <c r="D447" s="21">
        <v>40</v>
      </c>
      <c r="E447" s="18">
        <v>77</v>
      </c>
      <c r="F447" s="16">
        <v>57.5</v>
      </c>
      <c r="G447" s="27" t="str">
        <f t="shared" si="12"/>
        <v>Jurcina</v>
      </c>
      <c r="H447" s="27">
        <v>24</v>
      </c>
      <c r="I447" s="28">
        <f t="shared" si="13"/>
        <v>55.833333333333336</v>
      </c>
      <c r="J447" s="29" t="s">
        <v>738</v>
      </c>
      <c r="K447" s="29" t="s">
        <v>720</v>
      </c>
      <c r="L447" s="70">
        <v>2</v>
      </c>
      <c r="M447" s="71">
        <v>880000</v>
      </c>
      <c r="O447" s="27" t="s">
        <v>774</v>
      </c>
      <c r="P447" s="30"/>
    </row>
    <row r="448" spans="1:16">
      <c r="A448" s="4" t="s">
        <v>224</v>
      </c>
      <c r="B448" s="4" t="s">
        <v>9</v>
      </c>
      <c r="C448" s="24">
        <v>50</v>
      </c>
      <c r="D448" s="21">
        <v>42</v>
      </c>
      <c r="E448" s="18">
        <v>77</v>
      </c>
      <c r="F448" s="16">
        <v>58</v>
      </c>
      <c r="G448" s="27" t="str">
        <f t="shared" si="12"/>
        <v>Strudwick</v>
      </c>
      <c r="H448" s="27">
        <v>32</v>
      </c>
      <c r="I448" s="28">
        <f t="shared" si="13"/>
        <v>50</v>
      </c>
      <c r="J448" s="29" t="s">
        <v>738</v>
      </c>
      <c r="K448" s="29" t="s">
        <v>14</v>
      </c>
      <c r="L448" s="70">
        <v>1</v>
      </c>
      <c r="M448" s="71">
        <v>700000</v>
      </c>
      <c r="N448" s="30"/>
      <c r="O448" s="27" t="s">
        <v>770</v>
      </c>
      <c r="P448" s="30"/>
    </row>
    <row r="449" spans="1:15">
      <c r="A449" s="4" t="s">
        <v>107</v>
      </c>
      <c r="B449" s="4" t="s">
        <v>9</v>
      </c>
      <c r="C449" s="24">
        <v>70</v>
      </c>
      <c r="D449" s="21">
        <v>66</v>
      </c>
      <c r="E449" s="18">
        <v>77</v>
      </c>
      <c r="F449" s="16">
        <v>72.5</v>
      </c>
      <c r="G449" s="27" t="str">
        <f t="shared" si="12"/>
        <v>Schubert</v>
      </c>
      <c r="H449" s="27">
        <v>25</v>
      </c>
      <c r="I449" s="28">
        <f t="shared" si="13"/>
        <v>69.5</v>
      </c>
      <c r="J449" s="29" t="s">
        <v>738</v>
      </c>
      <c r="K449" s="29" t="s">
        <v>722</v>
      </c>
      <c r="L449" s="70">
        <v>3</v>
      </c>
      <c r="M449" s="71">
        <v>880000</v>
      </c>
      <c r="O449" s="27" t="s">
        <v>775</v>
      </c>
    </row>
    <row r="450" spans="1:15">
      <c r="A450" s="4" t="s">
        <v>271</v>
      </c>
      <c r="B450" s="4" t="s">
        <v>9</v>
      </c>
      <c r="C450" s="24">
        <v>65</v>
      </c>
      <c r="D450" s="21">
        <v>65</v>
      </c>
      <c r="E450" s="18">
        <v>77</v>
      </c>
      <c r="F450" s="16">
        <v>62.5</v>
      </c>
      <c r="G450" s="27" t="str">
        <f t="shared" ref="G450:G513" si="14">MID(A450,SEARCH(" ",A450,1)+1,100)</f>
        <v>Huskins</v>
      </c>
      <c r="H450" s="27">
        <v>28</v>
      </c>
      <c r="I450" s="28">
        <f t="shared" ref="I450:I513" si="15">(C450+D450+F450)/3</f>
        <v>64.166666666666671</v>
      </c>
      <c r="J450" s="29" t="s">
        <v>738</v>
      </c>
      <c r="K450" s="29" t="s">
        <v>722</v>
      </c>
      <c r="L450" s="27">
        <v>2</v>
      </c>
      <c r="M450" s="71">
        <v>625000</v>
      </c>
      <c r="O450" s="27" t="s">
        <v>770</v>
      </c>
    </row>
    <row r="451" spans="1:15">
      <c r="A451" s="30" t="s">
        <v>634</v>
      </c>
      <c r="B451" s="27" t="s">
        <v>9</v>
      </c>
      <c r="C451" s="31">
        <v>66</v>
      </c>
      <c r="D451" s="32">
        <v>68</v>
      </c>
      <c r="E451" s="33">
        <v>76</v>
      </c>
      <c r="F451" s="34">
        <v>65</v>
      </c>
      <c r="G451" s="27" t="str">
        <f t="shared" si="14"/>
        <v>McBain</v>
      </c>
      <c r="H451" s="30">
        <v>19</v>
      </c>
      <c r="I451" s="28">
        <f t="shared" si="15"/>
        <v>66.333333333333329</v>
      </c>
      <c r="J451" s="30" t="s">
        <v>742</v>
      </c>
      <c r="K451" s="30" t="s">
        <v>720</v>
      </c>
      <c r="L451" s="70">
        <v>3</v>
      </c>
      <c r="M451" s="71">
        <v>850000</v>
      </c>
      <c r="N451" s="27" t="s">
        <v>769</v>
      </c>
      <c r="O451" s="27" t="s">
        <v>769</v>
      </c>
    </row>
    <row r="452" spans="1:15">
      <c r="A452" s="4" t="s">
        <v>131</v>
      </c>
      <c r="B452" s="4" t="s">
        <v>9</v>
      </c>
      <c r="C452" s="24">
        <v>74</v>
      </c>
      <c r="D452" s="21">
        <v>69</v>
      </c>
      <c r="E452" s="18">
        <v>76</v>
      </c>
      <c r="F452" s="16">
        <v>70</v>
      </c>
      <c r="G452" s="27" t="str">
        <f t="shared" si="14"/>
        <v>Tjarnqvist</v>
      </c>
      <c r="H452" s="27">
        <v>31</v>
      </c>
      <c r="I452" s="28">
        <f t="shared" si="15"/>
        <v>71</v>
      </c>
      <c r="J452" s="29" t="s">
        <v>742</v>
      </c>
      <c r="K452" s="29" t="s">
        <v>723</v>
      </c>
      <c r="L452" s="70">
        <v>1</v>
      </c>
      <c r="M452" s="71">
        <v>830000</v>
      </c>
      <c r="O452" s="27" t="s">
        <v>770</v>
      </c>
    </row>
    <row r="453" spans="1:15">
      <c r="A453" s="4" t="s">
        <v>36</v>
      </c>
      <c r="B453" s="4" t="s">
        <v>9</v>
      </c>
      <c r="C453" s="24">
        <v>75</v>
      </c>
      <c r="D453" s="21">
        <v>70</v>
      </c>
      <c r="E453" s="18">
        <v>75</v>
      </c>
      <c r="F453" s="16">
        <v>67</v>
      </c>
      <c r="G453" s="27" t="str">
        <f t="shared" si="14"/>
        <v>Ference</v>
      </c>
      <c r="H453" s="27">
        <v>28</v>
      </c>
      <c r="I453" s="28">
        <f t="shared" si="15"/>
        <v>70.666666666666671</v>
      </c>
      <c r="J453" s="29" t="s">
        <v>738</v>
      </c>
      <c r="K453" s="29" t="s">
        <v>721</v>
      </c>
      <c r="L453" s="70">
        <v>3</v>
      </c>
      <c r="M453" s="71">
        <v>1400000</v>
      </c>
      <c r="O453" s="27" t="s">
        <v>770</v>
      </c>
    </row>
    <row r="454" spans="1:15">
      <c r="A454" s="4" t="s">
        <v>290</v>
      </c>
      <c r="B454" s="4" t="s">
        <v>9</v>
      </c>
      <c r="C454" s="24">
        <v>75</v>
      </c>
      <c r="D454" s="21">
        <v>60</v>
      </c>
      <c r="E454" s="18">
        <v>75</v>
      </c>
      <c r="F454" s="16">
        <v>65</v>
      </c>
      <c r="G454" s="27" t="str">
        <f t="shared" si="14"/>
        <v>Smid</v>
      </c>
      <c r="H454" s="27">
        <v>21</v>
      </c>
      <c r="I454" s="28">
        <f t="shared" si="15"/>
        <v>66.666666666666671</v>
      </c>
      <c r="J454" s="29" t="s">
        <v>742</v>
      </c>
      <c r="K454" s="29" t="s">
        <v>721</v>
      </c>
      <c r="L454" s="70">
        <v>1</v>
      </c>
      <c r="M454" s="71">
        <v>875000</v>
      </c>
      <c r="N454" s="27" t="s">
        <v>769</v>
      </c>
      <c r="O454" s="27" t="s">
        <v>769</v>
      </c>
    </row>
    <row r="455" spans="1:15">
      <c r="A455" s="4" t="s">
        <v>28</v>
      </c>
      <c r="B455" s="4" t="s">
        <v>9</v>
      </c>
      <c r="C455" s="24">
        <v>70</v>
      </c>
      <c r="D455" s="21">
        <v>60</v>
      </c>
      <c r="E455" s="18">
        <v>75</v>
      </c>
      <c r="F455" s="16">
        <v>67.5</v>
      </c>
      <c r="G455" s="27" t="str">
        <f t="shared" si="14"/>
        <v>Lilja</v>
      </c>
      <c r="H455" s="27">
        <v>32</v>
      </c>
      <c r="I455" s="28">
        <f t="shared" si="15"/>
        <v>65.833333333333329</v>
      </c>
      <c r="J455" s="29" t="s">
        <v>738</v>
      </c>
      <c r="K455" s="29" t="s">
        <v>721</v>
      </c>
      <c r="L455" s="27">
        <v>1</v>
      </c>
      <c r="M455" s="71">
        <v>1000000</v>
      </c>
      <c r="O455" s="27" t="s">
        <v>770</v>
      </c>
    </row>
    <row r="456" spans="1:15">
      <c r="A456" s="4" t="s">
        <v>194</v>
      </c>
      <c r="B456" s="4" t="s">
        <v>14</v>
      </c>
      <c r="C456" s="24">
        <v>76</v>
      </c>
      <c r="D456" s="21">
        <v>77</v>
      </c>
      <c r="E456" s="18">
        <v>50</v>
      </c>
      <c r="F456" s="16">
        <v>70</v>
      </c>
      <c r="G456" s="27" t="str">
        <f t="shared" si="14"/>
        <v>Brule</v>
      </c>
      <c r="H456" s="27">
        <v>20</v>
      </c>
      <c r="I456" s="28">
        <f t="shared" si="15"/>
        <v>74.333333333333329</v>
      </c>
      <c r="J456" s="29" t="s">
        <v>749</v>
      </c>
      <c r="K456" s="29" t="s">
        <v>722</v>
      </c>
      <c r="L456" s="70">
        <v>2</v>
      </c>
      <c r="M456" s="71">
        <v>850000</v>
      </c>
      <c r="N456" s="27" t="s">
        <v>769</v>
      </c>
      <c r="O456" s="27" t="s">
        <v>769</v>
      </c>
    </row>
    <row r="457" spans="1:15">
      <c r="A457" s="4" t="s">
        <v>64</v>
      </c>
      <c r="B457" s="4" t="s">
        <v>7</v>
      </c>
      <c r="C457" s="24">
        <v>70</v>
      </c>
      <c r="D457" s="21">
        <v>70</v>
      </c>
      <c r="E457" s="18">
        <v>60</v>
      </c>
      <c r="F457" s="16">
        <v>68</v>
      </c>
      <c r="G457" s="27" t="str">
        <f t="shared" si="14"/>
        <v>Winchester</v>
      </c>
      <c r="H457" s="27">
        <v>26</v>
      </c>
      <c r="I457" s="28">
        <f t="shared" si="15"/>
        <v>69.333333333333329</v>
      </c>
      <c r="J457" s="29" t="s">
        <v>742</v>
      </c>
      <c r="K457" s="29" t="s">
        <v>721</v>
      </c>
      <c r="L457" s="70">
        <v>1</v>
      </c>
      <c r="M457" s="71">
        <v>600000</v>
      </c>
      <c r="O457" s="27" t="s">
        <v>775</v>
      </c>
    </row>
    <row r="458" spans="1:15">
      <c r="A458" s="4" t="s">
        <v>295</v>
      </c>
      <c r="B458" s="4" t="s">
        <v>9</v>
      </c>
      <c r="C458" s="24">
        <v>70</v>
      </c>
      <c r="D458" s="21">
        <v>65</v>
      </c>
      <c r="E458" s="18">
        <v>75</v>
      </c>
      <c r="F458" s="16">
        <v>62.5</v>
      </c>
      <c r="G458" s="27" t="str">
        <f t="shared" si="14"/>
        <v>Krajicek</v>
      </c>
      <c r="H458" s="27">
        <v>24</v>
      </c>
      <c r="I458" s="28">
        <f t="shared" si="15"/>
        <v>65.833333333333329</v>
      </c>
      <c r="J458" s="29" t="s">
        <v>738</v>
      </c>
      <c r="K458" s="29" t="s">
        <v>721</v>
      </c>
      <c r="L458" s="70">
        <v>2</v>
      </c>
      <c r="M458" s="71">
        <v>1100000</v>
      </c>
      <c r="O458" s="27" t="s">
        <v>774</v>
      </c>
    </row>
    <row r="459" spans="1:15">
      <c r="A459" s="4" t="s">
        <v>370</v>
      </c>
      <c r="B459" s="4" t="s">
        <v>9</v>
      </c>
      <c r="C459" s="24">
        <v>70</v>
      </c>
      <c r="D459" s="21">
        <v>60</v>
      </c>
      <c r="E459" s="18">
        <v>75</v>
      </c>
      <c r="F459" s="16">
        <v>65</v>
      </c>
      <c r="G459" s="27" t="str">
        <f t="shared" si="14"/>
        <v>Paetsch</v>
      </c>
      <c r="H459" s="27">
        <v>24</v>
      </c>
      <c r="I459" s="28">
        <f t="shared" si="15"/>
        <v>65</v>
      </c>
      <c r="J459" s="29" t="s">
        <v>738</v>
      </c>
      <c r="K459" s="29" t="s">
        <v>721</v>
      </c>
      <c r="L459" s="70">
        <v>3</v>
      </c>
      <c r="M459" s="71">
        <v>850000</v>
      </c>
      <c r="O459" s="27" t="s">
        <v>774</v>
      </c>
    </row>
    <row r="460" spans="1:15">
      <c r="A460" s="4" t="s">
        <v>499</v>
      </c>
      <c r="B460" s="4" t="s">
        <v>9</v>
      </c>
      <c r="C460" s="24">
        <v>66</v>
      </c>
      <c r="D460" s="21">
        <v>65</v>
      </c>
      <c r="E460" s="18">
        <v>75</v>
      </c>
      <c r="F460" s="16">
        <v>62.5</v>
      </c>
      <c r="G460" s="27" t="str">
        <f t="shared" si="14"/>
        <v>Wagner</v>
      </c>
      <c r="H460" s="27">
        <v>23</v>
      </c>
      <c r="I460" s="28">
        <f t="shared" si="15"/>
        <v>64.5</v>
      </c>
      <c r="J460" s="29" t="s">
        <v>738</v>
      </c>
      <c r="K460" s="29" t="s">
        <v>721</v>
      </c>
      <c r="L460" s="70">
        <v>2</v>
      </c>
      <c r="M460" s="71">
        <v>872000</v>
      </c>
      <c r="O460" s="27" t="s">
        <v>774</v>
      </c>
    </row>
    <row r="461" spans="1:15">
      <c r="A461" s="4" t="s">
        <v>233</v>
      </c>
      <c r="B461" s="4" t="s">
        <v>9</v>
      </c>
      <c r="C461" s="24">
        <v>66</v>
      </c>
      <c r="D461" s="21">
        <v>60</v>
      </c>
      <c r="E461" s="18">
        <v>75</v>
      </c>
      <c r="F461" s="16">
        <v>67</v>
      </c>
      <c r="G461" s="27" t="str">
        <f t="shared" si="14"/>
        <v>Finger</v>
      </c>
      <c r="H461" s="27">
        <v>28</v>
      </c>
      <c r="I461" s="28">
        <f t="shared" si="15"/>
        <v>64.333333333333329</v>
      </c>
      <c r="J461" s="29" t="s">
        <v>738</v>
      </c>
      <c r="K461" s="29" t="s">
        <v>721</v>
      </c>
      <c r="L461" s="27">
        <v>4</v>
      </c>
      <c r="M461" s="71">
        <v>1250000</v>
      </c>
      <c r="O461" s="27" t="s">
        <v>770</v>
      </c>
    </row>
    <row r="462" spans="1:15">
      <c r="A462" s="4" t="s">
        <v>93</v>
      </c>
      <c r="B462" s="4" t="s">
        <v>9</v>
      </c>
      <c r="C462" s="24">
        <v>65</v>
      </c>
      <c r="D462" s="21">
        <v>60</v>
      </c>
      <c r="E462" s="18">
        <v>75</v>
      </c>
      <c r="F462" s="16">
        <v>67.5</v>
      </c>
      <c r="G462" s="27" t="str">
        <f t="shared" si="14"/>
        <v>Colaiacovo</v>
      </c>
      <c r="H462" s="27">
        <v>24</v>
      </c>
      <c r="I462" s="28">
        <f t="shared" si="15"/>
        <v>64.166666666666671</v>
      </c>
      <c r="J462" s="29" t="s">
        <v>738</v>
      </c>
      <c r="K462" s="29" t="s">
        <v>721</v>
      </c>
      <c r="L462" s="70">
        <v>2</v>
      </c>
      <c r="M462" s="71">
        <v>1283000</v>
      </c>
      <c r="O462" s="27" t="s">
        <v>774</v>
      </c>
    </row>
    <row r="463" spans="1:15">
      <c r="A463" s="4" t="s">
        <v>138</v>
      </c>
      <c r="B463" s="4" t="s">
        <v>14</v>
      </c>
      <c r="C463" s="24">
        <v>75</v>
      </c>
      <c r="D463" s="21">
        <v>77</v>
      </c>
      <c r="E463" s="18">
        <v>70</v>
      </c>
      <c r="F463" s="16">
        <v>69</v>
      </c>
      <c r="G463" s="27" t="str">
        <f t="shared" si="14"/>
        <v>Bolland</v>
      </c>
      <c r="H463" s="27">
        <v>21</v>
      </c>
      <c r="I463" s="28">
        <f t="shared" si="15"/>
        <v>73.666666666666671</v>
      </c>
      <c r="J463" s="29" t="s">
        <v>742</v>
      </c>
      <c r="K463" s="29" t="s">
        <v>722</v>
      </c>
      <c r="L463" s="70">
        <v>1</v>
      </c>
      <c r="M463" s="71">
        <v>825000</v>
      </c>
      <c r="N463" s="27" t="s">
        <v>769</v>
      </c>
      <c r="O463" s="27" t="s">
        <v>769</v>
      </c>
    </row>
    <row r="464" spans="1:15">
      <c r="A464" s="4" t="s">
        <v>265</v>
      </c>
      <c r="B464" s="4" t="s">
        <v>14</v>
      </c>
      <c r="C464" s="24">
        <v>75</v>
      </c>
      <c r="D464" s="21">
        <v>78</v>
      </c>
      <c r="E464" s="18">
        <v>72</v>
      </c>
      <c r="F464" s="16">
        <v>67</v>
      </c>
      <c r="G464" s="27" t="str">
        <f t="shared" si="14"/>
        <v>Kreps</v>
      </c>
      <c r="H464" s="27">
        <v>23</v>
      </c>
      <c r="I464" s="28">
        <f t="shared" si="15"/>
        <v>73.333333333333329</v>
      </c>
      <c r="J464" s="29" t="s">
        <v>743</v>
      </c>
      <c r="K464" s="29" t="s">
        <v>720</v>
      </c>
      <c r="L464" s="70">
        <v>2</v>
      </c>
      <c r="M464" s="71">
        <v>700000</v>
      </c>
      <c r="O464" s="27" t="s">
        <v>774</v>
      </c>
    </row>
    <row r="465" spans="1:16">
      <c r="A465" s="4" t="s">
        <v>340</v>
      </c>
      <c r="B465" s="4" t="s">
        <v>14</v>
      </c>
      <c r="C465" s="24">
        <v>78</v>
      </c>
      <c r="D465" s="21">
        <v>75</v>
      </c>
      <c r="E465" s="18">
        <v>85</v>
      </c>
      <c r="F465" s="16">
        <v>67</v>
      </c>
      <c r="G465" s="27" t="str">
        <f t="shared" si="14"/>
        <v>Peca</v>
      </c>
      <c r="H465" s="27">
        <v>33</v>
      </c>
      <c r="I465" s="28">
        <f t="shared" si="15"/>
        <v>73.333333333333329</v>
      </c>
      <c r="J465" s="29" t="s">
        <v>737</v>
      </c>
      <c r="K465" s="29" t="s">
        <v>722</v>
      </c>
      <c r="L465" s="27">
        <v>1</v>
      </c>
      <c r="M465" s="71">
        <v>1750000</v>
      </c>
      <c r="N465" s="30"/>
      <c r="O465" s="27" t="s">
        <v>770</v>
      </c>
    </row>
    <row r="466" spans="1:16">
      <c r="A466" s="4" t="s">
        <v>57</v>
      </c>
      <c r="B466" s="4" t="s">
        <v>9</v>
      </c>
      <c r="C466" s="24">
        <v>55</v>
      </c>
      <c r="D466" s="21">
        <v>40</v>
      </c>
      <c r="E466" s="18">
        <v>75</v>
      </c>
      <c r="F466" s="16">
        <v>52.5</v>
      </c>
      <c r="G466" s="27" t="str">
        <f t="shared" si="14"/>
        <v>Valabik</v>
      </c>
      <c r="H466" s="27">
        <v>21</v>
      </c>
      <c r="I466" s="28">
        <f t="shared" si="15"/>
        <v>49.166666666666664</v>
      </c>
      <c r="J466" s="29" t="s">
        <v>738</v>
      </c>
      <c r="K466" s="29" t="s">
        <v>721</v>
      </c>
      <c r="L466" s="70">
        <v>1</v>
      </c>
      <c r="M466" s="71">
        <v>858000</v>
      </c>
      <c r="N466" s="27" t="s">
        <v>769</v>
      </c>
      <c r="O466" s="27" t="s">
        <v>769</v>
      </c>
      <c r="P466" s="30"/>
    </row>
    <row r="467" spans="1:16">
      <c r="A467" s="4" t="s">
        <v>272</v>
      </c>
      <c r="B467" s="4" t="s">
        <v>9</v>
      </c>
      <c r="C467" s="24">
        <v>70</v>
      </c>
      <c r="D467" s="21">
        <v>70</v>
      </c>
      <c r="E467" s="18">
        <v>75</v>
      </c>
      <c r="F467" s="16">
        <v>70</v>
      </c>
      <c r="G467" s="27" t="str">
        <f t="shared" si="14"/>
        <v>Bieksa</v>
      </c>
      <c r="H467" s="27">
        <v>26</v>
      </c>
      <c r="I467" s="28">
        <f t="shared" si="15"/>
        <v>70</v>
      </c>
      <c r="J467" s="29" t="s">
        <v>742</v>
      </c>
      <c r="K467" s="29" t="s">
        <v>720</v>
      </c>
      <c r="L467" s="70">
        <v>1</v>
      </c>
      <c r="M467" s="71">
        <v>550000</v>
      </c>
      <c r="O467" s="27" t="s">
        <v>775</v>
      </c>
    </row>
    <row r="468" spans="1:16">
      <c r="A468" s="4" t="s">
        <v>392</v>
      </c>
      <c r="B468" s="4" t="s">
        <v>11</v>
      </c>
      <c r="C468" s="24">
        <v>72</v>
      </c>
      <c r="D468" s="21">
        <v>72</v>
      </c>
      <c r="E468" s="18">
        <v>60</v>
      </c>
      <c r="F468" s="16">
        <v>70</v>
      </c>
      <c r="G468" s="27" t="str">
        <f t="shared" si="14"/>
        <v>Eaves</v>
      </c>
      <c r="H468" s="27">
        <v>23</v>
      </c>
      <c r="I468" s="28">
        <f t="shared" si="15"/>
        <v>71.333333333333329</v>
      </c>
      <c r="J468" s="29" t="s">
        <v>737</v>
      </c>
      <c r="K468" s="29" t="s">
        <v>722</v>
      </c>
      <c r="L468" s="70">
        <v>3</v>
      </c>
      <c r="M468" s="71">
        <v>1400000</v>
      </c>
      <c r="O468" s="27" t="s">
        <v>774</v>
      </c>
    </row>
    <row r="469" spans="1:16">
      <c r="A469" s="4" t="s">
        <v>465</v>
      </c>
      <c r="B469" s="4" t="s">
        <v>11</v>
      </c>
      <c r="C469" s="24">
        <v>72</v>
      </c>
      <c r="D469" s="21">
        <v>70</v>
      </c>
      <c r="E469" s="18">
        <v>60</v>
      </c>
      <c r="F469" s="16">
        <v>70</v>
      </c>
      <c r="G469" s="27" t="str">
        <f t="shared" si="14"/>
        <v>Upshall</v>
      </c>
      <c r="H469" s="27">
        <v>24</v>
      </c>
      <c r="I469" s="28">
        <f t="shared" si="15"/>
        <v>70.666666666666671</v>
      </c>
      <c r="J469" s="29" t="s">
        <v>737</v>
      </c>
      <c r="K469" s="29" t="s">
        <v>722</v>
      </c>
      <c r="L469" s="70">
        <v>2</v>
      </c>
      <c r="M469" s="71">
        <v>1125000</v>
      </c>
      <c r="O469" s="27" t="s">
        <v>774</v>
      </c>
    </row>
    <row r="470" spans="1:16">
      <c r="A470" s="30" t="s">
        <v>592</v>
      </c>
      <c r="B470" s="27" t="s">
        <v>9</v>
      </c>
      <c r="C470" s="31">
        <v>62</v>
      </c>
      <c r="D470" s="32">
        <v>59</v>
      </c>
      <c r="E470" s="33">
        <v>75</v>
      </c>
      <c r="F470" s="34">
        <v>63</v>
      </c>
      <c r="G470" s="27" t="str">
        <f t="shared" si="14"/>
        <v>Polak</v>
      </c>
      <c r="H470" s="30">
        <v>21</v>
      </c>
      <c r="I470" s="28">
        <f t="shared" si="15"/>
        <v>61.333333333333336</v>
      </c>
      <c r="J470" s="30" t="s">
        <v>738</v>
      </c>
      <c r="K470" s="30" t="s">
        <v>720</v>
      </c>
      <c r="L470" s="70">
        <v>1</v>
      </c>
      <c r="M470" s="71">
        <v>603000</v>
      </c>
      <c r="N470" s="27" t="s">
        <v>769</v>
      </c>
      <c r="O470" s="27" t="s">
        <v>769</v>
      </c>
      <c r="P470" s="30"/>
    </row>
    <row r="471" spans="1:16">
      <c r="A471" s="4" t="s">
        <v>145</v>
      </c>
      <c r="B471" s="4" t="s">
        <v>7</v>
      </c>
      <c r="C471" s="24">
        <v>68</v>
      </c>
      <c r="D471" s="21">
        <v>70</v>
      </c>
      <c r="E471" s="18">
        <v>60</v>
      </c>
      <c r="F471" s="16">
        <v>67.5</v>
      </c>
      <c r="G471" s="27" t="str">
        <f t="shared" si="14"/>
        <v>Moss</v>
      </c>
      <c r="H471" s="27">
        <v>26</v>
      </c>
      <c r="I471" s="28">
        <f t="shared" si="15"/>
        <v>68.5</v>
      </c>
      <c r="J471" s="29" t="s">
        <v>743</v>
      </c>
      <c r="K471" s="29" t="s">
        <v>721</v>
      </c>
      <c r="L471" s="70">
        <v>2</v>
      </c>
      <c r="M471" s="71">
        <v>550000</v>
      </c>
      <c r="O471" s="27" t="s">
        <v>775</v>
      </c>
    </row>
    <row r="472" spans="1:16">
      <c r="A472" s="4" t="s">
        <v>225</v>
      </c>
      <c r="B472" s="4" t="s">
        <v>14</v>
      </c>
      <c r="C472" s="24">
        <v>77</v>
      </c>
      <c r="D472" s="21">
        <v>73</v>
      </c>
      <c r="E472" s="18">
        <v>65</v>
      </c>
      <c r="F472" s="16">
        <v>69</v>
      </c>
      <c r="G472" s="27" t="str">
        <f t="shared" si="14"/>
        <v>Williams</v>
      </c>
      <c r="H472" s="27">
        <v>27</v>
      </c>
      <c r="I472" s="28">
        <f t="shared" si="15"/>
        <v>73</v>
      </c>
      <c r="J472" s="29" t="s">
        <v>737</v>
      </c>
      <c r="K472" s="29" t="s">
        <v>722</v>
      </c>
      <c r="L472" s="70">
        <v>1</v>
      </c>
      <c r="M472" s="71">
        <v>1600000</v>
      </c>
      <c r="O472" s="27" t="s">
        <v>770</v>
      </c>
    </row>
    <row r="473" spans="1:16">
      <c r="A473" s="4" t="s">
        <v>213</v>
      </c>
      <c r="B473" s="4" t="s">
        <v>11</v>
      </c>
      <c r="C473" s="24">
        <v>69</v>
      </c>
      <c r="D473" s="21">
        <v>69</v>
      </c>
      <c r="E473" s="18">
        <v>50</v>
      </c>
      <c r="F473" s="16">
        <v>74</v>
      </c>
      <c r="G473" s="27" t="str">
        <f t="shared" si="14"/>
        <v>Boll</v>
      </c>
      <c r="H473" s="27">
        <v>21</v>
      </c>
      <c r="I473" s="28">
        <f t="shared" si="15"/>
        <v>70.666666666666671</v>
      </c>
      <c r="J473" s="29" t="s">
        <v>736</v>
      </c>
      <c r="K473" s="29" t="s">
        <v>722</v>
      </c>
      <c r="L473" s="70">
        <v>1</v>
      </c>
      <c r="M473" s="71">
        <v>743000</v>
      </c>
      <c r="N473" s="27" t="s">
        <v>769</v>
      </c>
      <c r="O473" s="27" t="s">
        <v>769</v>
      </c>
    </row>
    <row r="474" spans="1:16">
      <c r="A474" s="4" t="s">
        <v>307</v>
      </c>
      <c r="B474" s="4" t="s">
        <v>9</v>
      </c>
      <c r="C474" s="24">
        <v>55</v>
      </c>
      <c r="D474" s="21">
        <v>40</v>
      </c>
      <c r="E474" s="18">
        <v>75</v>
      </c>
      <c r="F474" s="16">
        <v>53</v>
      </c>
      <c r="G474" s="27" t="str">
        <f t="shared" si="14"/>
        <v>Fistric</v>
      </c>
      <c r="H474" s="27">
        <v>21</v>
      </c>
      <c r="I474" s="28">
        <f t="shared" si="15"/>
        <v>49.333333333333336</v>
      </c>
      <c r="J474" s="29" t="s">
        <v>738</v>
      </c>
      <c r="K474" s="29" t="s">
        <v>720</v>
      </c>
      <c r="L474" s="70">
        <v>1</v>
      </c>
      <c r="M474" s="71">
        <v>788000</v>
      </c>
      <c r="N474" s="27" t="s">
        <v>769</v>
      </c>
      <c r="O474" s="27" t="s">
        <v>769</v>
      </c>
      <c r="P474" s="30"/>
    </row>
    <row r="475" spans="1:16">
      <c r="A475" s="4" t="s">
        <v>164</v>
      </c>
      <c r="B475" s="4" t="s">
        <v>14</v>
      </c>
      <c r="C475" s="24">
        <v>74</v>
      </c>
      <c r="D475" s="21">
        <v>75</v>
      </c>
      <c r="E475" s="18">
        <v>55</v>
      </c>
      <c r="F475" s="16">
        <v>69.5</v>
      </c>
      <c r="G475" s="27" t="str">
        <f t="shared" si="14"/>
        <v>Boyd</v>
      </c>
      <c r="H475" s="27">
        <v>21</v>
      </c>
      <c r="I475" s="28">
        <f t="shared" si="15"/>
        <v>72.833333333333329</v>
      </c>
      <c r="J475" s="29" t="s">
        <v>743</v>
      </c>
      <c r="K475" s="29" t="s">
        <v>721</v>
      </c>
      <c r="L475" s="70">
        <v>1</v>
      </c>
      <c r="M475" s="71">
        <v>741000</v>
      </c>
      <c r="N475" s="27" t="s">
        <v>769</v>
      </c>
      <c r="O475" s="27" t="s">
        <v>769</v>
      </c>
    </row>
    <row r="476" spans="1:16">
      <c r="A476" s="4" t="s">
        <v>106</v>
      </c>
      <c r="B476" s="4" t="s">
        <v>9</v>
      </c>
      <c r="C476" s="24">
        <v>77</v>
      </c>
      <c r="D476" s="21">
        <v>70</v>
      </c>
      <c r="E476" s="18">
        <v>75</v>
      </c>
      <c r="F476" s="16">
        <v>69</v>
      </c>
      <c r="G476" s="27" t="str">
        <f t="shared" si="14"/>
        <v>Backman</v>
      </c>
      <c r="H476" s="27">
        <v>27</v>
      </c>
      <c r="I476" s="28">
        <f t="shared" si="15"/>
        <v>72</v>
      </c>
      <c r="J476" s="29" t="s">
        <v>746</v>
      </c>
      <c r="K476" s="29" t="s">
        <v>722</v>
      </c>
      <c r="L476" s="70">
        <v>1</v>
      </c>
      <c r="M476" s="71">
        <v>1000000</v>
      </c>
      <c r="O476" s="27" t="s">
        <v>770</v>
      </c>
    </row>
    <row r="477" spans="1:16">
      <c r="A477" s="4" t="s">
        <v>317</v>
      </c>
      <c r="B477" s="4" t="s">
        <v>9</v>
      </c>
      <c r="C477" s="24">
        <v>77</v>
      </c>
      <c r="D477" s="21">
        <v>65</v>
      </c>
      <c r="E477" s="18">
        <v>75</v>
      </c>
      <c r="F477" s="16">
        <v>68.5</v>
      </c>
      <c r="G477" s="27" t="str">
        <f t="shared" si="14"/>
        <v>Skoula</v>
      </c>
      <c r="H477" s="27">
        <v>28</v>
      </c>
      <c r="I477" s="28">
        <f t="shared" si="15"/>
        <v>70.166666666666671</v>
      </c>
      <c r="J477" s="29" t="s">
        <v>738</v>
      </c>
      <c r="K477" s="29" t="s">
        <v>722</v>
      </c>
      <c r="L477" s="70">
        <v>2</v>
      </c>
      <c r="M477" s="71">
        <v>1800000</v>
      </c>
      <c r="O477" s="27" t="s">
        <v>770</v>
      </c>
    </row>
    <row r="478" spans="1:16">
      <c r="A478" s="30" t="s">
        <v>585</v>
      </c>
      <c r="B478" s="27" t="s">
        <v>9</v>
      </c>
      <c r="C478" s="31">
        <v>68</v>
      </c>
      <c r="D478" s="32">
        <v>62</v>
      </c>
      <c r="E478" s="33">
        <v>75</v>
      </c>
      <c r="F478" s="34">
        <v>60</v>
      </c>
      <c r="G478" s="27" t="str">
        <f t="shared" si="14"/>
        <v>Murray</v>
      </c>
      <c r="H478" s="30">
        <v>27</v>
      </c>
      <c r="I478" s="28">
        <f t="shared" si="15"/>
        <v>63.333333333333336</v>
      </c>
      <c r="J478" s="30" t="s">
        <v>738</v>
      </c>
      <c r="K478" s="30" t="s">
        <v>722</v>
      </c>
      <c r="L478" s="70">
        <v>2</v>
      </c>
      <c r="M478" s="71">
        <v>700000</v>
      </c>
      <c r="O478" s="27" t="s">
        <v>770</v>
      </c>
    </row>
    <row r="479" spans="1:16">
      <c r="A479" s="4" t="s">
        <v>332</v>
      </c>
      <c r="B479" s="4" t="s">
        <v>9</v>
      </c>
      <c r="C479" s="24">
        <v>40</v>
      </c>
      <c r="D479" s="21">
        <v>42</v>
      </c>
      <c r="E479" s="18">
        <v>75</v>
      </c>
      <c r="F479" s="16">
        <v>52.5</v>
      </c>
      <c r="G479" s="27" t="str">
        <f t="shared" si="14"/>
        <v>Walker</v>
      </c>
      <c r="H479" s="27">
        <v>27</v>
      </c>
      <c r="I479" s="28">
        <f t="shared" si="15"/>
        <v>44.833333333333336</v>
      </c>
      <c r="J479" s="29" t="s">
        <v>738</v>
      </c>
      <c r="K479" s="29" t="s">
        <v>722</v>
      </c>
      <c r="L479" s="70">
        <v>1</v>
      </c>
      <c r="M479" s="71">
        <v>750000</v>
      </c>
      <c r="O479" s="27" t="s">
        <v>770</v>
      </c>
      <c r="P479" s="30"/>
    </row>
    <row r="480" spans="1:16">
      <c r="A480" s="4" t="s">
        <v>251</v>
      </c>
      <c r="B480" s="4" t="s">
        <v>9</v>
      </c>
      <c r="C480" s="24">
        <v>50</v>
      </c>
      <c r="D480" s="21">
        <v>50</v>
      </c>
      <c r="E480" s="18">
        <v>74</v>
      </c>
      <c r="F480" s="16">
        <v>60</v>
      </c>
      <c r="G480" s="27" t="str">
        <f t="shared" si="14"/>
        <v>Erskine</v>
      </c>
      <c r="H480" s="27">
        <v>27</v>
      </c>
      <c r="I480" s="28">
        <f t="shared" si="15"/>
        <v>53.333333333333336</v>
      </c>
      <c r="J480" s="29" t="s">
        <v>738</v>
      </c>
      <c r="K480" s="29" t="s">
        <v>721</v>
      </c>
      <c r="L480" s="27">
        <v>2</v>
      </c>
      <c r="M480" s="71">
        <v>1000000</v>
      </c>
      <c r="O480" s="27" t="s">
        <v>770</v>
      </c>
      <c r="P480" s="30"/>
    </row>
    <row r="481" spans="1:16">
      <c r="A481" s="30" t="s">
        <v>583</v>
      </c>
      <c r="B481" s="27" t="s">
        <v>9</v>
      </c>
      <c r="C481" s="31">
        <v>59</v>
      </c>
      <c r="D481" s="32">
        <v>57</v>
      </c>
      <c r="E481" s="33">
        <v>74</v>
      </c>
      <c r="F481" s="34">
        <v>62</v>
      </c>
      <c r="G481" s="27" t="str">
        <f t="shared" si="14"/>
        <v>Methot</v>
      </c>
      <c r="H481" s="30">
        <v>22</v>
      </c>
      <c r="I481" s="28">
        <f t="shared" si="15"/>
        <v>59.333333333333336</v>
      </c>
      <c r="J481" s="30" t="s">
        <v>738</v>
      </c>
      <c r="K481" s="30" t="s">
        <v>720</v>
      </c>
      <c r="L481" s="70">
        <v>1</v>
      </c>
      <c r="M481" s="71">
        <v>550000</v>
      </c>
      <c r="O481" s="27" t="s">
        <v>774</v>
      </c>
      <c r="P481" s="30"/>
    </row>
    <row r="482" spans="1:16">
      <c r="A482" s="30" t="s">
        <v>547</v>
      </c>
      <c r="B482" s="27" t="s">
        <v>9</v>
      </c>
      <c r="C482" s="31">
        <v>64</v>
      </c>
      <c r="D482" s="32">
        <v>65</v>
      </c>
      <c r="E482" s="33">
        <v>73</v>
      </c>
      <c r="F482" s="34">
        <v>66</v>
      </c>
      <c r="G482" s="27" t="str">
        <f t="shared" si="14"/>
        <v>Boychuk</v>
      </c>
      <c r="H482" s="30">
        <v>23</v>
      </c>
      <c r="I482" s="28">
        <f t="shared" si="15"/>
        <v>65</v>
      </c>
      <c r="J482" s="30" t="s">
        <v>738</v>
      </c>
      <c r="K482" s="30" t="s">
        <v>721</v>
      </c>
      <c r="L482" s="70">
        <v>1</v>
      </c>
      <c r="M482" s="71">
        <v>550000</v>
      </c>
      <c r="O482" s="27" t="s">
        <v>774</v>
      </c>
    </row>
    <row r="483" spans="1:16">
      <c r="A483" s="4" t="s">
        <v>33</v>
      </c>
      <c r="B483" s="4" t="s">
        <v>9</v>
      </c>
      <c r="C483" s="24">
        <v>60</v>
      </c>
      <c r="D483" s="21">
        <v>30</v>
      </c>
      <c r="E483" s="18">
        <v>73</v>
      </c>
      <c r="F483" s="16">
        <v>55</v>
      </c>
      <c r="G483" s="27" t="str">
        <f t="shared" si="14"/>
        <v>Alberts</v>
      </c>
      <c r="H483" s="27">
        <v>26</v>
      </c>
      <c r="I483" s="28">
        <f t="shared" si="15"/>
        <v>48.333333333333336</v>
      </c>
      <c r="J483" s="29" t="s">
        <v>738</v>
      </c>
      <c r="K483" s="29" t="s">
        <v>721</v>
      </c>
      <c r="L483" s="70">
        <v>2</v>
      </c>
      <c r="M483" s="71">
        <v>1250000</v>
      </c>
      <c r="O483" s="27" t="s">
        <v>775</v>
      </c>
      <c r="P483" s="30"/>
    </row>
    <row r="484" spans="1:16">
      <c r="A484" s="30" t="s">
        <v>570</v>
      </c>
      <c r="B484" s="27" t="s">
        <v>9</v>
      </c>
      <c r="C484" s="31">
        <v>72</v>
      </c>
      <c r="D484" s="32">
        <v>65</v>
      </c>
      <c r="E484" s="33">
        <v>73</v>
      </c>
      <c r="F484" s="34">
        <v>65</v>
      </c>
      <c r="G484" s="27" t="str">
        <f t="shared" si="14"/>
        <v>Hillen</v>
      </c>
      <c r="H484" s="30">
        <v>21</v>
      </c>
      <c r="I484" s="28">
        <f t="shared" si="15"/>
        <v>67.333333333333329</v>
      </c>
      <c r="J484" s="30" t="s">
        <v>742</v>
      </c>
      <c r="K484" s="30" t="s">
        <v>720</v>
      </c>
      <c r="L484" s="70">
        <v>1</v>
      </c>
      <c r="M484" s="71">
        <v>875000</v>
      </c>
      <c r="N484" s="27" t="s">
        <v>769</v>
      </c>
      <c r="O484" s="27" t="s">
        <v>769</v>
      </c>
    </row>
    <row r="485" spans="1:16">
      <c r="A485" s="4" t="s">
        <v>526</v>
      </c>
      <c r="B485" s="4" t="s">
        <v>11</v>
      </c>
      <c r="C485" s="24">
        <v>68</v>
      </c>
      <c r="D485" s="21">
        <v>72</v>
      </c>
      <c r="E485" s="18">
        <v>58</v>
      </c>
      <c r="F485" s="16">
        <v>71</v>
      </c>
      <c r="G485" s="27" t="str">
        <f t="shared" si="14"/>
        <v>Brouwer</v>
      </c>
      <c r="H485" s="27">
        <v>22</v>
      </c>
      <c r="I485" s="28">
        <f t="shared" si="15"/>
        <v>70.333333333333329</v>
      </c>
      <c r="J485" s="29" t="s">
        <v>743</v>
      </c>
      <c r="K485" s="29" t="s">
        <v>720</v>
      </c>
      <c r="L485" s="70">
        <v>2</v>
      </c>
      <c r="M485" s="71">
        <v>1000000</v>
      </c>
      <c r="O485" s="27" t="s">
        <v>774</v>
      </c>
    </row>
    <row r="486" spans="1:16">
      <c r="A486" s="4" t="s">
        <v>38</v>
      </c>
      <c r="B486" s="4" t="s">
        <v>9</v>
      </c>
      <c r="C486" s="24">
        <v>66</v>
      </c>
      <c r="D486" s="21">
        <v>66</v>
      </c>
      <c r="E486" s="18">
        <v>73</v>
      </c>
      <c r="F486" s="16">
        <v>60</v>
      </c>
      <c r="G486" s="27" t="str">
        <f t="shared" si="14"/>
        <v>Greene</v>
      </c>
      <c r="H486" s="27">
        <v>25</v>
      </c>
      <c r="I486" s="28">
        <f t="shared" si="15"/>
        <v>64</v>
      </c>
      <c r="J486" s="29" t="s">
        <v>738</v>
      </c>
      <c r="K486" s="29" t="s">
        <v>720</v>
      </c>
      <c r="L486" s="70">
        <v>2</v>
      </c>
      <c r="M486" s="71">
        <v>600000</v>
      </c>
      <c r="O486" s="27" t="s">
        <v>775</v>
      </c>
    </row>
    <row r="487" spans="1:16">
      <c r="A487" s="4" t="s">
        <v>191</v>
      </c>
      <c r="B487" s="4" t="s">
        <v>7</v>
      </c>
      <c r="C487" s="24">
        <v>70</v>
      </c>
      <c r="D487" s="21">
        <v>70</v>
      </c>
      <c r="E487" s="18">
        <v>70</v>
      </c>
      <c r="F487" s="16">
        <v>65</v>
      </c>
      <c r="G487" s="27" t="str">
        <f t="shared" si="14"/>
        <v>Sjostrom</v>
      </c>
      <c r="H487" s="27">
        <v>24</v>
      </c>
      <c r="I487" s="28">
        <f t="shared" si="15"/>
        <v>68.333333333333329</v>
      </c>
      <c r="J487" s="29" t="s">
        <v>742</v>
      </c>
      <c r="K487" s="29" t="s">
        <v>721</v>
      </c>
      <c r="L487" s="70">
        <v>1</v>
      </c>
      <c r="M487" s="71">
        <v>840000</v>
      </c>
      <c r="O487" s="27" t="s">
        <v>774</v>
      </c>
    </row>
    <row r="488" spans="1:16">
      <c r="A488" s="4" t="s">
        <v>417</v>
      </c>
      <c r="B488" s="4" t="s">
        <v>14</v>
      </c>
      <c r="C488" s="24">
        <v>77</v>
      </c>
      <c r="D488" s="21">
        <v>73</v>
      </c>
      <c r="E488" s="18">
        <v>82</v>
      </c>
      <c r="F488" s="16">
        <v>68</v>
      </c>
      <c r="G488" s="27" t="str">
        <f t="shared" si="14"/>
        <v>Bonk</v>
      </c>
      <c r="H488" s="27">
        <v>31</v>
      </c>
      <c r="I488" s="28">
        <f t="shared" si="15"/>
        <v>72.666666666666671</v>
      </c>
      <c r="J488" s="29" t="s">
        <v>742</v>
      </c>
      <c r="K488" s="29" t="s">
        <v>14</v>
      </c>
      <c r="L488" s="70">
        <v>2</v>
      </c>
      <c r="M488" s="71">
        <v>1475000</v>
      </c>
      <c r="O488" s="27" t="s">
        <v>770</v>
      </c>
    </row>
    <row r="489" spans="1:16">
      <c r="A489" s="4" t="s">
        <v>111</v>
      </c>
      <c r="B489" s="4" t="s">
        <v>11</v>
      </c>
      <c r="C489" s="24">
        <v>70</v>
      </c>
      <c r="D489" s="21">
        <v>70</v>
      </c>
      <c r="E489" s="18">
        <v>67</v>
      </c>
      <c r="F489" s="16">
        <v>70</v>
      </c>
      <c r="G489" s="27" t="str">
        <f t="shared" si="14"/>
        <v>McCormick</v>
      </c>
      <c r="H489" s="27">
        <v>24</v>
      </c>
      <c r="I489" s="28">
        <f t="shared" si="15"/>
        <v>70</v>
      </c>
      <c r="J489" s="29" t="s">
        <v>743</v>
      </c>
      <c r="K489" s="29" t="s">
        <v>9</v>
      </c>
      <c r="L489" s="70">
        <v>1</v>
      </c>
      <c r="M489" s="71">
        <v>1050000</v>
      </c>
      <c r="O489" s="27" t="s">
        <v>774</v>
      </c>
    </row>
    <row r="490" spans="1:16">
      <c r="A490" s="4" t="s">
        <v>291</v>
      </c>
      <c r="B490" s="4" t="s">
        <v>9</v>
      </c>
      <c r="C490" s="24">
        <v>65</v>
      </c>
      <c r="D490" s="21">
        <v>55</v>
      </c>
      <c r="E490" s="18">
        <v>72</v>
      </c>
      <c r="F490" s="16">
        <v>55</v>
      </c>
      <c r="G490" s="27" t="str">
        <f t="shared" si="14"/>
        <v>Kukkonen</v>
      </c>
      <c r="H490" s="27">
        <v>26</v>
      </c>
      <c r="I490" s="28">
        <f t="shared" si="15"/>
        <v>58.333333333333336</v>
      </c>
      <c r="J490" s="29" t="s">
        <v>738</v>
      </c>
      <c r="K490" s="29" t="s">
        <v>721</v>
      </c>
      <c r="L490" s="70">
        <v>2</v>
      </c>
      <c r="M490" s="71">
        <v>850000</v>
      </c>
      <c r="O490" s="27" t="s">
        <v>775</v>
      </c>
      <c r="P490" s="30"/>
    </row>
    <row r="491" spans="1:16">
      <c r="A491" s="30" t="s">
        <v>633</v>
      </c>
      <c r="B491" s="27" t="s">
        <v>14</v>
      </c>
      <c r="C491" s="31">
        <v>72</v>
      </c>
      <c r="D491" s="32">
        <v>76</v>
      </c>
      <c r="E491" s="33">
        <v>63</v>
      </c>
      <c r="F491" s="34">
        <v>69</v>
      </c>
      <c r="G491" s="27" t="str">
        <f t="shared" si="14"/>
        <v>Anissimov</v>
      </c>
      <c r="H491" s="30">
        <v>19</v>
      </c>
      <c r="I491" s="28">
        <f t="shared" si="15"/>
        <v>72.333333333333329</v>
      </c>
      <c r="J491" s="27" t="s">
        <v>737</v>
      </c>
      <c r="K491" s="27" t="s">
        <v>719</v>
      </c>
      <c r="L491" s="27">
        <v>3</v>
      </c>
      <c r="M491" s="71">
        <v>822000</v>
      </c>
      <c r="N491" s="27" t="s">
        <v>769</v>
      </c>
      <c r="O491" s="27" t="s">
        <v>769</v>
      </c>
    </row>
    <row r="492" spans="1:16">
      <c r="A492" s="30" t="s">
        <v>638</v>
      </c>
      <c r="B492" s="27" t="s">
        <v>9</v>
      </c>
      <c r="C492" s="31">
        <v>67</v>
      </c>
      <c r="D492" s="32">
        <v>63</v>
      </c>
      <c r="E492" s="33">
        <v>72</v>
      </c>
      <c r="F492" s="34">
        <v>67</v>
      </c>
      <c r="G492" s="27" t="str">
        <f t="shared" si="14"/>
        <v>Fayne</v>
      </c>
      <c r="H492" s="30">
        <v>20</v>
      </c>
      <c r="I492" s="28">
        <f t="shared" si="15"/>
        <v>65.666666666666671</v>
      </c>
      <c r="J492" s="30" t="s">
        <v>738</v>
      </c>
      <c r="K492" s="30" t="s">
        <v>720</v>
      </c>
      <c r="L492" s="70">
        <v>2</v>
      </c>
      <c r="M492" s="71">
        <v>550000</v>
      </c>
      <c r="N492" s="27" t="s">
        <v>769</v>
      </c>
      <c r="O492" s="27" t="s">
        <v>769</v>
      </c>
    </row>
    <row r="493" spans="1:16">
      <c r="A493" s="4" t="s">
        <v>141</v>
      </c>
      <c r="B493" s="4" t="s">
        <v>9</v>
      </c>
      <c r="C493" s="24">
        <v>65</v>
      </c>
      <c r="D493" s="21">
        <v>48</v>
      </c>
      <c r="E493" s="18">
        <v>72</v>
      </c>
      <c r="F493" s="16">
        <v>55</v>
      </c>
      <c r="G493" s="27" t="str">
        <f t="shared" si="14"/>
        <v>Hale</v>
      </c>
      <c r="H493" s="27">
        <v>26</v>
      </c>
      <c r="I493" s="28">
        <f t="shared" si="15"/>
        <v>56</v>
      </c>
      <c r="J493" s="29" t="s">
        <v>738</v>
      </c>
      <c r="K493" s="29" t="s">
        <v>722</v>
      </c>
      <c r="L493" s="70">
        <v>2</v>
      </c>
      <c r="M493" s="71">
        <v>700000</v>
      </c>
      <c r="O493" s="27" t="s">
        <v>775</v>
      </c>
      <c r="P493" s="30"/>
    </row>
    <row r="494" spans="1:16">
      <c r="A494" s="4" t="s">
        <v>425</v>
      </c>
      <c r="B494" s="4" t="s">
        <v>14</v>
      </c>
      <c r="C494" s="24">
        <v>75</v>
      </c>
      <c r="D494" s="21">
        <v>71</v>
      </c>
      <c r="E494" s="18">
        <v>60</v>
      </c>
      <c r="F494" s="16">
        <v>70</v>
      </c>
      <c r="G494" s="27" t="str">
        <f t="shared" si="14"/>
        <v>Peverley</v>
      </c>
      <c r="H494" s="27">
        <v>25</v>
      </c>
      <c r="I494" s="28">
        <f t="shared" si="15"/>
        <v>72</v>
      </c>
      <c r="J494" s="29" t="s">
        <v>742</v>
      </c>
      <c r="K494" s="29" t="s">
        <v>720</v>
      </c>
      <c r="L494" s="70">
        <v>2</v>
      </c>
      <c r="M494" s="71">
        <v>888000</v>
      </c>
      <c r="O494" s="27" t="s">
        <v>775</v>
      </c>
    </row>
    <row r="495" spans="1:16">
      <c r="A495" s="30" t="s">
        <v>626</v>
      </c>
      <c r="B495" s="27" t="s">
        <v>9</v>
      </c>
      <c r="C495" s="31">
        <v>61</v>
      </c>
      <c r="D495" s="32">
        <v>62</v>
      </c>
      <c r="E495" s="33">
        <v>71</v>
      </c>
      <c r="F495" s="34">
        <v>60</v>
      </c>
      <c r="G495" s="27" t="str">
        <f t="shared" si="14"/>
        <v>Martinez</v>
      </c>
      <c r="H495" s="30">
        <v>20</v>
      </c>
      <c r="I495" s="28">
        <f t="shared" si="15"/>
        <v>61</v>
      </c>
      <c r="J495" s="30" t="s">
        <v>738</v>
      </c>
      <c r="K495" s="30" t="s">
        <v>721</v>
      </c>
      <c r="L495" s="70">
        <v>2</v>
      </c>
      <c r="M495" s="71">
        <v>875000</v>
      </c>
      <c r="N495" s="27" t="s">
        <v>769</v>
      </c>
      <c r="O495" s="27" t="s">
        <v>769</v>
      </c>
      <c r="P495" s="30"/>
    </row>
    <row r="496" spans="1:16">
      <c r="A496" s="30" t="s">
        <v>579</v>
      </c>
      <c r="B496" s="27" t="s">
        <v>9</v>
      </c>
      <c r="C496" s="31">
        <v>60</v>
      </c>
      <c r="D496" s="32">
        <v>61</v>
      </c>
      <c r="E496" s="33">
        <v>71</v>
      </c>
      <c r="F496" s="34">
        <v>60</v>
      </c>
      <c r="G496" s="27" t="str">
        <f t="shared" si="14"/>
        <v>MacDonald</v>
      </c>
      <c r="H496" s="30">
        <v>21</v>
      </c>
      <c r="I496" s="28">
        <f t="shared" si="15"/>
        <v>60.333333333333336</v>
      </c>
      <c r="J496" s="30" t="s">
        <v>738</v>
      </c>
      <c r="K496" s="30" t="s">
        <v>720</v>
      </c>
      <c r="L496" s="70">
        <v>1</v>
      </c>
      <c r="M496" s="71">
        <v>550000</v>
      </c>
      <c r="N496" s="27" t="s">
        <v>769</v>
      </c>
      <c r="O496" s="27" t="s">
        <v>769</v>
      </c>
      <c r="P496" s="30"/>
    </row>
    <row r="497" spans="1:16">
      <c r="A497" s="4" t="s">
        <v>75</v>
      </c>
      <c r="B497" s="4" t="s">
        <v>9</v>
      </c>
      <c r="C497" s="24">
        <v>74</v>
      </c>
      <c r="D497" s="21">
        <v>70</v>
      </c>
      <c r="E497" s="18">
        <v>70</v>
      </c>
      <c r="F497" s="16">
        <v>65.5</v>
      </c>
      <c r="G497" s="27" t="str">
        <f t="shared" si="14"/>
        <v>Lebda</v>
      </c>
      <c r="H497" s="27">
        <v>25</v>
      </c>
      <c r="I497" s="28">
        <f t="shared" si="15"/>
        <v>69.833333333333329</v>
      </c>
      <c r="J497" s="29" t="s">
        <v>742</v>
      </c>
      <c r="K497" s="29" t="s">
        <v>721</v>
      </c>
      <c r="L497" s="70">
        <v>3</v>
      </c>
      <c r="M497" s="71">
        <v>650000</v>
      </c>
      <c r="O497" s="27" t="s">
        <v>775</v>
      </c>
    </row>
    <row r="498" spans="1:16">
      <c r="A498" s="4" t="s">
        <v>296</v>
      </c>
      <c r="B498" s="4" t="s">
        <v>14</v>
      </c>
      <c r="C498" s="24">
        <v>74</v>
      </c>
      <c r="D498" s="21">
        <v>72</v>
      </c>
      <c r="E498" s="18">
        <v>81</v>
      </c>
      <c r="F498" s="16">
        <v>70</v>
      </c>
      <c r="G498" s="27" t="str">
        <f t="shared" si="14"/>
        <v>Malhotra</v>
      </c>
      <c r="H498" s="27">
        <v>27</v>
      </c>
      <c r="I498" s="28">
        <f t="shared" si="15"/>
        <v>72</v>
      </c>
      <c r="J498" s="29" t="s">
        <v>742</v>
      </c>
      <c r="K498" s="29" t="s">
        <v>14</v>
      </c>
      <c r="L498" s="70">
        <v>2</v>
      </c>
      <c r="M498" s="71">
        <v>1200000</v>
      </c>
      <c r="O498" s="27" t="s">
        <v>770</v>
      </c>
    </row>
    <row r="499" spans="1:16">
      <c r="A499" s="4" t="s">
        <v>189</v>
      </c>
      <c r="B499" s="4" t="s">
        <v>9</v>
      </c>
      <c r="C499" s="24">
        <v>70</v>
      </c>
      <c r="D499" s="21">
        <v>65</v>
      </c>
      <c r="E499" s="18">
        <v>70</v>
      </c>
      <c r="F499" s="16">
        <v>62.5</v>
      </c>
      <c r="G499" s="27" t="str">
        <f t="shared" si="14"/>
        <v>Meyer</v>
      </c>
      <c r="H499" s="27">
        <v>26</v>
      </c>
      <c r="I499" s="28">
        <f t="shared" si="15"/>
        <v>65.833333333333329</v>
      </c>
      <c r="J499" s="29" t="s">
        <v>738</v>
      </c>
      <c r="K499" s="29" t="s">
        <v>721</v>
      </c>
      <c r="L499" s="70">
        <v>2</v>
      </c>
      <c r="M499" s="71">
        <v>600000</v>
      </c>
      <c r="O499" s="27" t="s">
        <v>775</v>
      </c>
    </row>
    <row r="500" spans="1:16">
      <c r="A500" s="4" t="s">
        <v>154</v>
      </c>
      <c r="B500" s="4" t="s">
        <v>9</v>
      </c>
      <c r="C500" s="24">
        <v>68</v>
      </c>
      <c r="D500" s="21">
        <v>64</v>
      </c>
      <c r="E500" s="18">
        <v>70</v>
      </c>
      <c r="F500" s="16">
        <v>64</v>
      </c>
      <c r="G500" s="27" t="str">
        <f t="shared" si="14"/>
        <v>Meech</v>
      </c>
      <c r="H500" s="27">
        <v>23</v>
      </c>
      <c r="I500" s="28">
        <f t="shared" si="15"/>
        <v>65.333333333333329</v>
      </c>
      <c r="J500" s="29" t="s">
        <v>738</v>
      </c>
      <c r="K500" s="29" t="s">
        <v>720</v>
      </c>
      <c r="L500" s="70">
        <v>3</v>
      </c>
      <c r="M500" s="71">
        <v>550000</v>
      </c>
      <c r="O500" s="27" t="s">
        <v>774</v>
      </c>
    </row>
    <row r="501" spans="1:16">
      <c r="A501" s="4" t="s">
        <v>361</v>
      </c>
      <c r="B501" s="4" t="s">
        <v>9</v>
      </c>
      <c r="C501" s="24">
        <v>60</v>
      </c>
      <c r="D501" s="21">
        <v>50</v>
      </c>
      <c r="E501" s="18">
        <v>70</v>
      </c>
      <c r="F501" s="16">
        <v>55</v>
      </c>
      <c r="G501" s="27" t="str">
        <f t="shared" si="14"/>
        <v>Weber</v>
      </c>
      <c r="H501" s="27">
        <v>20</v>
      </c>
      <c r="I501" s="28">
        <f t="shared" si="15"/>
        <v>55</v>
      </c>
      <c r="J501" s="29" t="s">
        <v>738</v>
      </c>
      <c r="K501" s="29" t="s">
        <v>720</v>
      </c>
      <c r="L501" s="70">
        <v>2</v>
      </c>
      <c r="M501" s="71">
        <v>750000</v>
      </c>
      <c r="N501" s="27" t="s">
        <v>769</v>
      </c>
      <c r="O501" s="27" t="s">
        <v>769</v>
      </c>
      <c r="P501" s="30"/>
    </row>
    <row r="502" spans="1:16">
      <c r="A502" s="4" t="s">
        <v>401</v>
      </c>
      <c r="B502" s="4" t="s">
        <v>9</v>
      </c>
      <c r="C502" s="24">
        <v>77</v>
      </c>
      <c r="D502" s="21">
        <v>70</v>
      </c>
      <c r="E502" s="18">
        <v>70</v>
      </c>
      <c r="F502" s="16">
        <v>70</v>
      </c>
      <c r="G502" s="27" t="str">
        <f t="shared" si="14"/>
        <v>Mara</v>
      </c>
      <c r="H502" s="27">
        <v>28</v>
      </c>
      <c r="I502" s="28">
        <f t="shared" si="15"/>
        <v>72.333333333333329</v>
      </c>
      <c r="J502" s="29" t="s">
        <v>742</v>
      </c>
      <c r="K502" s="29" t="s">
        <v>14</v>
      </c>
      <c r="L502" s="70">
        <v>1</v>
      </c>
      <c r="M502" s="71">
        <v>1500000</v>
      </c>
      <c r="O502" s="27" t="s">
        <v>770</v>
      </c>
    </row>
    <row r="503" spans="1:16">
      <c r="A503" s="4" t="s">
        <v>475</v>
      </c>
      <c r="B503" s="4" t="s">
        <v>9</v>
      </c>
      <c r="C503" s="24">
        <v>55</v>
      </c>
      <c r="D503" s="21">
        <v>40</v>
      </c>
      <c r="E503" s="18">
        <v>70</v>
      </c>
      <c r="F503" s="16">
        <v>47.5</v>
      </c>
      <c r="G503" s="27" t="str">
        <f t="shared" si="14"/>
        <v>Hnidy</v>
      </c>
      <c r="H503" s="27">
        <v>32</v>
      </c>
      <c r="I503" s="28">
        <f t="shared" si="15"/>
        <v>47.5</v>
      </c>
      <c r="J503" s="29" t="s">
        <v>738</v>
      </c>
      <c r="K503" s="29" t="s">
        <v>14</v>
      </c>
      <c r="L503" s="70">
        <v>2</v>
      </c>
      <c r="M503" s="71">
        <v>760000</v>
      </c>
      <c r="O503" s="27" t="s">
        <v>770</v>
      </c>
      <c r="P503" s="30"/>
    </row>
    <row r="504" spans="1:16">
      <c r="A504" s="4" t="s">
        <v>360</v>
      </c>
      <c r="B504" s="4" t="s">
        <v>9</v>
      </c>
      <c r="C504" s="24">
        <v>50</v>
      </c>
      <c r="D504" s="21">
        <v>40</v>
      </c>
      <c r="E504" s="18">
        <v>70</v>
      </c>
      <c r="F504" s="16">
        <v>45</v>
      </c>
      <c r="G504" s="27" t="str">
        <f t="shared" si="14"/>
        <v>Weaver</v>
      </c>
      <c r="H504" s="27">
        <v>29</v>
      </c>
      <c r="I504" s="28">
        <f t="shared" si="15"/>
        <v>45</v>
      </c>
      <c r="J504" s="29" t="s">
        <v>738</v>
      </c>
      <c r="K504" s="29" t="s">
        <v>14</v>
      </c>
      <c r="L504" s="70">
        <v>1</v>
      </c>
      <c r="M504" s="71">
        <v>550000</v>
      </c>
      <c r="O504" s="27" t="s">
        <v>770</v>
      </c>
      <c r="P504" s="30"/>
    </row>
    <row r="505" spans="1:16">
      <c r="A505" s="4" t="s">
        <v>81</v>
      </c>
      <c r="B505" s="4" t="s">
        <v>9</v>
      </c>
      <c r="C505" s="24">
        <v>77</v>
      </c>
      <c r="D505" s="21">
        <v>70</v>
      </c>
      <c r="E505" s="18">
        <v>70</v>
      </c>
      <c r="F505" s="16">
        <v>72.5</v>
      </c>
      <c r="G505" s="27" t="str">
        <f t="shared" si="14"/>
        <v>Pothier</v>
      </c>
      <c r="H505" s="27">
        <v>30</v>
      </c>
      <c r="I505" s="28">
        <f t="shared" si="15"/>
        <v>73.166666666666671</v>
      </c>
      <c r="J505" s="29" t="s">
        <v>742</v>
      </c>
      <c r="K505" s="29" t="s">
        <v>722</v>
      </c>
      <c r="L505" s="27">
        <v>3</v>
      </c>
      <c r="M505" s="71">
        <v>2200000</v>
      </c>
      <c r="O505" s="27" t="s">
        <v>770</v>
      </c>
    </row>
    <row r="506" spans="1:16">
      <c r="A506" s="4" t="s">
        <v>422</v>
      </c>
      <c r="B506" s="4" t="s">
        <v>9</v>
      </c>
      <c r="C506" s="24">
        <v>75</v>
      </c>
      <c r="D506" s="21">
        <v>72</v>
      </c>
      <c r="E506" s="18">
        <v>70</v>
      </c>
      <c r="F506" s="16">
        <v>67.5</v>
      </c>
      <c r="G506" s="27" t="str">
        <f t="shared" si="14"/>
        <v>Jones</v>
      </c>
      <c r="H506" s="27">
        <v>26</v>
      </c>
      <c r="I506" s="28">
        <f t="shared" si="15"/>
        <v>71.5</v>
      </c>
      <c r="J506" s="29" t="s">
        <v>742</v>
      </c>
      <c r="K506" s="29" t="s">
        <v>722</v>
      </c>
      <c r="L506" s="27">
        <v>2</v>
      </c>
      <c r="M506" s="71">
        <v>1750000</v>
      </c>
      <c r="O506" s="27" t="s">
        <v>775</v>
      </c>
    </row>
    <row r="507" spans="1:16">
      <c r="A507" s="4" t="s">
        <v>244</v>
      </c>
      <c r="B507" s="4" t="s">
        <v>14</v>
      </c>
      <c r="C507" s="24">
        <v>75</v>
      </c>
      <c r="D507" s="21">
        <v>75</v>
      </c>
      <c r="E507" s="18">
        <v>60</v>
      </c>
      <c r="F507" s="16">
        <v>65</v>
      </c>
      <c r="G507" s="27" t="str">
        <f t="shared" si="14"/>
        <v>Lindstrom</v>
      </c>
      <c r="H507" s="27">
        <v>24</v>
      </c>
      <c r="I507" s="28">
        <f t="shared" si="15"/>
        <v>71.666666666666671</v>
      </c>
      <c r="J507" s="29" t="s">
        <v>737</v>
      </c>
      <c r="K507" s="29" t="s">
        <v>722</v>
      </c>
      <c r="L507" s="27">
        <v>1</v>
      </c>
      <c r="M507" s="71">
        <v>550000</v>
      </c>
      <c r="O507" s="27" t="s">
        <v>774</v>
      </c>
    </row>
    <row r="508" spans="1:16">
      <c r="A508" s="4" t="s">
        <v>358</v>
      </c>
      <c r="B508" s="4" t="s">
        <v>14</v>
      </c>
      <c r="C508" s="24">
        <v>75</v>
      </c>
      <c r="D508" s="21">
        <v>70</v>
      </c>
      <c r="E508" s="18">
        <v>85</v>
      </c>
      <c r="F508" s="16">
        <v>70</v>
      </c>
      <c r="G508" s="27" t="str">
        <f t="shared" si="14"/>
        <v>Sillinger</v>
      </c>
      <c r="H508" s="27">
        <v>36</v>
      </c>
      <c r="I508" s="28">
        <f t="shared" si="15"/>
        <v>71.666666666666671</v>
      </c>
      <c r="J508" s="29" t="s">
        <v>742</v>
      </c>
      <c r="K508" s="29" t="s">
        <v>9</v>
      </c>
      <c r="L508" s="70">
        <v>2</v>
      </c>
      <c r="M508" s="71">
        <v>2200000</v>
      </c>
      <c r="N508" s="30"/>
      <c r="O508" s="27" t="s">
        <v>770</v>
      </c>
    </row>
    <row r="509" spans="1:16">
      <c r="A509" s="4" t="s">
        <v>532</v>
      </c>
      <c r="B509" s="4" t="s">
        <v>14</v>
      </c>
      <c r="C509" s="24">
        <v>74</v>
      </c>
      <c r="D509" s="21">
        <v>70</v>
      </c>
      <c r="E509" s="18">
        <v>70</v>
      </c>
      <c r="F509" s="16">
        <v>70</v>
      </c>
      <c r="G509" s="27" t="str">
        <f t="shared" si="14"/>
        <v>Fiddler</v>
      </c>
      <c r="H509" s="27">
        <v>27</v>
      </c>
      <c r="I509" s="28">
        <f t="shared" si="15"/>
        <v>71.333333333333329</v>
      </c>
      <c r="J509" s="29" t="s">
        <v>742</v>
      </c>
      <c r="K509" s="29" t="s">
        <v>721</v>
      </c>
      <c r="L509" s="70">
        <v>2</v>
      </c>
      <c r="M509" s="71">
        <v>850000</v>
      </c>
      <c r="O509" s="27" t="s">
        <v>770</v>
      </c>
    </row>
    <row r="510" spans="1:16">
      <c r="A510" s="4" t="s">
        <v>62</v>
      </c>
      <c r="B510" s="4" t="s">
        <v>14</v>
      </c>
      <c r="C510" s="24">
        <v>74</v>
      </c>
      <c r="D510" s="21">
        <v>71</v>
      </c>
      <c r="E510" s="18">
        <v>65</v>
      </c>
      <c r="F510" s="16">
        <v>69</v>
      </c>
      <c r="G510" s="27" t="str">
        <f t="shared" si="14"/>
        <v>Richardson</v>
      </c>
      <c r="H510" s="27">
        <v>22</v>
      </c>
      <c r="I510" s="28">
        <f t="shared" si="15"/>
        <v>71.333333333333329</v>
      </c>
      <c r="J510" s="29" t="s">
        <v>742</v>
      </c>
      <c r="K510" s="29" t="s">
        <v>720</v>
      </c>
      <c r="L510" s="70">
        <v>2</v>
      </c>
      <c r="M510" s="71">
        <v>587000</v>
      </c>
      <c r="O510" s="27" t="s">
        <v>774</v>
      </c>
    </row>
    <row r="511" spans="1:16">
      <c r="A511" s="4" t="s">
        <v>242</v>
      </c>
      <c r="B511" s="4" t="s">
        <v>14</v>
      </c>
      <c r="C511" s="24">
        <v>77</v>
      </c>
      <c r="D511" s="21">
        <v>70</v>
      </c>
      <c r="E511" s="18">
        <v>70</v>
      </c>
      <c r="F511" s="16">
        <v>65.5</v>
      </c>
      <c r="G511" s="27" t="str">
        <f t="shared" si="14"/>
        <v>Novotny</v>
      </c>
      <c r="H511" s="27">
        <v>24</v>
      </c>
      <c r="I511" s="28">
        <f t="shared" si="15"/>
        <v>70.833333333333329</v>
      </c>
      <c r="J511" s="29" t="s">
        <v>737</v>
      </c>
      <c r="K511" s="29" t="s">
        <v>722</v>
      </c>
      <c r="L511" s="70">
        <v>2</v>
      </c>
      <c r="M511" s="71">
        <v>750000</v>
      </c>
      <c r="O511" s="27" t="s">
        <v>774</v>
      </c>
    </row>
    <row r="512" spans="1:16">
      <c r="A512" s="4" t="s">
        <v>534</v>
      </c>
      <c r="B512" s="4" t="s">
        <v>9</v>
      </c>
      <c r="C512" s="24">
        <v>77</v>
      </c>
      <c r="D512" s="21">
        <v>70</v>
      </c>
      <c r="E512" s="18">
        <v>70</v>
      </c>
      <c r="F512" s="16">
        <v>67.5</v>
      </c>
      <c r="G512" s="27" t="str">
        <f t="shared" si="14"/>
        <v>Koistinen</v>
      </c>
      <c r="H512" s="27">
        <v>25</v>
      </c>
      <c r="I512" s="28">
        <f t="shared" si="15"/>
        <v>71.5</v>
      </c>
      <c r="J512" s="29" t="s">
        <v>742</v>
      </c>
      <c r="K512" s="29" t="s">
        <v>722</v>
      </c>
      <c r="L512" s="70">
        <v>1</v>
      </c>
      <c r="M512" s="71">
        <v>700000</v>
      </c>
      <c r="O512" s="27" t="s">
        <v>775</v>
      </c>
    </row>
    <row r="513" spans="1:16">
      <c r="A513" s="30" t="s">
        <v>620</v>
      </c>
      <c r="B513" s="27" t="s">
        <v>14</v>
      </c>
      <c r="C513" s="31">
        <v>70</v>
      </c>
      <c r="D513" s="32">
        <v>74</v>
      </c>
      <c r="E513" s="33">
        <v>72</v>
      </c>
      <c r="F513" s="34">
        <v>68</v>
      </c>
      <c r="G513" s="27" t="str">
        <f t="shared" si="14"/>
        <v>Eller</v>
      </c>
      <c r="H513" s="30">
        <v>18</v>
      </c>
      <c r="I513" s="28">
        <f t="shared" si="15"/>
        <v>70.666666666666671</v>
      </c>
      <c r="J513" s="27" t="s">
        <v>742</v>
      </c>
      <c r="K513" s="27" t="s">
        <v>719</v>
      </c>
      <c r="L513" s="70">
        <v>3</v>
      </c>
      <c r="M513" s="71">
        <v>875000</v>
      </c>
      <c r="N513" s="27" t="s">
        <v>769</v>
      </c>
      <c r="O513" s="27" t="s">
        <v>769</v>
      </c>
    </row>
    <row r="514" spans="1:16">
      <c r="A514" s="30" t="s">
        <v>598</v>
      </c>
      <c r="B514" s="27" t="s">
        <v>14</v>
      </c>
      <c r="C514" s="31">
        <v>70</v>
      </c>
      <c r="D514" s="32">
        <v>73</v>
      </c>
      <c r="E514" s="33">
        <v>58</v>
      </c>
      <c r="F514" s="34">
        <v>69</v>
      </c>
      <c r="G514" s="27" t="str">
        <f t="shared" ref="G514:G577" si="16">MID(A514,SEARCH(" ",A514,1)+1,100)</f>
        <v>Regin</v>
      </c>
      <c r="H514" s="30">
        <v>21</v>
      </c>
      <c r="I514" s="28">
        <f t="shared" ref="I514:I577" si="17">(C514+D514+F514)/3</f>
        <v>70.666666666666671</v>
      </c>
      <c r="J514" s="30" t="s">
        <v>749</v>
      </c>
      <c r="K514" s="30" t="s">
        <v>721</v>
      </c>
      <c r="L514" s="70">
        <v>1</v>
      </c>
      <c r="M514" s="71">
        <v>607500</v>
      </c>
      <c r="N514" s="27" t="s">
        <v>769</v>
      </c>
      <c r="O514" s="27" t="s">
        <v>769</v>
      </c>
    </row>
    <row r="515" spans="1:16">
      <c r="A515" s="4" t="s">
        <v>252</v>
      </c>
      <c r="B515" s="4" t="s">
        <v>14</v>
      </c>
      <c r="C515" s="24">
        <v>72</v>
      </c>
      <c r="D515" s="21">
        <v>70</v>
      </c>
      <c r="E515" s="18">
        <v>88</v>
      </c>
      <c r="F515" s="16">
        <v>70</v>
      </c>
      <c r="G515" s="27" t="str">
        <f t="shared" si="16"/>
        <v>Madden</v>
      </c>
      <c r="H515" s="27">
        <v>34</v>
      </c>
      <c r="I515" s="28">
        <f t="shared" si="17"/>
        <v>70.666666666666671</v>
      </c>
      <c r="J515" s="29" t="s">
        <v>738</v>
      </c>
      <c r="K515" s="29" t="s">
        <v>14</v>
      </c>
      <c r="L515" s="70">
        <v>2</v>
      </c>
      <c r="M515" s="71">
        <v>1500000</v>
      </c>
      <c r="N515" s="30"/>
      <c r="O515" s="27" t="s">
        <v>770</v>
      </c>
    </row>
    <row r="516" spans="1:16">
      <c r="A516" s="4" t="s">
        <v>384</v>
      </c>
      <c r="B516" s="4" t="s">
        <v>9</v>
      </c>
      <c r="C516" s="24">
        <v>70</v>
      </c>
      <c r="D516" s="21">
        <v>70</v>
      </c>
      <c r="E516" s="18">
        <v>70</v>
      </c>
      <c r="F516" s="16">
        <v>72.5</v>
      </c>
      <c r="G516" s="27" t="str">
        <f t="shared" si="16"/>
        <v>Welch</v>
      </c>
      <c r="H516" s="27">
        <v>25</v>
      </c>
      <c r="I516" s="28">
        <f t="shared" si="17"/>
        <v>70.833333333333329</v>
      </c>
      <c r="J516" s="29" t="s">
        <v>742</v>
      </c>
      <c r="K516" s="29" t="s">
        <v>722</v>
      </c>
      <c r="L516" s="70">
        <v>2</v>
      </c>
      <c r="M516" s="71">
        <v>650000</v>
      </c>
      <c r="O516" s="27" t="s">
        <v>775</v>
      </c>
    </row>
    <row r="517" spans="1:16">
      <c r="A517" s="4" t="s">
        <v>49</v>
      </c>
      <c r="B517" s="4" t="s">
        <v>7</v>
      </c>
      <c r="C517" s="24">
        <v>65</v>
      </c>
      <c r="D517" s="21">
        <v>65</v>
      </c>
      <c r="E517" s="18">
        <v>60</v>
      </c>
      <c r="F517" s="16">
        <v>65</v>
      </c>
      <c r="G517" s="27" t="str">
        <f t="shared" si="16"/>
        <v>Eager</v>
      </c>
      <c r="H517" s="27">
        <v>23</v>
      </c>
      <c r="I517" s="28">
        <f t="shared" si="17"/>
        <v>65</v>
      </c>
      <c r="J517" s="29" t="s">
        <v>742</v>
      </c>
      <c r="K517" s="29" t="s">
        <v>721</v>
      </c>
      <c r="L517" s="70">
        <v>1</v>
      </c>
      <c r="M517" s="71">
        <v>600000</v>
      </c>
      <c r="O517" s="27" t="s">
        <v>774</v>
      </c>
    </row>
    <row r="518" spans="1:16">
      <c r="A518" s="4" t="s">
        <v>284</v>
      </c>
      <c r="B518" s="4" t="s">
        <v>14</v>
      </c>
      <c r="C518" s="24">
        <v>74</v>
      </c>
      <c r="D518" s="21">
        <v>70</v>
      </c>
      <c r="E518" s="18">
        <v>70</v>
      </c>
      <c r="F518" s="16">
        <v>66.5</v>
      </c>
      <c r="G518" s="27" t="str">
        <f t="shared" si="16"/>
        <v>Brodziak</v>
      </c>
      <c r="H518" s="27">
        <v>23</v>
      </c>
      <c r="I518" s="28">
        <f t="shared" si="17"/>
        <v>70.166666666666671</v>
      </c>
      <c r="J518" s="29" t="s">
        <v>737</v>
      </c>
      <c r="K518" s="29" t="s">
        <v>721</v>
      </c>
      <c r="L518" s="27">
        <v>1</v>
      </c>
      <c r="M518" s="71">
        <v>550000</v>
      </c>
      <c r="O518" s="27" t="s">
        <v>774</v>
      </c>
    </row>
    <row r="519" spans="1:16">
      <c r="A519" s="4" t="s">
        <v>480</v>
      </c>
      <c r="B519" s="4" t="s">
        <v>7</v>
      </c>
      <c r="C519" s="24">
        <v>55</v>
      </c>
      <c r="D519" s="21">
        <v>60</v>
      </c>
      <c r="E519" s="18">
        <v>55</v>
      </c>
      <c r="F519" s="16">
        <v>78</v>
      </c>
      <c r="G519" s="27" t="str">
        <f t="shared" si="16"/>
        <v>Thornton</v>
      </c>
      <c r="H519" s="27">
        <v>30</v>
      </c>
      <c r="I519" s="28">
        <f t="shared" si="17"/>
        <v>64.333333333333329</v>
      </c>
      <c r="J519" s="29" t="s">
        <v>736</v>
      </c>
      <c r="K519" s="29" t="s">
        <v>721</v>
      </c>
      <c r="L519" s="70">
        <v>3</v>
      </c>
      <c r="M519" s="71">
        <v>550000</v>
      </c>
      <c r="O519" s="27" t="s">
        <v>770</v>
      </c>
    </row>
    <row r="520" spans="1:16">
      <c r="A520" s="30" t="s">
        <v>569</v>
      </c>
      <c r="B520" s="27" t="s">
        <v>7</v>
      </c>
      <c r="C520" s="31">
        <v>63</v>
      </c>
      <c r="D520" s="32">
        <v>63</v>
      </c>
      <c r="E520" s="33">
        <v>64</v>
      </c>
      <c r="F520" s="34">
        <v>65</v>
      </c>
      <c r="G520" s="27" t="str">
        <f t="shared" si="16"/>
        <v>Hendricks</v>
      </c>
      <c r="H520" s="30">
        <v>26</v>
      </c>
      <c r="I520" s="28">
        <f t="shared" si="17"/>
        <v>63.666666666666664</v>
      </c>
      <c r="J520" s="27" t="s">
        <v>742</v>
      </c>
      <c r="K520" s="27" t="s">
        <v>721</v>
      </c>
      <c r="L520" s="70">
        <v>2</v>
      </c>
      <c r="M520" s="71">
        <v>550000</v>
      </c>
      <c r="O520" s="27" t="s">
        <v>775</v>
      </c>
    </row>
    <row r="521" spans="1:16">
      <c r="A521" s="4" t="s">
        <v>248</v>
      </c>
      <c r="B521" s="4" t="s">
        <v>14</v>
      </c>
      <c r="C521" s="24">
        <v>70</v>
      </c>
      <c r="D521" s="21">
        <v>70</v>
      </c>
      <c r="E521" s="18">
        <v>60</v>
      </c>
      <c r="F521" s="16">
        <v>70</v>
      </c>
      <c r="G521" s="27" t="str">
        <f t="shared" si="16"/>
        <v>Perrault</v>
      </c>
      <c r="H521" s="27">
        <v>24</v>
      </c>
      <c r="I521" s="28">
        <f t="shared" si="17"/>
        <v>70</v>
      </c>
      <c r="J521" s="29" t="s">
        <v>743</v>
      </c>
      <c r="K521" s="29" t="s">
        <v>721</v>
      </c>
      <c r="L521" s="70">
        <v>1</v>
      </c>
      <c r="M521" s="71">
        <v>600000</v>
      </c>
      <c r="O521" s="27" t="s">
        <v>774</v>
      </c>
    </row>
    <row r="522" spans="1:16">
      <c r="A522" s="4" t="s">
        <v>214</v>
      </c>
      <c r="B522" s="4" t="s">
        <v>7</v>
      </c>
      <c r="C522" s="24">
        <v>65</v>
      </c>
      <c r="D522" s="21">
        <v>60</v>
      </c>
      <c r="E522" s="18">
        <v>70</v>
      </c>
      <c r="F522" s="16">
        <v>62.5</v>
      </c>
      <c r="G522" s="27" t="str">
        <f t="shared" si="16"/>
        <v>Ruutu</v>
      </c>
      <c r="H522" s="27">
        <v>32</v>
      </c>
      <c r="I522" s="28">
        <f t="shared" si="17"/>
        <v>62.5</v>
      </c>
      <c r="J522" s="29" t="s">
        <v>743</v>
      </c>
      <c r="K522" s="29" t="s">
        <v>721</v>
      </c>
      <c r="L522" s="70">
        <v>1</v>
      </c>
      <c r="M522" s="71">
        <v>550000</v>
      </c>
      <c r="N522" s="30"/>
      <c r="O522" s="27" t="s">
        <v>770</v>
      </c>
    </row>
    <row r="523" spans="1:16">
      <c r="A523" s="4" t="s">
        <v>593</v>
      </c>
      <c r="B523" s="4" t="s">
        <v>14</v>
      </c>
      <c r="C523" s="24">
        <v>75</v>
      </c>
      <c r="D523" s="21">
        <v>70</v>
      </c>
      <c r="E523" s="18">
        <v>68</v>
      </c>
      <c r="F523" s="16">
        <v>65</v>
      </c>
      <c r="G523" s="27" t="str">
        <f t="shared" si="16"/>
        <v>Pouliot</v>
      </c>
      <c r="H523" s="27">
        <v>22</v>
      </c>
      <c r="I523" s="28">
        <f t="shared" si="17"/>
        <v>70</v>
      </c>
      <c r="J523" s="29" t="s">
        <v>737</v>
      </c>
      <c r="K523" s="29" t="s">
        <v>14</v>
      </c>
      <c r="L523" s="70">
        <v>2</v>
      </c>
      <c r="M523" s="71">
        <v>825000</v>
      </c>
      <c r="O523" s="27" t="s">
        <v>774</v>
      </c>
    </row>
    <row r="524" spans="1:16">
      <c r="A524" s="4" t="s">
        <v>495</v>
      </c>
      <c r="B524" s="4" t="s">
        <v>9</v>
      </c>
      <c r="C524" s="24">
        <v>70</v>
      </c>
      <c r="D524" s="21">
        <v>66</v>
      </c>
      <c r="E524" s="18">
        <v>70</v>
      </c>
      <c r="F524" s="16">
        <v>74</v>
      </c>
      <c r="G524" s="27" t="str">
        <f t="shared" si="16"/>
        <v>Montador</v>
      </c>
      <c r="H524" s="27">
        <v>28</v>
      </c>
      <c r="I524" s="28">
        <f t="shared" si="17"/>
        <v>70</v>
      </c>
      <c r="J524" s="29" t="s">
        <v>742</v>
      </c>
      <c r="K524" s="29" t="s">
        <v>722</v>
      </c>
      <c r="L524" s="70">
        <v>1</v>
      </c>
      <c r="M524" s="71">
        <v>1200000</v>
      </c>
      <c r="O524" s="27" t="s">
        <v>770</v>
      </c>
    </row>
    <row r="525" spans="1:16">
      <c r="A525" s="4" t="s">
        <v>355</v>
      </c>
      <c r="B525" s="4" t="s">
        <v>9</v>
      </c>
      <c r="C525" s="24">
        <v>68</v>
      </c>
      <c r="D525" s="21">
        <v>65</v>
      </c>
      <c r="E525" s="18">
        <v>70</v>
      </c>
      <c r="F525" s="16">
        <v>71</v>
      </c>
      <c r="G525" s="27" t="str">
        <f t="shared" si="16"/>
        <v>Mottau</v>
      </c>
      <c r="H525" s="27">
        <v>29</v>
      </c>
      <c r="I525" s="28">
        <f t="shared" si="17"/>
        <v>68</v>
      </c>
      <c r="J525" s="29" t="s">
        <v>742</v>
      </c>
      <c r="K525" s="29" t="s">
        <v>722</v>
      </c>
      <c r="L525" s="70">
        <v>2</v>
      </c>
      <c r="M525" s="71">
        <v>800000</v>
      </c>
      <c r="O525" s="27" t="s">
        <v>770</v>
      </c>
    </row>
    <row r="526" spans="1:16">
      <c r="A526" s="4" t="s">
        <v>99</v>
      </c>
      <c r="B526" s="4" t="s">
        <v>14</v>
      </c>
      <c r="C526" s="24">
        <v>65</v>
      </c>
      <c r="D526" s="21">
        <v>70</v>
      </c>
      <c r="E526" s="18">
        <v>75</v>
      </c>
      <c r="F526" s="16">
        <v>75</v>
      </c>
      <c r="G526" s="27" t="str">
        <f t="shared" si="16"/>
        <v>Gratton</v>
      </c>
      <c r="H526" s="27">
        <v>32</v>
      </c>
      <c r="I526" s="28">
        <f t="shared" si="17"/>
        <v>70</v>
      </c>
      <c r="J526" s="29" t="s">
        <v>736</v>
      </c>
      <c r="K526" s="29" t="s">
        <v>723</v>
      </c>
      <c r="L526" s="70">
        <v>1</v>
      </c>
      <c r="M526" s="71">
        <v>1250000</v>
      </c>
      <c r="O526" s="27" t="s">
        <v>770</v>
      </c>
    </row>
    <row r="527" spans="1:16">
      <c r="A527" s="4" t="s">
        <v>237</v>
      </c>
      <c r="B527" s="4" t="s">
        <v>9</v>
      </c>
      <c r="C527" s="24">
        <v>65</v>
      </c>
      <c r="D527" s="21">
        <v>55</v>
      </c>
      <c r="E527" s="18">
        <v>70</v>
      </c>
      <c r="F527" s="16">
        <v>65</v>
      </c>
      <c r="G527" s="27" t="str">
        <f t="shared" si="16"/>
        <v>Woywitka</v>
      </c>
      <c r="H527" s="27">
        <v>24</v>
      </c>
      <c r="I527" s="28">
        <f t="shared" si="17"/>
        <v>61.666666666666664</v>
      </c>
      <c r="J527" s="29" t="s">
        <v>746</v>
      </c>
      <c r="K527" s="29" t="s">
        <v>722</v>
      </c>
      <c r="L527" s="70">
        <v>1</v>
      </c>
      <c r="M527" s="71">
        <v>725000</v>
      </c>
      <c r="O527" s="27" t="s">
        <v>774</v>
      </c>
      <c r="P527" s="30"/>
    </row>
    <row r="528" spans="1:16">
      <c r="A528" s="4" t="s">
        <v>444</v>
      </c>
      <c r="B528" s="4" t="s">
        <v>14</v>
      </c>
      <c r="C528" s="24">
        <v>65</v>
      </c>
      <c r="D528" s="21">
        <v>70</v>
      </c>
      <c r="E528" s="18">
        <v>70</v>
      </c>
      <c r="F528" s="16">
        <v>75</v>
      </c>
      <c r="G528" s="27" t="str">
        <f t="shared" si="16"/>
        <v>Craig</v>
      </c>
      <c r="H528" s="27">
        <v>25</v>
      </c>
      <c r="I528" s="28">
        <f t="shared" si="17"/>
        <v>70</v>
      </c>
      <c r="J528" s="29" t="s">
        <v>736</v>
      </c>
      <c r="K528" s="29" t="s">
        <v>723</v>
      </c>
      <c r="L528" s="70">
        <v>1</v>
      </c>
      <c r="M528" s="71">
        <v>787000</v>
      </c>
      <c r="O528" s="27" t="s">
        <v>775</v>
      </c>
    </row>
    <row r="529" spans="1:16">
      <c r="A529" s="4" t="s">
        <v>87</v>
      </c>
      <c r="B529" s="4" t="s">
        <v>9</v>
      </c>
      <c r="C529" s="24">
        <v>72</v>
      </c>
      <c r="D529" s="21">
        <v>60</v>
      </c>
      <c r="E529" s="18">
        <v>70</v>
      </c>
      <c r="F529" s="16">
        <v>50</v>
      </c>
      <c r="G529" s="27" t="str">
        <f t="shared" si="16"/>
        <v>Gervais</v>
      </c>
      <c r="H529" s="27">
        <v>23</v>
      </c>
      <c r="I529" s="28">
        <f t="shared" si="17"/>
        <v>60.666666666666664</v>
      </c>
      <c r="J529" s="29" t="s">
        <v>738</v>
      </c>
      <c r="K529" s="29" t="s">
        <v>722</v>
      </c>
      <c r="L529" s="70">
        <v>3</v>
      </c>
      <c r="M529" s="71">
        <v>750000</v>
      </c>
      <c r="O529" s="27" t="s">
        <v>774</v>
      </c>
      <c r="P529" s="30"/>
    </row>
    <row r="530" spans="1:16">
      <c r="A530" s="30" t="s">
        <v>732</v>
      </c>
      <c r="B530" s="27" t="s">
        <v>14</v>
      </c>
      <c r="C530" s="31">
        <v>71</v>
      </c>
      <c r="D530" s="32">
        <v>71</v>
      </c>
      <c r="E530" s="33">
        <v>63</v>
      </c>
      <c r="F530" s="34">
        <v>67</v>
      </c>
      <c r="G530" s="27" t="str">
        <f t="shared" si="16"/>
        <v>Ebbett</v>
      </c>
      <c r="H530" s="30">
        <v>24</v>
      </c>
      <c r="I530" s="28">
        <f t="shared" si="17"/>
        <v>69.666666666666671</v>
      </c>
      <c r="J530" s="27" t="s">
        <v>737</v>
      </c>
      <c r="K530" s="27" t="s">
        <v>722</v>
      </c>
      <c r="L530" s="70">
        <v>2</v>
      </c>
      <c r="M530" s="71">
        <v>550000</v>
      </c>
      <c r="O530" s="27" t="s">
        <v>774</v>
      </c>
    </row>
    <row r="531" spans="1:16">
      <c r="A531" s="4" t="s">
        <v>240</v>
      </c>
      <c r="B531" s="4" t="s">
        <v>9</v>
      </c>
      <c r="C531" s="24">
        <v>60</v>
      </c>
      <c r="D531" s="21">
        <v>50</v>
      </c>
      <c r="E531" s="18">
        <v>70</v>
      </c>
      <c r="F531" s="16">
        <v>57.5</v>
      </c>
      <c r="G531" s="27" t="str">
        <f t="shared" si="16"/>
        <v>Vandermeer</v>
      </c>
      <c r="H531" s="27">
        <v>27</v>
      </c>
      <c r="I531" s="28">
        <f t="shared" si="17"/>
        <v>55.833333333333336</v>
      </c>
      <c r="J531" s="29" t="s">
        <v>738</v>
      </c>
      <c r="K531" s="29" t="s">
        <v>722</v>
      </c>
      <c r="L531" s="27">
        <v>3</v>
      </c>
      <c r="M531" s="71">
        <v>900000</v>
      </c>
      <c r="O531" s="27" t="s">
        <v>770</v>
      </c>
      <c r="P531" s="30"/>
    </row>
    <row r="532" spans="1:16">
      <c r="A532" s="4" t="s">
        <v>429</v>
      </c>
      <c r="B532" s="4" t="s">
        <v>9</v>
      </c>
      <c r="C532" s="24">
        <v>30</v>
      </c>
      <c r="D532" s="21">
        <v>20</v>
      </c>
      <c r="E532" s="18">
        <v>70</v>
      </c>
      <c r="F532" s="16">
        <v>40</v>
      </c>
      <c r="G532" s="27" t="str">
        <f t="shared" si="16"/>
        <v>Davison</v>
      </c>
      <c r="H532" s="27">
        <v>27</v>
      </c>
      <c r="I532" s="28">
        <f t="shared" si="17"/>
        <v>30</v>
      </c>
      <c r="J532" s="29" t="s">
        <v>738</v>
      </c>
      <c r="K532" s="29" t="s">
        <v>722</v>
      </c>
      <c r="L532" s="70">
        <v>1</v>
      </c>
      <c r="M532" s="71">
        <v>560000</v>
      </c>
      <c r="O532" s="27" t="s">
        <v>770</v>
      </c>
      <c r="P532" s="30"/>
    </row>
    <row r="533" spans="1:16">
      <c r="A533" s="4" t="s">
        <v>136</v>
      </c>
      <c r="B533" s="4" t="s">
        <v>9</v>
      </c>
      <c r="C533" s="24">
        <v>70</v>
      </c>
      <c r="D533" s="21">
        <v>70</v>
      </c>
      <c r="E533" s="18">
        <v>70</v>
      </c>
      <c r="F533" s="16">
        <v>57.5</v>
      </c>
      <c r="G533" s="27" t="str">
        <f t="shared" si="16"/>
        <v>Sydor</v>
      </c>
      <c r="H533" s="27">
        <v>35</v>
      </c>
      <c r="I533" s="28">
        <f t="shared" si="17"/>
        <v>65.833333333333329</v>
      </c>
      <c r="J533" s="29" t="s">
        <v>738</v>
      </c>
      <c r="K533" s="29" t="s">
        <v>723</v>
      </c>
      <c r="L533" s="70">
        <v>2</v>
      </c>
      <c r="M533" s="71">
        <v>1000000</v>
      </c>
      <c r="N533" s="30"/>
      <c r="O533" s="27" t="s">
        <v>770</v>
      </c>
    </row>
    <row r="534" spans="1:16">
      <c r="A534" s="30" t="s">
        <v>590</v>
      </c>
      <c r="B534" s="27" t="s">
        <v>9</v>
      </c>
      <c r="C534" s="31">
        <v>62</v>
      </c>
      <c r="D534" s="32">
        <v>58</v>
      </c>
      <c r="E534" s="33">
        <v>69</v>
      </c>
      <c r="F534" s="34">
        <v>61</v>
      </c>
      <c r="G534" s="27" t="str">
        <f t="shared" si="16"/>
        <v>Pardy</v>
      </c>
      <c r="H534" s="30">
        <v>23</v>
      </c>
      <c r="I534" s="28">
        <f t="shared" si="17"/>
        <v>60.333333333333336</v>
      </c>
      <c r="J534" s="30" t="s">
        <v>738</v>
      </c>
      <c r="K534" s="30" t="s">
        <v>721</v>
      </c>
      <c r="L534" s="70">
        <v>4</v>
      </c>
      <c r="M534" s="71">
        <v>700000</v>
      </c>
      <c r="O534" s="27" t="s">
        <v>774</v>
      </c>
      <c r="P534" s="30"/>
    </row>
    <row r="535" spans="1:16">
      <c r="A535" s="4" t="s">
        <v>43</v>
      </c>
      <c r="B535" s="4" t="s">
        <v>9</v>
      </c>
      <c r="C535" s="24">
        <v>70</v>
      </c>
      <c r="D535" s="21">
        <v>70</v>
      </c>
      <c r="E535" s="18">
        <v>69</v>
      </c>
      <c r="F535" s="16">
        <v>77</v>
      </c>
      <c r="G535" s="27" t="str">
        <f t="shared" si="16"/>
        <v>Babchuk</v>
      </c>
      <c r="H535" s="27">
        <v>23</v>
      </c>
      <c r="I535" s="28">
        <f t="shared" si="17"/>
        <v>72.333333333333329</v>
      </c>
      <c r="J535" s="29" t="s">
        <v>738</v>
      </c>
      <c r="K535" s="29" t="s">
        <v>720</v>
      </c>
      <c r="L535" s="70">
        <v>1</v>
      </c>
      <c r="M535" s="71">
        <v>1000000</v>
      </c>
      <c r="O535" s="27" t="s">
        <v>774</v>
      </c>
    </row>
    <row r="536" spans="1:16">
      <c r="A536" s="4" t="s">
        <v>247</v>
      </c>
      <c r="B536" s="4" t="s">
        <v>14</v>
      </c>
      <c r="C536" s="24">
        <v>75</v>
      </c>
      <c r="D536" s="21">
        <v>70</v>
      </c>
      <c r="E536" s="18">
        <v>78</v>
      </c>
      <c r="F536" s="16">
        <v>63</v>
      </c>
      <c r="G536" s="27" t="str">
        <f t="shared" si="16"/>
        <v>Lundqvist</v>
      </c>
      <c r="H536" s="27">
        <v>25</v>
      </c>
      <c r="I536" s="28">
        <f t="shared" si="17"/>
        <v>69.333333333333329</v>
      </c>
      <c r="J536" s="29" t="s">
        <v>738</v>
      </c>
      <c r="K536" s="29" t="s">
        <v>721</v>
      </c>
      <c r="L536" s="70">
        <v>2</v>
      </c>
      <c r="M536" s="71">
        <v>900000</v>
      </c>
      <c r="O536" s="27" t="s">
        <v>775</v>
      </c>
    </row>
    <row r="537" spans="1:16">
      <c r="A537" s="4" t="s">
        <v>496</v>
      </c>
      <c r="B537" s="4" t="s">
        <v>14</v>
      </c>
      <c r="C537" s="24">
        <v>70</v>
      </c>
      <c r="D537" s="21">
        <v>70</v>
      </c>
      <c r="E537" s="18">
        <v>75</v>
      </c>
      <c r="F537" s="16">
        <v>67.5</v>
      </c>
      <c r="G537" s="27" t="str">
        <f t="shared" si="16"/>
        <v>Ott</v>
      </c>
      <c r="H537" s="27">
        <v>25</v>
      </c>
      <c r="I537" s="28">
        <f t="shared" si="17"/>
        <v>69.166666666666671</v>
      </c>
      <c r="J537" s="29" t="s">
        <v>742</v>
      </c>
      <c r="K537" s="29" t="s">
        <v>721</v>
      </c>
      <c r="L537" s="70">
        <v>2</v>
      </c>
      <c r="M537" s="71">
        <v>1300000</v>
      </c>
      <c r="O537" s="27" t="s">
        <v>775</v>
      </c>
    </row>
    <row r="538" spans="1:16">
      <c r="A538" s="4" t="s">
        <v>507</v>
      </c>
      <c r="B538" s="4" t="s">
        <v>14</v>
      </c>
      <c r="C538" s="24">
        <v>75</v>
      </c>
      <c r="D538" s="21">
        <v>70</v>
      </c>
      <c r="E538" s="18">
        <v>60</v>
      </c>
      <c r="F538" s="16">
        <v>62.5</v>
      </c>
      <c r="G538" s="27" t="str">
        <f t="shared" si="16"/>
        <v>Petersen</v>
      </c>
      <c r="H538" s="27">
        <v>29</v>
      </c>
      <c r="I538" s="28">
        <f t="shared" si="17"/>
        <v>69.166666666666671</v>
      </c>
      <c r="J538" s="29" t="s">
        <v>737</v>
      </c>
      <c r="K538" s="29" t="s">
        <v>722</v>
      </c>
      <c r="L538" s="27">
        <v>2</v>
      </c>
      <c r="M538" s="71">
        <v>550000</v>
      </c>
      <c r="O538" s="27" t="s">
        <v>770</v>
      </c>
    </row>
    <row r="539" spans="1:16">
      <c r="A539" s="4" t="s">
        <v>209</v>
      </c>
      <c r="B539" s="4" t="s">
        <v>14</v>
      </c>
      <c r="C539" s="24">
        <v>72</v>
      </c>
      <c r="D539" s="21">
        <v>68</v>
      </c>
      <c r="E539" s="18">
        <v>60</v>
      </c>
      <c r="F539" s="16">
        <v>66.5</v>
      </c>
      <c r="G539" s="27" t="str">
        <f t="shared" si="16"/>
        <v>Sheppard</v>
      </c>
      <c r="H539" s="27">
        <v>19</v>
      </c>
      <c r="I539" s="28">
        <f t="shared" si="17"/>
        <v>68.833333333333329</v>
      </c>
      <c r="J539" s="29" t="s">
        <v>742</v>
      </c>
      <c r="K539" s="29" t="s">
        <v>723</v>
      </c>
      <c r="L539" s="70">
        <v>3</v>
      </c>
      <c r="M539" s="71">
        <v>850000</v>
      </c>
      <c r="N539" s="27" t="s">
        <v>769</v>
      </c>
      <c r="O539" s="27" t="s">
        <v>769</v>
      </c>
    </row>
    <row r="540" spans="1:16">
      <c r="A540" s="4" t="s">
        <v>509</v>
      </c>
      <c r="B540" s="4" t="s">
        <v>7</v>
      </c>
      <c r="C540" s="24">
        <v>60</v>
      </c>
      <c r="D540" s="21">
        <v>60</v>
      </c>
      <c r="E540" s="18">
        <v>55</v>
      </c>
      <c r="F540" s="16">
        <v>64</v>
      </c>
      <c r="G540" s="27" t="str">
        <f t="shared" si="16"/>
        <v>Fedoruk</v>
      </c>
      <c r="H540" s="27">
        <v>28</v>
      </c>
      <c r="I540" s="28">
        <f t="shared" si="17"/>
        <v>61.333333333333336</v>
      </c>
      <c r="J540" s="29" t="s">
        <v>736</v>
      </c>
      <c r="K540" s="29" t="s">
        <v>721</v>
      </c>
      <c r="L540" s="70">
        <v>1</v>
      </c>
      <c r="M540" s="71">
        <v>550000</v>
      </c>
      <c r="O540" s="27" t="s">
        <v>770</v>
      </c>
      <c r="P540" s="30"/>
    </row>
    <row r="541" spans="1:16">
      <c r="A541" s="4" t="s">
        <v>412</v>
      </c>
      <c r="B541" s="4" t="s">
        <v>14</v>
      </c>
      <c r="C541" s="24">
        <v>70</v>
      </c>
      <c r="D541" s="21">
        <v>68</v>
      </c>
      <c r="E541" s="18">
        <v>78</v>
      </c>
      <c r="F541" s="16">
        <v>67.5</v>
      </c>
      <c r="G541" s="27" t="str">
        <f t="shared" si="16"/>
        <v>Nokelainen</v>
      </c>
      <c r="H541" s="27">
        <v>21</v>
      </c>
      <c r="I541" s="28">
        <f t="shared" si="17"/>
        <v>68.5</v>
      </c>
      <c r="J541" s="29" t="s">
        <v>738</v>
      </c>
      <c r="K541" s="29" t="s">
        <v>722</v>
      </c>
      <c r="L541" s="70">
        <v>1</v>
      </c>
      <c r="M541" s="71">
        <v>850000</v>
      </c>
      <c r="N541" s="27" t="s">
        <v>769</v>
      </c>
      <c r="O541" s="27" t="s">
        <v>769</v>
      </c>
    </row>
    <row r="542" spans="1:16" s="30" customFormat="1">
      <c r="A542" s="30" t="s">
        <v>637</v>
      </c>
      <c r="B542" s="27" t="s">
        <v>9</v>
      </c>
      <c r="C542" s="31">
        <v>58</v>
      </c>
      <c r="D542" s="32">
        <v>56</v>
      </c>
      <c r="E542" s="33">
        <v>69</v>
      </c>
      <c r="F542" s="34">
        <v>61</v>
      </c>
      <c r="G542" s="27" t="str">
        <f t="shared" si="16"/>
        <v>McQuaid</v>
      </c>
      <c r="H542" s="30">
        <v>21</v>
      </c>
      <c r="I542" s="28">
        <f t="shared" si="17"/>
        <v>58.333333333333336</v>
      </c>
      <c r="J542" s="30" t="s">
        <v>738</v>
      </c>
      <c r="K542" s="30" t="s">
        <v>720</v>
      </c>
      <c r="L542" s="70">
        <v>1</v>
      </c>
      <c r="M542" s="71">
        <v>623000</v>
      </c>
      <c r="N542" s="27" t="s">
        <v>769</v>
      </c>
      <c r="O542" s="27" t="s">
        <v>769</v>
      </c>
    </row>
    <row r="543" spans="1:16" s="30" customFormat="1">
      <c r="A543" s="30" t="s">
        <v>603</v>
      </c>
      <c r="B543" s="27" t="s">
        <v>7</v>
      </c>
      <c r="C543" s="31">
        <v>65</v>
      </c>
      <c r="D543" s="32">
        <v>64</v>
      </c>
      <c r="E543" s="33">
        <v>57</v>
      </c>
      <c r="F543" s="34">
        <v>64</v>
      </c>
      <c r="G543" s="27" t="str">
        <f t="shared" si="16"/>
        <v>Sobotka</v>
      </c>
      <c r="H543" s="30">
        <v>20</v>
      </c>
      <c r="I543" s="28">
        <f t="shared" si="17"/>
        <v>64.333333333333329</v>
      </c>
      <c r="J543" s="27" t="s">
        <v>749</v>
      </c>
      <c r="K543" s="27" t="s">
        <v>720</v>
      </c>
      <c r="L543" s="70">
        <v>2</v>
      </c>
      <c r="M543" s="71">
        <v>750000</v>
      </c>
      <c r="N543" s="27" t="s">
        <v>769</v>
      </c>
      <c r="O543" s="27" t="s">
        <v>769</v>
      </c>
      <c r="P543" s="27"/>
    </row>
    <row r="544" spans="1:16" s="30" customFormat="1">
      <c r="A544" s="4" t="s">
        <v>430</v>
      </c>
      <c r="B544" s="4" t="s">
        <v>14</v>
      </c>
      <c r="C544" s="24">
        <v>75</v>
      </c>
      <c r="D544" s="21">
        <v>65</v>
      </c>
      <c r="E544" s="18">
        <v>88</v>
      </c>
      <c r="F544" s="16">
        <v>65</v>
      </c>
      <c r="G544" s="27" t="str">
        <f t="shared" si="16"/>
        <v>Niedermayer</v>
      </c>
      <c r="H544" s="27">
        <v>33</v>
      </c>
      <c r="I544" s="28">
        <f t="shared" si="17"/>
        <v>68.333333333333329</v>
      </c>
      <c r="J544" s="29" t="s">
        <v>738</v>
      </c>
      <c r="K544" s="29" t="s">
        <v>722</v>
      </c>
      <c r="L544" s="27">
        <v>2</v>
      </c>
      <c r="M544" s="71">
        <v>1600000</v>
      </c>
      <c r="O544" s="27" t="s">
        <v>770</v>
      </c>
      <c r="P544" s="27"/>
    </row>
    <row r="545" spans="1:16" s="30" customFormat="1">
      <c r="A545" s="30" t="s">
        <v>558</v>
      </c>
      <c r="B545" s="27" t="s">
        <v>9</v>
      </c>
      <c r="C545" s="31">
        <v>64</v>
      </c>
      <c r="D545" s="32">
        <v>62</v>
      </c>
      <c r="E545" s="33">
        <v>68</v>
      </c>
      <c r="F545" s="34">
        <v>61</v>
      </c>
      <c r="G545" s="27" t="str">
        <f t="shared" si="16"/>
        <v>Ericsson</v>
      </c>
      <c r="H545" s="30">
        <v>23</v>
      </c>
      <c r="I545" s="28">
        <f t="shared" si="17"/>
        <v>62.333333333333336</v>
      </c>
      <c r="J545" s="30" t="s">
        <v>738</v>
      </c>
      <c r="K545" s="30" t="s">
        <v>721</v>
      </c>
      <c r="L545" s="70">
        <v>3</v>
      </c>
      <c r="M545" s="71">
        <v>900000</v>
      </c>
      <c r="N545" s="27"/>
      <c r="O545" s="27" t="s">
        <v>774</v>
      </c>
    </row>
    <row r="546" spans="1:16" s="30" customFormat="1">
      <c r="A546" s="4" t="s">
        <v>443</v>
      </c>
      <c r="B546" s="4" t="s">
        <v>14</v>
      </c>
      <c r="C546" s="24">
        <v>68</v>
      </c>
      <c r="D546" s="21">
        <v>70</v>
      </c>
      <c r="E546" s="18">
        <v>62</v>
      </c>
      <c r="F546" s="16">
        <v>66.5</v>
      </c>
      <c r="G546" s="27" t="str">
        <f t="shared" si="16"/>
        <v>Carter</v>
      </c>
      <c r="H546" s="27">
        <v>24</v>
      </c>
      <c r="I546" s="28">
        <f t="shared" si="17"/>
        <v>68.166666666666671</v>
      </c>
      <c r="J546" s="29" t="s">
        <v>743</v>
      </c>
      <c r="K546" s="29" t="s">
        <v>724</v>
      </c>
      <c r="L546" s="70">
        <v>3</v>
      </c>
      <c r="M546" s="71">
        <v>625000</v>
      </c>
      <c r="N546" s="27"/>
      <c r="O546" s="27" t="s">
        <v>774</v>
      </c>
      <c r="P546" s="27"/>
    </row>
    <row r="547" spans="1:16" s="30" customFormat="1">
      <c r="A547" s="4" t="s">
        <v>449</v>
      </c>
      <c r="B547" s="4" t="s">
        <v>9</v>
      </c>
      <c r="C547" s="24">
        <v>60</v>
      </c>
      <c r="D547" s="21">
        <v>40</v>
      </c>
      <c r="E547" s="18">
        <v>68</v>
      </c>
      <c r="F547" s="16">
        <v>59</v>
      </c>
      <c r="G547" s="27" t="str">
        <f t="shared" si="16"/>
        <v>O'Byrne</v>
      </c>
      <c r="H547" s="27">
        <v>23</v>
      </c>
      <c r="I547" s="28">
        <f t="shared" si="17"/>
        <v>53</v>
      </c>
      <c r="J547" s="29" t="s">
        <v>738</v>
      </c>
      <c r="K547" s="29" t="s">
        <v>721</v>
      </c>
      <c r="L547" s="27">
        <v>3</v>
      </c>
      <c r="M547" s="71">
        <v>900000</v>
      </c>
      <c r="N547" s="27"/>
      <c r="O547" s="27" t="s">
        <v>774</v>
      </c>
    </row>
    <row r="548" spans="1:16" s="30" customFormat="1">
      <c r="A548" s="30" t="s">
        <v>573</v>
      </c>
      <c r="B548" s="27" t="s">
        <v>9</v>
      </c>
      <c r="C548" s="31">
        <v>71</v>
      </c>
      <c r="D548" s="32">
        <v>72</v>
      </c>
      <c r="E548" s="33">
        <v>67</v>
      </c>
      <c r="F548" s="34">
        <v>70</v>
      </c>
      <c r="G548" s="27" t="str">
        <f t="shared" si="16"/>
        <v>Hunwick</v>
      </c>
      <c r="H548" s="30">
        <v>22</v>
      </c>
      <c r="I548" s="28">
        <f t="shared" si="17"/>
        <v>71</v>
      </c>
      <c r="J548" s="30" t="s">
        <v>746</v>
      </c>
      <c r="K548" s="30" t="s">
        <v>721</v>
      </c>
      <c r="L548" s="70">
        <v>2</v>
      </c>
      <c r="M548" s="71">
        <v>750000</v>
      </c>
      <c r="N548" s="27"/>
      <c r="O548" s="27" t="s">
        <v>774</v>
      </c>
      <c r="P548" s="27"/>
    </row>
    <row r="549" spans="1:16" s="30" customFormat="1">
      <c r="A549" s="30" t="s">
        <v>628</v>
      </c>
      <c r="B549" s="27" t="s">
        <v>14</v>
      </c>
      <c r="C549" s="31">
        <v>70</v>
      </c>
      <c r="D549" s="32">
        <v>67</v>
      </c>
      <c r="E549" s="33">
        <v>62</v>
      </c>
      <c r="F549" s="34">
        <v>66</v>
      </c>
      <c r="G549" s="27" t="str">
        <f t="shared" si="16"/>
        <v>King</v>
      </c>
      <c r="H549" s="30">
        <v>18</v>
      </c>
      <c r="I549" s="28">
        <f t="shared" si="17"/>
        <v>67.666666666666671</v>
      </c>
      <c r="J549" s="27" t="s">
        <v>737</v>
      </c>
      <c r="K549" s="27" t="s">
        <v>719</v>
      </c>
      <c r="L549" s="70">
        <v>3</v>
      </c>
      <c r="M549" s="71">
        <v>560000</v>
      </c>
      <c r="N549" s="27" t="s">
        <v>769</v>
      </c>
      <c r="O549" s="27" t="s">
        <v>769</v>
      </c>
      <c r="P549" s="27"/>
    </row>
    <row r="550" spans="1:16" s="30" customFormat="1">
      <c r="A550" s="4" t="s">
        <v>142</v>
      </c>
      <c r="B550" s="4" t="s">
        <v>11</v>
      </c>
      <c r="C550" s="24">
        <v>70</v>
      </c>
      <c r="D550" s="21">
        <v>70</v>
      </c>
      <c r="E550" s="18">
        <v>65</v>
      </c>
      <c r="F550" s="16">
        <v>68.5</v>
      </c>
      <c r="G550" s="27" t="str">
        <f t="shared" si="16"/>
        <v>Jones</v>
      </c>
      <c r="H550" s="27">
        <v>23</v>
      </c>
      <c r="I550" s="28">
        <f t="shared" si="17"/>
        <v>69.5</v>
      </c>
      <c r="J550" s="29" t="s">
        <v>743</v>
      </c>
      <c r="K550" s="29" t="s">
        <v>721</v>
      </c>
      <c r="L550" s="70">
        <v>2</v>
      </c>
      <c r="M550" s="71">
        <v>550000</v>
      </c>
      <c r="N550" s="27"/>
      <c r="O550" s="27" t="s">
        <v>774</v>
      </c>
      <c r="P550" s="27"/>
    </row>
    <row r="551" spans="1:16" s="30" customFormat="1">
      <c r="A551" s="30" t="s">
        <v>561</v>
      </c>
      <c r="B551" s="27" t="s">
        <v>9</v>
      </c>
      <c r="C551" s="31">
        <v>68</v>
      </c>
      <c r="D551" s="32">
        <v>66</v>
      </c>
      <c r="E551" s="33">
        <v>67</v>
      </c>
      <c r="F551" s="34">
        <v>70</v>
      </c>
      <c r="G551" s="27" t="str">
        <f t="shared" si="16"/>
        <v>Garrison</v>
      </c>
      <c r="H551" s="30">
        <v>23</v>
      </c>
      <c r="I551" s="28">
        <f t="shared" si="17"/>
        <v>68</v>
      </c>
      <c r="J551" s="30" t="s">
        <v>742</v>
      </c>
      <c r="K551" s="30" t="s">
        <v>721</v>
      </c>
      <c r="L551" s="70">
        <v>2</v>
      </c>
      <c r="M551" s="71">
        <v>1077000</v>
      </c>
      <c r="N551" s="27"/>
      <c r="O551" s="27" t="s">
        <v>774</v>
      </c>
      <c r="P551" s="27"/>
    </row>
    <row r="552" spans="1:16" s="30" customFormat="1">
      <c r="A552" s="4" t="s">
        <v>529</v>
      </c>
      <c r="B552" s="4" t="s">
        <v>14</v>
      </c>
      <c r="C552" s="24">
        <v>65</v>
      </c>
      <c r="D552" s="21">
        <v>70</v>
      </c>
      <c r="E552" s="18">
        <v>83</v>
      </c>
      <c r="F552" s="16">
        <v>67.5</v>
      </c>
      <c r="G552" s="27" t="str">
        <f t="shared" si="16"/>
        <v>Kennedy</v>
      </c>
      <c r="H552" s="27">
        <v>21</v>
      </c>
      <c r="I552" s="28">
        <f t="shared" si="17"/>
        <v>67.5</v>
      </c>
      <c r="J552" s="29" t="s">
        <v>738</v>
      </c>
      <c r="K552" s="29" t="s">
        <v>721</v>
      </c>
      <c r="L552" s="70">
        <v>1</v>
      </c>
      <c r="M552" s="71">
        <v>550000</v>
      </c>
      <c r="N552" s="27" t="s">
        <v>769</v>
      </c>
      <c r="O552" s="27" t="s">
        <v>769</v>
      </c>
      <c r="P552" s="27"/>
    </row>
    <row r="553" spans="1:16" s="30" customFormat="1">
      <c r="A553" s="4" t="s">
        <v>183</v>
      </c>
      <c r="B553" s="4" t="s">
        <v>11</v>
      </c>
      <c r="C553" s="24">
        <v>68</v>
      </c>
      <c r="D553" s="21">
        <v>70</v>
      </c>
      <c r="E553" s="18">
        <v>72</v>
      </c>
      <c r="F553" s="16">
        <v>70</v>
      </c>
      <c r="G553" s="27" t="str">
        <f t="shared" si="16"/>
        <v>Pisani</v>
      </c>
      <c r="H553" s="27">
        <v>31</v>
      </c>
      <c r="I553" s="28">
        <f t="shared" si="17"/>
        <v>69.333333333333329</v>
      </c>
      <c r="J553" s="29" t="s">
        <v>743</v>
      </c>
      <c r="K553" s="29" t="s">
        <v>721</v>
      </c>
      <c r="L553" s="27">
        <v>3</v>
      </c>
      <c r="M553" s="71">
        <v>980000</v>
      </c>
      <c r="N553" s="27"/>
      <c r="O553" s="27" t="s">
        <v>770</v>
      </c>
      <c r="P553" s="27"/>
    </row>
    <row r="554" spans="1:16" s="30" customFormat="1">
      <c r="A554" s="4" t="s">
        <v>510</v>
      </c>
      <c r="B554" s="4" t="s">
        <v>14</v>
      </c>
      <c r="C554" s="24">
        <v>74</v>
      </c>
      <c r="D554" s="21">
        <v>65</v>
      </c>
      <c r="E554" s="18">
        <v>85</v>
      </c>
      <c r="F554" s="16">
        <v>62.5</v>
      </c>
      <c r="G554" s="27" t="str">
        <f t="shared" si="16"/>
        <v>Marchant</v>
      </c>
      <c r="H554" s="27">
        <v>34</v>
      </c>
      <c r="I554" s="28">
        <f t="shared" si="17"/>
        <v>67.166666666666671</v>
      </c>
      <c r="J554" s="29" t="s">
        <v>738</v>
      </c>
      <c r="K554" s="29" t="s">
        <v>9</v>
      </c>
      <c r="L554" s="70">
        <v>2</v>
      </c>
      <c r="M554" s="71">
        <v>1200000</v>
      </c>
      <c r="O554" s="27" t="s">
        <v>770</v>
      </c>
      <c r="P554" s="27"/>
    </row>
    <row r="555" spans="1:16" s="30" customFormat="1">
      <c r="A555" s="30" t="s">
        <v>614</v>
      </c>
      <c r="B555" s="27" t="s">
        <v>9</v>
      </c>
      <c r="C555" s="31">
        <v>72</v>
      </c>
      <c r="D555" s="32">
        <v>65</v>
      </c>
      <c r="E555" s="33">
        <v>66</v>
      </c>
      <c r="F555" s="34">
        <v>70</v>
      </c>
      <c r="G555" s="27" t="str">
        <f t="shared" si="16"/>
        <v>Weber</v>
      </c>
      <c r="H555" s="30">
        <v>19</v>
      </c>
      <c r="I555" s="28">
        <f t="shared" si="17"/>
        <v>69</v>
      </c>
      <c r="J555" s="30" t="s">
        <v>746</v>
      </c>
      <c r="K555" s="30" t="s">
        <v>721</v>
      </c>
      <c r="L555" s="70">
        <v>3</v>
      </c>
      <c r="M555" s="71">
        <v>875000</v>
      </c>
      <c r="N555" s="27" t="s">
        <v>769</v>
      </c>
      <c r="O555" s="27" t="s">
        <v>769</v>
      </c>
      <c r="P555" s="27"/>
    </row>
    <row r="556" spans="1:16" s="30" customFormat="1">
      <c r="A556" s="30" t="s">
        <v>563</v>
      </c>
      <c r="B556" s="27" t="s">
        <v>14</v>
      </c>
      <c r="C556" s="31">
        <v>68</v>
      </c>
      <c r="D556" s="32">
        <v>65</v>
      </c>
      <c r="E556" s="33">
        <v>77</v>
      </c>
      <c r="F556" s="34">
        <v>66</v>
      </c>
      <c r="G556" s="27" t="str">
        <f t="shared" si="16"/>
        <v>Goc</v>
      </c>
      <c r="H556" s="30">
        <v>24</v>
      </c>
      <c r="I556" s="28">
        <f t="shared" si="17"/>
        <v>66.333333333333329</v>
      </c>
      <c r="J556" s="27" t="s">
        <v>738</v>
      </c>
      <c r="K556" s="27" t="s">
        <v>722</v>
      </c>
      <c r="L556" s="27">
        <v>1</v>
      </c>
      <c r="M556" s="71">
        <v>775000</v>
      </c>
      <c r="N556" s="27"/>
      <c r="O556" s="27" t="s">
        <v>774</v>
      </c>
      <c r="P556" s="27"/>
    </row>
    <row r="557" spans="1:16" s="30" customFormat="1">
      <c r="A557" s="4" t="s">
        <v>179</v>
      </c>
      <c r="B557" s="4" t="s">
        <v>9</v>
      </c>
      <c r="C557" s="24">
        <v>70</v>
      </c>
      <c r="D557" s="21">
        <v>62</v>
      </c>
      <c r="E557" s="18">
        <v>66</v>
      </c>
      <c r="F557" s="16">
        <v>68</v>
      </c>
      <c r="G557" s="27" t="str">
        <f t="shared" si="16"/>
        <v>Reitz</v>
      </c>
      <c r="H557" s="27">
        <v>25</v>
      </c>
      <c r="I557" s="28">
        <f t="shared" si="17"/>
        <v>66.666666666666671</v>
      </c>
      <c r="J557" s="29" t="s">
        <v>742</v>
      </c>
      <c r="K557" s="29" t="s">
        <v>721</v>
      </c>
      <c r="L557" s="70">
        <v>1</v>
      </c>
      <c r="M557" s="71">
        <v>550000</v>
      </c>
      <c r="N557" s="27"/>
      <c r="O557" s="27" t="s">
        <v>775</v>
      </c>
      <c r="P557" s="27"/>
    </row>
    <row r="558" spans="1:16" s="30" customFormat="1">
      <c r="A558" s="4" t="s">
        <v>44</v>
      </c>
      <c r="B558" s="4" t="s">
        <v>9</v>
      </c>
      <c r="C558" s="24">
        <v>77</v>
      </c>
      <c r="D558" s="21">
        <v>77</v>
      </c>
      <c r="E558" s="18">
        <v>66</v>
      </c>
      <c r="F558" s="16">
        <v>67.5</v>
      </c>
      <c r="G558" s="27" t="str">
        <f t="shared" si="16"/>
        <v>Stralman</v>
      </c>
      <c r="H558" s="27">
        <v>21</v>
      </c>
      <c r="I558" s="28">
        <f t="shared" si="17"/>
        <v>73.833333333333329</v>
      </c>
      <c r="J558" s="29" t="s">
        <v>746</v>
      </c>
      <c r="K558" s="29" t="s">
        <v>720</v>
      </c>
      <c r="L558" s="70">
        <v>1</v>
      </c>
      <c r="M558" s="71">
        <v>731000</v>
      </c>
      <c r="N558" s="27" t="s">
        <v>769</v>
      </c>
      <c r="O558" s="27" t="s">
        <v>769</v>
      </c>
      <c r="P558" s="27"/>
    </row>
    <row r="559" spans="1:16" s="30" customFormat="1">
      <c r="A559" s="4" t="s">
        <v>132</v>
      </c>
      <c r="B559" s="4" t="s">
        <v>7</v>
      </c>
      <c r="C559" s="24">
        <v>65</v>
      </c>
      <c r="D559" s="21">
        <v>60</v>
      </c>
      <c r="E559" s="18">
        <v>70</v>
      </c>
      <c r="F559" s="16">
        <v>64.5</v>
      </c>
      <c r="G559" s="27" t="str">
        <f t="shared" si="16"/>
        <v>Winnik</v>
      </c>
      <c r="H559" s="27">
        <v>22</v>
      </c>
      <c r="I559" s="28">
        <f t="shared" si="17"/>
        <v>63.166666666666664</v>
      </c>
      <c r="J559" s="29" t="s">
        <v>738</v>
      </c>
      <c r="K559" s="29" t="s">
        <v>720</v>
      </c>
      <c r="L559" s="70">
        <v>1</v>
      </c>
      <c r="M559" s="71">
        <v>550000</v>
      </c>
      <c r="N559" s="27"/>
      <c r="O559" s="27" t="s">
        <v>774</v>
      </c>
      <c r="P559" s="27"/>
    </row>
    <row r="560" spans="1:16" s="30" customFormat="1">
      <c r="A560" s="4" t="s">
        <v>148</v>
      </c>
      <c r="B560" s="4" t="s">
        <v>14</v>
      </c>
      <c r="C560" s="24">
        <v>68</v>
      </c>
      <c r="D560" s="21">
        <v>66</v>
      </c>
      <c r="E560" s="18">
        <v>77</v>
      </c>
      <c r="F560" s="16">
        <v>65</v>
      </c>
      <c r="G560" s="27" t="str">
        <f t="shared" si="16"/>
        <v>McAmmond</v>
      </c>
      <c r="H560" s="27">
        <v>34</v>
      </c>
      <c r="I560" s="28">
        <f t="shared" si="17"/>
        <v>66.333333333333329</v>
      </c>
      <c r="J560" s="29" t="s">
        <v>738</v>
      </c>
      <c r="K560" s="29" t="s">
        <v>9</v>
      </c>
      <c r="L560" s="70">
        <v>2</v>
      </c>
      <c r="M560" s="71">
        <v>875000</v>
      </c>
      <c r="O560" s="27" t="s">
        <v>770</v>
      </c>
      <c r="P560" s="27"/>
    </row>
    <row r="561" spans="1:16" s="30" customFormat="1">
      <c r="A561" s="4" t="s">
        <v>54</v>
      </c>
      <c r="B561" s="4" t="s">
        <v>11</v>
      </c>
      <c r="C561" s="24">
        <v>66</v>
      </c>
      <c r="D561" s="21">
        <v>68</v>
      </c>
      <c r="E561" s="18">
        <v>60</v>
      </c>
      <c r="F561" s="16">
        <v>68</v>
      </c>
      <c r="G561" s="27" t="str">
        <f t="shared" si="16"/>
        <v>Comeau</v>
      </c>
      <c r="H561" s="27">
        <v>21</v>
      </c>
      <c r="I561" s="28">
        <f t="shared" si="17"/>
        <v>67.333333333333329</v>
      </c>
      <c r="J561" s="29" t="s">
        <v>736</v>
      </c>
      <c r="K561" s="29" t="s">
        <v>720</v>
      </c>
      <c r="L561" s="70">
        <v>1</v>
      </c>
      <c r="M561" s="71">
        <v>700000</v>
      </c>
      <c r="N561" s="27" t="s">
        <v>769</v>
      </c>
      <c r="O561" s="27" t="s">
        <v>769</v>
      </c>
      <c r="P561" s="27"/>
    </row>
    <row r="562" spans="1:16" s="30" customFormat="1">
      <c r="A562" s="4" t="s">
        <v>353</v>
      </c>
      <c r="B562" s="4" t="s">
        <v>9</v>
      </c>
      <c r="C562" s="24">
        <v>63</v>
      </c>
      <c r="D562" s="21">
        <v>63</v>
      </c>
      <c r="E562" s="18">
        <v>66</v>
      </c>
      <c r="F562" s="16">
        <v>57</v>
      </c>
      <c r="G562" s="27" t="str">
        <f t="shared" si="16"/>
        <v>Lundin</v>
      </c>
      <c r="H562" s="27">
        <v>23</v>
      </c>
      <c r="I562" s="28">
        <f t="shared" si="17"/>
        <v>61</v>
      </c>
      <c r="J562" s="29" t="s">
        <v>738</v>
      </c>
      <c r="K562" s="29" t="s">
        <v>720</v>
      </c>
      <c r="L562" s="70">
        <v>1</v>
      </c>
      <c r="M562" s="71">
        <v>700000</v>
      </c>
      <c r="N562" s="27"/>
      <c r="O562" s="27" t="s">
        <v>774</v>
      </c>
    </row>
    <row r="563" spans="1:16" s="30" customFormat="1">
      <c r="A563" s="4" t="s">
        <v>273</v>
      </c>
      <c r="B563" s="4" t="s">
        <v>9</v>
      </c>
      <c r="C563" s="24">
        <v>75</v>
      </c>
      <c r="D563" s="21">
        <v>74</v>
      </c>
      <c r="E563" s="18">
        <v>65</v>
      </c>
      <c r="F563" s="16">
        <v>69</v>
      </c>
      <c r="G563" s="27" t="str">
        <f t="shared" si="16"/>
        <v>Klein</v>
      </c>
      <c r="H563" s="27">
        <v>23</v>
      </c>
      <c r="I563" s="28">
        <f t="shared" si="17"/>
        <v>72.666666666666671</v>
      </c>
      <c r="J563" s="29" t="s">
        <v>746</v>
      </c>
      <c r="K563" s="29" t="s">
        <v>721</v>
      </c>
      <c r="L563" s="70">
        <v>2</v>
      </c>
      <c r="M563" s="71">
        <v>650000</v>
      </c>
      <c r="N563" s="27"/>
      <c r="O563" s="27" t="s">
        <v>774</v>
      </c>
      <c r="P563" s="27"/>
    </row>
    <row r="564" spans="1:16" s="30" customFormat="1">
      <c r="A564" s="4" t="s">
        <v>26</v>
      </c>
      <c r="B564" s="4" t="s">
        <v>9</v>
      </c>
      <c r="C564" s="24">
        <v>70</v>
      </c>
      <c r="D564" s="21">
        <v>75</v>
      </c>
      <c r="E564" s="18">
        <v>65</v>
      </c>
      <c r="F564" s="16">
        <v>70</v>
      </c>
      <c r="G564" s="27" t="str">
        <f t="shared" si="16"/>
        <v>Picard</v>
      </c>
      <c r="H564" s="27">
        <v>22</v>
      </c>
      <c r="I564" s="28">
        <f t="shared" si="17"/>
        <v>71.666666666666671</v>
      </c>
      <c r="J564" s="29" t="s">
        <v>746</v>
      </c>
      <c r="K564" s="29" t="s">
        <v>721</v>
      </c>
      <c r="L564" s="70">
        <v>2</v>
      </c>
      <c r="M564" s="71">
        <v>800000</v>
      </c>
      <c r="N564" s="27"/>
      <c r="O564" s="27" t="s">
        <v>774</v>
      </c>
      <c r="P564" s="27"/>
    </row>
    <row r="565" spans="1:16" s="30" customFormat="1">
      <c r="A565" s="4" t="s">
        <v>483</v>
      </c>
      <c r="B565" s="4" t="s">
        <v>9</v>
      </c>
      <c r="C565" s="24">
        <v>65</v>
      </c>
      <c r="D565" s="21">
        <v>55</v>
      </c>
      <c r="E565" s="18">
        <v>65</v>
      </c>
      <c r="F565" s="16">
        <v>59</v>
      </c>
      <c r="G565" s="27" t="str">
        <f t="shared" si="16"/>
        <v>Brookbank</v>
      </c>
      <c r="H565" s="27">
        <v>27</v>
      </c>
      <c r="I565" s="28">
        <f t="shared" si="17"/>
        <v>59.666666666666664</v>
      </c>
      <c r="J565" s="29" t="s">
        <v>742</v>
      </c>
      <c r="K565" s="29" t="s">
        <v>721</v>
      </c>
      <c r="L565" s="70">
        <v>2</v>
      </c>
      <c r="M565" s="71">
        <v>550000</v>
      </c>
      <c r="N565" s="27"/>
      <c r="O565" s="27" t="s">
        <v>770</v>
      </c>
    </row>
    <row r="566" spans="1:16" s="30" customFormat="1">
      <c r="A566" s="4" t="s">
        <v>336</v>
      </c>
      <c r="B566" s="4" t="s">
        <v>14</v>
      </c>
      <c r="C566" s="24">
        <v>70</v>
      </c>
      <c r="D566" s="21">
        <v>68</v>
      </c>
      <c r="E566" s="18">
        <v>70</v>
      </c>
      <c r="F566" s="16">
        <v>60</v>
      </c>
      <c r="G566" s="27" t="str">
        <f t="shared" si="16"/>
        <v>Lapierre</v>
      </c>
      <c r="H566" s="27">
        <v>22</v>
      </c>
      <c r="I566" s="28">
        <f t="shared" si="17"/>
        <v>66</v>
      </c>
      <c r="J566" s="29" t="s">
        <v>738</v>
      </c>
      <c r="K566" s="29" t="s">
        <v>719</v>
      </c>
      <c r="L566" s="70">
        <v>1</v>
      </c>
      <c r="M566" s="71">
        <v>583000</v>
      </c>
      <c r="N566" s="27"/>
      <c r="O566" s="27" t="s">
        <v>774</v>
      </c>
      <c r="P566" s="27"/>
    </row>
    <row r="567" spans="1:16" s="30" customFormat="1">
      <c r="A567" s="4" t="s">
        <v>408</v>
      </c>
      <c r="B567" s="4" t="s">
        <v>9</v>
      </c>
      <c r="C567" s="24">
        <v>75</v>
      </c>
      <c r="D567" s="21">
        <v>75</v>
      </c>
      <c r="E567" s="18">
        <v>65</v>
      </c>
      <c r="F567" s="16">
        <v>70</v>
      </c>
      <c r="G567" s="27" t="str">
        <f t="shared" si="16"/>
        <v>Harrold</v>
      </c>
      <c r="H567" s="27">
        <v>24</v>
      </c>
      <c r="I567" s="28">
        <f t="shared" si="17"/>
        <v>73.333333333333329</v>
      </c>
      <c r="J567" s="29" t="s">
        <v>746</v>
      </c>
      <c r="K567" s="29" t="s">
        <v>720</v>
      </c>
      <c r="L567" s="27">
        <v>3</v>
      </c>
      <c r="M567" s="71">
        <v>760000</v>
      </c>
      <c r="N567" s="27"/>
      <c r="O567" s="27" t="s">
        <v>774</v>
      </c>
      <c r="P567" s="27"/>
    </row>
    <row r="568" spans="1:16" s="30" customFormat="1">
      <c r="A568" s="4" t="s">
        <v>322</v>
      </c>
      <c r="B568" s="4" t="s">
        <v>11</v>
      </c>
      <c r="C568" s="24">
        <v>67</v>
      </c>
      <c r="D568" s="21">
        <v>67</v>
      </c>
      <c r="E568" s="18">
        <v>79</v>
      </c>
      <c r="F568" s="16">
        <v>67</v>
      </c>
      <c r="G568" s="27" t="str">
        <f t="shared" si="16"/>
        <v>Bradley</v>
      </c>
      <c r="H568" s="27">
        <v>29</v>
      </c>
      <c r="I568" s="28">
        <f t="shared" si="17"/>
        <v>67</v>
      </c>
      <c r="J568" s="29" t="s">
        <v>738</v>
      </c>
      <c r="K568" s="29" t="s">
        <v>720</v>
      </c>
      <c r="L568" s="70">
        <v>3</v>
      </c>
      <c r="M568" s="71">
        <v>1000000</v>
      </c>
      <c r="N568" s="27"/>
      <c r="O568" s="27" t="s">
        <v>770</v>
      </c>
      <c r="P568" s="27"/>
    </row>
    <row r="569" spans="1:16" s="30" customFormat="1">
      <c r="A569" s="4" t="s">
        <v>95</v>
      </c>
      <c r="B569" s="4" t="s">
        <v>9</v>
      </c>
      <c r="C569" s="24">
        <v>75</v>
      </c>
      <c r="D569" s="21">
        <v>72</v>
      </c>
      <c r="E569" s="18">
        <v>65</v>
      </c>
      <c r="F569" s="16">
        <v>69.5</v>
      </c>
      <c r="G569" s="27" t="str">
        <f t="shared" si="16"/>
        <v>Campoli</v>
      </c>
      <c r="H569" s="27">
        <v>23</v>
      </c>
      <c r="I569" s="28">
        <f t="shared" si="17"/>
        <v>72.166666666666671</v>
      </c>
      <c r="J569" s="29" t="s">
        <v>746</v>
      </c>
      <c r="K569" s="29" t="s">
        <v>720</v>
      </c>
      <c r="L569" s="70">
        <v>2</v>
      </c>
      <c r="M569" s="71">
        <v>633000</v>
      </c>
      <c r="N569" s="27"/>
      <c r="O569" s="27" t="s">
        <v>774</v>
      </c>
      <c r="P569" s="27"/>
    </row>
    <row r="570" spans="1:16" s="30" customFormat="1">
      <c r="A570" s="4" t="s">
        <v>260</v>
      </c>
      <c r="B570" s="4" t="s">
        <v>11</v>
      </c>
      <c r="C570" s="24">
        <v>63</v>
      </c>
      <c r="D570" s="21">
        <v>68</v>
      </c>
      <c r="E570" s="18">
        <v>60</v>
      </c>
      <c r="F570" s="16">
        <v>69</v>
      </c>
      <c r="G570" s="27" t="str">
        <f t="shared" si="16"/>
        <v>Tootoo</v>
      </c>
      <c r="H570" s="27">
        <v>24</v>
      </c>
      <c r="I570" s="28">
        <f t="shared" si="17"/>
        <v>66.666666666666671</v>
      </c>
      <c r="J570" s="29" t="s">
        <v>736</v>
      </c>
      <c r="K570" s="29" t="s">
        <v>721</v>
      </c>
      <c r="L570" s="70">
        <v>2</v>
      </c>
      <c r="M570" s="71">
        <v>975000</v>
      </c>
      <c r="N570" s="27"/>
      <c r="O570" s="27" t="s">
        <v>774</v>
      </c>
      <c r="P570" s="27"/>
    </row>
    <row r="571" spans="1:16" s="30" customFormat="1">
      <c r="A571" s="4" t="s">
        <v>341</v>
      </c>
      <c r="B571" s="4" t="s">
        <v>14</v>
      </c>
      <c r="C571" s="24">
        <v>65</v>
      </c>
      <c r="D571" s="21">
        <v>65</v>
      </c>
      <c r="E571" s="18">
        <v>60</v>
      </c>
      <c r="F571" s="16">
        <v>67.5</v>
      </c>
      <c r="G571" s="27" t="str">
        <f t="shared" si="16"/>
        <v>Rupp</v>
      </c>
      <c r="H571" s="27">
        <v>27</v>
      </c>
      <c r="I571" s="28">
        <f t="shared" si="17"/>
        <v>65.833333333333329</v>
      </c>
      <c r="J571" s="29" t="s">
        <v>742</v>
      </c>
      <c r="K571" s="29" t="s">
        <v>722</v>
      </c>
      <c r="L571" s="70">
        <v>2</v>
      </c>
      <c r="M571" s="71">
        <v>550000</v>
      </c>
      <c r="N571" s="27"/>
      <c r="O571" s="27" t="s">
        <v>770</v>
      </c>
      <c r="P571" s="27"/>
    </row>
    <row r="572" spans="1:16" s="30" customFormat="1">
      <c r="A572" s="4" t="s">
        <v>362</v>
      </c>
      <c r="B572" s="4" t="s">
        <v>14</v>
      </c>
      <c r="C572" s="24">
        <v>68</v>
      </c>
      <c r="D572" s="21">
        <v>65</v>
      </c>
      <c r="E572" s="18">
        <v>70</v>
      </c>
      <c r="F572" s="16">
        <v>64</v>
      </c>
      <c r="G572" s="27" t="str">
        <f t="shared" si="16"/>
        <v>Zigomanis</v>
      </c>
      <c r="H572" s="27">
        <v>26</v>
      </c>
      <c r="I572" s="28">
        <f t="shared" si="17"/>
        <v>65.666666666666671</v>
      </c>
      <c r="J572" s="29" t="s">
        <v>738</v>
      </c>
      <c r="K572" s="29" t="s">
        <v>721</v>
      </c>
      <c r="L572" s="70">
        <v>2</v>
      </c>
      <c r="M572" s="71">
        <v>650000</v>
      </c>
      <c r="N572" s="27"/>
      <c r="O572" s="27" t="s">
        <v>775</v>
      </c>
      <c r="P572" s="27"/>
    </row>
    <row r="573" spans="1:16" s="30" customFormat="1">
      <c r="A573" s="4" t="s">
        <v>286</v>
      </c>
      <c r="B573" s="4" t="s">
        <v>14</v>
      </c>
      <c r="C573" s="24">
        <v>66</v>
      </c>
      <c r="D573" s="21">
        <v>65</v>
      </c>
      <c r="E573" s="18">
        <v>70</v>
      </c>
      <c r="F573" s="16">
        <v>66</v>
      </c>
      <c r="G573" s="27" t="str">
        <f t="shared" si="16"/>
        <v>Chipchura</v>
      </c>
      <c r="H573" s="27">
        <v>21</v>
      </c>
      <c r="I573" s="28">
        <f t="shared" si="17"/>
        <v>65.666666666666671</v>
      </c>
      <c r="J573" s="29" t="s">
        <v>743</v>
      </c>
      <c r="K573" s="29" t="s">
        <v>720</v>
      </c>
      <c r="L573" s="70">
        <v>1</v>
      </c>
      <c r="M573" s="71">
        <v>860000</v>
      </c>
      <c r="N573" s="27" t="s">
        <v>769</v>
      </c>
      <c r="O573" s="27" t="s">
        <v>769</v>
      </c>
      <c r="P573" s="27"/>
    </row>
    <row r="574" spans="1:16" s="30" customFormat="1">
      <c r="A574" s="4" t="s">
        <v>494</v>
      </c>
      <c r="B574" s="4" t="s">
        <v>9</v>
      </c>
      <c r="C574" s="24">
        <v>75</v>
      </c>
      <c r="D574" s="21">
        <v>70</v>
      </c>
      <c r="E574" s="18">
        <v>65</v>
      </c>
      <c r="F574" s="16">
        <v>62.5</v>
      </c>
      <c r="G574" s="27" t="str">
        <f t="shared" si="16"/>
        <v>Eminger</v>
      </c>
      <c r="H574" s="27">
        <v>24</v>
      </c>
      <c r="I574" s="28">
        <f t="shared" si="17"/>
        <v>69.166666666666671</v>
      </c>
      <c r="J574" s="29" t="s">
        <v>738</v>
      </c>
      <c r="K574" s="29" t="s">
        <v>720</v>
      </c>
      <c r="L574" s="70">
        <v>1</v>
      </c>
      <c r="M574" s="71">
        <v>762000</v>
      </c>
      <c r="N574" s="27"/>
      <c r="O574" s="27" t="s">
        <v>774</v>
      </c>
      <c r="P574" s="27"/>
    </row>
    <row r="575" spans="1:16" s="30" customFormat="1">
      <c r="A575" s="4" t="s">
        <v>41</v>
      </c>
      <c r="B575" s="4" t="s">
        <v>9</v>
      </c>
      <c r="C575" s="24">
        <v>50</v>
      </c>
      <c r="D575" s="21">
        <v>45</v>
      </c>
      <c r="E575" s="18">
        <v>65</v>
      </c>
      <c r="F575" s="16">
        <v>56.5</v>
      </c>
      <c r="G575" s="27" t="str">
        <f t="shared" si="16"/>
        <v>Wozniewski</v>
      </c>
      <c r="H575" s="27">
        <v>27</v>
      </c>
      <c r="I575" s="28">
        <f t="shared" si="17"/>
        <v>50.5</v>
      </c>
      <c r="J575" s="29" t="s">
        <v>742</v>
      </c>
      <c r="K575" s="29" t="s">
        <v>723</v>
      </c>
      <c r="L575" s="70">
        <v>1</v>
      </c>
      <c r="M575" s="71">
        <v>550000</v>
      </c>
      <c r="N575" s="27"/>
      <c r="O575" s="27" t="s">
        <v>770</v>
      </c>
    </row>
    <row r="576" spans="1:16" s="30" customFormat="1">
      <c r="A576" s="30" t="s">
        <v>627</v>
      </c>
      <c r="B576" s="27" t="s">
        <v>11</v>
      </c>
      <c r="C576" s="31">
        <v>62</v>
      </c>
      <c r="D576" s="32">
        <v>68</v>
      </c>
      <c r="E576" s="33">
        <v>59</v>
      </c>
      <c r="F576" s="34">
        <v>70</v>
      </c>
      <c r="G576" s="27" t="str">
        <f t="shared" si="16"/>
        <v>Frattin</v>
      </c>
      <c r="H576" s="30">
        <v>19</v>
      </c>
      <c r="I576" s="28">
        <f t="shared" si="17"/>
        <v>66.666666666666671</v>
      </c>
      <c r="J576" s="30" t="s">
        <v>736</v>
      </c>
      <c r="K576" s="30" t="s">
        <v>720</v>
      </c>
      <c r="L576" s="70">
        <v>3</v>
      </c>
      <c r="M576" s="71">
        <v>875000</v>
      </c>
      <c r="N576" s="27" t="s">
        <v>769</v>
      </c>
      <c r="O576" s="27" t="s">
        <v>769</v>
      </c>
      <c r="P576" s="27"/>
    </row>
    <row r="577" spans="1:16" s="30" customFormat="1">
      <c r="A577" s="30" t="s">
        <v>622</v>
      </c>
      <c r="B577" s="27" t="s">
        <v>14</v>
      </c>
      <c r="C577" s="31">
        <v>64</v>
      </c>
      <c r="D577" s="32">
        <v>67</v>
      </c>
      <c r="E577" s="33">
        <v>78</v>
      </c>
      <c r="F577" s="34">
        <v>65</v>
      </c>
      <c r="G577" s="27" t="str">
        <f t="shared" si="16"/>
        <v>O'Brien</v>
      </c>
      <c r="H577" s="30">
        <v>18</v>
      </c>
      <c r="I577" s="28">
        <f t="shared" si="17"/>
        <v>65.333333333333329</v>
      </c>
      <c r="J577" s="27" t="s">
        <v>738</v>
      </c>
      <c r="K577" s="27" t="s">
        <v>719</v>
      </c>
      <c r="L577" s="70">
        <v>3</v>
      </c>
      <c r="M577" s="71">
        <v>575000</v>
      </c>
      <c r="N577" s="27" t="s">
        <v>769</v>
      </c>
      <c r="O577" s="27" t="s">
        <v>769</v>
      </c>
      <c r="P577" s="27"/>
    </row>
    <row r="578" spans="1:16" s="30" customFormat="1">
      <c r="A578" s="4" t="s">
        <v>541</v>
      </c>
      <c r="B578" s="4" t="s">
        <v>14</v>
      </c>
      <c r="C578" s="24">
        <v>70</v>
      </c>
      <c r="D578" s="21">
        <v>68</v>
      </c>
      <c r="E578" s="18">
        <v>70</v>
      </c>
      <c r="F578" s="16">
        <v>57.5</v>
      </c>
      <c r="G578" s="27" t="str">
        <f t="shared" ref="G578:G628" si="18">MID(A578,SEARCH(" ",A578,1)+1,100)</f>
        <v>Stastny</v>
      </c>
      <c r="H578" s="27">
        <v>25</v>
      </c>
      <c r="I578" s="28">
        <f t="shared" ref="I578:I628" si="19">(C578+D578+F578)/3</f>
        <v>65.166666666666671</v>
      </c>
      <c r="J578" s="29" t="s">
        <v>737</v>
      </c>
      <c r="K578" s="29" t="s">
        <v>722</v>
      </c>
      <c r="L578" s="70">
        <v>2</v>
      </c>
      <c r="M578" s="71">
        <v>550000</v>
      </c>
      <c r="N578" s="27"/>
      <c r="O578" s="27" t="s">
        <v>775</v>
      </c>
      <c r="P578" s="27"/>
    </row>
    <row r="579" spans="1:16" s="30" customFormat="1">
      <c r="A579" s="30" t="s">
        <v>564</v>
      </c>
      <c r="B579" s="27" t="s">
        <v>9</v>
      </c>
      <c r="C579" s="31">
        <v>75</v>
      </c>
      <c r="D579" s="32">
        <v>75</v>
      </c>
      <c r="E579" s="33">
        <v>63</v>
      </c>
      <c r="F579" s="34">
        <v>65</v>
      </c>
      <c r="G579" s="27" t="str">
        <f t="shared" si="18"/>
        <v>Gragnani</v>
      </c>
      <c r="H579" s="30">
        <v>20</v>
      </c>
      <c r="I579" s="28">
        <f t="shared" si="19"/>
        <v>71.666666666666671</v>
      </c>
      <c r="J579" s="30" t="s">
        <v>746</v>
      </c>
      <c r="K579" s="30" t="s">
        <v>720</v>
      </c>
      <c r="L579" s="70">
        <v>2</v>
      </c>
      <c r="M579" s="71">
        <v>750000</v>
      </c>
      <c r="N579" s="27" t="s">
        <v>769</v>
      </c>
      <c r="O579" s="27" t="s">
        <v>769</v>
      </c>
      <c r="P579" s="27"/>
    </row>
    <row r="580" spans="1:16" s="30" customFormat="1">
      <c r="A580" s="4" t="s">
        <v>59</v>
      </c>
      <c r="B580" s="4" t="s">
        <v>14</v>
      </c>
      <c r="C580" s="24">
        <v>65</v>
      </c>
      <c r="D580" s="21">
        <v>60</v>
      </c>
      <c r="E580" s="18">
        <v>81</v>
      </c>
      <c r="F580" s="16">
        <v>70</v>
      </c>
      <c r="G580" s="27" t="str">
        <f t="shared" si="18"/>
        <v>Gordon</v>
      </c>
      <c r="H580" s="27">
        <v>24</v>
      </c>
      <c r="I580" s="28">
        <f t="shared" si="19"/>
        <v>65</v>
      </c>
      <c r="J580" s="29" t="s">
        <v>738</v>
      </c>
      <c r="K580" s="29" t="s">
        <v>14</v>
      </c>
      <c r="L580" s="70">
        <v>1</v>
      </c>
      <c r="M580" s="71">
        <v>775000</v>
      </c>
      <c r="N580" s="27"/>
      <c r="O580" s="27" t="s">
        <v>774</v>
      </c>
      <c r="P580" s="27"/>
    </row>
    <row r="581" spans="1:16" s="30" customFormat="1">
      <c r="A581" s="30" t="s">
        <v>568</v>
      </c>
      <c r="B581" s="27" t="s">
        <v>9</v>
      </c>
      <c r="C581" s="31">
        <v>62</v>
      </c>
      <c r="D581" s="32">
        <v>61</v>
      </c>
      <c r="E581" s="33">
        <v>63</v>
      </c>
      <c r="F581" s="34">
        <v>61</v>
      </c>
      <c r="G581" s="27" t="str">
        <f t="shared" si="18"/>
        <v>Harrison</v>
      </c>
      <c r="H581" s="30">
        <v>25</v>
      </c>
      <c r="I581" s="28">
        <f t="shared" si="19"/>
        <v>61.333333333333336</v>
      </c>
      <c r="J581" s="30" t="s">
        <v>742</v>
      </c>
      <c r="K581" s="30" t="s">
        <v>722</v>
      </c>
      <c r="L581" s="27">
        <v>1</v>
      </c>
      <c r="M581" s="71">
        <v>550000</v>
      </c>
      <c r="N581" s="27"/>
      <c r="O581" s="27" t="s">
        <v>775</v>
      </c>
    </row>
    <row r="582" spans="1:16" s="30" customFormat="1">
      <c r="A582" s="4" t="s">
        <v>160</v>
      </c>
      <c r="B582" s="4" t="s">
        <v>14</v>
      </c>
      <c r="C582" s="24">
        <v>70</v>
      </c>
      <c r="D582" s="21">
        <v>65</v>
      </c>
      <c r="E582" s="18">
        <v>84</v>
      </c>
      <c r="F582" s="16">
        <v>60</v>
      </c>
      <c r="G582" s="27" t="str">
        <f t="shared" si="18"/>
        <v>Moore</v>
      </c>
      <c r="H582" s="27">
        <v>27</v>
      </c>
      <c r="I582" s="28">
        <f t="shared" si="19"/>
        <v>65</v>
      </c>
      <c r="J582" s="29" t="s">
        <v>738</v>
      </c>
      <c r="K582" s="29" t="s">
        <v>722</v>
      </c>
      <c r="L582" s="70">
        <v>1</v>
      </c>
      <c r="M582" s="71">
        <v>900000</v>
      </c>
      <c r="N582" s="27"/>
      <c r="O582" s="27" t="s">
        <v>770</v>
      </c>
      <c r="P582" s="27"/>
    </row>
    <row r="583" spans="1:16" s="30" customFormat="1">
      <c r="A583" s="4" t="s">
        <v>204</v>
      </c>
      <c r="B583" s="4" t="s">
        <v>11</v>
      </c>
      <c r="C583" s="24">
        <v>70</v>
      </c>
      <c r="D583" s="21">
        <v>65</v>
      </c>
      <c r="E583" s="18">
        <v>86</v>
      </c>
      <c r="F583" s="16">
        <v>62.5</v>
      </c>
      <c r="G583" s="27" t="str">
        <f t="shared" si="18"/>
        <v>Laperriere</v>
      </c>
      <c r="H583" s="27">
        <v>33</v>
      </c>
      <c r="I583" s="28">
        <f t="shared" si="19"/>
        <v>65.833333333333329</v>
      </c>
      <c r="J583" s="29" t="s">
        <v>738</v>
      </c>
      <c r="K583" s="29" t="s">
        <v>724</v>
      </c>
      <c r="L583" s="70">
        <v>1</v>
      </c>
      <c r="M583" s="71">
        <v>1150000</v>
      </c>
      <c r="O583" s="27" t="s">
        <v>770</v>
      </c>
      <c r="P583" s="27"/>
    </row>
    <row r="584" spans="1:16" s="30" customFormat="1">
      <c r="A584" s="4" t="s">
        <v>308</v>
      </c>
      <c r="B584" s="4" t="s">
        <v>9</v>
      </c>
      <c r="C584" s="24">
        <v>75</v>
      </c>
      <c r="D584" s="21">
        <v>74</v>
      </c>
      <c r="E584" s="18">
        <v>60</v>
      </c>
      <c r="F584" s="16">
        <v>75</v>
      </c>
      <c r="G584" s="27" t="str">
        <f t="shared" si="18"/>
        <v>Giordano</v>
      </c>
      <c r="H584" s="27">
        <v>24</v>
      </c>
      <c r="I584" s="28">
        <f t="shared" si="19"/>
        <v>74.666666666666671</v>
      </c>
      <c r="J584" s="29" t="s">
        <v>746</v>
      </c>
      <c r="K584" s="29" t="s">
        <v>721</v>
      </c>
      <c r="L584" s="70">
        <v>3</v>
      </c>
      <c r="M584" s="71">
        <v>1000000</v>
      </c>
      <c r="N584" s="27"/>
      <c r="O584" s="27" t="s">
        <v>774</v>
      </c>
      <c r="P584" s="27"/>
    </row>
    <row r="585" spans="1:16" s="30" customFormat="1">
      <c r="A585" s="4" t="s">
        <v>205</v>
      </c>
      <c r="B585" s="4" t="s">
        <v>9</v>
      </c>
      <c r="C585" s="24">
        <v>75</v>
      </c>
      <c r="D585" s="21">
        <v>75</v>
      </c>
      <c r="E585" s="18">
        <v>60</v>
      </c>
      <c r="F585" s="16">
        <v>65</v>
      </c>
      <c r="G585" s="27" t="str">
        <f t="shared" si="18"/>
        <v>White</v>
      </c>
      <c r="H585" s="27">
        <v>23</v>
      </c>
      <c r="I585" s="28">
        <f t="shared" si="19"/>
        <v>71.666666666666671</v>
      </c>
      <c r="J585" s="29" t="s">
        <v>746</v>
      </c>
      <c r="K585" s="29" t="s">
        <v>720</v>
      </c>
      <c r="L585" s="70">
        <v>3</v>
      </c>
      <c r="M585" s="71">
        <v>1000000</v>
      </c>
      <c r="N585" s="27"/>
      <c r="O585" s="27" t="s">
        <v>774</v>
      </c>
      <c r="P585" s="27"/>
    </row>
    <row r="586" spans="1:16" s="30" customFormat="1">
      <c r="A586" s="4" t="s">
        <v>359</v>
      </c>
      <c r="B586" s="4" t="s">
        <v>9</v>
      </c>
      <c r="C586" s="24">
        <v>75</v>
      </c>
      <c r="D586" s="21">
        <v>74</v>
      </c>
      <c r="E586" s="18">
        <v>60</v>
      </c>
      <c r="F586" s="16">
        <v>74.5</v>
      </c>
      <c r="G586" s="27" t="str">
        <f t="shared" si="18"/>
        <v>Van Ryn</v>
      </c>
      <c r="H586" s="27">
        <v>28</v>
      </c>
      <c r="I586" s="28">
        <f t="shared" si="19"/>
        <v>74.5</v>
      </c>
      <c r="J586" s="29" t="s">
        <v>746</v>
      </c>
      <c r="K586" s="29" t="s">
        <v>722</v>
      </c>
      <c r="L586" s="27">
        <v>3</v>
      </c>
      <c r="M586" s="71">
        <v>1050000</v>
      </c>
      <c r="N586" s="27"/>
      <c r="O586" s="27" t="s">
        <v>770</v>
      </c>
      <c r="P586" s="27"/>
    </row>
    <row r="587" spans="1:16" s="30" customFormat="1">
      <c r="A587" s="4" t="s">
        <v>326</v>
      </c>
      <c r="B587" s="4" t="s">
        <v>7</v>
      </c>
      <c r="C587" s="24">
        <v>65</v>
      </c>
      <c r="D587" s="21">
        <v>60</v>
      </c>
      <c r="E587" s="18">
        <v>70</v>
      </c>
      <c r="F587" s="16">
        <v>60</v>
      </c>
      <c r="G587" s="27" t="str">
        <f t="shared" si="18"/>
        <v>Ellis</v>
      </c>
      <c r="H587" s="27">
        <v>26</v>
      </c>
      <c r="I587" s="28">
        <f t="shared" si="19"/>
        <v>61.666666666666664</v>
      </c>
      <c r="J587" s="29" t="s">
        <v>738</v>
      </c>
      <c r="K587" s="29" t="s">
        <v>720</v>
      </c>
      <c r="L587" s="70">
        <v>2</v>
      </c>
      <c r="M587" s="71">
        <v>550000</v>
      </c>
      <c r="N587" s="27"/>
      <c r="O587" s="27" t="s">
        <v>775</v>
      </c>
    </row>
    <row r="588" spans="1:16" s="30" customFormat="1">
      <c r="A588" s="30" t="s">
        <v>613</v>
      </c>
      <c r="B588" s="27" t="s">
        <v>11</v>
      </c>
      <c r="C588" s="31">
        <v>65</v>
      </c>
      <c r="D588" s="32">
        <v>63</v>
      </c>
      <c r="E588" s="33">
        <v>82</v>
      </c>
      <c r="F588" s="34">
        <v>67</v>
      </c>
      <c r="G588" s="27" t="str">
        <f t="shared" si="18"/>
        <v>Ward</v>
      </c>
      <c r="H588" s="30">
        <v>27</v>
      </c>
      <c r="I588" s="28">
        <f t="shared" si="19"/>
        <v>65</v>
      </c>
      <c r="J588" s="27" t="s">
        <v>738</v>
      </c>
      <c r="K588" s="27" t="s">
        <v>14</v>
      </c>
      <c r="L588" s="70">
        <v>1</v>
      </c>
      <c r="M588" s="71">
        <v>1000000</v>
      </c>
      <c r="N588" s="27"/>
      <c r="O588" s="27" t="s">
        <v>770</v>
      </c>
      <c r="P588" s="27"/>
    </row>
    <row r="589" spans="1:16" s="30" customFormat="1">
      <c r="A589" s="4" t="s">
        <v>320</v>
      </c>
      <c r="B589" s="4" t="s">
        <v>11</v>
      </c>
      <c r="C589" s="24">
        <v>65</v>
      </c>
      <c r="D589" s="21">
        <v>65</v>
      </c>
      <c r="E589" s="18">
        <v>70</v>
      </c>
      <c r="F589" s="16">
        <v>65</v>
      </c>
      <c r="G589" s="27" t="str">
        <f t="shared" si="18"/>
        <v>Dandenault</v>
      </c>
      <c r="H589" s="27">
        <v>31</v>
      </c>
      <c r="I589" s="28">
        <f t="shared" si="19"/>
        <v>65</v>
      </c>
      <c r="J589" s="29" t="s">
        <v>738</v>
      </c>
      <c r="K589" s="29" t="s">
        <v>722</v>
      </c>
      <c r="L589" s="27">
        <v>2</v>
      </c>
      <c r="M589" s="71">
        <v>750000</v>
      </c>
      <c r="N589" s="27"/>
      <c r="O589" s="27" t="s">
        <v>770</v>
      </c>
      <c r="P589" s="27"/>
    </row>
    <row r="590" spans="1:16" s="30" customFormat="1">
      <c r="A590" s="4" t="s">
        <v>489</v>
      </c>
      <c r="B590" s="4" t="s">
        <v>7</v>
      </c>
      <c r="C590" s="24">
        <v>70</v>
      </c>
      <c r="D590" s="21">
        <v>68</v>
      </c>
      <c r="E590" s="18">
        <v>75</v>
      </c>
      <c r="F590" s="16">
        <v>66.5</v>
      </c>
      <c r="G590" s="27" t="str">
        <f t="shared" si="18"/>
        <v>Veilleux</v>
      </c>
      <c r="H590" s="27">
        <v>26</v>
      </c>
      <c r="I590" s="28">
        <f t="shared" si="19"/>
        <v>68.166666666666671</v>
      </c>
      <c r="J590" s="29" t="s">
        <v>742</v>
      </c>
      <c r="K590" s="29" t="s">
        <v>14</v>
      </c>
      <c r="L590" s="70">
        <v>1</v>
      </c>
      <c r="M590" s="71">
        <v>862000</v>
      </c>
      <c r="N590" s="27"/>
      <c r="O590" s="27" t="s">
        <v>775</v>
      </c>
      <c r="P590" s="27"/>
    </row>
    <row r="591" spans="1:16" s="30" customFormat="1">
      <c r="A591" s="30" t="s">
        <v>553</v>
      </c>
      <c r="B591" s="27" t="s">
        <v>11</v>
      </c>
      <c r="C591" s="31">
        <v>64</v>
      </c>
      <c r="D591" s="32">
        <v>62</v>
      </c>
      <c r="E591" s="33">
        <v>66</v>
      </c>
      <c r="F591" s="34">
        <v>68</v>
      </c>
      <c r="G591" s="27" t="str">
        <f t="shared" si="18"/>
        <v>Clutterbuck</v>
      </c>
      <c r="H591" s="30">
        <v>20</v>
      </c>
      <c r="I591" s="28">
        <f t="shared" si="19"/>
        <v>64.666666666666671</v>
      </c>
      <c r="J591" s="27" t="s">
        <v>738</v>
      </c>
      <c r="K591" s="27" t="s">
        <v>721</v>
      </c>
      <c r="L591" s="70">
        <v>2</v>
      </c>
      <c r="M591" s="71">
        <v>725000</v>
      </c>
      <c r="N591" s="27" t="s">
        <v>769</v>
      </c>
      <c r="O591" s="27" t="s">
        <v>769</v>
      </c>
      <c r="P591" s="27"/>
    </row>
    <row r="592" spans="1:16" s="30" customFormat="1">
      <c r="A592" s="4" t="s">
        <v>396</v>
      </c>
      <c r="B592" s="4" t="s">
        <v>7</v>
      </c>
      <c r="C592" s="24">
        <v>65</v>
      </c>
      <c r="D592" s="21">
        <v>60</v>
      </c>
      <c r="E592" s="18">
        <v>70</v>
      </c>
      <c r="F592" s="16">
        <v>60</v>
      </c>
      <c r="G592" s="27" t="str">
        <f t="shared" si="18"/>
        <v>Rissmiller</v>
      </c>
      <c r="H592" s="27">
        <v>29</v>
      </c>
      <c r="I592" s="28">
        <f t="shared" si="19"/>
        <v>61.666666666666664</v>
      </c>
      <c r="J592" s="29" t="s">
        <v>742</v>
      </c>
      <c r="K592" s="29" t="s">
        <v>14</v>
      </c>
      <c r="L592" s="70">
        <v>3</v>
      </c>
      <c r="M592" s="71">
        <v>1000000</v>
      </c>
      <c r="N592" s="27"/>
      <c r="O592" s="27" t="s">
        <v>770</v>
      </c>
    </row>
    <row r="593" spans="1:16" s="30" customFormat="1">
      <c r="A593" s="4" t="s">
        <v>67</v>
      </c>
      <c r="B593" s="4" t="s">
        <v>9</v>
      </c>
      <c r="C593" s="24">
        <v>72</v>
      </c>
      <c r="D593" s="21">
        <v>68</v>
      </c>
      <c r="E593" s="18">
        <v>60</v>
      </c>
      <c r="F593" s="16">
        <v>69</v>
      </c>
      <c r="G593" s="27" t="str">
        <f t="shared" si="18"/>
        <v>Bell</v>
      </c>
      <c r="H593" s="27">
        <v>24</v>
      </c>
      <c r="I593" s="28">
        <f t="shared" si="19"/>
        <v>69.666666666666671</v>
      </c>
      <c r="J593" s="29" t="s">
        <v>746</v>
      </c>
      <c r="K593" s="29" t="s">
        <v>722</v>
      </c>
      <c r="L593" s="70">
        <v>1</v>
      </c>
      <c r="M593" s="71">
        <v>550000</v>
      </c>
      <c r="N593" s="27"/>
      <c r="O593" s="27" t="s">
        <v>774</v>
      </c>
      <c r="P593" s="27"/>
    </row>
    <row r="594" spans="1:16" s="30" customFormat="1">
      <c r="A594" s="4" t="s">
        <v>330</v>
      </c>
      <c r="B594" s="4" t="s">
        <v>7</v>
      </c>
      <c r="C594" s="24">
        <v>60</v>
      </c>
      <c r="D594" s="21">
        <v>60</v>
      </c>
      <c r="E594" s="18">
        <v>75</v>
      </c>
      <c r="F594" s="16">
        <v>60</v>
      </c>
      <c r="G594" s="27" t="str">
        <f t="shared" si="18"/>
        <v>Pettinger</v>
      </c>
      <c r="H594" s="27">
        <v>27</v>
      </c>
      <c r="I594" s="28">
        <f t="shared" si="19"/>
        <v>60</v>
      </c>
      <c r="J594" s="29" t="s">
        <v>743</v>
      </c>
      <c r="K594" s="29" t="s">
        <v>14</v>
      </c>
      <c r="L594" s="70">
        <v>2</v>
      </c>
      <c r="M594" s="71">
        <v>1000000</v>
      </c>
      <c r="N594" s="27"/>
      <c r="O594" s="27" t="s">
        <v>770</v>
      </c>
    </row>
    <row r="595" spans="1:16" s="30" customFormat="1">
      <c r="A595" s="4" t="s">
        <v>255</v>
      </c>
      <c r="B595" s="4" t="s">
        <v>7</v>
      </c>
      <c r="C595" s="24">
        <v>70</v>
      </c>
      <c r="D595" s="21">
        <v>70</v>
      </c>
      <c r="E595" s="18">
        <v>60</v>
      </c>
      <c r="F595" s="16">
        <v>69</v>
      </c>
      <c r="G595" s="27" t="str">
        <f t="shared" si="18"/>
        <v>Sim</v>
      </c>
      <c r="H595" s="27">
        <v>30</v>
      </c>
      <c r="I595" s="28">
        <f t="shared" si="19"/>
        <v>69.666666666666671</v>
      </c>
      <c r="J595" s="29" t="s">
        <v>736</v>
      </c>
      <c r="K595" s="29" t="s">
        <v>722</v>
      </c>
      <c r="L595" s="27">
        <v>3</v>
      </c>
      <c r="M595" s="71">
        <v>1000000</v>
      </c>
      <c r="N595" s="27"/>
      <c r="O595" s="27" t="s">
        <v>770</v>
      </c>
      <c r="P595" s="27"/>
    </row>
    <row r="596" spans="1:16" s="30" customFormat="1">
      <c r="A596" s="30" t="s">
        <v>636</v>
      </c>
      <c r="B596" s="27" t="s">
        <v>11</v>
      </c>
      <c r="C596" s="31">
        <v>63</v>
      </c>
      <c r="D596" s="32">
        <v>62</v>
      </c>
      <c r="E596" s="33">
        <v>64</v>
      </c>
      <c r="F596" s="34">
        <v>66</v>
      </c>
      <c r="G596" s="27" t="str">
        <f t="shared" si="18"/>
        <v>Stalberg</v>
      </c>
      <c r="H596" s="30">
        <v>21</v>
      </c>
      <c r="I596" s="28">
        <f t="shared" si="19"/>
        <v>63.666666666666664</v>
      </c>
      <c r="J596" s="30" t="s">
        <v>749</v>
      </c>
      <c r="K596" s="30" t="s">
        <v>721</v>
      </c>
      <c r="L596" s="70">
        <v>1</v>
      </c>
      <c r="M596" s="71">
        <v>850000</v>
      </c>
      <c r="N596" s="27" t="s">
        <v>769</v>
      </c>
      <c r="O596" s="27" t="s">
        <v>769</v>
      </c>
      <c r="P596" s="27"/>
    </row>
    <row r="597" spans="1:16" s="30" customFormat="1">
      <c r="A597" s="30" t="s">
        <v>594</v>
      </c>
      <c r="B597" s="27" t="s">
        <v>11</v>
      </c>
      <c r="C597" s="31">
        <v>65</v>
      </c>
      <c r="D597" s="32">
        <v>62</v>
      </c>
      <c r="E597" s="33">
        <v>67</v>
      </c>
      <c r="F597" s="34">
        <v>63</v>
      </c>
      <c r="G597" s="27" t="str">
        <f t="shared" si="18"/>
        <v>Powe</v>
      </c>
      <c r="H597" s="30">
        <v>22</v>
      </c>
      <c r="I597" s="28">
        <f t="shared" si="19"/>
        <v>63.333333333333336</v>
      </c>
      <c r="J597" s="30" t="s">
        <v>738</v>
      </c>
      <c r="K597" s="30" t="s">
        <v>721</v>
      </c>
      <c r="L597" s="70">
        <v>2</v>
      </c>
      <c r="M597" s="71">
        <v>550000</v>
      </c>
      <c r="N597" s="27"/>
      <c r="O597" s="27" t="s">
        <v>774</v>
      </c>
      <c r="P597" s="27"/>
    </row>
    <row r="598" spans="1:16" s="30" customFormat="1">
      <c r="A598" s="4" t="s">
        <v>112</v>
      </c>
      <c r="B598" s="4" t="s">
        <v>7</v>
      </c>
      <c r="C598" s="24">
        <v>68</v>
      </c>
      <c r="D598" s="21">
        <v>68</v>
      </c>
      <c r="E598" s="18">
        <v>68</v>
      </c>
      <c r="F598" s="16">
        <v>68</v>
      </c>
      <c r="G598" s="27" t="str">
        <f t="shared" si="18"/>
        <v>McLeod</v>
      </c>
      <c r="H598" s="27">
        <v>23</v>
      </c>
      <c r="I598" s="28">
        <f t="shared" si="19"/>
        <v>68</v>
      </c>
      <c r="J598" s="29" t="s">
        <v>742</v>
      </c>
      <c r="K598" s="29" t="s">
        <v>722</v>
      </c>
      <c r="L598" s="70">
        <v>1</v>
      </c>
      <c r="M598" s="71">
        <v>552000</v>
      </c>
      <c r="N598" s="27"/>
      <c r="O598" s="27" t="s">
        <v>774</v>
      </c>
      <c r="P598" s="27"/>
    </row>
    <row r="599" spans="1:16" s="30" customFormat="1">
      <c r="A599" s="4" t="s">
        <v>452</v>
      </c>
      <c r="B599" s="4" t="s">
        <v>14</v>
      </c>
      <c r="C599" s="24">
        <v>68</v>
      </c>
      <c r="D599" s="21">
        <v>65</v>
      </c>
      <c r="E599" s="18">
        <v>60</v>
      </c>
      <c r="F599" s="16">
        <v>60</v>
      </c>
      <c r="G599" s="27" t="str">
        <f t="shared" si="18"/>
        <v>Stone</v>
      </c>
      <c r="H599" s="27">
        <v>22</v>
      </c>
      <c r="I599" s="28">
        <f t="shared" si="19"/>
        <v>64.333333333333329</v>
      </c>
      <c r="J599" s="29" t="s">
        <v>737</v>
      </c>
      <c r="K599" s="29" t="s">
        <v>719</v>
      </c>
      <c r="L599" s="70">
        <v>1</v>
      </c>
      <c r="M599" s="71">
        <v>550000</v>
      </c>
      <c r="N599" s="27"/>
      <c r="O599" s="27" t="s">
        <v>774</v>
      </c>
      <c r="P599" s="27"/>
    </row>
    <row r="600" spans="1:16" s="30" customFormat="1">
      <c r="A600" s="4" t="s">
        <v>50</v>
      </c>
      <c r="B600" s="4" t="s">
        <v>14</v>
      </c>
      <c r="C600" s="24">
        <v>65</v>
      </c>
      <c r="D600" s="21">
        <v>65</v>
      </c>
      <c r="E600" s="18">
        <v>78</v>
      </c>
      <c r="F600" s="16">
        <v>62.5</v>
      </c>
      <c r="G600" s="27" t="str">
        <f t="shared" si="18"/>
        <v>Guite</v>
      </c>
      <c r="H600" s="27">
        <v>29</v>
      </c>
      <c r="I600" s="28">
        <f t="shared" si="19"/>
        <v>64.166666666666671</v>
      </c>
      <c r="J600" s="29" t="s">
        <v>738</v>
      </c>
      <c r="K600" s="29" t="s">
        <v>722</v>
      </c>
      <c r="L600" s="70">
        <v>1</v>
      </c>
      <c r="M600" s="71">
        <v>600000</v>
      </c>
      <c r="N600" s="27"/>
      <c r="O600" s="27" t="s">
        <v>770</v>
      </c>
      <c r="P600" s="27"/>
    </row>
    <row r="601" spans="1:16" s="30" customFormat="1">
      <c r="A601" s="4" t="s">
        <v>180</v>
      </c>
      <c r="B601" s="4" t="s">
        <v>7</v>
      </c>
      <c r="C601" s="24">
        <v>65</v>
      </c>
      <c r="D601" s="21">
        <v>65</v>
      </c>
      <c r="E601" s="18">
        <v>77</v>
      </c>
      <c r="F601" s="16">
        <v>70</v>
      </c>
      <c r="G601" s="27" t="str">
        <f t="shared" si="18"/>
        <v>Moreau</v>
      </c>
      <c r="H601" s="27">
        <v>32</v>
      </c>
      <c r="I601" s="28">
        <f t="shared" si="19"/>
        <v>66.666666666666671</v>
      </c>
      <c r="J601" s="29" t="s">
        <v>742</v>
      </c>
      <c r="K601" s="29" t="s">
        <v>722</v>
      </c>
      <c r="L601" s="70">
        <v>4</v>
      </c>
      <c r="M601" s="71">
        <v>900000</v>
      </c>
      <c r="O601" s="27" t="s">
        <v>770</v>
      </c>
      <c r="P601" s="27"/>
    </row>
    <row r="602" spans="1:16" s="30" customFormat="1">
      <c r="A602" s="4" t="s">
        <v>58</v>
      </c>
      <c r="B602" s="4" t="s">
        <v>14</v>
      </c>
      <c r="C602" s="24">
        <v>70</v>
      </c>
      <c r="D602" s="21">
        <v>60</v>
      </c>
      <c r="E602" s="18">
        <v>72</v>
      </c>
      <c r="F602" s="16">
        <v>60</v>
      </c>
      <c r="G602" s="27" t="str">
        <f t="shared" si="18"/>
        <v>Devereaux</v>
      </c>
      <c r="H602" s="27">
        <v>29</v>
      </c>
      <c r="I602" s="28">
        <f t="shared" si="19"/>
        <v>63.333333333333336</v>
      </c>
      <c r="J602" s="29" t="s">
        <v>742</v>
      </c>
      <c r="K602" s="29" t="s">
        <v>721</v>
      </c>
      <c r="L602" s="27">
        <v>2</v>
      </c>
      <c r="M602" s="71">
        <v>575000</v>
      </c>
      <c r="N602" s="27"/>
      <c r="O602" s="27" t="s">
        <v>770</v>
      </c>
      <c r="P602" s="27"/>
    </row>
    <row r="603" spans="1:16" s="30" customFormat="1">
      <c r="A603" s="4" t="s">
        <v>482</v>
      </c>
      <c r="B603" s="4" t="s">
        <v>11</v>
      </c>
      <c r="C603" s="24">
        <v>65</v>
      </c>
      <c r="D603" s="21">
        <v>60</v>
      </c>
      <c r="E603" s="18">
        <v>65</v>
      </c>
      <c r="F603" s="16">
        <v>65</v>
      </c>
      <c r="G603" s="27" t="str">
        <f t="shared" si="18"/>
        <v>Donovan</v>
      </c>
      <c r="H603" s="27">
        <v>32</v>
      </c>
      <c r="I603" s="28">
        <f t="shared" si="19"/>
        <v>63.333333333333336</v>
      </c>
      <c r="J603" s="29" t="s">
        <v>742</v>
      </c>
      <c r="K603" s="29" t="s">
        <v>14</v>
      </c>
      <c r="L603" s="27">
        <v>2</v>
      </c>
      <c r="M603" s="71">
        <v>625000</v>
      </c>
      <c r="N603" s="27"/>
      <c r="O603" s="27" t="s">
        <v>770</v>
      </c>
      <c r="P603" s="27"/>
    </row>
    <row r="604" spans="1:16" s="30" customFormat="1">
      <c r="A604" s="30" t="s">
        <v>574</v>
      </c>
      <c r="B604" s="27" t="s">
        <v>14</v>
      </c>
      <c r="C604" s="31">
        <v>62</v>
      </c>
      <c r="D604" s="32">
        <v>61</v>
      </c>
      <c r="E604" s="33">
        <v>83</v>
      </c>
      <c r="F604" s="34">
        <v>66</v>
      </c>
      <c r="G604" s="27" t="str">
        <f t="shared" si="18"/>
        <v>Konopka</v>
      </c>
      <c r="H604" s="30">
        <v>26</v>
      </c>
      <c r="I604" s="28">
        <f t="shared" si="19"/>
        <v>63</v>
      </c>
      <c r="J604" s="27" t="s">
        <v>738</v>
      </c>
      <c r="K604" s="27" t="s">
        <v>14</v>
      </c>
      <c r="L604" s="70">
        <v>2</v>
      </c>
      <c r="M604" s="71">
        <v>900000</v>
      </c>
      <c r="N604" s="27"/>
      <c r="O604" s="27" t="s">
        <v>775</v>
      </c>
      <c r="P604" s="27"/>
    </row>
    <row r="605" spans="1:16" s="30" customFormat="1">
      <c r="A605" s="4" t="s">
        <v>153</v>
      </c>
      <c r="B605" s="4" t="s">
        <v>14</v>
      </c>
      <c r="C605" s="24">
        <v>66</v>
      </c>
      <c r="D605" s="21">
        <v>65</v>
      </c>
      <c r="E605" s="18">
        <v>58</v>
      </c>
      <c r="F605" s="16">
        <v>57.5</v>
      </c>
      <c r="G605" s="27" t="str">
        <f t="shared" si="18"/>
        <v>MacKenzie</v>
      </c>
      <c r="H605" s="27">
        <v>26</v>
      </c>
      <c r="I605" s="28">
        <f t="shared" si="19"/>
        <v>62.833333333333336</v>
      </c>
      <c r="J605" s="29" t="s">
        <v>737</v>
      </c>
      <c r="K605" s="29" t="s">
        <v>721</v>
      </c>
      <c r="L605" s="70">
        <v>2</v>
      </c>
      <c r="M605" s="71">
        <v>550000</v>
      </c>
      <c r="N605" s="27"/>
      <c r="O605" s="27" t="s">
        <v>775</v>
      </c>
      <c r="P605" s="27"/>
    </row>
    <row r="606" spans="1:16" s="30" customFormat="1">
      <c r="A606" s="4" t="s">
        <v>208</v>
      </c>
      <c r="B606" s="4" t="s">
        <v>11</v>
      </c>
      <c r="C606" s="24">
        <v>60</v>
      </c>
      <c r="D606" s="21">
        <v>60</v>
      </c>
      <c r="E606" s="18">
        <v>75</v>
      </c>
      <c r="F606" s="16">
        <v>67.5</v>
      </c>
      <c r="G606" s="27" t="str">
        <f t="shared" si="18"/>
        <v>Mayers</v>
      </c>
      <c r="H606" s="27">
        <v>33</v>
      </c>
      <c r="I606" s="28">
        <f t="shared" si="19"/>
        <v>62.5</v>
      </c>
      <c r="J606" s="29" t="s">
        <v>736</v>
      </c>
      <c r="K606" s="29" t="s">
        <v>9</v>
      </c>
      <c r="L606" s="70">
        <v>3</v>
      </c>
      <c r="M606" s="71">
        <v>780000</v>
      </c>
      <c r="O606" s="27" t="s">
        <v>770</v>
      </c>
    </row>
    <row r="607" spans="1:16" s="30" customFormat="1">
      <c r="A607" s="30" t="s">
        <v>567</v>
      </c>
      <c r="B607" s="27" t="s">
        <v>11</v>
      </c>
      <c r="C607" s="31">
        <v>60</v>
      </c>
      <c r="D607" s="32">
        <v>64</v>
      </c>
      <c r="E607" s="33">
        <v>59</v>
      </c>
      <c r="F607" s="34">
        <v>63</v>
      </c>
      <c r="G607" s="27" t="str">
        <f t="shared" si="18"/>
        <v>Hansen</v>
      </c>
      <c r="H607" s="30">
        <v>21</v>
      </c>
      <c r="I607" s="28">
        <f t="shared" si="19"/>
        <v>62.333333333333336</v>
      </c>
      <c r="J607" s="27" t="s">
        <v>749</v>
      </c>
      <c r="K607" s="27" t="s">
        <v>719</v>
      </c>
      <c r="L607" s="70">
        <v>1</v>
      </c>
      <c r="M607" s="71">
        <v>550000</v>
      </c>
      <c r="N607" s="27" t="s">
        <v>769</v>
      </c>
      <c r="O607" s="27" t="s">
        <v>769</v>
      </c>
    </row>
    <row r="608" spans="1:16" s="30" customFormat="1">
      <c r="A608" s="4" t="s">
        <v>441</v>
      </c>
      <c r="B608" s="4" t="s">
        <v>7</v>
      </c>
      <c r="C608" s="24">
        <v>68</v>
      </c>
      <c r="D608" s="21">
        <v>65</v>
      </c>
      <c r="E608" s="18">
        <v>60</v>
      </c>
      <c r="F608" s="16">
        <v>66</v>
      </c>
      <c r="G608" s="27" t="str">
        <f t="shared" si="18"/>
        <v>Bayda</v>
      </c>
      <c r="H608" s="27">
        <v>27</v>
      </c>
      <c r="I608" s="28">
        <f t="shared" si="19"/>
        <v>66.333333333333329</v>
      </c>
      <c r="J608" s="29" t="s">
        <v>743</v>
      </c>
      <c r="K608" s="29" t="s">
        <v>722</v>
      </c>
      <c r="L608" s="70">
        <v>1</v>
      </c>
      <c r="M608" s="71">
        <v>550000</v>
      </c>
      <c r="N608" s="27"/>
      <c r="O608" s="27" t="s">
        <v>770</v>
      </c>
      <c r="P608" s="27"/>
    </row>
    <row r="609" spans="1:16" s="30" customFormat="1">
      <c r="A609" s="4" t="s">
        <v>13</v>
      </c>
      <c r="B609" s="4" t="s">
        <v>11</v>
      </c>
      <c r="C609" s="24">
        <v>60</v>
      </c>
      <c r="D609" s="21">
        <v>60</v>
      </c>
      <c r="E609" s="18">
        <v>75</v>
      </c>
      <c r="F609" s="16">
        <v>65</v>
      </c>
      <c r="G609" s="27" t="str">
        <f t="shared" si="18"/>
        <v>Hall</v>
      </c>
      <c r="H609" s="27">
        <v>27</v>
      </c>
      <c r="I609" s="28">
        <f t="shared" si="19"/>
        <v>61.666666666666664</v>
      </c>
      <c r="J609" s="29" t="s">
        <v>738</v>
      </c>
      <c r="K609" s="29" t="s">
        <v>14</v>
      </c>
      <c r="L609" s="70">
        <v>3</v>
      </c>
      <c r="M609" s="71">
        <v>600000</v>
      </c>
      <c r="N609" s="27"/>
      <c r="O609" s="27" t="s">
        <v>770</v>
      </c>
    </row>
    <row r="610" spans="1:16" s="30" customFormat="1">
      <c r="A610" s="30" t="s">
        <v>602</v>
      </c>
      <c r="B610" s="27" t="s">
        <v>11</v>
      </c>
      <c r="C610" s="31">
        <v>61</v>
      </c>
      <c r="D610" s="32">
        <v>55</v>
      </c>
      <c r="E610" s="33">
        <v>56</v>
      </c>
      <c r="F610" s="34">
        <v>66</v>
      </c>
      <c r="G610" s="27" t="str">
        <f t="shared" si="18"/>
        <v>Skille</v>
      </c>
      <c r="H610" s="30">
        <v>20</v>
      </c>
      <c r="I610" s="28">
        <f t="shared" si="19"/>
        <v>60.666666666666664</v>
      </c>
      <c r="J610" s="27" t="s">
        <v>736</v>
      </c>
      <c r="K610" s="27" t="s">
        <v>720</v>
      </c>
      <c r="L610" s="70">
        <v>2</v>
      </c>
      <c r="M610" s="71">
        <v>850000</v>
      </c>
      <c r="N610" s="27" t="s">
        <v>769</v>
      </c>
      <c r="O610" s="27" t="s">
        <v>769</v>
      </c>
    </row>
    <row r="611" spans="1:16" s="30" customFormat="1">
      <c r="A611" s="30" t="s">
        <v>556</v>
      </c>
      <c r="B611" s="27" t="s">
        <v>7</v>
      </c>
      <c r="C611" s="31">
        <v>64</v>
      </c>
      <c r="D611" s="32">
        <v>67</v>
      </c>
      <c r="E611" s="33">
        <v>81</v>
      </c>
      <c r="F611" s="34">
        <v>61</v>
      </c>
      <c r="G611" s="27" t="str">
        <f t="shared" si="18"/>
        <v>Dwyer</v>
      </c>
      <c r="H611" s="30">
        <v>24</v>
      </c>
      <c r="I611" s="28">
        <f t="shared" si="19"/>
        <v>64</v>
      </c>
      <c r="J611" s="27" t="s">
        <v>738</v>
      </c>
      <c r="K611" s="27" t="s">
        <v>722</v>
      </c>
      <c r="L611" s="70">
        <v>1</v>
      </c>
      <c r="M611" s="71">
        <v>550000</v>
      </c>
      <c r="N611" s="27"/>
      <c r="O611" s="27" t="s">
        <v>774</v>
      </c>
      <c r="P611" s="27"/>
    </row>
    <row r="612" spans="1:16" s="30" customFormat="1">
      <c r="A612" s="4" t="s">
        <v>462</v>
      </c>
      <c r="B612" s="4" t="s">
        <v>14</v>
      </c>
      <c r="C612" s="24">
        <v>60</v>
      </c>
      <c r="D612" s="21">
        <v>66</v>
      </c>
      <c r="E612" s="18">
        <v>72</v>
      </c>
      <c r="F612" s="16">
        <v>62.5</v>
      </c>
      <c r="G612" s="27" t="str">
        <f t="shared" si="18"/>
        <v>Nichol</v>
      </c>
      <c r="H612" s="27">
        <v>33</v>
      </c>
      <c r="I612" s="28">
        <f t="shared" si="19"/>
        <v>62.833333333333336</v>
      </c>
      <c r="J612" s="29" t="s">
        <v>738</v>
      </c>
      <c r="K612" s="29" t="s">
        <v>720</v>
      </c>
      <c r="L612" s="70">
        <v>2</v>
      </c>
      <c r="M612" s="71">
        <v>750000</v>
      </c>
      <c r="O612" s="27" t="s">
        <v>770</v>
      </c>
      <c r="P612" s="27"/>
    </row>
    <row r="613" spans="1:16" s="30" customFormat="1">
      <c r="A613" s="4" t="s">
        <v>53</v>
      </c>
      <c r="B613" s="4" t="s">
        <v>14</v>
      </c>
      <c r="C613" s="24">
        <v>70</v>
      </c>
      <c r="D613" s="21">
        <v>60</v>
      </c>
      <c r="E613" s="18">
        <v>84</v>
      </c>
      <c r="F613" s="16">
        <v>55</v>
      </c>
      <c r="G613" s="27" t="str">
        <f t="shared" si="18"/>
        <v>Betts</v>
      </c>
      <c r="H613" s="27">
        <v>27</v>
      </c>
      <c r="I613" s="28">
        <f t="shared" si="19"/>
        <v>61.666666666666664</v>
      </c>
      <c r="J613" s="29" t="s">
        <v>738</v>
      </c>
      <c r="K613" s="29" t="s">
        <v>14</v>
      </c>
      <c r="L613" s="70">
        <v>2</v>
      </c>
      <c r="M613" s="71">
        <v>615000</v>
      </c>
      <c r="N613" s="27"/>
      <c r="O613" s="27" t="s">
        <v>770</v>
      </c>
    </row>
    <row r="614" spans="1:16" s="30" customFormat="1">
      <c r="A614" s="4" t="s">
        <v>538</v>
      </c>
      <c r="B614" s="4" t="s">
        <v>14</v>
      </c>
      <c r="C614" s="24">
        <v>65</v>
      </c>
      <c r="D614" s="21">
        <v>60</v>
      </c>
      <c r="E614" s="18">
        <v>75</v>
      </c>
      <c r="F614" s="16">
        <v>60</v>
      </c>
      <c r="G614" s="27" t="str">
        <f t="shared" si="18"/>
        <v>Primeau</v>
      </c>
      <c r="H614" s="27">
        <v>31</v>
      </c>
      <c r="I614" s="28">
        <f t="shared" si="19"/>
        <v>61.666666666666664</v>
      </c>
      <c r="J614" s="29" t="s">
        <v>738</v>
      </c>
      <c r="K614" s="29" t="s">
        <v>14</v>
      </c>
      <c r="L614" s="70">
        <v>3</v>
      </c>
      <c r="M614" s="71">
        <v>970000</v>
      </c>
      <c r="N614" s="27"/>
      <c r="O614" s="27" t="s">
        <v>770</v>
      </c>
    </row>
    <row r="615" spans="1:16" s="30" customFormat="1">
      <c r="A615" s="30" t="s">
        <v>624</v>
      </c>
      <c r="B615" s="27" t="s">
        <v>14</v>
      </c>
      <c r="C615" s="31">
        <v>64</v>
      </c>
      <c r="D615" s="32">
        <v>61</v>
      </c>
      <c r="E615" s="33">
        <v>77</v>
      </c>
      <c r="F615" s="34">
        <v>59</v>
      </c>
      <c r="G615" s="27" t="str">
        <f t="shared" si="18"/>
        <v>Tyrell</v>
      </c>
      <c r="H615" s="30">
        <v>18</v>
      </c>
      <c r="I615" s="28">
        <f t="shared" si="19"/>
        <v>61.333333333333336</v>
      </c>
      <c r="J615" s="27" t="s">
        <v>738</v>
      </c>
      <c r="K615" s="27" t="s">
        <v>719</v>
      </c>
      <c r="L615" s="27">
        <v>3</v>
      </c>
      <c r="M615" s="71">
        <v>650000</v>
      </c>
      <c r="N615" s="27" t="s">
        <v>769</v>
      </c>
      <c r="O615" s="27" t="s">
        <v>769</v>
      </c>
    </row>
    <row r="616" spans="1:16" s="30" customFormat="1">
      <c r="A616" s="4" t="s">
        <v>305</v>
      </c>
      <c r="B616" s="4" t="s">
        <v>7</v>
      </c>
      <c r="C616" s="24">
        <v>65</v>
      </c>
      <c r="D616" s="21">
        <v>72</v>
      </c>
      <c r="E616" s="18">
        <v>60</v>
      </c>
      <c r="F616" s="16">
        <v>72.5</v>
      </c>
      <c r="G616" s="27" t="str">
        <f t="shared" si="18"/>
        <v>Bell</v>
      </c>
      <c r="H616" s="27">
        <v>27</v>
      </c>
      <c r="I616" s="28">
        <f t="shared" si="19"/>
        <v>69.833333333333329</v>
      </c>
      <c r="J616" s="29" t="s">
        <v>736</v>
      </c>
      <c r="K616" s="29" t="s">
        <v>723</v>
      </c>
      <c r="L616" s="70">
        <v>1</v>
      </c>
      <c r="M616" s="71">
        <v>575000</v>
      </c>
      <c r="N616" s="27"/>
      <c r="O616" s="27" t="s">
        <v>770</v>
      </c>
      <c r="P616" s="27"/>
    </row>
    <row r="617" spans="1:16" s="30" customFormat="1">
      <c r="A617" s="4" t="s">
        <v>555</v>
      </c>
      <c r="B617" s="4" t="s">
        <v>14</v>
      </c>
      <c r="C617" s="24">
        <v>60</v>
      </c>
      <c r="D617" s="21">
        <v>60</v>
      </c>
      <c r="E617" s="18">
        <v>66</v>
      </c>
      <c r="F617" s="16">
        <v>62.5</v>
      </c>
      <c r="G617" s="27" t="str">
        <f t="shared" si="18"/>
        <v>Dowell</v>
      </c>
      <c r="H617" s="27">
        <v>22</v>
      </c>
      <c r="I617" s="28">
        <f t="shared" si="19"/>
        <v>60.833333333333336</v>
      </c>
      <c r="J617" s="29" t="s">
        <v>738</v>
      </c>
      <c r="K617" s="29" t="s">
        <v>720</v>
      </c>
      <c r="L617" s="70">
        <v>1</v>
      </c>
      <c r="M617" s="71">
        <v>690000</v>
      </c>
      <c r="N617" s="27"/>
      <c r="O617" s="27" t="s">
        <v>774</v>
      </c>
    </row>
    <row r="618" spans="1:16" s="30" customFormat="1">
      <c r="A618" s="4" t="s">
        <v>446</v>
      </c>
      <c r="B618" s="4" t="s">
        <v>14</v>
      </c>
      <c r="C618" s="24">
        <v>60</v>
      </c>
      <c r="D618" s="21">
        <v>60</v>
      </c>
      <c r="E618" s="18">
        <v>76</v>
      </c>
      <c r="F618" s="16">
        <v>62.5</v>
      </c>
      <c r="G618" s="27" t="str">
        <f t="shared" si="18"/>
        <v>Johnson</v>
      </c>
      <c r="H618" s="27">
        <v>31</v>
      </c>
      <c r="I618" s="28">
        <f t="shared" si="19"/>
        <v>60.833333333333336</v>
      </c>
      <c r="J618" s="29" t="s">
        <v>738</v>
      </c>
      <c r="K618" s="29" t="s">
        <v>14</v>
      </c>
      <c r="L618" s="70">
        <v>2</v>
      </c>
      <c r="M618" s="71">
        <v>1000000</v>
      </c>
      <c r="N618" s="27"/>
      <c r="O618" s="27" t="s">
        <v>770</v>
      </c>
    </row>
    <row r="619" spans="1:16" s="30" customFormat="1">
      <c r="A619" s="4" t="s">
        <v>173</v>
      </c>
      <c r="B619" s="4" t="s">
        <v>7</v>
      </c>
      <c r="C619" s="24">
        <v>64</v>
      </c>
      <c r="D619" s="21">
        <v>66</v>
      </c>
      <c r="E619" s="18">
        <v>72</v>
      </c>
      <c r="F619" s="16">
        <v>62.5</v>
      </c>
      <c r="G619" s="27" t="str">
        <f t="shared" si="18"/>
        <v>Nystrom</v>
      </c>
      <c r="H619" s="27">
        <v>24</v>
      </c>
      <c r="I619" s="28">
        <f t="shared" si="19"/>
        <v>64.166666666666671</v>
      </c>
      <c r="J619" s="29" t="s">
        <v>742</v>
      </c>
      <c r="K619" s="29" t="s">
        <v>723</v>
      </c>
      <c r="L619" s="70">
        <v>2</v>
      </c>
      <c r="M619" s="71">
        <v>687000</v>
      </c>
      <c r="N619" s="27"/>
      <c r="O619" s="27" t="s">
        <v>774</v>
      </c>
      <c r="P619" s="27"/>
    </row>
    <row r="620" spans="1:16" s="30" customFormat="1">
      <c r="A620" s="4" t="s">
        <v>239</v>
      </c>
      <c r="B620" s="4" t="s">
        <v>14</v>
      </c>
      <c r="C620" s="24">
        <v>60</v>
      </c>
      <c r="D620" s="21">
        <v>55</v>
      </c>
      <c r="E620" s="18">
        <v>80</v>
      </c>
      <c r="F620" s="16">
        <v>57.5</v>
      </c>
      <c r="G620" s="27" t="str">
        <f t="shared" si="18"/>
        <v>Smithson</v>
      </c>
      <c r="H620" s="27">
        <v>28</v>
      </c>
      <c r="I620" s="28">
        <f t="shared" si="19"/>
        <v>57.5</v>
      </c>
      <c r="J620" s="29" t="s">
        <v>738</v>
      </c>
      <c r="K620" s="29" t="s">
        <v>14</v>
      </c>
      <c r="L620" s="27">
        <v>2</v>
      </c>
      <c r="M620" s="71">
        <v>800000</v>
      </c>
      <c r="N620" s="27"/>
      <c r="O620" s="27" t="s">
        <v>770</v>
      </c>
    </row>
    <row r="621" spans="1:16" s="30" customFormat="1">
      <c r="A621" s="4" t="s">
        <v>10</v>
      </c>
      <c r="B621" s="4" t="s">
        <v>11</v>
      </c>
      <c r="C621" s="24">
        <v>62</v>
      </c>
      <c r="D621" s="21">
        <v>58</v>
      </c>
      <c r="E621" s="18">
        <v>72</v>
      </c>
      <c r="F621" s="16">
        <v>59.5</v>
      </c>
      <c r="G621" s="27" t="str">
        <f t="shared" si="18"/>
        <v>Burish</v>
      </c>
      <c r="H621" s="27">
        <v>24</v>
      </c>
      <c r="I621" s="28">
        <f t="shared" si="19"/>
        <v>59.833333333333336</v>
      </c>
      <c r="J621" s="29" t="s">
        <v>742</v>
      </c>
      <c r="K621" s="29" t="s">
        <v>720</v>
      </c>
      <c r="L621" s="70">
        <v>2</v>
      </c>
      <c r="M621" s="71">
        <v>712000</v>
      </c>
      <c r="N621" s="27"/>
      <c r="O621" s="27" t="s">
        <v>774</v>
      </c>
    </row>
    <row r="622" spans="1:16" s="30" customFormat="1">
      <c r="A622" s="4" t="s">
        <v>513</v>
      </c>
      <c r="B622" s="4" t="s">
        <v>11</v>
      </c>
      <c r="C622" s="24">
        <v>60</v>
      </c>
      <c r="D622" s="21">
        <v>55</v>
      </c>
      <c r="E622" s="18">
        <v>80</v>
      </c>
      <c r="F622" s="16">
        <v>63</v>
      </c>
      <c r="G622" s="27" t="str">
        <f t="shared" si="18"/>
        <v>Kostopoulos</v>
      </c>
      <c r="H622" s="27">
        <v>28</v>
      </c>
      <c r="I622" s="28">
        <f t="shared" si="19"/>
        <v>59.333333333333336</v>
      </c>
      <c r="J622" s="29" t="s">
        <v>738</v>
      </c>
      <c r="K622" s="29" t="s">
        <v>721</v>
      </c>
      <c r="L622" s="70">
        <v>2</v>
      </c>
      <c r="M622" s="71">
        <v>900000</v>
      </c>
      <c r="N622" s="27"/>
      <c r="O622" s="27" t="s">
        <v>770</v>
      </c>
    </row>
    <row r="623" spans="1:16" s="30" customFormat="1">
      <c r="A623" s="30" t="s">
        <v>577</v>
      </c>
      <c r="B623" s="27" t="s">
        <v>11</v>
      </c>
      <c r="C623" s="31">
        <v>60</v>
      </c>
      <c r="D623" s="32">
        <v>57</v>
      </c>
      <c r="E623" s="33">
        <v>61</v>
      </c>
      <c r="F623" s="34">
        <v>59</v>
      </c>
      <c r="G623" s="27" t="str">
        <f t="shared" si="18"/>
        <v>Lewis</v>
      </c>
      <c r="H623" s="30">
        <v>20</v>
      </c>
      <c r="I623" s="28">
        <f t="shared" si="19"/>
        <v>58.666666666666664</v>
      </c>
      <c r="J623" s="27" t="s">
        <v>742</v>
      </c>
      <c r="K623" s="27" t="s">
        <v>719</v>
      </c>
      <c r="L623" s="70">
        <v>2</v>
      </c>
      <c r="M623" s="71">
        <v>855000</v>
      </c>
      <c r="N623" s="27" t="s">
        <v>769</v>
      </c>
      <c r="O623" s="27" t="s">
        <v>769</v>
      </c>
    </row>
    <row r="624" spans="1:16" s="30" customFormat="1">
      <c r="A624" s="4" t="s">
        <v>278</v>
      </c>
      <c r="B624" s="4" t="s">
        <v>14</v>
      </c>
      <c r="C624" s="24">
        <v>60</v>
      </c>
      <c r="D624" s="21">
        <v>60</v>
      </c>
      <c r="E624" s="18">
        <v>55</v>
      </c>
      <c r="F624" s="16">
        <v>50</v>
      </c>
      <c r="G624" s="27" t="str">
        <f t="shared" si="18"/>
        <v>Newbury</v>
      </c>
      <c r="H624" s="27">
        <v>25</v>
      </c>
      <c r="I624" s="28">
        <f t="shared" si="19"/>
        <v>56.666666666666664</v>
      </c>
      <c r="J624" s="29" t="s">
        <v>737</v>
      </c>
      <c r="K624" s="29" t="s">
        <v>719</v>
      </c>
      <c r="L624" s="27">
        <v>2</v>
      </c>
      <c r="M624" s="71">
        <v>550000</v>
      </c>
      <c r="N624" s="27"/>
      <c r="O624" s="27" t="s">
        <v>775</v>
      </c>
    </row>
    <row r="625" spans="1:16" s="30" customFormat="1">
      <c r="A625" s="4" t="s">
        <v>110</v>
      </c>
      <c r="B625" s="4" t="s">
        <v>14</v>
      </c>
      <c r="C625" s="24">
        <v>60</v>
      </c>
      <c r="D625" s="21">
        <v>55</v>
      </c>
      <c r="E625" s="18">
        <v>70</v>
      </c>
      <c r="F625" s="16">
        <v>55</v>
      </c>
      <c r="G625" s="27" t="str">
        <f t="shared" si="18"/>
        <v>Bass</v>
      </c>
      <c r="H625" s="27">
        <v>20</v>
      </c>
      <c r="I625" s="28">
        <f t="shared" si="19"/>
        <v>56.666666666666664</v>
      </c>
      <c r="J625" s="29" t="s">
        <v>737</v>
      </c>
      <c r="K625" s="29" t="s">
        <v>721</v>
      </c>
      <c r="L625" s="70">
        <v>2</v>
      </c>
      <c r="M625" s="71">
        <v>550000</v>
      </c>
      <c r="N625" s="27" t="s">
        <v>769</v>
      </c>
      <c r="O625" s="27" t="s">
        <v>769</v>
      </c>
    </row>
    <row r="626" spans="1:16" s="30" customFormat="1">
      <c r="A626" s="4" t="s">
        <v>231</v>
      </c>
      <c r="B626" s="4" t="s">
        <v>11</v>
      </c>
      <c r="C626" s="24">
        <v>55</v>
      </c>
      <c r="D626" s="21">
        <v>60</v>
      </c>
      <c r="E626" s="18">
        <v>75</v>
      </c>
      <c r="F626" s="16">
        <v>55</v>
      </c>
      <c r="G626" s="27" t="str">
        <f t="shared" si="18"/>
        <v>Ortmeyer</v>
      </c>
      <c r="H626" s="27">
        <v>29</v>
      </c>
      <c r="I626" s="28">
        <f t="shared" si="19"/>
        <v>56.666666666666664</v>
      </c>
      <c r="J626" s="29" t="s">
        <v>738</v>
      </c>
      <c r="K626" s="29" t="s">
        <v>721</v>
      </c>
      <c r="L626" s="70">
        <v>2</v>
      </c>
      <c r="M626" s="71">
        <v>750000</v>
      </c>
      <c r="N626" s="27"/>
      <c r="O626" s="27" t="s">
        <v>770</v>
      </c>
    </row>
    <row r="627" spans="1:16" s="30" customFormat="1">
      <c r="A627" s="4" t="s">
        <v>84</v>
      </c>
      <c r="B627" s="4" t="s">
        <v>14</v>
      </c>
      <c r="C627" s="24">
        <v>60</v>
      </c>
      <c r="D627" s="21">
        <v>50</v>
      </c>
      <c r="E627" s="18">
        <v>80</v>
      </c>
      <c r="F627" s="16">
        <v>50</v>
      </c>
      <c r="G627" s="27" t="str">
        <f t="shared" si="18"/>
        <v>Sutherby</v>
      </c>
      <c r="H627" s="27">
        <v>25</v>
      </c>
      <c r="I627" s="28">
        <f t="shared" si="19"/>
        <v>53.333333333333336</v>
      </c>
      <c r="J627" s="29" t="s">
        <v>738</v>
      </c>
      <c r="K627" s="29" t="s">
        <v>9</v>
      </c>
      <c r="L627" s="27">
        <v>1</v>
      </c>
      <c r="M627" s="71">
        <v>700000</v>
      </c>
      <c r="N627" s="27"/>
      <c r="O627" s="27" t="s">
        <v>775</v>
      </c>
    </row>
    <row r="628" spans="1:16" s="30" customFormat="1">
      <c r="A628" s="4" t="s">
        <v>193</v>
      </c>
      <c r="B628" s="4" t="s">
        <v>7</v>
      </c>
      <c r="C628" s="24">
        <v>70</v>
      </c>
      <c r="D628" s="21">
        <v>75</v>
      </c>
      <c r="E628" s="18">
        <v>60</v>
      </c>
      <c r="F628" s="16">
        <v>70</v>
      </c>
      <c r="G628" s="27" t="str">
        <f t="shared" si="18"/>
        <v>Roberts</v>
      </c>
      <c r="H628" s="27">
        <v>41</v>
      </c>
      <c r="I628" s="28">
        <f t="shared" si="19"/>
        <v>71.666666666666671</v>
      </c>
      <c r="J628" s="29" t="s">
        <v>743</v>
      </c>
      <c r="K628" s="29" t="s">
        <v>724</v>
      </c>
      <c r="L628" s="70">
        <v>1</v>
      </c>
      <c r="M628" s="71">
        <v>1000000</v>
      </c>
      <c r="O628" s="27" t="s">
        <v>770</v>
      </c>
      <c r="P628" s="27"/>
    </row>
    <row r="629" spans="1:16">
      <c r="A629" s="5"/>
      <c r="B629" s="4"/>
      <c r="C629" s="25"/>
      <c r="D629" s="22"/>
      <c r="E629" s="19"/>
      <c r="F629" s="16"/>
    </row>
    <row r="630" spans="1:16">
      <c r="A630" s="5"/>
      <c r="B630" s="4"/>
      <c r="C630" s="25"/>
      <c r="D630" s="22"/>
      <c r="E630" s="19"/>
      <c r="F630" s="16"/>
    </row>
    <row r="631" spans="1:16">
      <c r="A631" s="5"/>
      <c r="B631" s="4"/>
      <c r="C631" s="25"/>
      <c r="D631" s="22"/>
      <c r="E631" s="19"/>
      <c r="F631" s="16"/>
    </row>
    <row r="632" spans="1:16">
      <c r="A632" s="5"/>
      <c r="B632" s="4"/>
      <c r="C632" s="25"/>
      <c r="D632" s="22"/>
      <c r="E632" s="19"/>
      <c r="F632" s="16"/>
    </row>
    <row r="633" spans="1:16">
      <c r="A633" s="5"/>
      <c r="B633" s="4"/>
      <c r="C633" s="25"/>
      <c r="D633" s="22"/>
      <c r="E633" s="19"/>
      <c r="F633" s="16"/>
    </row>
    <row r="634" spans="1:16">
      <c r="A634" s="5"/>
      <c r="B634" s="4"/>
      <c r="C634" s="25"/>
      <c r="D634" s="22"/>
      <c r="E634" s="19"/>
      <c r="F634" s="16"/>
    </row>
    <row r="635" spans="1:16">
      <c r="A635" s="5"/>
      <c r="B635" s="4"/>
      <c r="C635" s="25"/>
      <c r="D635" s="22"/>
      <c r="E635" s="19"/>
      <c r="F635" s="16"/>
    </row>
    <row r="636" spans="1:16">
      <c r="A636" s="5"/>
      <c r="B636" s="4"/>
      <c r="C636" s="25"/>
      <c r="D636" s="22"/>
      <c r="E636" s="19"/>
      <c r="F636" s="16"/>
    </row>
    <row r="637" spans="1:16">
      <c r="A637" s="5"/>
      <c r="B637" s="4"/>
      <c r="C637" s="25"/>
      <c r="D637" s="22"/>
      <c r="E637" s="19"/>
      <c r="F637" s="16"/>
    </row>
    <row r="638" spans="1:16">
      <c r="A638" s="1"/>
      <c r="B638" s="1"/>
      <c r="C638" s="26"/>
      <c r="D638" s="20"/>
      <c r="E638" s="17"/>
      <c r="F638" s="15"/>
    </row>
    <row r="639" spans="1:16">
      <c r="A639" s="4"/>
      <c r="B639" s="4"/>
      <c r="C639" s="24"/>
      <c r="D639" s="22"/>
      <c r="E639" s="19"/>
      <c r="F639" s="15"/>
    </row>
    <row r="640" spans="1:16">
      <c r="A640" s="4"/>
      <c r="B640" s="4"/>
      <c r="C640" s="24"/>
      <c r="D640" s="22"/>
      <c r="E640" s="19"/>
      <c r="F640" s="15"/>
    </row>
    <row r="641" spans="1:6">
      <c r="A641" s="4"/>
      <c r="B641" s="4"/>
      <c r="C641" s="24"/>
      <c r="D641" s="22"/>
      <c r="E641" s="19"/>
      <c r="F641" s="15"/>
    </row>
    <row r="642" spans="1:6">
      <c r="A642" s="4"/>
      <c r="B642" s="4"/>
      <c r="C642" s="24"/>
      <c r="D642" s="22"/>
      <c r="E642" s="19"/>
      <c r="F642" s="15"/>
    </row>
    <row r="643" spans="1:6">
      <c r="A643" s="4"/>
      <c r="B643" s="4"/>
      <c r="C643" s="24"/>
      <c r="D643" s="22"/>
      <c r="E643" s="19"/>
      <c r="F643" s="15"/>
    </row>
    <row r="644" spans="1:6">
      <c r="A644" s="4"/>
      <c r="B644" s="4"/>
      <c r="C644" s="24"/>
      <c r="D644" s="22"/>
      <c r="E644" s="19"/>
      <c r="F644" s="15"/>
    </row>
    <row r="645" spans="1:6">
      <c r="A645" s="4"/>
      <c r="B645" s="4"/>
      <c r="C645" s="24"/>
      <c r="D645" s="22"/>
      <c r="E645" s="19"/>
      <c r="F645" s="15"/>
    </row>
    <row r="646" spans="1:6">
      <c r="A646" s="4"/>
      <c r="B646" s="4"/>
      <c r="C646" s="24"/>
      <c r="D646" s="22"/>
      <c r="E646" s="19"/>
      <c r="F646" s="15"/>
    </row>
    <row r="647" spans="1:6">
      <c r="A647" s="4"/>
      <c r="B647" s="4"/>
      <c r="C647" s="24"/>
      <c r="D647" s="22"/>
      <c r="E647" s="19"/>
      <c r="F647" s="15"/>
    </row>
    <row r="648" spans="1:6">
      <c r="A648" s="4"/>
      <c r="B648" s="4"/>
      <c r="C648" s="24"/>
      <c r="D648" s="22"/>
      <c r="E648" s="19"/>
      <c r="F648" s="15"/>
    </row>
    <row r="649" spans="1:6">
      <c r="A649" s="4"/>
      <c r="B649" s="4"/>
      <c r="C649" s="24"/>
      <c r="D649" s="22"/>
      <c r="E649" s="19"/>
      <c r="F649" s="15"/>
    </row>
    <row r="650" spans="1:6">
      <c r="A650" s="4"/>
      <c r="B650" s="4"/>
      <c r="C650" s="24"/>
      <c r="D650" s="22"/>
      <c r="E650" s="19"/>
      <c r="F650" s="15"/>
    </row>
    <row r="651" spans="1:6">
      <c r="A651" s="4"/>
      <c r="B651" s="4"/>
      <c r="C651" s="24"/>
      <c r="D651" s="22"/>
      <c r="E651" s="19"/>
      <c r="F651" s="15"/>
    </row>
    <row r="652" spans="1:6">
      <c r="A652" s="4"/>
      <c r="B652" s="4"/>
      <c r="C652" s="24"/>
      <c r="D652" s="22"/>
      <c r="E652" s="19"/>
      <c r="F652" s="15"/>
    </row>
    <row r="653" spans="1:6">
      <c r="A653" s="4"/>
      <c r="B653" s="4"/>
      <c r="C653" s="24"/>
      <c r="D653" s="22"/>
      <c r="E653" s="19"/>
      <c r="F653" s="15"/>
    </row>
    <row r="654" spans="1:6">
      <c r="A654" s="4"/>
      <c r="B654" s="4"/>
      <c r="C654" s="24"/>
      <c r="D654" s="22"/>
      <c r="E654" s="19"/>
      <c r="F654" s="15"/>
    </row>
    <row r="655" spans="1:6">
      <c r="A655" s="4"/>
      <c r="B655" s="4"/>
      <c r="C655" s="24"/>
      <c r="D655" s="22"/>
      <c r="E655" s="19"/>
      <c r="F655" s="15"/>
    </row>
    <row r="656" spans="1:6">
      <c r="A656" s="4"/>
      <c r="B656" s="4"/>
      <c r="C656" s="24"/>
      <c r="D656" s="22"/>
      <c r="E656" s="19"/>
      <c r="F656" s="15"/>
    </row>
    <row r="657" spans="1:6">
      <c r="A657" s="4"/>
      <c r="B657" s="4"/>
      <c r="C657" s="24"/>
      <c r="D657" s="22"/>
      <c r="E657" s="19"/>
      <c r="F657" s="15"/>
    </row>
    <row r="658" spans="1:6">
      <c r="A658" s="4"/>
      <c r="B658" s="4"/>
      <c r="C658" s="24"/>
      <c r="D658" s="22"/>
      <c r="E658" s="19"/>
      <c r="F658" s="15"/>
    </row>
    <row r="659" spans="1:6">
      <c r="A659" s="4"/>
      <c r="B659" s="4"/>
      <c r="C659" s="24"/>
      <c r="D659" s="22"/>
      <c r="E659" s="19"/>
      <c r="F659" s="15"/>
    </row>
    <row r="660" spans="1:6">
      <c r="A660" s="4"/>
      <c r="B660" s="4"/>
      <c r="C660" s="24"/>
      <c r="D660" s="22"/>
      <c r="E660" s="19"/>
      <c r="F660" s="15"/>
    </row>
    <row r="661" spans="1:6">
      <c r="A661" s="4"/>
      <c r="B661" s="4"/>
      <c r="C661" s="24"/>
      <c r="D661" s="22"/>
      <c r="E661" s="19"/>
      <c r="F661" s="15"/>
    </row>
    <row r="662" spans="1:6">
      <c r="A662" s="4"/>
      <c r="B662" s="4"/>
      <c r="C662" s="24"/>
      <c r="D662" s="22"/>
      <c r="E662" s="19"/>
      <c r="F662" s="15"/>
    </row>
    <row r="663" spans="1:6">
      <c r="A663" s="4"/>
      <c r="B663" s="4"/>
      <c r="C663" s="24"/>
      <c r="D663" s="22"/>
      <c r="E663" s="19"/>
      <c r="F663" s="15"/>
    </row>
    <row r="664" spans="1:6">
      <c r="A664" s="4"/>
      <c r="B664" s="4"/>
      <c r="C664" s="24"/>
      <c r="D664" s="22"/>
      <c r="E664" s="19"/>
      <c r="F664" s="15"/>
    </row>
    <row r="665" spans="1:6">
      <c r="A665" s="4"/>
      <c r="B665" s="4"/>
      <c r="C665" s="24"/>
      <c r="D665" s="22"/>
      <c r="E665" s="19"/>
      <c r="F665" s="15"/>
    </row>
    <row r="666" spans="1:6">
      <c r="A666" s="4"/>
      <c r="B666" s="4"/>
      <c r="C666" s="24"/>
      <c r="D666" s="22"/>
      <c r="E666" s="19"/>
      <c r="F666" s="15"/>
    </row>
    <row r="667" spans="1:6">
      <c r="A667" s="4"/>
      <c r="B667" s="4"/>
      <c r="C667" s="24"/>
      <c r="D667" s="22"/>
      <c r="E667" s="19"/>
      <c r="F667" s="15"/>
    </row>
    <row r="668" spans="1:6">
      <c r="A668" s="4"/>
      <c r="B668" s="4"/>
      <c r="C668" s="24"/>
      <c r="D668" s="22"/>
      <c r="E668" s="19"/>
      <c r="F668" s="15"/>
    </row>
    <row r="669" spans="1:6">
      <c r="A669" s="4"/>
      <c r="B669" s="4"/>
      <c r="C669" s="24"/>
      <c r="D669" s="22"/>
      <c r="E669" s="19"/>
      <c r="F669" s="15"/>
    </row>
    <row r="670" spans="1:6">
      <c r="A670" s="4"/>
      <c r="B670" s="4"/>
      <c r="C670" s="24"/>
      <c r="D670" s="22"/>
      <c r="E670" s="19"/>
      <c r="F670" s="15"/>
    </row>
    <row r="671" spans="1:6">
      <c r="A671" s="4"/>
      <c r="B671" s="4"/>
      <c r="C671" s="24"/>
      <c r="D671" s="22"/>
      <c r="E671" s="19"/>
      <c r="F671" s="15"/>
    </row>
    <row r="672" spans="1:6">
      <c r="A672" s="4"/>
      <c r="B672" s="4"/>
      <c r="C672" s="24"/>
      <c r="D672" s="22"/>
      <c r="E672" s="19"/>
      <c r="F672" s="15"/>
    </row>
    <row r="673" spans="1:6">
      <c r="A673" s="4"/>
      <c r="B673" s="4"/>
      <c r="C673" s="24"/>
      <c r="D673" s="22"/>
      <c r="E673" s="19"/>
      <c r="F673" s="15"/>
    </row>
    <row r="674" spans="1:6">
      <c r="A674" s="5"/>
      <c r="B674" s="4"/>
      <c r="C674" s="25"/>
      <c r="D674" s="22"/>
      <c r="E674" s="19"/>
      <c r="F674" s="15"/>
    </row>
    <row r="675" spans="1:6">
      <c r="A675" s="4"/>
      <c r="B675" s="4"/>
      <c r="C675" s="24"/>
      <c r="D675" s="22"/>
      <c r="E675" s="19"/>
      <c r="F675" s="15"/>
    </row>
    <row r="676" spans="1:6">
      <c r="A676" s="4"/>
      <c r="B676" s="4"/>
      <c r="C676" s="24"/>
      <c r="D676" s="22"/>
      <c r="E676" s="19"/>
      <c r="F676" s="15"/>
    </row>
    <row r="677" spans="1:6">
      <c r="A677" s="4"/>
      <c r="B677" s="4"/>
      <c r="C677" s="24"/>
      <c r="D677" s="22"/>
      <c r="E677" s="19"/>
      <c r="F677" s="15"/>
    </row>
    <row r="678" spans="1:6">
      <c r="A678" s="4"/>
      <c r="B678" s="4"/>
      <c r="C678" s="24"/>
      <c r="D678" s="22"/>
      <c r="E678" s="19"/>
      <c r="F678" s="15"/>
    </row>
    <row r="679" spans="1:6">
      <c r="A679" s="4"/>
      <c r="B679" s="4"/>
      <c r="C679" s="24"/>
      <c r="D679" s="22"/>
      <c r="E679" s="19"/>
      <c r="F679" s="15"/>
    </row>
    <row r="680" spans="1:6">
      <c r="A680" s="4"/>
      <c r="B680" s="4"/>
      <c r="C680" s="24"/>
      <c r="D680" s="22"/>
      <c r="E680" s="19"/>
      <c r="F680" s="15"/>
    </row>
    <row r="681" spans="1:6">
      <c r="A681" s="4"/>
      <c r="B681" s="4"/>
      <c r="C681" s="24"/>
      <c r="D681" s="22"/>
      <c r="E681" s="19"/>
      <c r="F681" s="15"/>
    </row>
    <row r="682" spans="1:6">
      <c r="A682" s="4"/>
      <c r="B682" s="4"/>
      <c r="C682" s="24"/>
      <c r="D682" s="22"/>
      <c r="E682" s="19"/>
      <c r="F682" s="15"/>
    </row>
    <row r="683" spans="1:6">
      <c r="A683" s="4"/>
      <c r="B683" s="4"/>
      <c r="C683" s="24"/>
      <c r="D683" s="22"/>
      <c r="E683" s="19"/>
      <c r="F683" s="15"/>
    </row>
    <row r="684" spans="1:6">
      <c r="A684" s="4"/>
      <c r="B684" s="4"/>
      <c r="C684" s="24"/>
      <c r="D684" s="22"/>
      <c r="E684" s="19"/>
      <c r="F684" s="15"/>
    </row>
    <row r="685" spans="1:6">
      <c r="A685" s="4"/>
      <c r="B685" s="4"/>
      <c r="C685" s="24"/>
      <c r="D685" s="22"/>
      <c r="E685" s="19"/>
      <c r="F685" s="15"/>
    </row>
    <row r="686" spans="1:6">
      <c r="A686" s="4"/>
      <c r="B686" s="4"/>
      <c r="C686" s="24"/>
      <c r="D686" s="22"/>
      <c r="E686" s="19"/>
      <c r="F686" s="15"/>
    </row>
    <row r="687" spans="1:6">
      <c r="A687" s="4"/>
      <c r="B687" s="4"/>
      <c r="C687" s="24"/>
      <c r="D687" s="22"/>
      <c r="E687" s="19"/>
      <c r="F687" s="15"/>
    </row>
    <row r="688" spans="1:6">
      <c r="A688" s="4"/>
      <c r="B688" s="4"/>
      <c r="C688" s="24"/>
      <c r="D688" s="22"/>
      <c r="E688" s="19"/>
      <c r="F688" s="15"/>
    </row>
    <row r="689" spans="1:6">
      <c r="A689" s="4"/>
      <c r="B689" s="4"/>
      <c r="C689" s="24"/>
      <c r="D689" s="22"/>
      <c r="E689" s="19"/>
      <c r="F689" s="15"/>
    </row>
    <row r="690" spans="1:6">
      <c r="A690" s="4"/>
      <c r="B690" s="4"/>
      <c r="C690" s="24"/>
      <c r="D690" s="22"/>
      <c r="E690" s="19"/>
      <c r="F690" s="15"/>
    </row>
    <row r="691" spans="1:6">
      <c r="A691" s="4"/>
      <c r="B691" s="4"/>
      <c r="C691" s="24"/>
      <c r="D691" s="22"/>
      <c r="E691" s="19"/>
      <c r="F691" s="15"/>
    </row>
    <row r="692" spans="1:6">
      <c r="A692" s="4"/>
      <c r="B692" s="4"/>
      <c r="C692" s="24"/>
      <c r="D692" s="22"/>
      <c r="E692" s="19"/>
      <c r="F692" s="15"/>
    </row>
    <row r="693" spans="1:6">
      <c r="A693" s="4"/>
      <c r="B693" s="4"/>
      <c r="C693" s="24"/>
      <c r="D693" s="22"/>
      <c r="E693" s="19"/>
      <c r="F693" s="15"/>
    </row>
    <row r="694" spans="1:6">
      <c r="A694" s="4"/>
      <c r="B694" s="4"/>
      <c r="C694" s="24"/>
      <c r="D694" s="22"/>
      <c r="E694" s="19"/>
      <c r="F694" s="15"/>
    </row>
    <row r="695" spans="1:6">
      <c r="A695" s="3"/>
      <c r="B695" s="3"/>
      <c r="C695" s="25"/>
      <c r="D695" s="22"/>
      <c r="E695" s="19"/>
      <c r="F695" s="15"/>
    </row>
    <row r="696" spans="1:6">
      <c r="A696" s="3"/>
      <c r="B696" s="3"/>
      <c r="C696" s="25"/>
      <c r="D696" s="22"/>
      <c r="E696" s="19"/>
      <c r="F696" s="15"/>
    </row>
    <row r="697" spans="1:6">
      <c r="A697" s="3"/>
      <c r="B697" s="3"/>
      <c r="C697" s="25"/>
      <c r="D697" s="22"/>
      <c r="E697" s="19"/>
      <c r="F697" s="15"/>
    </row>
    <row r="698" spans="1:6">
      <c r="A698" s="3"/>
      <c r="B698" s="3"/>
      <c r="C698" s="25"/>
      <c r="D698" s="22"/>
      <c r="E698" s="19"/>
      <c r="F698" s="15"/>
    </row>
    <row r="699" spans="1:6">
      <c r="A699" s="3"/>
      <c r="B699" s="3"/>
      <c r="C699" s="25"/>
      <c r="D699" s="22"/>
      <c r="E699" s="19"/>
      <c r="F699" s="15"/>
    </row>
    <row r="700" spans="1:6">
      <c r="A700" s="3"/>
      <c r="B700" s="3"/>
      <c r="C700" s="25"/>
      <c r="D700" s="22"/>
      <c r="E700" s="19"/>
      <c r="F700" s="15"/>
    </row>
    <row r="701" spans="1:6">
      <c r="A701" s="3"/>
      <c r="B701" s="3"/>
      <c r="C701" s="25"/>
      <c r="D701" s="22"/>
      <c r="E701" s="19"/>
      <c r="F701" s="15"/>
    </row>
    <row r="702" spans="1:6">
      <c r="A702" s="3"/>
      <c r="B702" s="3"/>
      <c r="C702" s="25"/>
      <c r="D702" s="22"/>
      <c r="E702" s="19"/>
      <c r="F702" s="15"/>
    </row>
    <row r="703" spans="1:6">
      <c r="A703" s="3"/>
      <c r="B703" s="3"/>
      <c r="C703" s="25"/>
      <c r="D703" s="22"/>
      <c r="E703" s="19"/>
      <c r="F703" s="15"/>
    </row>
    <row r="704" spans="1:6">
      <c r="A704" s="3"/>
      <c r="B704" s="3"/>
      <c r="C704" s="25"/>
      <c r="D704" s="22"/>
      <c r="E704" s="19"/>
      <c r="F704" s="15"/>
    </row>
    <row r="705" spans="6:6">
      <c r="F705" s="15"/>
    </row>
    <row r="706" spans="6:6">
      <c r="F706" s="15"/>
    </row>
    <row r="707" spans="6:6">
      <c r="F707" s="15"/>
    </row>
    <row r="708" spans="6:6">
      <c r="F708" s="15"/>
    </row>
    <row r="709" spans="6:6">
      <c r="F709" s="15"/>
    </row>
    <row r="710" spans="6:6">
      <c r="F710" s="15"/>
    </row>
    <row r="711" spans="6:6">
      <c r="F711" s="15"/>
    </row>
    <row r="712" spans="6:6">
      <c r="F712" s="15"/>
    </row>
    <row r="713" spans="6:6">
      <c r="F713" s="15"/>
    </row>
    <row r="714" spans="6:6">
      <c r="F714" s="15"/>
    </row>
    <row r="715" spans="6:6">
      <c r="F715" s="15"/>
    </row>
    <row r="716" spans="6:6">
      <c r="F716" s="15"/>
    </row>
    <row r="717" spans="6:6">
      <c r="F717" s="15"/>
    </row>
    <row r="718" spans="6:6">
      <c r="F718" s="15"/>
    </row>
    <row r="719" spans="6:6">
      <c r="F719" s="15"/>
    </row>
    <row r="720" spans="6:6">
      <c r="F720" s="15"/>
    </row>
    <row r="721" spans="6:6">
      <c r="F721" s="15"/>
    </row>
    <row r="722" spans="6:6">
      <c r="F722" s="15"/>
    </row>
    <row r="723" spans="6:6">
      <c r="F723" s="15"/>
    </row>
    <row r="724" spans="6:6">
      <c r="F724" s="15"/>
    </row>
    <row r="725" spans="6:6">
      <c r="F725" s="15"/>
    </row>
    <row r="726" spans="6:6">
      <c r="F726" s="15"/>
    </row>
    <row r="727" spans="6:6">
      <c r="F727" s="15"/>
    </row>
    <row r="728" spans="6:6">
      <c r="F728" s="15"/>
    </row>
    <row r="729" spans="6:6">
      <c r="F729" s="15"/>
    </row>
    <row r="730" spans="6:6">
      <c r="F730" s="15"/>
    </row>
    <row r="731" spans="6:6">
      <c r="F731" s="15"/>
    </row>
    <row r="732" spans="6:6">
      <c r="F732" s="15"/>
    </row>
    <row r="733" spans="6:6">
      <c r="F733" s="15"/>
    </row>
    <row r="734" spans="6:6">
      <c r="F734" s="15"/>
    </row>
    <row r="735" spans="6:6">
      <c r="F735" s="15"/>
    </row>
    <row r="736" spans="6:6">
      <c r="F736" s="15"/>
    </row>
    <row r="737" spans="6:6">
      <c r="F737" s="15"/>
    </row>
    <row r="738" spans="6:6">
      <c r="F738" s="15"/>
    </row>
    <row r="739" spans="6:6">
      <c r="F739" s="15"/>
    </row>
    <row r="740" spans="6:6">
      <c r="F740" s="15"/>
    </row>
    <row r="741" spans="6:6">
      <c r="F741" s="15"/>
    </row>
    <row r="742" spans="6:6">
      <c r="F742" s="15"/>
    </row>
    <row r="743" spans="6:6">
      <c r="F743" s="15"/>
    </row>
    <row r="744" spans="6:6">
      <c r="F744" s="15"/>
    </row>
    <row r="745" spans="6:6">
      <c r="F745" s="15"/>
    </row>
    <row r="746" spans="6:6">
      <c r="F746" s="15"/>
    </row>
    <row r="747" spans="6:6">
      <c r="F747" s="15"/>
    </row>
    <row r="748" spans="6:6">
      <c r="F748" s="15"/>
    </row>
    <row r="749" spans="6:6">
      <c r="F749" s="15"/>
    </row>
    <row r="750" spans="6:6">
      <c r="F750" s="15"/>
    </row>
    <row r="751" spans="6:6">
      <c r="F751" s="15"/>
    </row>
    <row r="752" spans="6:6">
      <c r="F752" s="15"/>
    </row>
    <row r="753" spans="6:6">
      <c r="F753" s="15"/>
    </row>
    <row r="754" spans="6:6">
      <c r="F754" s="15"/>
    </row>
    <row r="755" spans="6:6">
      <c r="F755" s="15"/>
    </row>
    <row r="756" spans="6:6">
      <c r="F756" s="15"/>
    </row>
    <row r="757" spans="6:6">
      <c r="F757" s="15"/>
    </row>
    <row r="758" spans="6:6">
      <c r="F758" s="15"/>
    </row>
    <row r="759" spans="6:6">
      <c r="F759" s="15"/>
    </row>
    <row r="760" spans="6:6">
      <c r="F760" s="15"/>
    </row>
    <row r="761" spans="6:6">
      <c r="F761" s="15"/>
    </row>
    <row r="762" spans="6:6">
      <c r="F762" s="15"/>
    </row>
    <row r="763" spans="6:6">
      <c r="F763" s="15"/>
    </row>
    <row r="764" spans="6:6">
      <c r="F764" s="15"/>
    </row>
    <row r="765" spans="6:6">
      <c r="F765" s="15"/>
    </row>
    <row r="766" spans="6:6">
      <c r="F766" s="15"/>
    </row>
    <row r="767" spans="6:6">
      <c r="F767" s="15"/>
    </row>
    <row r="768" spans="6:6">
      <c r="F768" s="15"/>
    </row>
    <row r="769" spans="6:6">
      <c r="F769" s="15"/>
    </row>
    <row r="770" spans="6:6">
      <c r="F770" s="15"/>
    </row>
    <row r="771" spans="6:6">
      <c r="F771" s="15"/>
    </row>
    <row r="772" spans="6:6">
      <c r="F772" s="15"/>
    </row>
    <row r="773" spans="6:6">
      <c r="F773" s="15"/>
    </row>
    <row r="774" spans="6:6">
      <c r="F774" s="15"/>
    </row>
    <row r="775" spans="6:6">
      <c r="F775" s="15"/>
    </row>
    <row r="776" spans="6:6">
      <c r="F776" s="15"/>
    </row>
    <row r="777" spans="6:6">
      <c r="F777" s="15"/>
    </row>
    <row r="778" spans="6:6">
      <c r="F778" s="15"/>
    </row>
    <row r="779" spans="6:6">
      <c r="F779" s="15"/>
    </row>
    <row r="780" spans="6:6">
      <c r="F780" s="15"/>
    </row>
    <row r="781" spans="6:6">
      <c r="F781" s="15"/>
    </row>
    <row r="782" spans="6:6">
      <c r="F782" s="15"/>
    </row>
    <row r="783" spans="6:6">
      <c r="F783" s="15"/>
    </row>
    <row r="784" spans="6:6">
      <c r="F784" s="15"/>
    </row>
    <row r="785" spans="6:6">
      <c r="F785" s="15"/>
    </row>
    <row r="786" spans="6:6">
      <c r="F786" s="15"/>
    </row>
    <row r="787" spans="6:6">
      <c r="F787" s="15"/>
    </row>
    <row r="788" spans="6:6">
      <c r="F788" s="15"/>
    </row>
    <row r="789" spans="6:6">
      <c r="F789" s="15"/>
    </row>
    <row r="790" spans="6:6">
      <c r="F790" s="15"/>
    </row>
    <row r="791" spans="6:6">
      <c r="F791" s="15"/>
    </row>
    <row r="792" spans="6:6">
      <c r="F792" s="15"/>
    </row>
    <row r="793" spans="6:6">
      <c r="F793" s="15"/>
    </row>
    <row r="794" spans="6:6">
      <c r="F794" s="15"/>
    </row>
    <row r="795" spans="6:6">
      <c r="F795" s="15"/>
    </row>
    <row r="796" spans="6:6">
      <c r="F796" s="15"/>
    </row>
    <row r="797" spans="6:6">
      <c r="F797" s="15"/>
    </row>
    <row r="798" spans="6:6">
      <c r="F798" s="15"/>
    </row>
    <row r="799" spans="6:6">
      <c r="F799" s="15"/>
    </row>
    <row r="800" spans="6:6">
      <c r="F800" s="15"/>
    </row>
    <row r="801" spans="6:6">
      <c r="F801" s="15"/>
    </row>
    <row r="802" spans="6:6">
      <c r="F802" s="15"/>
    </row>
    <row r="803" spans="6:6">
      <c r="F803" s="15"/>
    </row>
    <row r="804" spans="6:6">
      <c r="F804" s="15"/>
    </row>
    <row r="805" spans="6:6">
      <c r="F805" s="15"/>
    </row>
    <row r="806" spans="6:6">
      <c r="F806" s="15"/>
    </row>
    <row r="807" spans="6:6">
      <c r="F807" s="15"/>
    </row>
    <row r="808" spans="6:6">
      <c r="F808" s="15"/>
    </row>
    <row r="809" spans="6:6">
      <c r="F809" s="15"/>
    </row>
    <row r="810" spans="6:6">
      <c r="F810" s="15"/>
    </row>
    <row r="811" spans="6:6">
      <c r="F811" s="15"/>
    </row>
    <row r="812" spans="6:6">
      <c r="F812" s="15"/>
    </row>
    <row r="813" spans="6:6">
      <c r="F813" s="15"/>
    </row>
    <row r="814" spans="6:6">
      <c r="F814" s="15"/>
    </row>
    <row r="815" spans="6:6">
      <c r="F815" s="15"/>
    </row>
    <row r="816" spans="6:6">
      <c r="F816" s="15"/>
    </row>
    <row r="817" spans="6:6">
      <c r="F817" s="15"/>
    </row>
    <row r="818" spans="6:6">
      <c r="F818" s="15"/>
    </row>
    <row r="819" spans="6:6">
      <c r="F819" s="15"/>
    </row>
    <row r="820" spans="6:6">
      <c r="F820" s="15"/>
    </row>
    <row r="821" spans="6:6">
      <c r="F821" s="15"/>
    </row>
  </sheetData>
  <autoFilter ref="A1:P821">
    <sortState ref="A2:P821">
      <sortCondition ref="P1:P821"/>
    </sortState>
  </autoFilter>
  <phoneticPr fontId="0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J73"/>
  <sheetViews>
    <sheetView workbookViewId="0">
      <selection activeCell="AJ22" sqref="AJ22"/>
    </sheetView>
  </sheetViews>
  <sheetFormatPr baseColWidth="10" defaultRowHeight="15"/>
  <cols>
    <col min="1" max="1" width="22.140625" style="52" bestFit="1" customWidth="1"/>
    <col min="2" max="2" width="4.85546875" style="51" bestFit="1" customWidth="1"/>
    <col min="3" max="3" width="12.7109375" style="51" bestFit="1" customWidth="1"/>
    <col min="4" max="4" width="4.42578125" style="51" bestFit="1" customWidth="1"/>
    <col min="5" max="5" width="3.140625" style="51" bestFit="1" customWidth="1"/>
    <col min="6" max="6" width="7.7109375" style="55" bestFit="1" customWidth="1"/>
    <col min="7" max="7" width="10.28515625" style="82" bestFit="1" customWidth="1"/>
    <col min="8" max="9" width="11.42578125" style="52"/>
    <col min="10" max="10" width="17.85546875" style="52" bestFit="1" customWidth="1"/>
    <col min="11" max="16384" width="11.42578125" style="52"/>
  </cols>
  <sheetData>
    <row r="1" spans="1:10">
      <c r="A1" s="52" t="s">
        <v>0</v>
      </c>
      <c r="B1" s="51" t="s">
        <v>2</v>
      </c>
      <c r="C1" s="2" t="s">
        <v>545</v>
      </c>
      <c r="D1" s="51" t="s">
        <v>639</v>
      </c>
      <c r="F1" s="55" t="s">
        <v>752</v>
      </c>
      <c r="G1" s="82" t="s">
        <v>753</v>
      </c>
      <c r="H1" s="53" t="s">
        <v>772</v>
      </c>
      <c r="I1" s="54" t="s">
        <v>771</v>
      </c>
      <c r="J1" s="52" t="s">
        <v>751</v>
      </c>
    </row>
    <row r="2" spans="1:10" ht="15" customHeight="1">
      <c r="A2" s="52" t="s">
        <v>657</v>
      </c>
      <c r="B2" s="51">
        <v>86</v>
      </c>
      <c r="C2" s="55" t="str">
        <f t="shared" ref="C2:C33" si="0">MID(A2,SEARCH(" ",A2,1)+1,100)</f>
        <v>Thomas</v>
      </c>
      <c r="D2" s="51">
        <v>33</v>
      </c>
      <c r="E2" s="51" t="s">
        <v>14</v>
      </c>
      <c r="F2" s="55">
        <v>2</v>
      </c>
      <c r="G2" s="82">
        <v>2500000</v>
      </c>
      <c r="I2" s="52" t="s">
        <v>770</v>
      </c>
      <c r="J2" s="52" t="s">
        <v>809</v>
      </c>
    </row>
    <row r="3" spans="1:10" ht="15" customHeight="1">
      <c r="A3" s="52" t="s">
        <v>659</v>
      </c>
      <c r="B3" s="51">
        <v>79</v>
      </c>
      <c r="C3" s="55" t="str">
        <f t="shared" si="0"/>
        <v>Bryzgalov</v>
      </c>
      <c r="D3" s="51">
        <v>27</v>
      </c>
      <c r="E3" s="51" t="s">
        <v>719</v>
      </c>
      <c r="F3" s="55">
        <v>3</v>
      </c>
      <c r="G3" s="82">
        <v>2500000</v>
      </c>
      <c r="I3" s="52" t="s">
        <v>770</v>
      </c>
      <c r="J3" s="52" t="s">
        <v>809</v>
      </c>
    </row>
    <row r="4" spans="1:10" ht="15" customHeight="1">
      <c r="A4" s="52" t="s">
        <v>668</v>
      </c>
      <c r="B4" s="51">
        <v>78</v>
      </c>
      <c r="C4" s="55" t="str">
        <f t="shared" si="0"/>
        <v>Smith</v>
      </c>
      <c r="D4" s="51">
        <v>25</v>
      </c>
      <c r="E4" s="51" t="s">
        <v>721</v>
      </c>
      <c r="F4" s="55">
        <v>1</v>
      </c>
      <c r="G4" s="82">
        <v>1000000</v>
      </c>
      <c r="I4" s="52" t="s">
        <v>775</v>
      </c>
      <c r="J4" s="52" t="s">
        <v>809</v>
      </c>
    </row>
    <row r="5" spans="1:10" ht="15" customHeight="1">
      <c r="A5" s="52" t="s">
        <v>669</v>
      </c>
      <c r="B5" s="51">
        <v>77</v>
      </c>
      <c r="C5" s="55" t="str">
        <f t="shared" si="0"/>
        <v>Mason</v>
      </c>
      <c r="D5" s="51">
        <v>31</v>
      </c>
      <c r="E5" s="51" t="s">
        <v>722</v>
      </c>
      <c r="F5" s="55">
        <v>3</v>
      </c>
      <c r="G5" s="82">
        <v>2000000</v>
      </c>
      <c r="I5" s="52" t="s">
        <v>770</v>
      </c>
      <c r="J5" s="52" t="s">
        <v>809</v>
      </c>
    </row>
    <row r="6" spans="1:10">
      <c r="A6" s="52" t="s">
        <v>699</v>
      </c>
      <c r="B6" s="51">
        <v>71</v>
      </c>
      <c r="C6" s="55" t="str">
        <f t="shared" si="0"/>
        <v>Montoya</v>
      </c>
      <c r="D6" s="51">
        <v>22</v>
      </c>
      <c r="E6" s="51" t="s">
        <v>721</v>
      </c>
      <c r="F6" s="55">
        <v>1</v>
      </c>
      <c r="G6" s="82">
        <v>850000</v>
      </c>
      <c r="I6" s="52" t="s">
        <v>774</v>
      </c>
      <c r="J6" s="52" t="s">
        <v>809</v>
      </c>
    </row>
    <row r="7" spans="1:10" ht="15" customHeight="1">
      <c r="A7" s="52" t="s">
        <v>641</v>
      </c>
      <c r="B7" s="51">
        <v>93</v>
      </c>
      <c r="C7" s="55" t="str">
        <f t="shared" si="0"/>
        <v>Luongo</v>
      </c>
      <c r="D7" s="51">
        <v>28</v>
      </c>
      <c r="E7" s="51" t="s">
        <v>722</v>
      </c>
      <c r="F7" s="55">
        <v>3</v>
      </c>
      <c r="G7" s="82">
        <v>6750000</v>
      </c>
      <c r="I7" s="52" t="s">
        <v>770</v>
      </c>
      <c r="J7" s="52" t="s">
        <v>810</v>
      </c>
    </row>
    <row r="8" spans="1:10">
      <c r="A8" s="52" t="s">
        <v>707</v>
      </c>
      <c r="B8" s="51">
        <v>81</v>
      </c>
      <c r="C8" s="55" t="str">
        <f t="shared" si="0"/>
        <v>Varlamov</v>
      </c>
      <c r="D8" s="51">
        <v>19</v>
      </c>
      <c r="E8" s="51" t="s">
        <v>721</v>
      </c>
      <c r="F8" s="55">
        <v>3</v>
      </c>
      <c r="G8" s="82">
        <v>875000</v>
      </c>
      <c r="H8" s="52" t="s">
        <v>769</v>
      </c>
      <c r="I8" s="52" t="s">
        <v>769</v>
      </c>
      <c r="J8" s="52" t="s">
        <v>810</v>
      </c>
    </row>
    <row r="9" spans="1:10">
      <c r="A9" s="52" t="s">
        <v>662</v>
      </c>
      <c r="B9" s="51">
        <v>81</v>
      </c>
      <c r="C9" s="55" t="str">
        <f t="shared" si="0"/>
        <v>Theodore</v>
      </c>
      <c r="D9" s="51">
        <v>31</v>
      </c>
      <c r="E9" s="51" t="s">
        <v>723</v>
      </c>
      <c r="F9" s="55">
        <v>1</v>
      </c>
      <c r="G9" s="82">
        <v>4000000</v>
      </c>
      <c r="I9" s="52" t="s">
        <v>770</v>
      </c>
      <c r="J9" s="52" t="s">
        <v>810</v>
      </c>
    </row>
    <row r="10" spans="1:10" ht="15" customHeight="1">
      <c r="A10" s="52" t="s">
        <v>644</v>
      </c>
      <c r="B10" s="51">
        <v>78</v>
      </c>
      <c r="C10" s="55" t="str">
        <f t="shared" si="0"/>
        <v>Giguere</v>
      </c>
      <c r="D10" s="51">
        <v>30</v>
      </c>
      <c r="E10" s="51" t="s">
        <v>9</v>
      </c>
      <c r="F10" s="55">
        <v>4</v>
      </c>
      <c r="G10" s="82">
        <v>1500000</v>
      </c>
      <c r="I10" s="52" t="s">
        <v>770</v>
      </c>
      <c r="J10" s="52" t="s">
        <v>810</v>
      </c>
    </row>
    <row r="11" spans="1:10">
      <c r="A11" s="52" t="s">
        <v>703</v>
      </c>
      <c r="B11" s="51">
        <v>76</v>
      </c>
      <c r="C11" s="55" t="str">
        <f t="shared" si="0"/>
        <v>Pavelec</v>
      </c>
      <c r="D11" s="51">
        <v>20</v>
      </c>
      <c r="E11" s="51" t="s">
        <v>719</v>
      </c>
      <c r="F11" s="55">
        <v>2</v>
      </c>
      <c r="G11" s="82">
        <v>875000</v>
      </c>
      <c r="H11" s="52" t="s">
        <v>769</v>
      </c>
      <c r="I11" s="52" t="s">
        <v>769</v>
      </c>
      <c r="J11" s="52" t="s">
        <v>810</v>
      </c>
    </row>
    <row r="12" spans="1:10">
      <c r="A12" s="52" t="s">
        <v>651</v>
      </c>
      <c r="B12" s="51">
        <v>85</v>
      </c>
      <c r="C12" s="55" t="str">
        <f t="shared" si="0"/>
        <v>Backstrom</v>
      </c>
      <c r="D12" s="51">
        <v>29</v>
      </c>
      <c r="E12" s="51" t="s">
        <v>722</v>
      </c>
      <c r="F12" s="55">
        <v>2</v>
      </c>
      <c r="G12" s="82">
        <v>3100000</v>
      </c>
      <c r="I12" s="52" t="s">
        <v>770</v>
      </c>
      <c r="J12" s="52" t="s">
        <v>812</v>
      </c>
    </row>
    <row r="13" spans="1:10">
      <c r="A13" s="52" t="s">
        <v>658</v>
      </c>
      <c r="B13" s="51">
        <v>82</v>
      </c>
      <c r="C13" s="55" t="str">
        <f t="shared" si="0"/>
        <v>Leclaire</v>
      </c>
      <c r="D13" s="51">
        <v>25</v>
      </c>
      <c r="E13" s="51" t="s">
        <v>9</v>
      </c>
      <c r="F13" s="55">
        <v>3</v>
      </c>
      <c r="G13" s="82">
        <v>3250000</v>
      </c>
      <c r="I13" s="52" t="s">
        <v>775</v>
      </c>
      <c r="J13" s="52" t="s">
        <v>812</v>
      </c>
    </row>
    <row r="14" spans="1:10">
      <c r="A14" s="52" t="s">
        <v>661</v>
      </c>
      <c r="B14" s="51">
        <v>81</v>
      </c>
      <c r="C14" s="55" t="str">
        <f t="shared" si="0"/>
        <v>Ward</v>
      </c>
      <c r="D14" s="51">
        <v>23</v>
      </c>
      <c r="E14" s="51" t="s">
        <v>720</v>
      </c>
      <c r="F14" s="55">
        <v>2</v>
      </c>
      <c r="G14" s="82">
        <v>2600000</v>
      </c>
      <c r="I14" s="52" t="s">
        <v>774</v>
      </c>
      <c r="J14" s="52" t="s">
        <v>812</v>
      </c>
    </row>
    <row r="15" spans="1:10">
      <c r="A15" s="52" t="s">
        <v>696</v>
      </c>
      <c r="B15" s="51">
        <v>74</v>
      </c>
      <c r="C15" s="55" t="str">
        <f t="shared" si="0"/>
        <v>Boucher</v>
      </c>
      <c r="D15" s="51">
        <v>30</v>
      </c>
      <c r="E15" s="51" t="s">
        <v>14</v>
      </c>
      <c r="F15" s="55">
        <v>1</v>
      </c>
      <c r="G15" s="82">
        <v>700000</v>
      </c>
      <c r="I15" s="52" t="s">
        <v>770</v>
      </c>
      <c r="J15" s="52" t="s">
        <v>812</v>
      </c>
    </row>
    <row r="16" spans="1:10">
      <c r="A16" s="52" t="s">
        <v>773</v>
      </c>
      <c r="B16" s="51">
        <v>73</v>
      </c>
      <c r="C16" s="55" t="str">
        <f t="shared" si="0"/>
        <v>Elliott</v>
      </c>
      <c r="D16" s="51">
        <v>22</v>
      </c>
      <c r="E16" s="51" t="s">
        <v>720</v>
      </c>
      <c r="F16" s="55">
        <v>2</v>
      </c>
      <c r="G16" s="82">
        <v>1000000</v>
      </c>
      <c r="I16" s="52" t="s">
        <v>774</v>
      </c>
      <c r="J16" s="52" t="s">
        <v>812</v>
      </c>
    </row>
    <row r="17" spans="1:10">
      <c r="A17" s="52" t="s">
        <v>642</v>
      </c>
      <c r="B17" s="51">
        <v>87</v>
      </c>
      <c r="C17" s="55" t="str">
        <f t="shared" si="0"/>
        <v>Kiprusoff</v>
      </c>
      <c r="D17" s="51">
        <v>31</v>
      </c>
      <c r="E17" s="51" t="s">
        <v>14</v>
      </c>
      <c r="F17" s="55">
        <v>6</v>
      </c>
      <c r="G17" s="82">
        <v>5583000</v>
      </c>
      <c r="I17" s="52" t="s">
        <v>770</v>
      </c>
      <c r="J17" s="52" t="s">
        <v>806</v>
      </c>
    </row>
    <row r="18" spans="1:10">
      <c r="A18" s="52" t="s">
        <v>705</v>
      </c>
      <c r="B18" s="51">
        <v>83</v>
      </c>
      <c r="C18" s="55" t="str">
        <f t="shared" si="0"/>
        <v>Rask</v>
      </c>
      <c r="D18" s="51">
        <v>20</v>
      </c>
      <c r="E18" s="51" t="s">
        <v>720</v>
      </c>
      <c r="F18" s="55">
        <v>2</v>
      </c>
      <c r="G18" s="82">
        <v>875000</v>
      </c>
      <c r="H18" s="52" t="s">
        <v>769</v>
      </c>
      <c r="I18" s="52" t="s">
        <v>769</v>
      </c>
      <c r="J18" s="52" t="s">
        <v>806</v>
      </c>
    </row>
    <row r="19" spans="1:10">
      <c r="A19" s="52" t="s">
        <v>702</v>
      </c>
      <c r="B19" s="51">
        <v>79</v>
      </c>
      <c r="C19" s="55" t="str">
        <f t="shared" si="0"/>
        <v>Niemi</v>
      </c>
      <c r="D19" s="51">
        <v>24</v>
      </c>
      <c r="E19" s="51" t="s">
        <v>721</v>
      </c>
      <c r="F19" s="55">
        <v>1</v>
      </c>
      <c r="G19" s="82">
        <v>1512000</v>
      </c>
      <c r="I19" s="52" t="s">
        <v>774</v>
      </c>
      <c r="J19" s="52" t="s">
        <v>806</v>
      </c>
    </row>
    <row r="20" spans="1:10">
      <c r="A20" s="52" t="s">
        <v>675</v>
      </c>
      <c r="B20" s="51">
        <v>77</v>
      </c>
      <c r="C20" s="55" t="str">
        <f t="shared" si="0"/>
        <v>Budaj</v>
      </c>
      <c r="D20" s="51">
        <v>25</v>
      </c>
      <c r="E20" s="51" t="s">
        <v>14</v>
      </c>
      <c r="F20" s="55">
        <v>2</v>
      </c>
      <c r="G20" s="82">
        <v>950000</v>
      </c>
      <c r="I20" s="52" t="s">
        <v>775</v>
      </c>
      <c r="J20" s="52" t="s">
        <v>806</v>
      </c>
    </row>
    <row r="21" spans="1:10">
      <c r="A21" s="52" t="s">
        <v>710</v>
      </c>
      <c r="B21" s="51">
        <v>75</v>
      </c>
      <c r="C21" s="55" t="str">
        <f t="shared" si="0"/>
        <v>Reimer</v>
      </c>
      <c r="D21" s="51">
        <v>19</v>
      </c>
      <c r="E21" s="51" t="s">
        <v>720</v>
      </c>
      <c r="F21" s="55">
        <v>3</v>
      </c>
      <c r="G21" s="82">
        <v>600000</v>
      </c>
      <c r="H21" s="52" t="s">
        <v>769</v>
      </c>
      <c r="I21" s="52" t="s">
        <v>769</v>
      </c>
      <c r="J21" s="52" t="s">
        <v>806</v>
      </c>
    </row>
    <row r="22" spans="1:10">
      <c r="A22" s="52" t="s">
        <v>640</v>
      </c>
      <c r="B22" s="51">
        <v>95</v>
      </c>
      <c r="C22" s="55" t="str">
        <f t="shared" si="0"/>
        <v>Brodeur</v>
      </c>
      <c r="D22" s="51">
        <v>35</v>
      </c>
      <c r="E22" s="51" t="s">
        <v>14</v>
      </c>
      <c r="F22" s="55">
        <v>5</v>
      </c>
      <c r="G22" s="82">
        <v>5500000</v>
      </c>
      <c r="I22" s="52" t="s">
        <v>770</v>
      </c>
      <c r="J22" s="52" t="s">
        <v>813</v>
      </c>
    </row>
    <row r="23" spans="1:10">
      <c r="A23" s="52" t="s">
        <v>676</v>
      </c>
      <c r="B23" s="51">
        <v>79</v>
      </c>
      <c r="C23" s="55" t="str">
        <f t="shared" si="0"/>
        <v>Hiller</v>
      </c>
      <c r="D23" s="51">
        <v>25</v>
      </c>
      <c r="E23" s="51" t="s">
        <v>719</v>
      </c>
      <c r="F23" s="55">
        <v>2</v>
      </c>
      <c r="G23" s="82">
        <v>1300000</v>
      </c>
      <c r="I23" s="52" t="s">
        <v>775</v>
      </c>
      <c r="J23" s="52" t="s">
        <v>813</v>
      </c>
    </row>
    <row r="24" spans="1:10">
      <c r="A24" s="52" t="s">
        <v>687</v>
      </c>
      <c r="B24" s="51">
        <v>77</v>
      </c>
      <c r="C24" s="55" t="str">
        <f t="shared" si="0"/>
        <v>Anderson</v>
      </c>
      <c r="D24" s="51">
        <v>26</v>
      </c>
      <c r="E24" s="51" t="s">
        <v>721</v>
      </c>
      <c r="F24" s="55">
        <v>2</v>
      </c>
      <c r="G24" s="82">
        <v>550000</v>
      </c>
      <c r="I24" s="52" t="s">
        <v>775</v>
      </c>
      <c r="J24" s="52" t="s">
        <v>813</v>
      </c>
    </row>
    <row r="25" spans="1:10">
      <c r="A25" s="52" t="s">
        <v>695</v>
      </c>
      <c r="B25" s="51">
        <v>77</v>
      </c>
      <c r="C25" s="55" t="str">
        <f t="shared" si="0"/>
        <v>Biron</v>
      </c>
      <c r="D25" s="51">
        <v>30</v>
      </c>
      <c r="E25" s="51" t="s">
        <v>723</v>
      </c>
      <c r="F25" s="55">
        <v>2</v>
      </c>
      <c r="G25" s="82">
        <v>2000000</v>
      </c>
      <c r="I25" s="52" t="s">
        <v>770</v>
      </c>
      <c r="J25" s="52" t="s">
        <v>813</v>
      </c>
    </row>
    <row r="26" spans="1:10">
      <c r="A26" s="52" t="s">
        <v>701</v>
      </c>
      <c r="B26" s="51">
        <v>76</v>
      </c>
      <c r="C26" s="55" t="str">
        <f t="shared" si="0"/>
        <v>Neuvirth</v>
      </c>
      <c r="D26" s="51">
        <v>19</v>
      </c>
      <c r="E26" s="51" t="s">
        <v>720</v>
      </c>
      <c r="F26" s="55">
        <v>3</v>
      </c>
      <c r="G26" s="82">
        <v>875000</v>
      </c>
      <c r="H26" s="52" t="s">
        <v>769</v>
      </c>
      <c r="I26" s="52" t="s">
        <v>769</v>
      </c>
      <c r="J26" s="52" t="s">
        <v>813</v>
      </c>
    </row>
    <row r="27" spans="1:10">
      <c r="A27" s="52" t="s">
        <v>650</v>
      </c>
      <c r="B27" s="51">
        <v>85</v>
      </c>
      <c r="C27" s="55" t="str">
        <f t="shared" si="0"/>
        <v>Khabibulin</v>
      </c>
      <c r="D27" s="51">
        <v>34</v>
      </c>
      <c r="E27" s="51" t="s">
        <v>724</v>
      </c>
      <c r="F27" s="55">
        <v>2</v>
      </c>
      <c r="G27" s="82">
        <v>4500000</v>
      </c>
      <c r="I27" s="52" t="s">
        <v>770</v>
      </c>
      <c r="J27" s="52" t="s">
        <v>808</v>
      </c>
    </row>
    <row r="28" spans="1:10">
      <c r="A28" s="52" t="s">
        <v>704</v>
      </c>
      <c r="B28" s="51">
        <v>82</v>
      </c>
      <c r="C28" s="55" t="str">
        <f t="shared" si="0"/>
        <v>Quick</v>
      </c>
      <c r="D28" s="51">
        <v>21</v>
      </c>
      <c r="E28" s="51" t="s">
        <v>720</v>
      </c>
      <c r="F28" s="55">
        <v>1</v>
      </c>
      <c r="G28" s="82">
        <v>770000</v>
      </c>
      <c r="H28" s="52" t="s">
        <v>769</v>
      </c>
      <c r="I28" s="52" t="s">
        <v>769</v>
      </c>
      <c r="J28" s="52" t="s">
        <v>808</v>
      </c>
    </row>
    <row r="29" spans="1:10">
      <c r="A29" s="52" t="s">
        <v>653</v>
      </c>
      <c r="B29" s="51">
        <v>80</v>
      </c>
      <c r="C29" s="55" t="str">
        <f t="shared" si="0"/>
        <v>DiPietro</v>
      </c>
      <c r="D29" s="51">
        <v>26</v>
      </c>
      <c r="E29" s="51" t="s">
        <v>723</v>
      </c>
      <c r="F29" s="55">
        <v>6</v>
      </c>
      <c r="G29" s="82">
        <v>3000000</v>
      </c>
      <c r="I29" s="52" t="s">
        <v>775</v>
      </c>
      <c r="J29" s="52" t="s">
        <v>808</v>
      </c>
    </row>
    <row r="30" spans="1:10">
      <c r="A30" s="52" t="s">
        <v>708</v>
      </c>
      <c r="B30" s="51">
        <v>79</v>
      </c>
      <c r="C30" s="55" t="str">
        <f t="shared" si="0"/>
        <v>Bernier</v>
      </c>
      <c r="D30" s="51">
        <v>19</v>
      </c>
      <c r="E30" s="51" t="s">
        <v>720</v>
      </c>
      <c r="F30" s="55">
        <v>3</v>
      </c>
      <c r="G30" s="82">
        <v>875000</v>
      </c>
      <c r="H30" s="52" t="s">
        <v>769</v>
      </c>
      <c r="I30" s="52" t="s">
        <v>769</v>
      </c>
      <c r="J30" s="52" t="s">
        <v>808</v>
      </c>
    </row>
    <row r="31" spans="1:10">
      <c r="A31" s="52" t="s">
        <v>670</v>
      </c>
      <c r="B31" s="51">
        <v>76</v>
      </c>
      <c r="C31" s="55" t="str">
        <f t="shared" si="0"/>
        <v>Harding</v>
      </c>
      <c r="D31" s="51">
        <v>23</v>
      </c>
      <c r="E31" s="51" t="s">
        <v>721</v>
      </c>
      <c r="F31" s="55">
        <v>1</v>
      </c>
      <c r="G31" s="82">
        <v>1100000</v>
      </c>
      <c r="I31" s="52" t="s">
        <v>774</v>
      </c>
      <c r="J31" s="52" t="s">
        <v>808</v>
      </c>
    </row>
    <row r="32" spans="1:10">
      <c r="A32" s="52" t="s">
        <v>652</v>
      </c>
      <c r="B32" s="51">
        <v>85</v>
      </c>
      <c r="C32" s="55" t="str">
        <f t="shared" si="0"/>
        <v>Price</v>
      </c>
      <c r="D32" s="51">
        <v>20</v>
      </c>
      <c r="E32" s="51" t="s">
        <v>720</v>
      </c>
      <c r="F32" s="55">
        <v>2</v>
      </c>
      <c r="G32" s="82">
        <v>875000</v>
      </c>
      <c r="H32" s="52" t="s">
        <v>769</v>
      </c>
      <c r="I32" s="52" t="s">
        <v>769</v>
      </c>
      <c r="J32" s="52" t="s">
        <v>814</v>
      </c>
    </row>
    <row r="33" spans="1:10">
      <c r="A33" s="52" t="s">
        <v>663</v>
      </c>
      <c r="B33" s="51">
        <v>80</v>
      </c>
      <c r="C33" s="55" t="str">
        <f t="shared" si="0"/>
        <v>Lehtonen</v>
      </c>
      <c r="D33" s="51">
        <v>24</v>
      </c>
      <c r="E33" s="51" t="s">
        <v>721</v>
      </c>
      <c r="F33" s="55">
        <v>1</v>
      </c>
      <c r="G33" s="82">
        <v>3000000</v>
      </c>
      <c r="I33" s="52" t="s">
        <v>774</v>
      </c>
      <c r="J33" s="52" t="s">
        <v>814</v>
      </c>
    </row>
    <row r="34" spans="1:10">
      <c r="A34" s="52" t="s">
        <v>666</v>
      </c>
      <c r="B34" s="51">
        <v>80</v>
      </c>
      <c r="C34" s="55" t="str">
        <f t="shared" ref="C34:C65" si="1">MID(A34,SEARCH(" ",A34,1)+1,100)</f>
        <v>Mason</v>
      </c>
      <c r="D34" s="51">
        <v>19</v>
      </c>
      <c r="E34" s="51" t="s">
        <v>720</v>
      </c>
      <c r="F34" s="55">
        <v>3</v>
      </c>
      <c r="G34" s="82">
        <v>875000</v>
      </c>
      <c r="H34" s="52" t="s">
        <v>769</v>
      </c>
      <c r="I34" s="52" t="s">
        <v>769</v>
      </c>
      <c r="J34" s="52" t="s">
        <v>814</v>
      </c>
    </row>
    <row r="35" spans="1:10">
      <c r="A35" s="52" t="s">
        <v>693</v>
      </c>
      <c r="B35" s="51">
        <v>80</v>
      </c>
      <c r="C35" s="55" t="str">
        <f t="shared" si="1"/>
        <v>Rinne</v>
      </c>
      <c r="D35" s="51">
        <v>25</v>
      </c>
      <c r="E35" s="51" t="s">
        <v>719</v>
      </c>
      <c r="F35" s="55">
        <v>2</v>
      </c>
      <c r="G35" s="82">
        <v>3400000</v>
      </c>
      <c r="I35" s="52" t="s">
        <v>775</v>
      </c>
      <c r="J35" s="52" t="s">
        <v>814</v>
      </c>
    </row>
    <row r="36" spans="1:10">
      <c r="A36" s="52" t="s">
        <v>681</v>
      </c>
      <c r="B36" s="51">
        <v>70</v>
      </c>
      <c r="C36" s="55" t="str">
        <f t="shared" si="1"/>
        <v>Auld</v>
      </c>
      <c r="D36" s="51">
        <v>26</v>
      </c>
      <c r="E36" s="51" t="s">
        <v>14</v>
      </c>
      <c r="F36" s="55">
        <v>2</v>
      </c>
      <c r="G36" s="82">
        <v>1000000</v>
      </c>
      <c r="I36" s="52" t="s">
        <v>775</v>
      </c>
      <c r="J36" s="52" t="s">
        <v>814</v>
      </c>
    </row>
    <row r="37" spans="1:10">
      <c r="A37" s="52" t="s">
        <v>645</v>
      </c>
      <c r="B37" s="51">
        <v>91</v>
      </c>
      <c r="C37" s="55" t="str">
        <f t="shared" si="1"/>
        <v>Lundqvist</v>
      </c>
      <c r="D37" s="51">
        <v>25</v>
      </c>
      <c r="E37" s="51" t="s">
        <v>721</v>
      </c>
      <c r="F37" s="55">
        <v>6</v>
      </c>
      <c r="G37" s="82">
        <v>6875000</v>
      </c>
      <c r="I37" s="52" t="s">
        <v>775</v>
      </c>
      <c r="J37" s="52" t="s">
        <v>807</v>
      </c>
    </row>
    <row r="38" spans="1:10">
      <c r="A38" s="52" t="s">
        <v>700</v>
      </c>
      <c r="B38" s="51">
        <v>84</v>
      </c>
      <c r="C38" s="55" t="str">
        <f t="shared" si="1"/>
        <v>Nabokov</v>
      </c>
      <c r="D38" s="51">
        <v>32</v>
      </c>
      <c r="E38" s="51" t="s">
        <v>722</v>
      </c>
      <c r="F38" s="55">
        <v>4</v>
      </c>
      <c r="G38" s="82">
        <v>4000000</v>
      </c>
      <c r="I38" s="52" t="s">
        <v>770</v>
      </c>
      <c r="J38" s="52" t="s">
        <v>807</v>
      </c>
    </row>
    <row r="39" spans="1:10">
      <c r="A39" s="52" t="s">
        <v>664</v>
      </c>
      <c r="B39" s="51">
        <v>80</v>
      </c>
      <c r="C39" s="55" t="str">
        <f t="shared" si="1"/>
        <v>Garon</v>
      </c>
      <c r="D39" s="51">
        <v>29</v>
      </c>
      <c r="E39" s="51" t="s">
        <v>723</v>
      </c>
      <c r="F39" s="55">
        <v>2</v>
      </c>
      <c r="G39" s="82">
        <v>1300000</v>
      </c>
      <c r="I39" s="52" t="s">
        <v>770</v>
      </c>
      <c r="J39" s="52" t="s">
        <v>807</v>
      </c>
    </row>
    <row r="40" spans="1:10">
      <c r="A40" s="52" t="s">
        <v>698</v>
      </c>
      <c r="B40" s="51">
        <v>80</v>
      </c>
      <c r="C40" s="55" t="str">
        <f t="shared" si="1"/>
        <v>Howard</v>
      </c>
      <c r="D40" s="51">
        <v>23</v>
      </c>
      <c r="E40" s="51" t="s">
        <v>719</v>
      </c>
      <c r="F40" s="55">
        <v>2</v>
      </c>
      <c r="G40" s="82">
        <v>2250000</v>
      </c>
      <c r="I40" s="52" t="s">
        <v>774</v>
      </c>
      <c r="J40" s="52" t="s">
        <v>807</v>
      </c>
    </row>
    <row r="41" spans="1:10">
      <c r="A41" s="52" t="s">
        <v>692</v>
      </c>
      <c r="B41" s="51">
        <v>67</v>
      </c>
      <c r="C41" s="55" t="str">
        <f t="shared" si="1"/>
        <v>Stephan</v>
      </c>
      <c r="D41" s="51">
        <v>23</v>
      </c>
      <c r="E41" s="51" t="s">
        <v>720</v>
      </c>
      <c r="F41" s="55">
        <v>1</v>
      </c>
      <c r="G41" s="82">
        <v>720000</v>
      </c>
      <c r="I41" s="52" t="s">
        <v>774</v>
      </c>
      <c r="J41" s="52" t="s">
        <v>807</v>
      </c>
    </row>
    <row r="42" spans="1:10">
      <c r="A42" s="52" t="s">
        <v>643</v>
      </c>
      <c r="B42" s="51">
        <v>88</v>
      </c>
      <c r="C42" s="55" t="str">
        <f t="shared" si="1"/>
        <v>Turco</v>
      </c>
      <c r="D42" s="51">
        <v>32</v>
      </c>
      <c r="E42" s="51" t="s">
        <v>724</v>
      </c>
      <c r="F42" s="55">
        <v>3</v>
      </c>
      <c r="G42" s="82">
        <v>5700000</v>
      </c>
      <c r="I42" s="52" t="s">
        <v>770</v>
      </c>
      <c r="J42" s="52" t="s">
        <v>811</v>
      </c>
    </row>
    <row r="43" spans="1:10">
      <c r="A43" s="52" t="s">
        <v>646</v>
      </c>
      <c r="B43" s="51">
        <v>88</v>
      </c>
      <c r="C43" s="55" t="str">
        <f t="shared" si="1"/>
        <v>Fleury</v>
      </c>
      <c r="D43" s="51">
        <v>23</v>
      </c>
      <c r="E43" s="51" t="s">
        <v>721</v>
      </c>
      <c r="F43" s="55">
        <v>6</v>
      </c>
      <c r="G43" s="82">
        <v>5000000</v>
      </c>
      <c r="I43" s="52" t="s">
        <v>774</v>
      </c>
      <c r="J43" s="52" t="s">
        <v>811</v>
      </c>
    </row>
    <row r="44" spans="1:10">
      <c r="A44" s="52" t="s">
        <v>648</v>
      </c>
      <c r="B44" s="51">
        <v>83</v>
      </c>
      <c r="C44" s="55" t="str">
        <f t="shared" si="1"/>
        <v>Vokoun</v>
      </c>
      <c r="D44" s="51">
        <v>31</v>
      </c>
      <c r="E44" s="51" t="s">
        <v>722</v>
      </c>
      <c r="F44" s="55">
        <v>4</v>
      </c>
      <c r="G44" s="82">
        <v>4000000</v>
      </c>
      <c r="I44" s="52" t="s">
        <v>770</v>
      </c>
      <c r="J44" s="52" t="s">
        <v>811</v>
      </c>
    </row>
    <row r="45" spans="1:10">
      <c r="A45" s="52" t="s">
        <v>667</v>
      </c>
      <c r="B45" s="51">
        <v>82</v>
      </c>
      <c r="C45" s="55" t="str">
        <f t="shared" si="1"/>
        <v>Roloson</v>
      </c>
      <c r="D45" s="51">
        <v>38</v>
      </c>
      <c r="E45" s="51" t="s">
        <v>9</v>
      </c>
      <c r="F45" s="55">
        <v>5</v>
      </c>
      <c r="G45" s="82">
        <v>4600000</v>
      </c>
      <c r="I45" s="52" t="s">
        <v>770</v>
      </c>
      <c r="J45" s="52" t="s">
        <v>811</v>
      </c>
    </row>
    <row r="46" spans="1:10">
      <c r="A46" s="52" t="s">
        <v>672</v>
      </c>
      <c r="B46" s="51">
        <v>75</v>
      </c>
      <c r="C46" s="55" t="str">
        <f t="shared" si="1"/>
        <v>Ersberg</v>
      </c>
      <c r="D46" s="51">
        <v>25</v>
      </c>
      <c r="E46" s="51" t="s">
        <v>722</v>
      </c>
      <c r="F46" s="55">
        <v>1</v>
      </c>
      <c r="G46" s="82">
        <v>900000</v>
      </c>
      <c r="I46" s="52" t="s">
        <v>775</v>
      </c>
      <c r="J46" s="52" t="s">
        <v>811</v>
      </c>
    </row>
    <row r="47" spans="1:10">
      <c r="A47" s="52" t="s">
        <v>654</v>
      </c>
      <c r="B47" s="51">
        <v>87</v>
      </c>
      <c r="C47" s="55" t="str">
        <f t="shared" si="1"/>
        <v>Miller</v>
      </c>
      <c r="D47" s="51">
        <v>27</v>
      </c>
      <c r="E47" s="51" t="s">
        <v>722</v>
      </c>
      <c r="F47" s="55">
        <v>2</v>
      </c>
      <c r="G47" s="82">
        <v>4000000</v>
      </c>
      <c r="I47" s="52" t="s">
        <v>770</v>
      </c>
      <c r="J47" s="52" t="s">
        <v>805</v>
      </c>
    </row>
    <row r="48" spans="1:10">
      <c r="A48" s="52" t="s">
        <v>647</v>
      </c>
      <c r="B48" s="51">
        <v>85</v>
      </c>
      <c r="C48" s="55" t="str">
        <f t="shared" si="1"/>
        <v>Osgood</v>
      </c>
      <c r="D48" s="51">
        <v>35</v>
      </c>
      <c r="E48" s="51" t="s">
        <v>724</v>
      </c>
      <c r="F48" s="55">
        <v>4</v>
      </c>
      <c r="G48" s="82">
        <v>3500000</v>
      </c>
      <c r="I48" s="52" t="s">
        <v>770</v>
      </c>
      <c r="J48" s="52" t="s">
        <v>805</v>
      </c>
    </row>
    <row r="49" spans="1:10">
      <c r="A49" s="52" t="s">
        <v>706</v>
      </c>
      <c r="B49" s="51">
        <v>78</v>
      </c>
      <c r="C49" s="55" t="str">
        <f t="shared" si="1"/>
        <v>Schneider</v>
      </c>
      <c r="D49" s="51">
        <v>21</v>
      </c>
      <c r="E49" s="51" t="s">
        <v>719</v>
      </c>
      <c r="F49" s="55">
        <v>1</v>
      </c>
      <c r="G49" s="82">
        <v>875000</v>
      </c>
      <c r="H49" s="52" t="s">
        <v>769</v>
      </c>
      <c r="I49" s="52" t="s">
        <v>769</v>
      </c>
      <c r="J49" s="52" t="s">
        <v>805</v>
      </c>
    </row>
    <row r="50" spans="1:10">
      <c r="A50" s="52" t="s">
        <v>679</v>
      </c>
      <c r="B50" s="51">
        <v>78</v>
      </c>
      <c r="C50" s="55" t="str">
        <f t="shared" si="1"/>
        <v>Halak</v>
      </c>
      <c r="D50" s="51">
        <v>22</v>
      </c>
      <c r="E50" s="51" t="s">
        <v>719</v>
      </c>
      <c r="F50" s="55">
        <v>2</v>
      </c>
      <c r="G50" s="82">
        <v>1750000</v>
      </c>
      <c r="I50" s="52" t="s">
        <v>774</v>
      </c>
      <c r="J50" s="52" t="s">
        <v>805</v>
      </c>
    </row>
    <row r="51" spans="1:10">
      <c r="A51" s="52" t="s">
        <v>709</v>
      </c>
      <c r="B51" s="51">
        <v>68</v>
      </c>
      <c r="C51" s="55" t="str">
        <f t="shared" si="1"/>
        <v>Enroth</v>
      </c>
      <c r="D51" s="51">
        <v>19</v>
      </c>
      <c r="E51" s="51" t="s">
        <v>721</v>
      </c>
      <c r="F51" s="55">
        <v>3</v>
      </c>
      <c r="G51" s="82">
        <v>866000</v>
      </c>
      <c r="H51" s="52" t="s">
        <v>769</v>
      </c>
      <c r="I51" s="52" t="s">
        <v>769</v>
      </c>
      <c r="J51" s="52" t="s">
        <v>805</v>
      </c>
    </row>
    <row r="52" spans="1:10">
      <c r="A52" s="52" t="s">
        <v>671</v>
      </c>
      <c r="B52" s="51">
        <v>75</v>
      </c>
      <c r="C52" s="55" t="str">
        <f t="shared" si="1"/>
        <v>Raycroft</v>
      </c>
      <c r="D52" s="51">
        <v>27</v>
      </c>
      <c r="E52" s="51" t="s">
        <v>9</v>
      </c>
      <c r="F52" s="55">
        <v>3</v>
      </c>
      <c r="G52" s="82">
        <v>2000000</v>
      </c>
      <c r="I52" s="52" t="s">
        <v>770</v>
      </c>
    </row>
    <row r="53" spans="1:10">
      <c r="A53" s="52" t="s">
        <v>655</v>
      </c>
      <c r="B53" s="51">
        <v>74</v>
      </c>
      <c r="C53" s="55" t="str">
        <f t="shared" si="1"/>
        <v>Gerber</v>
      </c>
      <c r="D53" s="51">
        <v>33</v>
      </c>
      <c r="E53" s="51" t="s">
        <v>725</v>
      </c>
      <c r="F53" s="55">
        <v>2</v>
      </c>
      <c r="G53" s="82">
        <v>1000000</v>
      </c>
      <c r="I53" s="52" t="s">
        <v>770</v>
      </c>
    </row>
    <row r="54" spans="1:10">
      <c r="A54" s="52" t="s">
        <v>678</v>
      </c>
      <c r="B54" s="51">
        <v>73</v>
      </c>
      <c r="C54" s="55" t="str">
        <f t="shared" si="1"/>
        <v>LaBarbera</v>
      </c>
      <c r="D54" s="51">
        <v>27</v>
      </c>
      <c r="E54" s="51" t="s">
        <v>723</v>
      </c>
      <c r="F54" s="55">
        <v>2</v>
      </c>
      <c r="G54" s="82">
        <v>825000</v>
      </c>
      <c r="I54" s="52" t="s">
        <v>770</v>
      </c>
    </row>
    <row r="55" spans="1:10">
      <c r="A55" s="52" t="s">
        <v>649</v>
      </c>
      <c r="B55" s="51">
        <v>73</v>
      </c>
      <c r="C55" s="55" t="str">
        <f t="shared" si="1"/>
        <v>Huet</v>
      </c>
      <c r="D55" s="51">
        <v>32</v>
      </c>
      <c r="E55" s="51" t="s">
        <v>9</v>
      </c>
      <c r="F55" s="55">
        <v>3</v>
      </c>
      <c r="G55" s="82">
        <v>1000000</v>
      </c>
      <c r="I55" s="52" t="s">
        <v>770</v>
      </c>
    </row>
    <row r="56" spans="1:10">
      <c r="A56" s="52" t="s">
        <v>677</v>
      </c>
      <c r="B56" s="51">
        <v>73</v>
      </c>
      <c r="C56" s="55" t="str">
        <f t="shared" si="1"/>
        <v>Hedberg</v>
      </c>
      <c r="D56" s="51">
        <v>34</v>
      </c>
      <c r="E56" s="51" t="s">
        <v>14</v>
      </c>
      <c r="F56" s="55">
        <v>2</v>
      </c>
      <c r="G56" s="82">
        <v>1087000</v>
      </c>
      <c r="I56" s="52" t="s">
        <v>770</v>
      </c>
    </row>
    <row r="57" spans="1:10">
      <c r="A57" s="52" t="s">
        <v>660</v>
      </c>
      <c r="B57" s="51">
        <v>73</v>
      </c>
      <c r="C57" s="55" t="str">
        <f t="shared" si="1"/>
        <v>Legace</v>
      </c>
      <c r="D57" s="51">
        <v>34</v>
      </c>
      <c r="E57" s="51" t="s">
        <v>725</v>
      </c>
      <c r="F57" s="55">
        <v>2</v>
      </c>
      <c r="G57" s="82">
        <v>1500000</v>
      </c>
      <c r="I57" s="52" t="s">
        <v>770</v>
      </c>
    </row>
    <row r="58" spans="1:10">
      <c r="A58" s="52" t="s">
        <v>673</v>
      </c>
      <c r="B58" s="51">
        <v>71</v>
      </c>
      <c r="C58" s="55" t="str">
        <f t="shared" si="1"/>
        <v>Weekes</v>
      </c>
      <c r="D58" s="51">
        <v>32</v>
      </c>
      <c r="E58" s="51" t="s">
        <v>725</v>
      </c>
      <c r="F58" s="55">
        <v>2</v>
      </c>
      <c r="G58" s="82">
        <v>800000</v>
      </c>
      <c r="I58" s="52" t="s">
        <v>770</v>
      </c>
    </row>
    <row r="59" spans="1:10">
      <c r="A59" s="52" t="s">
        <v>697</v>
      </c>
      <c r="B59" s="51">
        <v>70</v>
      </c>
      <c r="C59" s="55" t="str">
        <f t="shared" si="1"/>
        <v>Clemmensen</v>
      </c>
      <c r="D59" s="51">
        <v>30</v>
      </c>
      <c r="E59" s="51" t="s">
        <v>14</v>
      </c>
      <c r="F59" s="55">
        <v>1</v>
      </c>
      <c r="G59" s="82">
        <v>550000</v>
      </c>
      <c r="I59" s="52" t="s">
        <v>770</v>
      </c>
    </row>
    <row r="60" spans="1:10">
      <c r="A60" s="52" t="s">
        <v>688</v>
      </c>
      <c r="B60" s="51">
        <v>70</v>
      </c>
      <c r="C60" s="55" t="str">
        <f t="shared" si="1"/>
        <v>Johnson</v>
      </c>
      <c r="D60" s="51">
        <v>30</v>
      </c>
      <c r="E60" s="51" t="s">
        <v>9</v>
      </c>
      <c r="F60" s="55">
        <v>2</v>
      </c>
      <c r="G60" s="82">
        <v>812000</v>
      </c>
      <c r="I60" s="52" t="s">
        <v>770</v>
      </c>
    </row>
    <row r="61" spans="1:10">
      <c r="A61" s="52" t="s">
        <v>680</v>
      </c>
      <c r="B61" s="51">
        <v>70</v>
      </c>
      <c r="C61" s="55" t="str">
        <f t="shared" si="1"/>
        <v>Conklin</v>
      </c>
      <c r="D61" s="51">
        <v>31</v>
      </c>
      <c r="E61" s="51" t="s">
        <v>9</v>
      </c>
      <c r="F61" s="55">
        <v>1</v>
      </c>
      <c r="G61" s="82">
        <v>900000</v>
      </c>
      <c r="I61" s="52" t="s">
        <v>770</v>
      </c>
    </row>
    <row r="62" spans="1:10">
      <c r="A62" s="52" t="s">
        <v>656</v>
      </c>
      <c r="B62" s="51">
        <v>69</v>
      </c>
      <c r="C62" s="55" t="str">
        <f t="shared" si="1"/>
        <v>Toskala</v>
      </c>
      <c r="D62" s="51">
        <v>30</v>
      </c>
      <c r="E62" s="51" t="s">
        <v>724</v>
      </c>
      <c r="F62" s="55">
        <v>2</v>
      </c>
      <c r="G62" s="82">
        <v>1000000</v>
      </c>
      <c r="I62" s="52" t="s">
        <v>770</v>
      </c>
    </row>
    <row r="63" spans="1:10">
      <c r="A63" s="52" t="s">
        <v>683</v>
      </c>
      <c r="B63" s="51">
        <v>69</v>
      </c>
      <c r="C63" s="55" t="str">
        <f t="shared" si="1"/>
        <v>Lalime</v>
      </c>
      <c r="D63" s="51">
        <v>33</v>
      </c>
      <c r="E63" s="51" t="s">
        <v>9</v>
      </c>
      <c r="F63" s="55">
        <v>2</v>
      </c>
      <c r="G63" s="82">
        <v>1000000</v>
      </c>
      <c r="I63" s="52" t="s">
        <v>770</v>
      </c>
    </row>
    <row r="64" spans="1:10">
      <c r="A64" s="52" t="s">
        <v>682</v>
      </c>
      <c r="B64" s="51">
        <v>69</v>
      </c>
      <c r="C64" s="55" t="str">
        <f t="shared" si="1"/>
        <v>Fernandez</v>
      </c>
      <c r="D64" s="51">
        <v>33</v>
      </c>
      <c r="E64" s="51" t="s">
        <v>725</v>
      </c>
      <c r="F64" s="55">
        <v>2</v>
      </c>
      <c r="G64" s="82">
        <v>1000000</v>
      </c>
      <c r="I64" s="52" t="s">
        <v>770</v>
      </c>
    </row>
    <row r="65" spans="1:9">
      <c r="A65" s="52" t="s">
        <v>685</v>
      </c>
      <c r="B65" s="51">
        <v>68</v>
      </c>
      <c r="C65" s="55" t="str">
        <f t="shared" si="1"/>
        <v>Valiquette</v>
      </c>
      <c r="D65" s="51">
        <v>30</v>
      </c>
      <c r="E65" s="51" t="s">
        <v>725</v>
      </c>
      <c r="F65" s="55">
        <v>4</v>
      </c>
      <c r="G65" s="82">
        <v>550000</v>
      </c>
      <c r="I65" s="52" t="s">
        <v>770</v>
      </c>
    </row>
    <row r="66" spans="1:9">
      <c r="A66" s="52" t="s">
        <v>684</v>
      </c>
      <c r="B66" s="51">
        <v>68</v>
      </c>
      <c r="C66" s="55" t="str">
        <f t="shared" ref="C66:C73" si="2">MID(A66,SEARCH(" ",A66,1)+1,100)</f>
        <v>Norrena</v>
      </c>
      <c r="D66" s="51">
        <v>34</v>
      </c>
      <c r="E66" s="51" t="s">
        <v>725</v>
      </c>
      <c r="F66" s="55">
        <v>3</v>
      </c>
      <c r="G66" s="82">
        <v>600000</v>
      </c>
      <c r="I66" s="52" t="s">
        <v>770</v>
      </c>
    </row>
    <row r="67" spans="1:9">
      <c r="A67" s="52" t="s">
        <v>691</v>
      </c>
      <c r="B67" s="51">
        <v>66</v>
      </c>
      <c r="C67" s="55" t="str">
        <f t="shared" si="2"/>
        <v>Leighton</v>
      </c>
      <c r="D67" s="51">
        <v>26</v>
      </c>
      <c r="E67" s="51" t="s">
        <v>14</v>
      </c>
      <c r="F67" s="55">
        <v>2</v>
      </c>
      <c r="G67" s="82">
        <v>700000</v>
      </c>
      <c r="I67" s="52" t="s">
        <v>775</v>
      </c>
    </row>
    <row r="68" spans="1:9">
      <c r="A68" s="52" t="s">
        <v>674</v>
      </c>
      <c r="B68" s="51">
        <v>66</v>
      </c>
      <c r="C68" s="55" t="str">
        <f t="shared" si="2"/>
        <v>Tellqvist</v>
      </c>
      <c r="D68" s="51">
        <v>28</v>
      </c>
      <c r="E68" s="51" t="s">
        <v>14</v>
      </c>
      <c r="F68" s="55">
        <v>2</v>
      </c>
      <c r="G68" s="82">
        <v>800000</v>
      </c>
      <c r="I68" s="52" t="s">
        <v>770</v>
      </c>
    </row>
    <row r="69" spans="1:9">
      <c r="A69" s="52" t="s">
        <v>686</v>
      </c>
      <c r="B69" s="51">
        <v>66</v>
      </c>
      <c r="C69" s="55" t="str">
        <f t="shared" si="2"/>
        <v>Sanford</v>
      </c>
      <c r="D69" s="51">
        <v>28</v>
      </c>
      <c r="E69" s="51" t="s">
        <v>722</v>
      </c>
      <c r="F69" s="55">
        <v>1</v>
      </c>
      <c r="G69" s="82">
        <v>650000</v>
      </c>
      <c r="I69" s="52" t="s">
        <v>770</v>
      </c>
    </row>
    <row r="70" spans="1:9">
      <c r="A70" s="52" t="s">
        <v>690</v>
      </c>
      <c r="B70" s="51">
        <v>64</v>
      </c>
      <c r="C70" s="55" t="str">
        <f t="shared" si="2"/>
        <v>McElhinney</v>
      </c>
      <c r="D70" s="51">
        <v>24</v>
      </c>
      <c r="E70" s="51" t="s">
        <v>14</v>
      </c>
      <c r="F70" s="55">
        <v>1</v>
      </c>
      <c r="G70" s="82">
        <v>550000</v>
      </c>
      <c r="I70" s="52" t="s">
        <v>774</v>
      </c>
    </row>
    <row r="71" spans="1:9">
      <c r="A71" s="52" t="s">
        <v>665</v>
      </c>
      <c r="B71" s="51">
        <v>62</v>
      </c>
      <c r="C71" s="55" t="str">
        <f t="shared" si="2"/>
        <v>Ellis</v>
      </c>
      <c r="D71" s="51">
        <v>27</v>
      </c>
      <c r="E71" s="51" t="s">
        <v>723</v>
      </c>
      <c r="F71" s="55">
        <v>2</v>
      </c>
      <c r="G71" s="82">
        <v>600000</v>
      </c>
      <c r="I71" s="52" t="s">
        <v>770</v>
      </c>
    </row>
    <row r="72" spans="1:9">
      <c r="A72" s="52" t="s">
        <v>689</v>
      </c>
      <c r="B72" s="51">
        <v>61</v>
      </c>
      <c r="C72" s="55" t="str">
        <f t="shared" si="2"/>
        <v>Danis</v>
      </c>
      <c r="D72" s="51">
        <v>26</v>
      </c>
      <c r="E72" s="51" t="s">
        <v>724</v>
      </c>
      <c r="F72" s="55">
        <v>1</v>
      </c>
      <c r="G72" s="82">
        <v>550000</v>
      </c>
      <c r="I72" s="52" t="s">
        <v>775</v>
      </c>
    </row>
    <row r="73" spans="1:9">
      <c r="A73" s="52" t="s">
        <v>694</v>
      </c>
      <c r="B73" s="51">
        <v>60</v>
      </c>
      <c r="C73" s="55" t="str">
        <f t="shared" si="2"/>
        <v>Sabourin</v>
      </c>
      <c r="D73" s="51">
        <v>27</v>
      </c>
      <c r="E73" s="51" t="s">
        <v>725</v>
      </c>
      <c r="F73" s="55">
        <v>2</v>
      </c>
      <c r="G73" s="82">
        <v>550000</v>
      </c>
      <c r="I73" s="52" t="s">
        <v>770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L17"/>
  <sheetViews>
    <sheetView workbookViewId="0">
      <selection activeCell="AJ22" sqref="AJ22"/>
    </sheetView>
  </sheetViews>
  <sheetFormatPr baseColWidth="10" defaultRowHeight="15"/>
  <sheetData>
    <row r="3" spans="1:12">
      <c r="C3" t="s">
        <v>552</v>
      </c>
    </row>
    <row r="7" spans="1:12">
      <c r="H7" s="154" t="s">
        <v>756</v>
      </c>
      <c r="I7" s="154"/>
      <c r="J7" s="154"/>
    </row>
    <row r="9" spans="1:12">
      <c r="B9" t="s">
        <v>554</v>
      </c>
      <c r="D9" t="s">
        <v>7</v>
      </c>
      <c r="E9" t="s">
        <v>14</v>
      </c>
      <c r="F9" t="s">
        <v>11</v>
      </c>
      <c r="H9" t="s">
        <v>7</v>
      </c>
      <c r="I9" t="s">
        <v>14</v>
      </c>
      <c r="J9" t="s">
        <v>11</v>
      </c>
    </row>
    <row r="10" spans="1:12">
      <c r="D10">
        <v>114</v>
      </c>
      <c r="E10">
        <v>167</v>
      </c>
      <c r="F10">
        <v>92</v>
      </c>
    </row>
    <row r="11" spans="1:12">
      <c r="H11">
        <v>9</v>
      </c>
      <c r="I11">
        <v>9</v>
      </c>
      <c r="J11">
        <v>9</v>
      </c>
      <c r="L11">
        <f>J11+I11+H11+I14+I17</f>
        <v>45</v>
      </c>
    </row>
    <row r="12" spans="1:12">
      <c r="E12" t="s">
        <v>9</v>
      </c>
      <c r="I12" t="s">
        <v>9</v>
      </c>
    </row>
    <row r="13" spans="1:12">
      <c r="A13" t="s">
        <v>549</v>
      </c>
      <c r="E13">
        <v>229</v>
      </c>
    </row>
    <row r="14" spans="1:12">
      <c r="A14" t="s">
        <v>550</v>
      </c>
      <c r="I14">
        <v>13</v>
      </c>
    </row>
    <row r="15" spans="1:12">
      <c r="E15" t="s">
        <v>750</v>
      </c>
      <c r="I15" t="s">
        <v>750</v>
      </c>
    </row>
    <row r="16" spans="1:12">
      <c r="E16">
        <v>72</v>
      </c>
    </row>
    <row r="17" spans="9:9">
      <c r="I17">
        <v>5</v>
      </c>
    </row>
  </sheetData>
  <mergeCells count="1">
    <mergeCell ref="H7:J7"/>
  </mergeCells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J52"/>
  <sheetViews>
    <sheetView workbookViewId="0">
      <selection activeCell="AJ22" sqref="AJ22"/>
    </sheetView>
  </sheetViews>
  <sheetFormatPr baseColWidth="10" defaultRowHeight="15"/>
  <cols>
    <col min="1" max="1" width="3.28515625" style="6" bestFit="1" customWidth="1"/>
    <col min="2" max="2" width="16.140625" style="6" bestFit="1" customWidth="1"/>
    <col min="3" max="3" width="11.7109375" style="6" customWidth="1"/>
    <col min="4" max="4" width="11.42578125" style="6" customWidth="1"/>
    <col min="5" max="5" width="24.5703125" style="6" bestFit="1" customWidth="1"/>
    <col min="6" max="6" width="11.42578125" style="6"/>
    <col min="7" max="7" width="17.85546875" style="6" customWidth="1"/>
    <col min="8" max="8" width="29" style="6" customWidth="1"/>
    <col min="9" max="10" width="11.42578125" style="6"/>
    <col min="11" max="11" width="11.42578125" style="6" customWidth="1"/>
    <col min="12" max="23" width="11.42578125" style="6"/>
    <col min="24" max="24" width="21.85546875" style="6" customWidth="1"/>
    <col min="25" max="27" width="11.42578125" style="6"/>
    <col min="28" max="28" width="23.140625" style="6" customWidth="1"/>
    <col min="29" max="29" width="21.7109375" style="66" bestFit="1" customWidth="1"/>
    <col min="30" max="30" width="21.28515625" style="6" bestFit="1" customWidth="1"/>
    <col min="31" max="31" width="10.5703125" style="6" bestFit="1" customWidth="1"/>
    <col min="32" max="32" width="11.42578125" style="6"/>
    <col min="33" max="33" width="4.85546875" style="6" bestFit="1" customWidth="1"/>
    <col min="34" max="34" width="29.7109375" style="6" bestFit="1" customWidth="1"/>
    <col min="35" max="16384" width="11.42578125" style="6"/>
  </cols>
  <sheetData>
    <row r="1" spans="1:36" ht="15.75" thickBot="1">
      <c r="A1" s="178" t="s">
        <v>711</v>
      </c>
      <c r="B1" s="178"/>
      <c r="D1" s="180"/>
      <c r="E1" s="180"/>
      <c r="F1" s="7"/>
      <c r="G1" s="9" t="s">
        <v>734</v>
      </c>
      <c r="H1" s="173" t="s">
        <v>735</v>
      </c>
      <c r="I1" s="176"/>
      <c r="J1" s="176"/>
      <c r="K1" s="177"/>
      <c r="M1" s="35"/>
      <c r="N1" s="170" t="s">
        <v>754</v>
      </c>
      <c r="O1" s="171"/>
      <c r="P1" s="171"/>
      <c r="Q1" s="171"/>
      <c r="R1" s="171"/>
      <c r="S1" s="171"/>
      <c r="T1" s="172"/>
      <c r="U1" s="56"/>
      <c r="V1" s="160" t="s">
        <v>776</v>
      </c>
      <c r="W1" s="161"/>
      <c r="X1" s="161"/>
      <c r="Y1" s="161"/>
      <c r="Z1" s="161"/>
      <c r="AA1" s="161"/>
      <c r="AB1" s="161"/>
      <c r="AC1" s="161"/>
      <c r="AD1" s="161"/>
      <c r="AE1" s="162"/>
      <c r="AF1" s="56"/>
      <c r="AG1" s="155" t="s">
        <v>815</v>
      </c>
      <c r="AH1" s="156"/>
      <c r="AI1" s="75"/>
      <c r="AJ1" s="42"/>
    </row>
    <row r="2" spans="1:36">
      <c r="A2" s="11" t="s">
        <v>718</v>
      </c>
      <c r="B2" s="11" t="s">
        <v>726</v>
      </c>
      <c r="D2" s="12"/>
      <c r="E2" s="13"/>
      <c r="F2" s="8"/>
      <c r="G2" s="173" t="s">
        <v>739</v>
      </c>
      <c r="H2" s="176"/>
      <c r="I2" s="176"/>
      <c r="J2" s="176"/>
      <c r="K2" s="177"/>
      <c r="M2" s="35"/>
      <c r="N2" s="167"/>
      <c r="O2" s="168"/>
      <c r="P2" s="168"/>
      <c r="Q2" s="168"/>
      <c r="R2" s="168"/>
      <c r="S2" s="168"/>
      <c r="T2" s="169"/>
      <c r="U2" s="56"/>
      <c r="V2" s="57" t="s">
        <v>639</v>
      </c>
      <c r="W2" s="61" t="s">
        <v>733</v>
      </c>
      <c r="X2" s="163" t="s">
        <v>735</v>
      </c>
      <c r="Y2" s="163"/>
      <c r="Z2" s="163"/>
      <c r="AA2" s="163"/>
      <c r="AB2" s="163"/>
      <c r="AC2" s="163"/>
      <c r="AD2" s="163"/>
      <c r="AE2" s="164"/>
      <c r="AF2" s="56"/>
      <c r="AG2" s="80" t="s">
        <v>816</v>
      </c>
      <c r="AH2" s="81" t="s">
        <v>824</v>
      </c>
      <c r="AI2" s="44"/>
      <c r="AJ2" s="69"/>
    </row>
    <row r="3" spans="1:36">
      <c r="A3" s="11" t="s">
        <v>719</v>
      </c>
      <c r="B3" s="11" t="s">
        <v>715</v>
      </c>
      <c r="D3" s="37"/>
      <c r="E3" s="38"/>
      <c r="F3" s="8"/>
      <c r="G3" s="9" t="s">
        <v>736</v>
      </c>
      <c r="H3" s="173" t="s">
        <v>740</v>
      </c>
      <c r="I3" s="174"/>
      <c r="J3" s="174"/>
      <c r="K3" s="175"/>
      <c r="L3" s="63"/>
      <c r="M3" s="35"/>
      <c r="N3" s="167"/>
      <c r="O3" s="168"/>
      <c r="P3" s="168"/>
      <c r="Q3" s="168"/>
      <c r="R3" s="168"/>
      <c r="S3" s="168"/>
      <c r="T3" s="169"/>
      <c r="U3" s="56"/>
      <c r="V3" s="57" t="s">
        <v>780</v>
      </c>
      <c r="W3" s="61" t="s">
        <v>781</v>
      </c>
      <c r="X3" s="165" t="s">
        <v>782</v>
      </c>
      <c r="Y3" s="165"/>
      <c r="Z3" s="165"/>
      <c r="AA3" s="165"/>
      <c r="AB3" s="165"/>
      <c r="AC3" s="165"/>
      <c r="AD3" s="165"/>
      <c r="AE3" s="166"/>
      <c r="AF3" s="56"/>
      <c r="AG3" s="76" t="s">
        <v>817</v>
      </c>
      <c r="AH3" s="77" t="s">
        <v>825</v>
      </c>
      <c r="AI3" s="44"/>
      <c r="AJ3" s="69"/>
    </row>
    <row r="4" spans="1:36">
      <c r="A4" s="11" t="s">
        <v>720</v>
      </c>
      <c r="B4" s="11" t="s">
        <v>727</v>
      </c>
      <c r="C4" s="35"/>
      <c r="D4" s="43"/>
      <c r="E4" s="43"/>
      <c r="F4" s="36"/>
      <c r="G4" s="9" t="s">
        <v>737</v>
      </c>
      <c r="H4" s="173" t="s">
        <v>741</v>
      </c>
      <c r="I4" s="174"/>
      <c r="J4" s="174"/>
      <c r="K4" s="175"/>
      <c r="L4" s="63"/>
      <c r="M4" s="35"/>
      <c r="N4" s="167"/>
      <c r="O4" s="168"/>
      <c r="P4" s="168"/>
      <c r="Q4" s="168"/>
      <c r="R4" s="168"/>
      <c r="S4" s="168"/>
      <c r="T4" s="169"/>
      <c r="U4" s="56"/>
      <c r="V4" s="57" t="s">
        <v>777</v>
      </c>
      <c r="W4" s="61" t="s">
        <v>774</v>
      </c>
      <c r="X4" s="165" t="s">
        <v>796</v>
      </c>
      <c r="Y4" s="165"/>
      <c r="Z4" s="165"/>
      <c r="AA4" s="165"/>
      <c r="AB4" s="165"/>
      <c r="AC4" s="165"/>
      <c r="AD4" s="165"/>
      <c r="AE4" s="166"/>
      <c r="AF4" s="56"/>
      <c r="AG4" s="76" t="s">
        <v>768</v>
      </c>
      <c r="AH4" s="77" t="s">
        <v>826</v>
      </c>
      <c r="AI4" s="44"/>
      <c r="AJ4" s="69"/>
    </row>
    <row r="5" spans="1:36">
      <c r="A5" s="11" t="s">
        <v>721</v>
      </c>
      <c r="B5" s="11" t="s">
        <v>714</v>
      </c>
      <c r="D5" s="39"/>
      <c r="E5" s="40"/>
      <c r="F5" s="8"/>
      <c r="G5" s="9" t="s">
        <v>743</v>
      </c>
      <c r="H5" s="173" t="s">
        <v>747</v>
      </c>
      <c r="I5" s="174"/>
      <c r="J5" s="174"/>
      <c r="K5" s="175"/>
      <c r="L5" s="63"/>
      <c r="M5" s="35"/>
      <c r="N5" s="167"/>
      <c r="O5" s="168"/>
      <c r="P5" s="168"/>
      <c r="Q5" s="168"/>
      <c r="R5" s="168"/>
      <c r="S5" s="168"/>
      <c r="T5" s="169"/>
      <c r="U5" s="56"/>
      <c r="V5" s="57" t="s">
        <v>778</v>
      </c>
      <c r="W5" s="61" t="s">
        <v>775</v>
      </c>
      <c r="X5" s="165" t="s">
        <v>793</v>
      </c>
      <c r="Y5" s="165"/>
      <c r="Z5" s="165"/>
      <c r="AA5" s="165"/>
      <c r="AB5" s="165"/>
      <c r="AC5" s="165"/>
      <c r="AD5" s="165"/>
      <c r="AE5" s="166"/>
      <c r="AF5" s="56"/>
      <c r="AG5" s="76" t="s">
        <v>818</v>
      </c>
      <c r="AH5" s="77" t="s">
        <v>827</v>
      </c>
      <c r="AI5" s="44"/>
      <c r="AJ5" s="69"/>
    </row>
    <row r="6" spans="1:36">
      <c r="A6" s="11" t="s">
        <v>722</v>
      </c>
      <c r="B6" s="11" t="s">
        <v>717</v>
      </c>
      <c r="D6" s="10"/>
      <c r="F6" s="7"/>
      <c r="G6" s="9" t="s">
        <v>738</v>
      </c>
      <c r="H6" s="173" t="s">
        <v>748</v>
      </c>
      <c r="I6" s="174"/>
      <c r="J6" s="174"/>
      <c r="K6" s="175"/>
      <c r="L6" s="63"/>
      <c r="M6" s="35"/>
      <c r="N6" s="46"/>
      <c r="O6" s="45"/>
      <c r="P6" s="45"/>
      <c r="Q6" s="45"/>
      <c r="R6" s="45"/>
      <c r="S6" s="45"/>
      <c r="T6" s="47"/>
      <c r="U6" s="56"/>
      <c r="V6" s="57"/>
      <c r="W6" s="61"/>
      <c r="X6" s="165" t="s">
        <v>794</v>
      </c>
      <c r="Y6" s="165"/>
      <c r="Z6" s="165"/>
      <c r="AA6" s="165"/>
      <c r="AB6" s="165"/>
      <c r="AC6" s="165"/>
      <c r="AD6" s="165"/>
      <c r="AE6" s="166"/>
      <c r="AF6" s="56"/>
      <c r="AG6" s="76" t="s">
        <v>767</v>
      </c>
      <c r="AH6" s="77" t="s">
        <v>713</v>
      </c>
      <c r="AI6" s="44"/>
      <c r="AJ6" s="69"/>
    </row>
    <row r="7" spans="1:36">
      <c r="A7" s="11" t="s">
        <v>14</v>
      </c>
      <c r="B7" s="11" t="s">
        <v>716</v>
      </c>
      <c r="D7" s="10"/>
      <c r="F7" s="8"/>
      <c r="G7" s="9" t="s">
        <v>742</v>
      </c>
      <c r="H7" s="173" t="s">
        <v>744</v>
      </c>
      <c r="I7" s="174"/>
      <c r="J7" s="174"/>
      <c r="K7" s="175"/>
      <c r="L7" s="63"/>
      <c r="M7" s="35"/>
      <c r="N7" s="46"/>
      <c r="O7" s="45"/>
      <c r="P7" s="45"/>
      <c r="Q7" s="45"/>
      <c r="R7" s="45"/>
      <c r="S7" s="45"/>
      <c r="T7" s="47"/>
      <c r="U7" s="56"/>
      <c r="V7" s="57" t="s">
        <v>779</v>
      </c>
      <c r="W7" s="61" t="s">
        <v>770</v>
      </c>
      <c r="X7" s="165" t="s">
        <v>795</v>
      </c>
      <c r="Y7" s="165"/>
      <c r="Z7" s="165"/>
      <c r="AA7" s="165"/>
      <c r="AB7" s="165"/>
      <c r="AC7" s="165"/>
      <c r="AD7" s="165"/>
      <c r="AE7" s="166"/>
      <c r="AF7" s="56"/>
      <c r="AG7" s="76" t="s">
        <v>819</v>
      </c>
      <c r="AH7" s="77" t="s">
        <v>828</v>
      </c>
      <c r="AI7" s="44"/>
      <c r="AJ7" s="69"/>
    </row>
    <row r="8" spans="1:36">
      <c r="A8" s="11" t="s">
        <v>723</v>
      </c>
      <c r="B8" s="11" t="s">
        <v>728</v>
      </c>
      <c r="D8" s="10"/>
      <c r="F8" s="8"/>
      <c r="G8" s="173" t="s">
        <v>745</v>
      </c>
      <c r="H8" s="176"/>
      <c r="I8" s="176"/>
      <c r="J8" s="176"/>
      <c r="K8" s="177"/>
      <c r="L8" s="63"/>
      <c r="M8" s="35"/>
      <c r="N8" s="46"/>
      <c r="O8" s="45"/>
      <c r="P8" s="45"/>
      <c r="Q8" s="45"/>
      <c r="R8" s="45"/>
      <c r="S8" s="45"/>
      <c r="T8" s="47"/>
      <c r="U8" s="56"/>
      <c r="V8" s="57"/>
      <c r="W8" s="61"/>
      <c r="X8" s="61"/>
      <c r="Y8" s="61"/>
      <c r="Z8" s="61"/>
      <c r="AA8" s="61"/>
      <c r="AB8" s="61"/>
      <c r="AC8" s="64"/>
      <c r="AD8" s="61"/>
      <c r="AE8" s="62"/>
      <c r="AF8" s="56"/>
      <c r="AG8" s="76" t="s">
        <v>820</v>
      </c>
      <c r="AH8" s="77" t="s">
        <v>829</v>
      </c>
      <c r="AI8" s="44"/>
      <c r="AJ8" s="69"/>
    </row>
    <row r="9" spans="1:36">
      <c r="A9" s="11" t="s">
        <v>9</v>
      </c>
      <c r="B9" s="11" t="s">
        <v>729</v>
      </c>
      <c r="D9" s="10"/>
      <c r="F9" s="8"/>
      <c r="G9" s="9" t="s">
        <v>746</v>
      </c>
      <c r="H9" s="173" t="s">
        <v>747</v>
      </c>
      <c r="I9" s="174"/>
      <c r="J9" s="174"/>
      <c r="K9" s="175"/>
      <c r="L9" s="63"/>
      <c r="M9" s="35"/>
      <c r="N9" s="46"/>
      <c r="O9" s="45"/>
      <c r="P9" s="45"/>
      <c r="Q9" s="45"/>
      <c r="R9" s="45"/>
      <c r="S9" s="45"/>
      <c r="T9" s="47"/>
      <c r="U9" s="56"/>
      <c r="V9" s="57"/>
      <c r="W9" s="61"/>
      <c r="X9" s="61"/>
      <c r="Y9" s="61"/>
      <c r="Z9" s="61"/>
      <c r="AA9" s="187" t="s">
        <v>797</v>
      </c>
      <c r="AB9" s="187"/>
      <c r="AC9" s="187"/>
      <c r="AD9" s="61"/>
      <c r="AE9" s="62"/>
      <c r="AF9" s="56"/>
      <c r="AG9" s="76" t="s">
        <v>821</v>
      </c>
      <c r="AH9" s="77" t="s">
        <v>830</v>
      </c>
      <c r="AI9" s="44"/>
      <c r="AJ9" s="69"/>
    </row>
    <row r="10" spans="1:36">
      <c r="A10" s="11" t="s">
        <v>724</v>
      </c>
      <c r="B10" s="11" t="s">
        <v>730</v>
      </c>
      <c r="D10" s="10"/>
      <c r="F10" s="8"/>
      <c r="G10" s="9" t="s">
        <v>738</v>
      </c>
      <c r="H10" s="173" t="s">
        <v>748</v>
      </c>
      <c r="I10" s="174"/>
      <c r="J10" s="174"/>
      <c r="K10" s="175"/>
      <c r="L10" s="63"/>
      <c r="M10" s="35"/>
      <c r="N10" s="46"/>
      <c r="O10" s="45"/>
      <c r="P10" s="45"/>
      <c r="Q10" s="45"/>
      <c r="R10" s="45"/>
      <c r="S10" s="45"/>
      <c r="T10" s="47"/>
      <c r="U10" s="56"/>
      <c r="V10" s="57"/>
      <c r="W10" s="61"/>
      <c r="X10" s="61"/>
      <c r="Y10" s="61"/>
      <c r="Z10" s="61"/>
      <c r="AA10" s="187"/>
      <c r="AB10" s="187"/>
      <c r="AC10" s="187"/>
      <c r="AD10" s="61"/>
      <c r="AE10" s="62"/>
      <c r="AF10" s="56"/>
      <c r="AG10" s="76" t="s">
        <v>822</v>
      </c>
      <c r="AH10" s="77" t="s">
        <v>831</v>
      </c>
      <c r="AI10" s="44"/>
      <c r="AJ10" s="69"/>
    </row>
    <row r="11" spans="1:36">
      <c r="A11" s="11" t="s">
        <v>725</v>
      </c>
      <c r="B11" s="105" t="s">
        <v>835</v>
      </c>
      <c r="D11" s="10"/>
      <c r="F11" s="8"/>
      <c r="G11" s="9" t="s">
        <v>742</v>
      </c>
      <c r="H11" s="173" t="s">
        <v>744</v>
      </c>
      <c r="I11" s="174"/>
      <c r="J11" s="174"/>
      <c r="K11" s="175"/>
      <c r="L11" s="63"/>
      <c r="M11" s="35"/>
      <c r="N11" s="46"/>
      <c r="O11" s="45"/>
      <c r="P11" s="45"/>
      <c r="Q11" s="45"/>
      <c r="R11" s="45"/>
      <c r="S11" s="45"/>
      <c r="T11" s="47"/>
      <c r="U11" s="56"/>
      <c r="V11" s="57"/>
      <c r="W11" s="61"/>
      <c r="X11" s="61"/>
      <c r="Y11" s="61"/>
      <c r="Z11" s="61"/>
      <c r="AA11" s="187"/>
      <c r="AB11" s="187"/>
      <c r="AC11" s="187"/>
      <c r="AD11" s="61"/>
      <c r="AE11" s="62"/>
      <c r="AF11" s="56"/>
      <c r="AG11" s="76" t="s">
        <v>770</v>
      </c>
      <c r="AH11" s="77" t="s">
        <v>832</v>
      </c>
      <c r="AI11" s="44"/>
      <c r="AJ11" s="69"/>
    </row>
    <row r="12" spans="1:36" ht="15.75" thickBot="1">
      <c r="L12" s="63"/>
      <c r="M12" s="35"/>
      <c r="N12" s="48"/>
      <c r="O12" s="49"/>
      <c r="P12" s="49"/>
      <c r="Q12" s="49"/>
      <c r="R12" s="49"/>
      <c r="S12" s="49"/>
      <c r="T12" s="50"/>
      <c r="U12" s="56"/>
      <c r="V12" s="58"/>
      <c r="W12" s="59"/>
      <c r="X12" s="59"/>
      <c r="Y12" s="59"/>
      <c r="Z12" s="59"/>
      <c r="AA12" s="188"/>
      <c r="AB12" s="188"/>
      <c r="AC12" s="188"/>
      <c r="AD12" s="59"/>
      <c r="AE12" s="60"/>
      <c r="AF12" s="56"/>
      <c r="AG12" s="107" t="s">
        <v>823</v>
      </c>
      <c r="AH12" s="108" t="s">
        <v>833</v>
      </c>
      <c r="AI12" s="44"/>
      <c r="AJ12" s="69"/>
    </row>
    <row r="13" spans="1:36" ht="15.75" thickBot="1">
      <c r="N13" s="40"/>
      <c r="O13" s="40"/>
      <c r="P13" s="40"/>
      <c r="Q13" s="40"/>
      <c r="R13" s="40"/>
      <c r="S13" s="40"/>
      <c r="T13" s="40"/>
      <c r="V13" s="40"/>
      <c r="W13" s="40"/>
      <c r="X13" s="40"/>
      <c r="Y13" s="40"/>
      <c r="Z13" s="40"/>
      <c r="AA13" s="40"/>
      <c r="AB13" s="40"/>
      <c r="AC13" s="65"/>
      <c r="AD13" s="40"/>
      <c r="AE13" s="40"/>
      <c r="AF13" s="35"/>
      <c r="AG13" s="78" t="s">
        <v>836</v>
      </c>
      <c r="AH13" s="79" t="s">
        <v>837</v>
      </c>
      <c r="AI13" s="44"/>
    </row>
    <row r="14" spans="1:36">
      <c r="D14" s="41"/>
      <c r="E14" s="42"/>
      <c r="G14" s="157"/>
      <c r="H14" s="158"/>
      <c r="I14" s="158"/>
      <c r="J14" s="158"/>
      <c r="K14" s="159"/>
      <c r="L14" s="14"/>
      <c r="M14" s="14"/>
      <c r="N14" s="14"/>
      <c r="AG14" s="40"/>
      <c r="AH14" s="40"/>
    </row>
    <row r="15" spans="1:36">
      <c r="D15" s="179"/>
      <c r="E15" s="179"/>
    </row>
    <row r="16" spans="1:36">
      <c r="D16" s="179"/>
      <c r="E16" s="179"/>
      <c r="G16" s="157"/>
      <c r="H16" s="158"/>
      <c r="I16" s="158"/>
      <c r="J16" s="158"/>
      <c r="K16" s="159"/>
    </row>
    <row r="17" spans="4:12">
      <c r="D17" s="179"/>
      <c r="E17" s="179"/>
    </row>
    <row r="18" spans="4:12">
      <c r="D18" s="179"/>
      <c r="E18" s="179"/>
      <c r="G18" s="157"/>
      <c r="H18" s="158"/>
      <c r="I18" s="158"/>
      <c r="J18" s="158"/>
      <c r="K18" s="159"/>
    </row>
    <row r="19" spans="4:12">
      <c r="D19" s="179"/>
      <c r="E19" s="179"/>
    </row>
    <row r="20" spans="4:12">
      <c r="D20" s="179"/>
      <c r="E20" s="179"/>
      <c r="G20" s="157"/>
      <c r="H20" s="158"/>
      <c r="I20" s="158"/>
      <c r="J20" s="158"/>
      <c r="K20" s="159"/>
    </row>
    <row r="21" spans="4:12" ht="15.75" thickBot="1">
      <c r="D21" s="179"/>
      <c r="E21" s="179"/>
      <c r="G21" s="38"/>
      <c r="H21" s="38"/>
      <c r="I21" s="38"/>
      <c r="J21" s="38"/>
      <c r="K21" s="38"/>
    </row>
    <row r="22" spans="4:12">
      <c r="D22" s="179"/>
      <c r="E22" s="179"/>
      <c r="F22" s="35"/>
      <c r="G22" s="181"/>
      <c r="H22" s="182"/>
      <c r="I22" s="182"/>
      <c r="J22" s="182"/>
      <c r="K22" s="183"/>
      <c r="L22" s="44"/>
    </row>
    <row r="23" spans="4:12" ht="15.75" thickBot="1">
      <c r="D23" s="179"/>
      <c r="E23" s="179"/>
      <c r="F23" s="35"/>
      <c r="G23" s="184"/>
      <c r="H23" s="185"/>
      <c r="I23" s="185"/>
      <c r="J23" s="185"/>
      <c r="K23" s="186"/>
      <c r="L23" s="44"/>
    </row>
    <row r="24" spans="4:12">
      <c r="D24" s="179"/>
      <c r="E24" s="179"/>
      <c r="G24" s="40"/>
      <c r="H24" s="40"/>
      <c r="I24" s="40"/>
      <c r="J24" s="40"/>
      <c r="K24" s="40"/>
    </row>
    <row r="25" spans="4:12">
      <c r="G25" s="157"/>
      <c r="H25" s="158"/>
      <c r="I25" s="158"/>
      <c r="J25" s="158"/>
      <c r="K25" s="159"/>
    </row>
    <row r="26" spans="4:12" ht="15.75" thickBot="1">
      <c r="F26" s="38"/>
      <c r="G26" s="38"/>
      <c r="H26" s="38"/>
      <c r="I26" s="38"/>
      <c r="J26" s="38"/>
      <c r="K26" s="38"/>
    </row>
    <row r="27" spans="4:12">
      <c r="E27" s="35"/>
      <c r="F27" s="86"/>
      <c r="G27" s="181"/>
      <c r="H27" s="182"/>
      <c r="I27" s="182"/>
      <c r="J27" s="182"/>
      <c r="K27" s="183"/>
      <c r="L27" s="44"/>
    </row>
    <row r="28" spans="4:12" ht="15.75" thickBot="1">
      <c r="E28" s="35"/>
      <c r="F28" s="86"/>
      <c r="G28" s="184"/>
      <c r="H28" s="185"/>
      <c r="I28" s="185"/>
      <c r="J28" s="185"/>
      <c r="K28" s="186"/>
      <c r="L28" s="44"/>
    </row>
    <row r="29" spans="4:12">
      <c r="F29" s="40"/>
      <c r="G29" s="40"/>
      <c r="H29" s="40"/>
      <c r="I29" s="40"/>
      <c r="J29" s="40"/>
      <c r="K29" s="40"/>
    </row>
    <row r="34" spans="27:35">
      <c r="AB34" s="38"/>
      <c r="AC34" s="67"/>
      <c r="AD34" s="38"/>
      <c r="AE34" s="38"/>
      <c r="AF34" s="38"/>
      <c r="AG34" s="38"/>
      <c r="AH34" s="38"/>
    </row>
    <row r="35" spans="27:35">
      <c r="AA35" s="35"/>
      <c r="AB35" s="109"/>
      <c r="AC35" s="110"/>
      <c r="AD35" s="109"/>
      <c r="AE35" s="109"/>
      <c r="AF35" s="109"/>
      <c r="AG35" s="109"/>
      <c r="AH35" s="109"/>
      <c r="AI35" s="44"/>
    </row>
    <row r="36" spans="27:35">
      <c r="AA36" s="35"/>
      <c r="AB36" s="109"/>
      <c r="AC36" s="110"/>
      <c r="AD36" s="109"/>
      <c r="AE36" s="109"/>
      <c r="AF36" s="109"/>
      <c r="AG36" s="109"/>
      <c r="AH36" s="109"/>
      <c r="AI36" s="44"/>
    </row>
    <row r="37" spans="27:35">
      <c r="AA37" s="35"/>
      <c r="AB37" s="109"/>
      <c r="AC37" s="111" t="s">
        <v>753</v>
      </c>
      <c r="AD37" s="112" t="s">
        <v>798</v>
      </c>
      <c r="AE37" s="112" t="s">
        <v>838</v>
      </c>
      <c r="AF37" s="112" t="s">
        <v>804</v>
      </c>
      <c r="AG37" s="109"/>
      <c r="AH37" s="109"/>
      <c r="AI37" s="44"/>
    </row>
    <row r="38" spans="27:35">
      <c r="AA38" s="35"/>
      <c r="AB38" s="109"/>
      <c r="AC38" s="113" t="s">
        <v>783</v>
      </c>
      <c r="AD38" s="114">
        <v>3</v>
      </c>
      <c r="AE38" s="114">
        <v>1</v>
      </c>
      <c r="AF38" s="114">
        <v>5</v>
      </c>
      <c r="AG38" s="109"/>
      <c r="AH38" s="109"/>
      <c r="AI38" s="44"/>
    </row>
    <row r="39" spans="27:35">
      <c r="AA39" s="35"/>
      <c r="AB39" s="109"/>
      <c r="AC39" s="115" t="s">
        <v>784</v>
      </c>
      <c r="AD39" s="116">
        <v>4</v>
      </c>
      <c r="AE39" s="116">
        <v>2</v>
      </c>
      <c r="AF39" s="116">
        <v>4</v>
      </c>
      <c r="AG39" s="109"/>
      <c r="AH39" s="109"/>
      <c r="AI39" s="44"/>
    </row>
    <row r="40" spans="27:35">
      <c r="AA40" s="35"/>
      <c r="AB40" s="109"/>
      <c r="AC40" s="113" t="s">
        <v>785</v>
      </c>
      <c r="AD40" s="114">
        <v>5</v>
      </c>
      <c r="AE40" s="114">
        <v>3</v>
      </c>
      <c r="AF40" s="114">
        <v>3</v>
      </c>
      <c r="AG40" s="109"/>
      <c r="AH40" s="109"/>
      <c r="AI40" s="44"/>
    </row>
    <row r="41" spans="27:35">
      <c r="AA41" s="35"/>
      <c r="AB41" s="109"/>
      <c r="AC41" s="115" t="s">
        <v>786</v>
      </c>
      <c r="AD41" s="116">
        <v>7</v>
      </c>
      <c r="AE41" s="116">
        <v>4</v>
      </c>
      <c r="AF41" s="116">
        <v>2</v>
      </c>
      <c r="AG41" s="109"/>
      <c r="AH41" s="109"/>
      <c r="AI41" s="44"/>
    </row>
    <row r="42" spans="27:35">
      <c r="AA42" s="35"/>
      <c r="AB42" s="109"/>
      <c r="AC42" s="113" t="s">
        <v>787</v>
      </c>
      <c r="AD42" s="114">
        <v>9</v>
      </c>
      <c r="AE42" s="114">
        <v>5</v>
      </c>
      <c r="AF42" s="114">
        <v>1</v>
      </c>
      <c r="AG42" s="109"/>
      <c r="AH42" s="109"/>
      <c r="AI42" s="44"/>
    </row>
    <row r="43" spans="27:35">
      <c r="AA43" s="35"/>
      <c r="AB43" s="109"/>
      <c r="AC43" s="115" t="s">
        <v>788</v>
      </c>
      <c r="AD43" s="116">
        <v>11</v>
      </c>
      <c r="AE43" s="116" t="s">
        <v>799</v>
      </c>
      <c r="AF43" s="116">
        <v>4</v>
      </c>
      <c r="AG43" s="109"/>
      <c r="AH43" s="109"/>
      <c r="AI43" s="44"/>
    </row>
    <row r="44" spans="27:35">
      <c r="AA44" s="35"/>
      <c r="AB44" s="109"/>
      <c r="AC44" s="113" t="s">
        <v>789</v>
      </c>
      <c r="AD44" s="114">
        <v>13</v>
      </c>
      <c r="AE44" s="114" t="s">
        <v>800</v>
      </c>
      <c r="AF44" s="114">
        <v>3</v>
      </c>
      <c r="AG44" s="109"/>
      <c r="AH44" s="109"/>
      <c r="AI44" s="44"/>
    </row>
    <row r="45" spans="27:35">
      <c r="AA45" s="35"/>
      <c r="AB45" s="109"/>
      <c r="AC45" s="115" t="s">
        <v>790</v>
      </c>
      <c r="AD45" s="116">
        <v>15</v>
      </c>
      <c r="AE45" s="116" t="s">
        <v>801</v>
      </c>
      <c r="AF45" s="116">
        <v>2</v>
      </c>
      <c r="AG45" s="109"/>
      <c r="AH45" s="109"/>
      <c r="AI45" s="44"/>
    </row>
    <row r="46" spans="27:35">
      <c r="AA46" s="35"/>
      <c r="AB46" s="109"/>
      <c r="AC46" s="113" t="s">
        <v>791</v>
      </c>
      <c r="AD46" s="114">
        <v>17</v>
      </c>
      <c r="AE46" s="114" t="s">
        <v>802</v>
      </c>
      <c r="AF46" s="114">
        <v>1</v>
      </c>
      <c r="AG46" s="109"/>
      <c r="AH46" s="109"/>
      <c r="AI46" s="44"/>
    </row>
    <row r="47" spans="27:35">
      <c r="AA47" s="35"/>
      <c r="AB47" s="109"/>
      <c r="AC47" s="115" t="s">
        <v>792</v>
      </c>
      <c r="AD47" s="116">
        <v>19</v>
      </c>
      <c r="AE47" s="116" t="s">
        <v>803</v>
      </c>
      <c r="AF47" s="116">
        <v>0</v>
      </c>
      <c r="AG47" s="109"/>
      <c r="AH47" s="109"/>
      <c r="AI47" s="44"/>
    </row>
    <row r="48" spans="27:35">
      <c r="AA48" s="35"/>
      <c r="AB48" s="109"/>
      <c r="AC48" s="110"/>
      <c r="AD48" s="109"/>
      <c r="AE48" s="109"/>
      <c r="AF48" s="109"/>
      <c r="AG48" s="109"/>
      <c r="AH48" s="109"/>
      <c r="AI48" s="44"/>
    </row>
    <row r="49" spans="27:35">
      <c r="AA49" s="35"/>
      <c r="AB49" s="109"/>
      <c r="AC49" s="110"/>
      <c r="AD49" s="109"/>
      <c r="AE49" s="109"/>
      <c r="AF49" s="109"/>
      <c r="AG49" s="109"/>
      <c r="AH49" s="109"/>
      <c r="AI49" s="44"/>
    </row>
    <row r="50" spans="27:35">
      <c r="AA50" s="35"/>
      <c r="AB50" s="109"/>
      <c r="AC50" s="110"/>
      <c r="AD50" s="109"/>
      <c r="AE50" s="109"/>
      <c r="AF50" s="109"/>
      <c r="AG50" s="109"/>
      <c r="AH50" s="109"/>
      <c r="AI50" s="44"/>
    </row>
    <row r="51" spans="27:35">
      <c r="AA51" s="35"/>
      <c r="AB51" s="109"/>
      <c r="AC51" s="110"/>
      <c r="AD51" s="109"/>
      <c r="AE51" s="109"/>
      <c r="AF51" s="109"/>
      <c r="AG51" s="109"/>
      <c r="AH51" s="109"/>
      <c r="AI51" s="44"/>
    </row>
    <row r="52" spans="27:35">
      <c r="AA52" s="35"/>
      <c r="AB52" s="109"/>
      <c r="AC52" s="110"/>
      <c r="AD52" s="109"/>
      <c r="AE52" s="109"/>
      <c r="AF52" s="109"/>
      <c r="AG52" s="109"/>
      <c r="AH52" s="109"/>
      <c r="AI52" s="44"/>
    </row>
  </sheetData>
  <mergeCells count="46">
    <mergeCell ref="X6:AE6"/>
    <mergeCell ref="X7:AE7"/>
    <mergeCell ref="AA9:AC12"/>
    <mergeCell ref="H9:K9"/>
    <mergeCell ref="H10:K10"/>
    <mergeCell ref="H11:K11"/>
    <mergeCell ref="H6:K6"/>
    <mergeCell ref="H7:K7"/>
    <mergeCell ref="G25:K25"/>
    <mergeCell ref="G27:K27"/>
    <mergeCell ref="G28:K28"/>
    <mergeCell ref="G20:K20"/>
    <mergeCell ref="G22:K22"/>
    <mergeCell ref="G23:K23"/>
    <mergeCell ref="A1:B1"/>
    <mergeCell ref="H1:K1"/>
    <mergeCell ref="H3:K3"/>
    <mergeCell ref="D24:E24"/>
    <mergeCell ref="D16:E16"/>
    <mergeCell ref="D17:E17"/>
    <mergeCell ref="D18:E18"/>
    <mergeCell ref="D19:E19"/>
    <mergeCell ref="D20:E20"/>
    <mergeCell ref="D21:E21"/>
    <mergeCell ref="D22:E22"/>
    <mergeCell ref="D23:E23"/>
    <mergeCell ref="D15:E15"/>
    <mergeCell ref="D1:E1"/>
    <mergeCell ref="H5:K5"/>
    <mergeCell ref="G2:K2"/>
    <mergeCell ref="AG1:AH1"/>
    <mergeCell ref="G14:K14"/>
    <mergeCell ref="G16:K16"/>
    <mergeCell ref="G18:K18"/>
    <mergeCell ref="V1:AE1"/>
    <mergeCell ref="X2:AE2"/>
    <mergeCell ref="X3:AE3"/>
    <mergeCell ref="X4:AE4"/>
    <mergeCell ref="N5:T5"/>
    <mergeCell ref="N1:T1"/>
    <mergeCell ref="N2:T2"/>
    <mergeCell ref="N3:T3"/>
    <mergeCell ref="N4:T4"/>
    <mergeCell ref="X5:AE5"/>
    <mergeCell ref="H4:K4"/>
    <mergeCell ref="G8:K8"/>
  </mergeCells>
  <hyperlinks>
    <hyperlink ref="AA9:AC12" location="Règles!W59" display="COMPENSATIONS"/>
  </hyperlinks>
  <pageMargins left="0.7" right="0.7" top="0.75" bottom="0.75" header="0.3" footer="0.3"/>
  <pageSetup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CI39"/>
  <sheetViews>
    <sheetView topLeftCell="A2" zoomScale="80" zoomScaleNormal="80" workbookViewId="0">
      <selection activeCell="U14" sqref="U14"/>
    </sheetView>
  </sheetViews>
  <sheetFormatPr baseColWidth="10" defaultRowHeight="15"/>
  <cols>
    <col min="1" max="1" width="18.140625" style="101" customWidth="1"/>
    <col min="2" max="8" width="4.85546875" style="101" bestFit="1" customWidth="1"/>
    <col min="9" max="9" width="4.85546875" style="100" bestFit="1" customWidth="1"/>
    <col min="10" max="16" width="4.85546875" style="101" bestFit="1" customWidth="1"/>
    <col min="17" max="17" width="12" style="101" bestFit="1" customWidth="1"/>
    <col min="18" max="21" width="4.85546875" style="101" bestFit="1" customWidth="1"/>
    <col min="22" max="22" width="9.140625" style="101" bestFit="1" customWidth="1"/>
    <col min="23" max="23" width="4.85546875" style="101" bestFit="1" customWidth="1"/>
    <col min="24" max="24" width="10" style="101" bestFit="1" customWidth="1"/>
    <col min="25" max="37" width="4.85546875" style="101" bestFit="1" customWidth="1"/>
    <col min="38" max="38" width="9.140625" style="101" bestFit="1" customWidth="1"/>
    <col min="39" max="39" width="4.85546875" style="101" bestFit="1" customWidth="1"/>
    <col min="40" max="40" width="10" style="101" bestFit="1" customWidth="1"/>
    <col min="41" max="44" width="4.85546875" style="101" bestFit="1" customWidth="1"/>
    <col min="45" max="45" width="7.140625" style="101" bestFit="1" customWidth="1"/>
    <col min="46" max="46" width="4.85546875" style="101" bestFit="1" customWidth="1"/>
    <col min="47" max="47" width="10" style="101" bestFit="1" customWidth="1"/>
    <col min="48" max="60" width="4.85546875" style="101" bestFit="1" customWidth="1"/>
    <col min="61" max="61" width="7.140625" style="101" bestFit="1" customWidth="1"/>
    <col min="62" max="62" width="4.85546875" style="101" bestFit="1" customWidth="1"/>
    <col min="63" max="63" width="10" style="101" bestFit="1" customWidth="1"/>
    <col min="64" max="67" width="4.85546875" style="101" bestFit="1" customWidth="1"/>
    <col min="68" max="68" width="13.7109375" style="101" bestFit="1" customWidth="1"/>
    <col min="69" max="83" width="3.42578125" style="101" bestFit="1" customWidth="1"/>
    <col min="84" max="84" width="13.7109375" style="101" bestFit="1" customWidth="1"/>
    <col min="85" max="16384" width="11.42578125" style="101"/>
  </cols>
  <sheetData>
    <row r="1" spans="1:87" s="104" customFormat="1">
      <c r="A1" s="101" t="s">
        <v>896</v>
      </c>
      <c r="B1" s="101">
        <v>30</v>
      </c>
      <c r="C1" s="89"/>
      <c r="D1" s="90"/>
      <c r="E1" s="91"/>
      <c r="F1" s="123"/>
      <c r="G1" s="124"/>
      <c r="I1" s="88"/>
      <c r="J1" s="88"/>
      <c r="K1" s="89"/>
      <c r="L1" s="90"/>
      <c r="M1" s="91"/>
      <c r="N1" s="123"/>
      <c r="O1" s="124"/>
      <c r="Q1" s="104" t="s">
        <v>761</v>
      </c>
      <c r="R1" s="104">
        <v>1</v>
      </c>
      <c r="S1" s="104">
        <v>2</v>
      </c>
      <c r="T1" s="104">
        <v>3</v>
      </c>
      <c r="U1" s="104">
        <v>4</v>
      </c>
      <c r="V1" s="104">
        <v>5</v>
      </c>
      <c r="W1" s="104">
        <v>6</v>
      </c>
      <c r="X1" s="104">
        <v>7</v>
      </c>
      <c r="Y1" s="104">
        <v>8</v>
      </c>
      <c r="Z1" s="104">
        <v>9</v>
      </c>
      <c r="AA1" s="104">
        <v>10</v>
      </c>
      <c r="AB1" s="104">
        <v>11</v>
      </c>
      <c r="AC1" s="104">
        <v>12</v>
      </c>
      <c r="AD1" s="104">
        <v>13</v>
      </c>
      <c r="AE1" s="104">
        <v>14</v>
      </c>
      <c r="AF1" s="104">
        <v>15</v>
      </c>
      <c r="AG1" s="104">
        <v>16</v>
      </c>
      <c r="AH1" s="104">
        <v>17</v>
      </c>
      <c r="AI1" s="104">
        <v>18</v>
      </c>
      <c r="AJ1" s="104">
        <v>19</v>
      </c>
      <c r="AK1" s="104">
        <v>20</v>
      </c>
      <c r="AL1" s="104" t="s">
        <v>759</v>
      </c>
      <c r="AN1" s="104" t="s">
        <v>760</v>
      </c>
      <c r="AO1" s="104">
        <v>21</v>
      </c>
      <c r="AP1" s="104">
        <v>22</v>
      </c>
      <c r="AQ1" s="104">
        <v>23</v>
      </c>
      <c r="AR1" s="104">
        <v>24</v>
      </c>
      <c r="AS1" s="104">
        <v>25</v>
      </c>
      <c r="AT1" s="104">
        <v>26</v>
      </c>
      <c r="AU1" s="104">
        <v>27</v>
      </c>
      <c r="AV1" s="104">
        <v>28</v>
      </c>
      <c r="AW1" s="104">
        <v>29</v>
      </c>
      <c r="AX1" s="104">
        <v>30</v>
      </c>
      <c r="AY1" s="104">
        <v>31</v>
      </c>
      <c r="AZ1" s="104">
        <v>32</v>
      </c>
      <c r="BA1" s="104">
        <v>33</v>
      </c>
      <c r="BB1" s="104">
        <v>34</v>
      </c>
      <c r="BC1" s="104">
        <v>35</v>
      </c>
      <c r="BD1" s="104">
        <v>36</v>
      </c>
      <c r="BE1" s="104">
        <v>37</v>
      </c>
      <c r="BF1" s="104">
        <v>38</v>
      </c>
      <c r="BG1" s="104">
        <v>39</v>
      </c>
      <c r="BH1" s="104">
        <v>40</v>
      </c>
      <c r="BI1" s="104" t="s">
        <v>762</v>
      </c>
      <c r="BK1" s="104" t="s">
        <v>763</v>
      </c>
      <c r="BL1" s="104">
        <v>41</v>
      </c>
      <c r="BM1" s="104">
        <v>42</v>
      </c>
      <c r="BN1" s="104">
        <v>43</v>
      </c>
      <c r="BO1" s="104">
        <v>44</v>
      </c>
      <c r="BP1" s="104">
        <v>45</v>
      </c>
      <c r="BQ1" s="104">
        <v>46</v>
      </c>
      <c r="BR1" s="104">
        <v>47</v>
      </c>
      <c r="BS1" s="104">
        <v>48</v>
      </c>
      <c r="BT1" s="104">
        <v>49</v>
      </c>
      <c r="BU1" s="104">
        <v>50</v>
      </c>
      <c r="BV1" s="104">
        <v>51</v>
      </c>
      <c r="BW1" s="104">
        <v>52</v>
      </c>
      <c r="BX1" s="104">
        <v>53</v>
      </c>
      <c r="BY1" s="104">
        <v>54</v>
      </c>
      <c r="BZ1" s="104">
        <v>55</v>
      </c>
      <c r="CA1" s="104">
        <v>56</v>
      </c>
      <c r="CB1" s="104">
        <v>57</v>
      </c>
      <c r="CC1" s="104">
        <v>58</v>
      </c>
      <c r="CD1" s="104">
        <v>59</v>
      </c>
      <c r="CE1" s="104">
        <v>60</v>
      </c>
      <c r="CF1" s="104" t="s">
        <v>764</v>
      </c>
      <c r="CI1" s="125"/>
    </row>
    <row r="2" spans="1:87" s="104" customFormat="1">
      <c r="A2" s="101" t="s">
        <v>897</v>
      </c>
      <c r="B2" s="101">
        <v>25</v>
      </c>
      <c r="G2" s="125"/>
      <c r="I2" s="126"/>
      <c r="J2" s="126"/>
      <c r="K2" s="126"/>
      <c r="L2" s="126"/>
      <c r="M2" s="126"/>
      <c r="N2" s="127"/>
      <c r="CI2" s="125"/>
    </row>
    <row r="3" spans="1:87" s="104" customFormat="1">
      <c r="A3" s="101" t="s">
        <v>898</v>
      </c>
      <c r="B3" s="101">
        <v>23</v>
      </c>
      <c r="C3" s="126"/>
      <c r="D3" s="126"/>
      <c r="E3" s="126"/>
      <c r="F3" s="127"/>
      <c r="G3" s="125"/>
      <c r="I3" s="126"/>
      <c r="J3" s="126"/>
      <c r="K3" s="126"/>
      <c r="L3" s="126"/>
      <c r="M3" s="126"/>
      <c r="N3" s="127"/>
      <c r="CI3" s="125"/>
    </row>
    <row r="4" spans="1:87" s="104" customFormat="1">
      <c r="A4" s="101" t="s">
        <v>899</v>
      </c>
      <c r="B4" s="101">
        <v>22</v>
      </c>
      <c r="C4" s="126"/>
      <c r="D4" s="126"/>
      <c r="E4" s="126"/>
      <c r="F4" s="127"/>
      <c r="G4" s="125"/>
      <c r="I4" s="126"/>
      <c r="J4" s="126"/>
      <c r="K4" s="126"/>
      <c r="L4" s="126"/>
      <c r="M4" s="126"/>
      <c r="N4" s="127"/>
      <c r="CI4" s="125"/>
    </row>
    <row r="5" spans="1:87" s="104" customFormat="1">
      <c r="A5" s="126"/>
      <c r="B5" s="126"/>
      <c r="C5" s="126"/>
      <c r="D5" s="126"/>
      <c r="E5" s="126"/>
      <c r="F5" s="127"/>
      <c r="G5" s="125"/>
      <c r="I5" s="126"/>
      <c r="J5" s="126"/>
      <c r="K5" s="126"/>
      <c r="L5" s="126"/>
      <c r="M5" s="126"/>
      <c r="N5" s="127"/>
      <c r="CI5" s="125"/>
    </row>
    <row r="6" spans="1:87" s="104" customFormat="1">
      <c r="B6" s="127">
        <v>1</v>
      </c>
      <c r="C6" s="104">
        <v>1</v>
      </c>
      <c r="E6" s="104">
        <v>18</v>
      </c>
      <c r="F6" s="126">
        <v>1</v>
      </c>
      <c r="H6" s="104">
        <v>35</v>
      </c>
      <c r="I6" s="104">
        <v>2</v>
      </c>
      <c r="K6" s="104">
        <v>52</v>
      </c>
      <c r="L6" s="104">
        <v>2</v>
      </c>
      <c r="N6" s="104">
        <v>69</v>
      </c>
      <c r="O6" s="104">
        <v>3</v>
      </c>
      <c r="Q6" s="104">
        <v>86</v>
      </c>
      <c r="R6" s="104">
        <v>4</v>
      </c>
    </row>
    <row r="7" spans="1:87" s="104" customFormat="1">
      <c r="B7" s="104">
        <v>2</v>
      </c>
      <c r="C7" s="104">
        <v>1</v>
      </c>
      <c r="E7" s="104">
        <v>19</v>
      </c>
      <c r="F7" s="104">
        <v>1</v>
      </c>
      <c r="H7" s="104">
        <v>36</v>
      </c>
      <c r="I7" s="104">
        <v>2</v>
      </c>
      <c r="K7" s="104">
        <v>53</v>
      </c>
      <c r="L7" s="104">
        <v>2</v>
      </c>
      <c r="N7" s="104">
        <v>70</v>
      </c>
      <c r="O7" s="104">
        <v>3</v>
      </c>
      <c r="Q7" s="104">
        <v>87</v>
      </c>
      <c r="R7" s="104">
        <v>4</v>
      </c>
    </row>
    <row r="8" spans="1:87" s="104" customFormat="1">
      <c r="B8" s="104">
        <v>3</v>
      </c>
      <c r="C8" s="104">
        <v>1</v>
      </c>
      <c r="E8" s="104">
        <v>20</v>
      </c>
      <c r="F8" s="104">
        <v>1</v>
      </c>
      <c r="H8" s="104">
        <v>37</v>
      </c>
      <c r="I8" s="104">
        <v>2</v>
      </c>
      <c r="K8" s="104">
        <v>54</v>
      </c>
      <c r="L8" s="104">
        <v>2</v>
      </c>
      <c r="N8" s="104">
        <v>71</v>
      </c>
      <c r="O8" s="104">
        <v>3</v>
      </c>
      <c r="Q8" s="104">
        <v>88</v>
      </c>
      <c r="R8" s="104">
        <v>4</v>
      </c>
      <c r="CI8" s="125"/>
    </row>
    <row r="9" spans="1:87" s="104" customFormat="1">
      <c r="B9" s="127">
        <v>4</v>
      </c>
      <c r="C9" s="104">
        <v>1</v>
      </c>
      <c r="E9" s="104">
        <v>21</v>
      </c>
      <c r="F9" s="126">
        <v>1</v>
      </c>
      <c r="H9" s="104">
        <v>38</v>
      </c>
      <c r="I9" s="104">
        <v>2</v>
      </c>
      <c r="K9" s="104">
        <v>55</v>
      </c>
      <c r="L9" s="126">
        <v>2</v>
      </c>
      <c r="N9" s="104">
        <v>72</v>
      </c>
      <c r="O9" s="104">
        <v>3</v>
      </c>
      <c r="Q9" s="104">
        <v>89</v>
      </c>
      <c r="R9" s="104">
        <v>4</v>
      </c>
      <c r="CI9" s="125"/>
    </row>
    <row r="10" spans="1:87" s="104" customFormat="1">
      <c r="B10" s="104">
        <v>5</v>
      </c>
      <c r="C10" s="104">
        <v>1</v>
      </c>
      <c r="E10" s="104">
        <v>22</v>
      </c>
      <c r="F10" s="104">
        <v>1</v>
      </c>
      <c r="H10" s="104">
        <v>39</v>
      </c>
      <c r="I10" s="104">
        <v>2</v>
      </c>
      <c r="K10" s="104">
        <v>56</v>
      </c>
      <c r="L10" s="126">
        <v>3</v>
      </c>
      <c r="N10" s="104">
        <v>73</v>
      </c>
      <c r="O10" s="104">
        <v>3</v>
      </c>
      <c r="Q10" s="104">
        <v>90</v>
      </c>
      <c r="R10" s="104">
        <v>4</v>
      </c>
      <c r="CI10" s="125"/>
    </row>
    <row r="11" spans="1:87" s="104" customFormat="1">
      <c r="B11" s="104">
        <v>6</v>
      </c>
      <c r="C11" s="104">
        <v>1</v>
      </c>
      <c r="E11" s="104">
        <v>23</v>
      </c>
      <c r="F11" s="104">
        <v>1</v>
      </c>
      <c r="H11" s="104">
        <v>40</v>
      </c>
      <c r="I11" s="104">
        <v>2</v>
      </c>
      <c r="K11" s="104">
        <v>57</v>
      </c>
      <c r="L11" s="126">
        <v>3</v>
      </c>
      <c r="N11" s="104">
        <v>74</v>
      </c>
      <c r="O11" s="104">
        <v>3</v>
      </c>
      <c r="Q11" s="104">
        <v>91</v>
      </c>
      <c r="R11" s="104">
        <v>4</v>
      </c>
      <c r="CI11" s="125"/>
    </row>
    <row r="12" spans="1:87" s="104" customFormat="1">
      <c r="B12" s="127">
        <v>7</v>
      </c>
      <c r="C12" s="104">
        <v>1</v>
      </c>
      <c r="E12" s="104">
        <v>24</v>
      </c>
      <c r="F12" s="126">
        <v>1</v>
      </c>
      <c r="H12" s="104">
        <v>41</v>
      </c>
      <c r="I12" s="104">
        <v>2</v>
      </c>
      <c r="K12" s="104">
        <v>58</v>
      </c>
      <c r="L12" s="126">
        <v>3</v>
      </c>
      <c r="N12" s="104">
        <v>75</v>
      </c>
      <c r="O12" s="125">
        <v>3</v>
      </c>
      <c r="Q12" s="104">
        <v>92</v>
      </c>
      <c r="R12" s="104">
        <v>4</v>
      </c>
      <c r="CI12" s="125"/>
    </row>
    <row r="13" spans="1:87" s="104" customFormat="1">
      <c r="B13" s="127">
        <v>8</v>
      </c>
      <c r="C13" s="104">
        <v>1</v>
      </c>
      <c r="E13" s="104">
        <v>25</v>
      </c>
      <c r="F13" s="126">
        <v>1</v>
      </c>
      <c r="H13" s="104">
        <v>42</v>
      </c>
      <c r="I13" s="104">
        <v>2</v>
      </c>
      <c r="K13" s="104">
        <v>59</v>
      </c>
      <c r="L13" s="126">
        <v>3</v>
      </c>
      <c r="N13" s="104">
        <v>76</v>
      </c>
      <c r="O13" s="125">
        <v>3</v>
      </c>
      <c r="Q13" s="104">
        <v>93</v>
      </c>
      <c r="R13" s="104">
        <v>4</v>
      </c>
      <c r="U13" s="104">
        <v>30</v>
      </c>
      <c r="V13" s="104" t="s">
        <v>757</v>
      </c>
      <c r="W13" s="104">
        <v>1</v>
      </c>
      <c r="X13" s="104">
        <v>30</v>
      </c>
      <c r="CI13" s="125"/>
    </row>
    <row r="14" spans="1:87">
      <c r="B14" s="127">
        <v>9</v>
      </c>
      <c r="C14" s="104">
        <v>1</v>
      </c>
      <c r="E14" s="104">
        <v>26</v>
      </c>
      <c r="F14" s="126">
        <v>1</v>
      </c>
      <c r="H14" s="104">
        <v>43</v>
      </c>
      <c r="I14" s="104">
        <v>2</v>
      </c>
      <c r="K14" s="104">
        <v>60</v>
      </c>
      <c r="L14" s="126">
        <v>3</v>
      </c>
      <c r="N14" s="104">
        <v>77</v>
      </c>
      <c r="O14" s="104">
        <v>3</v>
      </c>
      <c r="Q14" s="104">
        <v>94</v>
      </c>
      <c r="R14" s="104">
        <v>4</v>
      </c>
      <c r="U14" s="101">
        <v>25</v>
      </c>
      <c r="V14" s="84" t="s">
        <v>758</v>
      </c>
      <c r="W14" s="101">
        <v>31</v>
      </c>
      <c r="X14" s="101">
        <v>55</v>
      </c>
      <c r="CI14" s="125"/>
    </row>
    <row r="15" spans="1:87">
      <c r="B15" s="127">
        <v>10</v>
      </c>
      <c r="C15" s="104">
        <v>1</v>
      </c>
      <c r="E15" s="104">
        <v>27</v>
      </c>
      <c r="F15" s="126">
        <v>1</v>
      </c>
      <c r="H15" s="104">
        <v>44</v>
      </c>
      <c r="I15" s="104">
        <v>2</v>
      </c>
      <c r="K15" s="104">
        <v>61</v>
      </c>
      <c r="L15" s="126">
        <v>3</v>
      </c>
      <c r="N15" s="104">
        <v>78</v>
      </c>
      <c r="O15" s="104">
        <v>3</v>
      </c>
      <c r="Q15" s="104">
        <v>95</v>
      </c>
      <c r="R15" s="104">
        <v>4</v>
      </c>
      <c r="U15" s="101">
        <v>23</v>
      </c>
      <c r="V15" s="84" t="s">
        <v>765</v>
      </c>
      <c r="W15" s="101">
        <v>56</v>
      </c>
      <c r="X15" s="101">
        <v>78</v>
      </c>
      <c r="CI15" s="125"/>
    </row>
    <row r="16" spans="1:87">
      <c r="B16" s="104">
        <v>11</v>
      </c>
      <c r="C16" s="104">
        <v>1</v>
      </c>
      <c r="E16" s="104">
        <v>28</v>
      </c>
      <c r="F16" s="126">
        <v>1</v>
      </c>
      <c r="H16" s="104">
        <v>45</v>
      </c>
      <c r="I16" s="104">
        <v>2</v>
      </c>
      <c r="K16" s="104">
        <v>62</v>
      </c>
      <c r="L16" s="126">
        <v>3</v>
      </c>
      <c r="N16" s="104">
        <v>79</v>
      </c>
      <c r="O16" s="104">
        <v>4</v>
      </c>
      <c r="Q16" s="104">
        <v>96</v>
      </c>
      <c r="R16" s="104">
        <v>4</v>
      </c>
      <c r="U16" s="101">
        <v>22</v>
      </c>
      <c r="V16" s="117" t="s">
        <v>766</v>
      </c>
      <c r="W16" s="101">
        <v>79</v>
      </c>
      <c r="X16" s="101">
        <v>100</v>
      </c>
      <c r="CI16" s="104"/>
    </row>
    <row r="17" spans="1:87">
      <c r="B17" s="104">
        <v>12</v>
      </c>
      <c r="C17" s="104">
        <v>1</v>
      </c>
      <c r="E17" s="104">
        <v>29</v>
      </c>
      <c r="F17" s="126">
        <v>1</v>
      </c>
      <c r="H17" s="104">
        <v>46</v>
      </c>
      <c r="I17" s="104">
        <v>2</v>
      </c>
      <c r="K17" s="104">
        <v>63</v>
      </c>
      <c r="L17" s="126">
        <v>3</v>
      </c>
      <c r="N17" s="104">
        <v>80</v>
      </c>
      <c r="O17" s="104">
        <v>4</v>
      </c>
      <c r="Q17" s="104">
        <v>97</v>
      </c>
      <c r="R17" s="104">
        <v>4</v>
      </c>
      <c r="CI17" s="104"/>
    </row>
    <row r="18" spans="1:87">
      <c r="B18" s="127">
        <v>13</v>
      </c>
      <c r="C18" s="104">
        <v>1</v>
      </c>
      <c r="E18" s="104">
        <v>30</v>
      </c>
      <c r="F18" s="126">
        <v>1</v>
      </c>
      <c r="H18" s="104">
        <v>47</v>
      </c>
      <c r="I18" s="104">
        <v>2</v>
      </c>
      <c r="K18" s="104">
        <v>64</v>
      </c>
      <c r="L18" s="126">
        <v>3</v>
      </c>
      <c r="N18" s="104">
        <v>81</v>
      </c>
      <c r="O18" s="104">
        <v>4</v>
      </c>
      <c r="Q18" s="104">
        <v>98</v>
      </c>
      <c r="R18" s="104">
        <v>4</v>
      </c>
      <c r="CI18" s="125"/>
    </row>
    <row r="19" spans="1:87">
      <c r="B19" s="104">
        <v>14</v>
      </c>
      <c r="C19" s="104">
        <v>1</v>
      </c>
      <c r="E19" s="104">
        <v>31</v>
      </c>
      <c r="F19" s="126">
        <v>2</v>
      </c>
      <c r="H19" s="104">
        <v>48</v>
      </c>
      <c r="I19" s="104">
        <v>2</v>
      </c>
      <c r="K19" s="104">
        <v>65</v>
      </c>
      <c r="L19" s="126">
        <v>3</v>
      </c>
      <c r="N19" s="104">
        <v>82</v>
      </c>
      <c r="O19" s="104">
        <v>4</v>
      </c>
      <c r="Q19" s="104">
        <v>99</v>
      </c>
      <c r="R19" s="104">
        <v>4</v>
      </c>
      <c r="CI19" s="125"/>
    </row>
    <row r="20" spans="1:87">
      <c r="B20" s="104">
        <v>15</v>
      </c>
      <c r="C20" s="104">
        <v>1</v>
      </c>
      <c r="E20" s="104">
        <v>32</v>
      </c>
      <c r="F20" s="126">
        <v>2</v>
      </c>
      <c r="H20" s="104">
        <v>49</v>
      </c>
      <c r="I20" s="104">
        <v>2</v>
      </c>
      <c r="K20" s="104">
        <v>66</v>
      </c>
      <c r="L20" s="126">
        <v>3</v>
      </c>
      <c r="N20" s="104">
        <v>83</v>
      </c>
      <c r="O20" s="104">
        <v>4</v>
      </c>
      <c r="Q20" s="104">
        <v>100</v>
      </c>
      <c r="R20" s="104">
        <v>4</v>
      </c>
      <c r="CI20" s="125"/>
    </row>
    <row r="21" spans="1:87">
      <c r="B21" s="127">
        <v>16</v>
      </c>
      <c r="C21" s="104">
        <v>1</v>
      </c>
      <c r="E21" s="104">
        <v>33</v>
      </c>
      <c r="F21" s="126">
        <v>2</v>
      </c>
      <c r="H21" s="104">
        <v>50</v>
      </c>
      <c r="I21" s="104">
        <v>2</v>
      </c>
      <c r="K21" s="104">
        <v>67</v>
      </c>
      <c r="L21" s="126">
        <v>3</v>
      </c>
      <c r="N21" s="104">
        <v>84</v>
      </c>
      <c r="O21" s="104">
        <v>4</v>
      </c>
      <c r="CI21" s="125"/>
    </row>
    <row r="22" spans="1:87">
      <c r="B22" s="127">
        <v>17</v>
      </c>
      <c r="C22" s="104">
        <v>1</v>
      </c>
      <c r="E22" s="104">
        <v>34</v>
      </c>
      <c r="F22" s="126">
        <v>2</v>
      </c>
      <c r="H22" s="104">
        <v>51</v>
      </c>
      <c r="I22" s="104">
        <v>2</v>
      </c>
      <c r="K22" s="104">
        <v>68</v>
      </c>
      <c r="L22" s="126">
        <v>3</v>
      </c>
      <c r="N22" s="104">
        <v>85</v>
      </c>
      <c r="O22" s="104">
        <v>4</v>
      </c>
      <c r="CI22" s="125"/>
    </row>
    <row r="23" spans="1:87">
      <c r="I23" s="101"/>
      <c r="CI23" s="125"/>
    </row>
    <row r="24" spans="1:87">
      <c r="A24" s="104" t="s">
        <v>761</v>
      </c>
      <c r="B24" s="104">
        <v>1</v>
      </c>
      <c r="C24" s="104">
        <v>2</v>
      </c>
      <c r="D24" s="104">
        <v>3</v>
      </c>
      <c r="E24" s="104">
        <v>4</v>
      </c>
      <c r="F24" s="104">
        <v>5</v>
      </c>
      <c r="G24" s="104">
        <v>6</v>
      </c>
      <c r="H24" s="104">
        <v>7</v>
      </c>
      <c r="I24" s="104">
        <v>8</v>
      </c>
      <c r="J24" s="104">
        <v>9</v>
      </c>
      <c r="K24" s="104">
        <v>10</v>
      </c>
      <c r="L24" s="104">
        <v>11</v>
      </c>
      <c r="M24" s="104">
        <v>12</v>
      </c>
      <c r="N24" s="104">
        <v>13</v>
      </c>
      <c r="O24" s="104">
        <v>14</v>
      </c>
      <c r="P24" s="104">
        <v>15</v>
      </c>
      <c r="Q24" s="104">
        <v>16</v>
      </c>
      <c r="R24" s="104">
        <v>17</v>
      </c>
      <c r="S24" s="104">
        <v>18</v>
      </c>
      <c r="T24" s="104">
        <v>19</v>
      </c>
      <c r="U24" s="104">
        <v>20</v>
      </c>
      <c r="V24" s="104" t="s">
        <v>759</v>
      </c>
      <c r="W24" s="104"/>
      <c r="X24" s="104" t="s">
        <v>760</v>
      </c>
      <c r="Y24" s="104">
        <v>21</v>
      </c>
      <c r="Z24" s="104">
        <v>22</v>
      </c>
      <c r="AA24" s="104">
        <v>23</v>
      </c>
      <c r="AB24" s="104">
        <v>24</v>
      </c>
      <c r="AC24" s="104">
        <v>25</v>
      </c>
      <c r="AD24" s="104">
        <v>26</v>
      </c>
      <c r="AE24" s="104">
        <v>27</v>
      </c>
      <c r="AF24" s="104">
        <v>28</v>
      </c>
      <c r="AG24" s="104">
        <v>29</v>
      </c>
      <c r="AH24" s="104">
        <v>30</v>
      </c>
      <c r="AI24" s="104">
        <v>31</v>
      </c>
      <c r="AJ24" s="104">
        <v>32</v>
      </c>
      <c r="AK24" s="104">
        <v>33</v>
      </c>
      <c r="AL24" s="104">
        <v>34</v>
      </c>
      <c r="AM24" s="104">
        <v>35</v>
      </c>
      <c r="AN24" s="104">
        <v>36</v>
      </c>
      <c r="AO24" s="104">
        <v>37</v>
      </c>
      <c r="AP24" s="104">
        <v>38</v>
      </c>
      <c r="AQ24" s="104">
        <v>39</v>
      </c>
      <c r="AR24" s="104">
        <v>40</v>
      </c>
      <c r="AS24" s="104" t="s">
        <v>762</v>
      </c>
      <c r="AT24" s="104"/>
      <c r="AU24" s="104" t="s">
        <v>763</v>
      </c>
      <c r="AV24" s="104">
        <v>41</v>
      </c>
      <c r="AW24" s="104">
        <v>42</v>
      </c>
      <c r="AX24" s="104">
        <v>43</v>
      </c>
      <c r="AY24" s="104">
        <v>44</v>
      </c>
      <c r="AZ24" s="104">
        <v>45</v>
      </c>
      <c r="BA24" s="104">
        <v>46</v>
      </c>
      <c r="BB24" s="104">
        <v>47</v>
      </c>
      <c r="BC24" s="104">
        <v>48</v>
      </c>
      <c r="BD24" s="104">
        <v>49</v>
      </c>
      <c r="BE24" s="104">
        <v>50</v>
      </c>
      <c r="BF24" s="104">
        <v>51</v>
      </c>
      <c r="BG24" s="104">
        <v>52</v>
      </c>
      <c r="BH24" s="104">
        <v>53</v>
      </c>
      <c r="BI24" s="104">
        <v>54</v>
      </c>
      <c r="BJ24" s="104">
        <v>55</v>
      </c>
      <c r="BK24" s="104">
        <v>56</v>
      </c>
      <c r="BL24" s="104">
        <v>57</v>
      </c>
      <c r="BM24" s="104">
        <v>58</v>
      </c>
      <c r="BN24" s="104">
        <v>59</v>
      </c>
      <c r="BO24" s="104">
        <v>60</v>
      </c>
      <c r="BP24" s="104" t="s">
        <v>764</v>
      </c>
      <c r="CI24" s="125"/>
    </row>
    <row r="25" spans="1:87" s="122" customFormat="1">
      <c r="A25" s="122" t="s">
        <v>895</v>
      </c>
      <c r="B25" s="122">
        <f ca="1">RANDBETWEEN(1, 100)</f>
        <v>68</v>
      </c>
      <c r="C25" s="122">
        <f ca="1">RANDBETWEEN(1, 100)</f>
        <v>54</v>
      </c>
      <c r="D25" s="122">
        <f t="shared" ref="D25:BO25" ca="1" si="0">RANDBETWEEN(1, 100)</f>
        <v>54</v>
      </c>
      <c r="E25" s="122">
        <f t="shared" ca="1" si="0"/>
        <v>72</v>
      </c>
      <c r="F25" s="122">
        <f t="shared" ca="1" si="0"/>
        <v>74</v>
      </c>
      <c r="G25" s="122">
        <f t="shared" ca="1" si="0"/>
        <v>66</v>
      </c>
      <c r="H25" s="122">
        <f t="shared" ca="1" si="0"/>
        <v>55</v>
      </c>
      <c r="I25" s="122">
        <f t="shared" ca="1" si="0"/>
        <v>73</v>
      </c>
      <c r="J25" s="122">
        <f t="shared" ca="1" si="0"/>
        <v>97</v>
      </c>
      <c r="K25" s="122">
        <f t="shared" ca="1" si="0"/>
        <v>53</v>
      </c>
      <c r="L25" s="122">
        <f t="shared" ca="1" si="0"/>
        <v>98</v>
      </c>
      <c r="M25" s="122">
        <f t="shared" ca="1" si="0"/>
        <v>50</v>
      </c>
      <c r="N25" s="122">
        <f t="shared" ca="1" si="0"/>
        <v>66</v>
      </c>
      <c r="O25" s="122">
        <f t="shared" ca="1" si="0"/>
        <v>64</v>
      </c>
      <c r="P25" s="122">
        <f t="shared" ca="1" si="0"/>
        <v>54</v>
      </c>
      <c r="Q25" s="122">
        <f t="shared" ca="1" si="0"/>
        <v>80</v>
      </c>
      <c r="R25" s="122">
        <f t="shared" ca="1" si="0"/>
        <v>79</v>
      </c>
      <c r="S25" s="122">
        <f t="shared" ca="1" si="0"/>
        <v>24</v>
      </c>
      <c r="T25" s="122">
        <f t="shared" ca="1" si="0"/>
        <v>93</v>
      </c>
      <c r="U25" s="122">
        <f t="shared" ca="1" si="0"/>
        <v>65</v>
      </c>
      <c r="V25" s="122">
        <f t="shared" ca="1" si="0"/>
        <v>98</v>
      </c>
      <c r="W25" s="122">
        <f t="shared" ca="1" si="0"/>
        <v>26</v>
      </c>
      <c r="X25" s="122">
        <f t="shared" ca="1" si="0"/>
        <v>72</v>
      </c>
      <c r="Y25" s="122">
        <f t="shared" ca="1" si="0"/>
        <v>23</v>
      </c>
      <c r="Z25" s="122">
        <f t="shared" ca="1" si="0"/>
        <v>30</v>
      </c>
      <c r="AA25" s="122">
        <f t="shared" ca="1" si="0"/>
        <v>75</v>
      </c>
      <c r="AB25" s="122">
        <f t="shared" ca="1" si="0"/>
        <v>31</v>
      </c>
      <c r="AC25" s="122">
        <f t="shared" ca="1" si="0"/>
        <v>97</v>
      </c>
      <c r="AD25" s="122">
        <f t="shared" ca="1" si="0"/>
        <v>1</v>
      </c>
      <c r="AE25" s="122">
        <f t="shared" ca="1" si="0"/>
        <v>18</v>
      </c>
      <c r="AF25" s="122">
        <f t="shared" ca="1" si="0"/>
        <v>14</v>
      </c>
      <c r="AG25" s="122">
        <f t="shared" ca="1" si="0"/>
        <v>89</v>
      </c>
      <c r="AH25" s="122">
        <f t="shared" ca="1" si="0"/>
        <v>38</v>
      </c>
      <c r="AI25" s="122">
        <f t="shared" ca="1" si="0"/>
        <v>74</v>
      </c>
      <c r="AJ25" s="122">
        <f t="shared" ca="1" si="0"/>
        <v>52</v>
      </c>
      <c r="AK25" s="122">
        <f t="shared" ca="1" si="0"/>
        <v>56</v>
      </c>
      <c r="AL25" s="122">
        <f t="shared" ca="1" si="0"/>
        <v>85</v>
      </c>
      <c r="AM25" s="122">
        <f t="shared" ca="1" si="0"/>
        <v>59</v>
      </c>
      <c r="AN25" s="122">
        <f t="shared" ca="1" si="0"/>
        <v>45</v>
      </c>
      <c r="AO25" s="122">
        <f t="shared" ca="1" si="0"/>
        <v>79</v>
      </c>
      <c r="AP25" s="122">
        <f t="shared" ca="1" si="0"/>
        <v>37</v>
      </c>
      <c r="AQ25" s="122">
        <f t="shared" ca="1" si="0"/>
        <v>4</v>
      </c>
      <c r="AR25" s="122">
        <f t="shared" ca="1" si="0"/>
        <v>24</v>
      </c>
      <c r="AS25" s="122">
        <f t="shared" ca="1" si="0"/>
        <v>21</v>
      </c>
      <c r="AT25" s="122">
        <f t="shared" ca="1" si="0"/>
        <v>46</v>
      </c>
      <c r="AU25" s="122">
        <f t="shared" ca="1" si="0"/>
        <v>3</v>
      </c>
      <c r="AV25" s="122">
        <f t="shared" ca="1" si="0"/>
        <v>54</v>
      </c>
      <c r="AW25" s="122">
        <f t="shared" ca="1" si="0"/>
        <v>68</v>
      </c>
      <c r="AX25" s="122">
        <f t="shared" ca="1" si="0"/>
        <v>97</v>
      </c>
      <c r="AY25" s="122">
        <f t="shared" ca="1" si="0"/>
        <v>75</v>
      </c>
      <c r="AZ25" s="122">
        <f t="shared" ca="1" si="0"/>
        <v>41</v>
      </c>
      <c r="BA25" s="122">
        <f t="shared" ca="1" si="0"/>
        <v>93</v>
      </c>
      <c r="BB25" s="122">
        <f t="shared" ca="1" si="0"/>
        <v>96</v>
      </c>
      <c r="BC25" s="122">
        <f t="shared" ca="1" si="0"/>
        <v>94</v>
      </c>
      <c r="BD25" s="122">
        <f t="shared" ca="1" si="0"/>
        <v>34</v>
      </c>
      <c r="BE25" s="122">
        <f t="shared" ca="1" si="0"/>
        <v>23</v>
      </c>
      <c r="BF25" s="122">
        <f t="shared" ca="1" si="0"/>
        <v>81</v>
      </c>
      <c r="BG25" s="122">
        <f t="shared" ca="1" si="0"/>
        <v>50</v>
      </c>
      <c r="BH25" s="122">
        <f t="shared" ca="1" si="0"/>
        <v>38</v>
      </c>
      <c r="BI25" s="122">
        <f t="shared" ca="1" si="0"/>
        <v>61</v>
      </c>
      <c r="BJ25" s="122">
        <f t="shared" ca="1" si="0"/>
        <v>6</v>
      </c>
      <c r="BK25" s="122">
        <f t="shared" ca="1" si="0"/>
        <v>33</v>
      </c>
      <c r="BL25" s="122">
        <f t="shared" ca="1" si="0"/>
        <v>41</v>
      </c>
      <c r="BM25" s="122">
        <f t="shared" ca="1" si="0"/>
        <v>60</v>
      </c>
      <c r="BN25" s="122">
        <f t="shared" ca="1" si="0"/>
        <v>93</v>
      </c>
      <c r="BO25" s="122">
        <f t="shared" ca="1" si="0"/>
        <v>36</v>
      </c>
      <c r="CI25" s="128"/>
    </row>
    <row r="26" spans="1:87">
      <c r="A26" s="101" t="s">
        <v>900</v>
      </c>
      <c r="B26" s="101" t="str">
        <f ca="1">IF(B25&lt;W14, "OUI", "")</f>
        <v/>
      </c>
      <c r="C26" s="101" t="str">
        <f ca="1">IF(C25&lt;W14, "OUI", "")</f>
        <v/>
      </c>
      <c r="D26" s="101" t="str">
        <f ca="1">IF(D25&lt;W14, "OUI", "")</f>
        <v/>
      </c>
      <c r="E26" s="101" t="str">
        <f ca="1">IF(E25&lt;X14, "OUI", "")</f>
        <v/>
      </c>
      <c r="I26" s="101"/>
      <c r="CI26" s="104"/>
    </row>
    <row r="27" spans="1:87">
      <c r="A27" s="101" t="s">
        <v>901</v>
      </c>
      <c r="B27" s="84" t="str">
        <f ca="1">IF(AND(B25&lt;W15, B25&gt;X13), "OUI", "")</f>
        <v/>
      </c>
      <c r="C27" s="84" t="str">
        <f ca="1">IF(AND(C25&lt;W15, C25&gt;X13), "OUI", "")</f>
        <v>OUI</v>
      </c>
      <c r="D27" s="84" t="str">
        <f ca="1">IF(AND(D25&lt;W15, D25&gt;X13), "OUI", "")</f>
        <v>OUI</v>
      </c>
      <c r="E27" s="84" t="str">
        <f ca="1">IF(AND(E25&lt;X15, E25&gt;Y13), "OUI", "")</f>
        <v>OUI</v>
      </c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84"/>
      <c r="AP27" s="84"/>
      <c r="AQ27" s="84"/>
      <c r="AR27" s="84"/>
      <c r="AS27" s="84"/>
      <c r="AT27" s="84"/>
      <c r="AU27" s="84"/>
      <c r="AV27" s="84"/>
      <c r="AW27" s="84"/>
      <c r="AX27" s="84"/>
      <c r="AY27" s="84"/>
      <c r="AZ27" s="84"/>
      <c r="BA27" s="84"/>
      <c r="BB27" s="84"/>
      <c r="BC27" s="84"/>
      <c r="BD27" s="84"/>
      <c r="BE27" s="84"/>
      <c r="BF27" s="84"/>
      <c r="BG27" s="84"/>
      <c r="BH27" s="84"/>
      <c r="BI27" s="84"/>
      <c r="BJ27" s="84"/>
      <c r="BK27" s="84"/>
      <c r="BL27" s="84"/>
      <c r="BM27" s="84"/>
      <c r="BN27" s="84"/>
      <c r="BO27" s="84"/>
      <c r="CI27" s="104"/>
    </row>
    <row r="28" spans="1:87">
      <c r="A28" s="101" t="s">
        <v>902</v>
      </c>
      <c r="B28" s="101" t="str">
        <f ca="1">IF(AND(B25&lt;W16, B25&gt;X14), "OUI", "")</f>
        <v>OUI</v>
      </c>
      <c r="C28" s="101" t="str">
        <f ca="1">IF(AND(C25&lt;W16, C25&gt;X14), "OUI", "")</f>
        <v/>
      </c>
      <c r="D28" s="101" t="str">
        <f ca="1">IF(AND(D25&lt;W16, D25&gt;X14), "OUI", "")</f>
        <v/>
      </c>
      <c r="E28" s="101" t="str">
        <f ca="1">IF(AND(E25&lt;X16, E25&gt;Y14), "OUI", "")</f>
        <v>OUI</v>
      </c>
      <c r="I28" s="101"/>
      <c r="CI28" s="125"/>
    </row>
    <row r="29" spans="1:87">
      <c r="A29" s="101" t="s">
        <v>903</v>
      </c>
      <c r="B29" s="101" t="str">
        <f ca="1">IF(B25&gt;X15, "OUI", "")</f>
        <v/>
      </c>
      <c r="C29" s="101" t="str">
        <f ca="1">IF(C25&gt;X15, "OUI", "")</f>
        <v/>
      </c>
      <c r="D29" s="101" t="str">
        <f ca="1">IF(D25&gt;X15, "OUI", "")</f>
        <v/>
      </c>
      <c r="E29" s="101" t="str">
        <f ca="1">IF(E25&gt;Y15, "OUI", "")</f>
        <v>OUI</v>
      </c>
      <c r="I29" s="101"/>
      <c r="CI29" s="125"/>
    </row>
    <row r="30" spans="1:87"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</row>
    <row r="31" spans="1:87">
      <c r="A31" s="101" t="s">
        <v>904</v>
      </c>
      <c r="I31" s="101"/>
    </row>
    <row r="32" spans="1:87">
      <c r="A32" s="101" t="s">
        <v>905</v>
      </c>
      <c r="E32" s="126"/>
      <c r="F32" s="126"/>
      <c r="G32" s="126"/>
      <c r="H32" s="126"/>
      <c r="I32" s="101"/>
      <c r="J32" s="127"/>
      <c r="K32" s="104"/>
      <c r="L32" s="104"/>
      <c r="M32" s="125"/>
    </row>
    <row r="33" spans="1:13">
      <c r="A33" s="101" t="s">
        <v>906</v>
      </c>
      <c r="E33" s="126"/>
      <c r="F33" s="126"/>
      <c r="G33" s="126"/>
      <c r="H33" s="126"/>
      <c r="I33" s="101"/>
      <c r="J33" s="127"/>
      <c r="K33" s="104"/>
      <c r="L33" s="104"/>
      <c r="M33" s="125"/>
    </row>
    <row r="34" spans="1:13">
      <c r="E34" s="126"/>
      <c r="F34" s="126"/>
      <c r="G34" s="126"/>
      <c r="H34" s="126"/>
      <c r="I34" s="101"/>
      <c r="J34" s="127"/>
      <c r="K34" s="104"/>
      <c r="L34" s="104"/>
      <c r="M34" s="125"/>
    </row>
    <row r="35" spans="1:13">
      <c r="I35" s="101"/>
    </row>
    <row r="36" spans="1:13">
      <c r="C36" s="129"/>
    </row>
    <row r="38" spans="1:13">
      <c r="C38" s="129"/>
      <c r="F38" s="129"/>
    </row>
    <row r="39" spans="1:13">
      <c r="F39" s="129"/>
    </row>
  </sheetData>
  <pageMargins left="0.7" right="0.7" top="0.75" bottom="0.75" header="0.3" footer="0.3"/>
  <pageSetup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228"/>
  <sheetViews>
    <sheetView workbookViewId="0">
      <pane ySplit="1" topLeftCell="A2" activePane="bottomLeft" state="frozen"/>
      <selection activeCell="AJ22" sqref="AJ22"/>
      <selection pane="bottomLeft" activeCell="J19" sqref="J12:J19"/>
    </sheetView>
  </sheetViews>
  <sheetFormatPr baseColWidth="10" defaultRowHeight="15"/>
  <cols>
    <col min="1" max="1" width="16.140625" style="87" bestFit="1" customWidth="1"/>
    <col min="2" max="2" width="4" style="87" bestFit="1" customWidth="1"/>
    <col min="3" max="3" width="7.42578125" style="87" bestFit="1" customWidth="1"/>
    <col min="4" max="4" width="15.42578125" style="87" bestFit="1" customWidth="1"/>
    <col min="5" max="5" width="7.42578125" style="87" bestFit="1" customWidth="1"/>
    <col min="6" max="6" width="7.5703125" style="87" bestFit="1" customWidth="1"/>
    <col min="7" max="7" width="9.7109375" style="87" bestFit="1" customWidth="1"/>
    <col min="8" max="8" width="3.85546875" style="87" bestFit="1" customWidth="1"/>
    <col min="9" max="9" width="6.7109375" style="87" bestFit="1" customWidth="1"/>
    <col min="10" max="10" width="12.7109375" style="87" bestFit="1" customWidth="1"/>
    <col min="11" max="11" width="6.7109375" style="87" bestFit="1" customWidth="1"/>
    <col min="12" max="12" width="6.42578125" style="87" bestFit="1" customWidth="1"/>
    <col min="13" max="13" width="9.140625" style="87" bestFit="1" customWidth="1"/>
    <col min="14" max="14" width="6" style="87" bestFit="1" customWidth="1"/>
    <col min="16" max="16" width="11.42578125" style="87"/>
    <col min="17" max="17" width="18.42578125" style="87" bestFit="1" customWidth="1"/>
    <col min="18" max="18" width="4.85546875" style="87" bestFit="1" customWidth="1"/>
    <col min="19" max="19" width="12.7109375" style="87" bestFit="1" customWidth="1"/>
    <col min="20" max="20" width="4.42578125" style="87" bestFit="1" customWidth="1"/>
    <col min="21" max="21" width="4.5703125" style="87" bestFit="1" customWidth="1"/>
    <col min="22" max="22" width="7.7109375" style="87" bestFit="1" customWidth="1"/>
    <col min="23" max="23" width="10.28515625" style="87" bestFit="1" customWidth="1"/>
    <col min="24" max="24" width="5.7109375" style="87" bestFit="1" customWidth="1"/>
    <col min="26" max="16384" width="11.42578125" style="87"/>
  </cols>
  <sheetData>
    <row r="1" spans="1:26" s="27" customFormat="1">
      <c r="A1" s="2" t="s">
        <v>0</v>
      </c>
      <c r="B1" s="2" t="s">
        <v>1</v>
      </c>
      <c r="C1" s="23" t="s">
        <v>3</v>
      </c>
      <c r="D1" s="20" t="s">
        <v>712</v>
      </c>
      <c r="E1" s="17" t="s">
        <v>4</v>
      </c>
      <c r="F1" s="15" t="s">
        <v>5</v>
      </c>
      <c r="G1" s="2" t="s">
        <v>545</v>
      </c>
      <c r="H1" s="27" t="s">
        <v>639</v>
      </c>
      <c r="I1" s="28" t="s">
        <v>713</v>
      </c>
      <c r="J1" s="29" t="s">
        <v>733</v>
      </c>
      <c r="K1" s="29" t="s">
        <v>711</v>
      </c>
      <c r="L1" s="70" t="s">
        <v>752</v>
      </c>
      <c r="M1" s="71" t="s">
        <v>753</v>
      </c>
      <c r="N1" s="27" t="s">
        <v>771</v>
      </c>
      <c r="Q1" s="87" t="s">
        <v>0</v>
      </c>
      <c r="R1" s="87" t="s">
        <v>2</v>
      </c>
      <c r="S1" s="2" t="s">
        <v>545</v>
      </c>
      <c r="T1" s="87" t="s">
        <v>639</v>
      </c>
      <c r="U1" s="87" t="s">
        <v>819</v>
      </c>
      <c r="V1" s="84" t="s">
        <v>752</v>
      </c>
      <c r="W1" s="85" t="s">
        <v>753</v>
      </c>
      <c r="X1" s="104" t="s">
        <v>771</v>
      </c>
      <c r="Z1" s="87"/>
    </row>
    <row r="2" spans="1:26">
      <c r="A2" s="4" t="s">
        <v>193</v>
      </c>
      <c r="B2" s="4" t="s">
        <v>7</v>
      </c>
      <c r="C2" s="24">
        <v>70</v>
      </c>
      <c r="D2" s="21">
        <v>75</v>
      </c>
      <c r="E2" s="18">
        <v>60</v>
      </c>
      <c r="F2" s="16">
        <v>70</v>
      </c>
      <c r="G2" s="27" t="str">
        <f t="shared" ref="G2:G65" si="0">MID(A2,SEARCH(" ",A2,1)+1,100)</f>
        <v>Roberts</v>
      </c>
      <c r="H2" s="27">
        <v>41</v>
      </c>
      <c r="I2" s="28">
        <f t="shared" ref="I2:I65" si="1">(C2+D2+F2)/3</f>
        <v>71.666666666666671</v>
      </c>
      <c r="J2" s="29" t="s">
        <v>743</v>
      </c>
      <c r="K2" s="29" t="s">
        <v>724</v>
      </c>
      <c r="L2" s="70">
        <v>1</v>
      </c>
      <c r="M2" s="71">
        <v>1000000</v>
      </c>
      <c r="N2" s="27" t="s">
        <v>770</v>
      </c>
      <c r="Q2" s="87" t="s">
        <v>667</v>
      </c>
      <c r="R2" s="87">
        <v>82</v>
      </c>
      <c r="S2" s="84" t="str">
        <f t="shared" ref="S2:S29" si="2">MID(Q2,SEARCH(" ",Q2,1)+1,100)</f>
        <v>Roloson</v>
      </c>
      <c r="T2" s="87">
        <v>38</v>
      </c>
      <c r="U2" s="87" t="s">
        <v>9</v>
      </c>
      <c r="V2" s="84">
        <v>5</v>
      </c>
      <c r="W2" s="85">
        <v>4600000</v>
      </c>
      <c r="X2" s="87" t="s">
        <v>770</v>
      </c>
    </row>
    <row r="3" spans="1:26">
      <c r="A3" s="4" t="s">
        <v>161</v>
      </c>
      <c r="B3" s="4" t="s">
        <v>14</v>
      </c>
      <c r="C3" s="24">
        <v>85</v>
      </c>
      <c r="D3" s="21">
        <v>80</v>
      </c>
      <c r="E3" s="18">
        <v>60</v>
      </c>
      <c r="F3" s="16">
        <v>72.5</v>
      </c>
      <c r="G3" s="27" t="str">
        <f t="shared" si="0"/>
        <v>Weight</v>
      </c>
      <c r="H3" s="27">
        <v>36</v>
      </c>
      <c r="I3" s="28">
        <f t="shared" si="1"/>
        <v>79.166666666666671</v>
      </c>
      <c r="J3" s="29" t="s">
        <v>737</v>
      </c>
      <c r="K3" s="29" t="s">
        <v>9</v>
      </c>
      <c r="L3" s="70">
        <v>1</v>
      </c>
      <c r="M3" s="71">
        <v>1900000</v>
      </c>
      <c r="N3" s="27" t="s">
        <v>770</v>
      </c>
      <c r="Q3" s="100" t="s">
        <v>647</v>
      </c>
      <c r="R3" s="100">
        <v>85</v>
      </c>
      <c r="S3" s="84" t="str">
        <f t="shared" si="2"/>
        <v>Osgood</v>
      </c>
      <c r="T3" s="100">
        <v>35</v>
      </c>
      <c r="U3" s="100" t="s">
        <v>724</v>
      </c>
      <c r="V3" s="101">
        <v>4</v>
      </c>
      <c r="W3" s="102">
        <v>3500000</v>
      </c>
      <c r="X3" s="100" t="s">
        <v>770</v>
      </c>
    </row>
    <row r="4" spans="1:26">
      <c r="A4" s="4" t="s">
        <v>270</v>
      </c>
      <c r="B4" s="4" t="s">
        <v>9</v>
      </c>
      <c r="C4" s="24">
        <v>60</v>
      </c>
      <c r="D4" s="21">
        <v>45</v>
      </c>
      <c r="E4" s="18">
        <v>80</v>
      </c>
      <c r="F4" s="16">
        <v>56</v>
      </c>
      <c r="G4" s="27" t="str">
        <f t="shared" si="0"/>
        <v>Klee</v>
      </c>
      <c r="H4" s="27">
        <v>36</v>
      </c>
      <c r="I4" s="28">
        <f t="shared" si="1"/>
        <v>53.666666666666664</v>
      </c>
      <c r="J4" s="29" t="s">
        <v>738</v>
      </c>
      <c r="K4" s="29" t="s">
        <v>9</v>
      </c>
      <c r="L4" s="70">
        <v>2</v>
      </c>
      <c r="M4" s="71">
        <v>1500000</v>
      </c>
      <c r="N4" s="27" t="s">
        <v>770</v>
      </c>
      <c r="Q4" s="87" t="s">
        <v>677</v>
      </c>
      <c r="R4" s="87">
        <v>73</v>
      </c>
      <c r="S4" s="84" t="str">
        <f t="shared" si="2"/>
        <v>Hedberg</v>
      </c>
      <c r="T4" s="87">
        <v>34</v>
      </c>
      <c r="U4" s="87" t="s">
        <v>14</v>
      </c>
      <c r="V4" s="84">
        <v>2</v>
      </c>
      <c r="W4" s="85">
        <v>1087000</v>
      </c>
      <c r="X4" s="87" t="s">
        <v>770</v>
      </c>
    </row>
    <row r="5" spans="1:26">
      <c r="A5" s="4" t="s">
        <v>358</v>
      </c>
      <c r="B5" s="4" t="s">
        <v>14</v>
      </c>
      <c r="C5" s="24">
        <v>75</v>
      </c>
      <c r="D5" s="21">
        <v>70</v>
      </c>
      <c r="E5" s="18">
        <v>85</v>
      </c>
      <c r="F5" s="16">
        <v>70</v>
      </c>
      <c r="G5" s="27" t="str">
        <f t="shared" si="0"/>
        <v>Sillinger</v>
      </c>
      <c r="H5" s="27">
        <v>36</v>
      </c>
      <c r="I5" s="28">
        <f t="shared" si="1"/>
        <v>71.666666666666671</v>
      </c>
      <c r="J5" s="29" t="s">
        <v>742</v>
      </c>
      <c r="K5" s="29" t="s">
        <v>9</v>
      </c>
      <c r="L5" s="70">
        <v>2</v>
      </c>
      <c r="M5" s="71">
        <v>2200000</v>
      </c>
      <c r="N5" s="27" t="s">
        <v>770</v>
      </c>
      <c r="Q5" s="87" t="s">
        <v>660</v>
      </c>
      <c r="R5" s="87">
        <v>73</v>
      </c>
      <c r="S5" s="84" t="str">
        <f t="shared" si="2"/>
        <v>Legace</v>
      </c>
      <c r="T5" s="87">
        <v>34</v>
      </c>
      <c r="U5" s="87" t="s">
        <v>725</v>
      </c>
      <c r="V5" s="84">
        <v>2</v>
      </c>
      <c r="W5" s="85">
        <v>1500000</v>
      </c>
      <c r="X5" s="87" t="s">
        <v>770</v>
      </c>
    </row>
    <row r="6" spans="1:26">
      <c r="A6" s="4" t="s">
        <v>136</v>
      </c>
      <c r="B6" s="4" t="s">
        <v>9</v>
      </c>
      <c r="C6" s="24">
        <v>70</v>
      </c>
      <c r="D6" s="21">
        <v>70</v>
      </c>
      <c r="E6" s="18">
        <v>70</v>
      </c>
      <c r="F6" s="16">
        <v>57.5</v>
      </c>
      <c r="G6" s="27" t="str">
        <f t="shared" si="0"/>
        <v>Sydor</v>
      </c>
      <c r="H6" s="27">
        <v>35</v>
      </c>
      <c r="I6" s="28">
        <f t="shared" si="1"/>
        <v>65.833333333333329</v>
      </c>
      <c r="J6" s="29" t="s">
        <v>738</v>
      </c>
      <c r="K6" s="29" t="s">
        <v>723</v>
      </c>
      <c r="L6" s="70">
        <v>2</v>
      </c>
      <c r="M6" s="71">
        <v>1000000</v>
      </c>
      <c r="N6" s="27" t="s">
        <v>770</v>
      </c>
      <c r="Q6" s="87" t="s">
        <v>684</v>
      </c>
      <c r="R6" s="87">
        <v>68</v>
      </c>
      <c r="S6" s="84" t="str">
        <f t="shared" si="2"/>
        <v>Norrena</v>
      </c>
      <c r="T6" s="87">
        <v>34</v>
      </c>
      <c r="U6" s="87" t="s">
        <v>725</v>
      </c>
      <c r="V6" s="84">
        <v>3</v>
      </c>
      <c r="W6" s="85">
        <v>600000</v>
      </c>
      <c r="X6" s="87" t="s">
        <v>770</v>
      </c>
    </row>
    <row r="7" spans="1:26">
      <c r="A7" s="4" t="s">
        <v>196</v>
      </c>
      <c r="B7" s="4" t="s">
        <v>9</v>
      </c>
      <c r="C7" s="24">
        <v>65</v>
      </c>
      <c r="D7" s="21">
        <v>55</v>
      </c>
      <c r="E7" s="18">
        <v>78</v>
      </c>
      <c r="F7" s="16">
        <v>62.5</v>
      </c>
      <c r="G7" s="27" t="str">
        <f t="shared" si="0"/>
        <v>de Vries</v>
      </c>
      <c r="H7" s="27">
        <v>34</v>
      </c>
      <c r="I7" s="28">
        <f t="shared" si="1"/>
        <v>60.833333333333336</v>
      </c>
      <c r="J7" s="29" t="s">
        <v>738</v>
      </c>
      <c r="K7" s="29" t="s">
        <v>723</v>
      </c>
      <c r="L7" s="70">
        <v>2</v>
      </c>
      <c r="M7" s="71">
        <v>1500000</v>
      </c>
      <c r="N7" s="27" t="s">
        <v>770</v>
      </c>
      <c r="Q7" s="87" t="s">
        <v>655</v>
      </c>
      <c r="R7" s="87">
        <v>74</v>
      </c>
      <c r="S7" s="84" t="str">
        <f t="shared" si="2"/>
        <v>Gerber</v>
      </c>
      <c r="T7" s="87">
        <v>33</v>
      </c>
      <c r="U7" s="87" t="s">
        <v>725</v>
      </c>
      <c r="V7" s="84">
        <v>2</v>
      </c>
      <c r="W7" s="85">
        <v>1000000</v>
      </c>
      <c r="X7" s="87" t="s">
        <v>770</v>
      </c>
    </row>
    <row r="8" spans="1:26">
      <c r="A8" s="4" t="s">
        <v>252</v>
      </c>
      <c r="B8" s="4" t="s">
        <v>14</v>
      </c>
      <c r="C8" s="24">
        <v>72</v>
      </c>
      <c r="D8" s="21">
        <v>70</v>
      </c>
      <c r="E8" s="18">
        <v>88</v>
      </c>
      <c r="F8" s="16">
        <v>70</v>
      </c>
      <c r="G8" s="27" t="str">
        <f t="shared" si="0"/>
        <v>Madden</v>
      </c>
      <c r="H8" s="27">
        <v>34</v>
      </c>
      <c r="I8" s="28">
        <f t="shared" si="1"/>
        <v>70.666666666666671</v>
      </c>
      <c r="J8" s="29" t="s">
        <v>738</v>
      </c>
      <c r="K8" s="29" t="s">
        <v>14</v>
      </c>
      <c r="L8" s="70">
        <v>2</v>
      </c>
      <c r="M8" s="71">
        <v>1500000</v>
      </c>
      <c r="N8" s="27" t="s">
        <v>770</v>
      </c>
      <c r="Q8" s="87" t="s">
        <v>683</v>
      </c>
      <c r="R8" s="87">
        <v>69</v>
      </c>
      <c r="S8" s="84" t="str">
        <f t="shared" si="2"/>
        <v>Lalime</v>
      </c>
      <c r="T8" s="87">
        <v>33</v>
      </c>
      <c r="U8" s="87" t="s">
        <v>9</v>
      </c>
      <c r="V8" s="84">
        <v>2</v>
      </c>
      <c r="W8" s="85">
        <v>1000000</v>
      </c>
      <c r="X8" s="87" t="s">
        <v>770</v>
      </c>
    </row>
    <row r="9" spans="1:26">
      <c r="A9" s="4" t="s">
        <v>510</v>
      </c>
      <c r="B9" s="4" t="s">
        <v>14</v>
      </c>
      <c r="C9" s="24">
        <v>74</v>
      </c>
      <c r="D9" s="21">
        <v>65</v>
      </c>
      <c r="E9" s="18">
        <v>85</v>
      </c>
      <c r="F9" s="16">
        <v>62.5</v>
      </c>
      <c r="G9" s="27" t="str">
        <f t="shared" si="0"/>
        <v>Marchant</v>
      </c>
      <c r="H9" s="27">
        <v>34</v>
      </c>
      <c r="I9" s="28">
        <f t="shared" si="1"/>
        <v>67.166666666666671</v>
      </c>
      <c r="J9" s="29" t="s">
        <v>738</v>
      </c>
      <c r="K9" s="29" t="s">
        <v>9</v>
      </c>
      <c r="L9" s="70">
        <v>2</v>
      </c>
      <c r="M9" s="71">
        <v>1200000</v>
      </c>
      <c r="N9" s="27" t="s">
        <v>770</v>
      </c>
      <c r="Q9" s="87" t="s">
        <v>682</v>
      </c>
      <c r="R9" s="87">
        <v>69</v>
      </c>
      <c r="S9" s="84" t="str">
        <f t="shared" si="2"/>
        <v>Fernandez</v>
      </c>
      <c r="T9" s="87">
        <v>33</v>
      </c>
      <c r="U9" s="87" t="s">
        <v>725</v>
      </c>
      <c r="V9" s="84">
        <v>2</v>
      </c>
      <c r="W9" s="85">
        <v>1000000</v>
      </c>
      <c r="X9" s="87" t="s">
        <v>770</v>
      </c>
    </row>
    <row r="10" spans="1:26">
      <c r="A10" s="4" t="s">
        <v>148</v>
      </c>
      <c r="B10" s="4" t="s">
        <v>14</v>
      </c>
      <c r="C10" s="24">
        <v>68</v>
      </c>
      <c r="D10" s="21">
        <v>66</v>
      </c>
      <c r="E10" s="18">
        <v>77</v>
      </c>
      <c r="F10" s="16">
        <v>65</v>
      </c>
      <c r="G10" s="27" t="str">
        <f t="shared" si="0"/>
        <v>McAmmond</v>
      </c>
      <c r="H10" s="27">
        <v>34</v>
      </c>
      <c r="I10" s="28">
        <f t="shared" si="1"/>
        <v>66.333333333333329</v>
      </c>
      <c r="J10" s="29" t="s">
        <v>738</v>
      </c>
      <c r="K10" s="29" t="s">
        <v>9</v>
      </c>
      <c r="L10" s="70">
        <v>2</v>
      </c>
      <c r="M10" s="71">
        <v>875000</v>
      </c>
      <c r="N10" s="27" t="s">
        <v>770</v>
      </c>
      <c r="Q10" s="87" t="s">
        <v>649</v>
      </c>
      <c r="R10" s="87">
        <v>73</v>
      </c>
      <c r="S10" s="84" t="str">
        <f t="shared" si="2"/>
        <v>Huet</v>
      </c>
      <c r="T10" s="87">
        <v>32</v>
      </c>
      <c r="U10" s="87" t="s">
        <v>9</v>
      </c>
      <c r="V10" s="84">
        <v>3</v>
      </c>
      <c r="W10" s="85">
        <v>1000000</v>
      </c>
      <c r="X10" s="87" t="s">
        <v>770</v>
      </c>
    </row>
    <row r="11" spans="1:26">
      <c r="A11" s="4" t="s">
        <v>195</v>
      </c>
      <c r="B11" s="4" t="s">
        <v>14</v>
      </c>
      <c r="C11" s="24">
        <v>78</v>
      </c>
      <c r="D11" s="21">
        <v>75</v>
      </c>
      <c r="E11" s="18">
        <v>70</v>
      </c>
      <c r="F11" s="16">
        <v>71</v>
      </c>
      <c r="G11" s="27" t="str">
        <f t="shared" si="0"/>
        <v>Metropolit</v>
      </c>
      <c r="H11" s="27">
        <v>33</v>
      </c>
      <c r="I11" s="28">
        <f t="shared" si="1"/>
        <v>74.666666666666671</v>
      </c>
      <c r="J11" s="29" t="s">
        <v>736</v>
      </c>
      <c r="K11" s="29" t="s">
        <v>723</v>
      </c>
      <c r="L11" s="70">
        <v>2</v>
      </c>
      <c r="M11" s="71">
        <v>1000000</v>
      </c>
      <c r="N11" s="27" t="s">
        <v>770</v>
      </c>
      <c r="Q11" s="87" t="s">
        <v>673</v>
      </c>
      <c r="R11" s="87">
        <v>71</v>
      </c>
      <c r="S11" s="84" t="str">
        <f t="shared" si="2"/>
        <v>Weekes</v>
      </c>
      <c r="T11" s="87">
        <v>32</v>
      </c>
      <c r="U11" s="87" t="s">
        <v>725</v>
      </c>
      <c r="V11" s="84">
        <v>2</v>
      </c>
      <c r="W11" s="85">
        <v>800000</v>
      </c>
      <c r="X11" s="87" t="s">
        <v>770</v>
      </c>
    </row>
    <row r="12" spans="1:26">
      <c r="A12" s="4" t="s">
        <v>340</v>
      </c>
      <c r="B12" s="4" t="s">
        <v>14</v>
      </c>
      <c r="C12" s="24">
        <v>78</v>
      </c>
      <c r="D12" s="21">
        <v>75</v>
      </c>
      <c r="E12" s="18">
        <v>85</v>
      </c>
      <c r="F12" s="16">
        <v>67</v>
      </c>
      <c r="G12" s="27" t="str">
        <f t="shared" si="0"/>
        <v>Peca</v>
      </c>
      <c r="H12" s="27">
        <v>33</v>
      </c>
      <c r="I12" s="28">
        <f t="shared" si="1"/>
        <v>73.333333333333329</v>
      </c>
      <c r="J12" s="29" t="s">
        <v>737</v>
      </c>
      <c r="K12" s="29" t="s">
        <v>722</v>
      </c>
      <c r="L12" s="27">
        <v>1</v>
      </c>
      <c r="M12" s="71">
        <v>1750000</v>
      </c>
      <c r="N12" s="27" t="s">
        <v>770</v>
      </c>
      <c r="Q12" s="87" t="s">
        <v>680</v>
      </c>
      <c r="R12" s="87">
        <v>70</v>
      </c>
      <c r="S12" s="84" t="str">
        <f t="shared" si="2"/>
        <v>Conklin</v>
      </c>
      <c r="T12" s="87">
        <v>31</v>
      </c>
      <c r="U12" s="87" t="s">
        <v>9</v>
      </c>
      <c r="V12" s="84">
        <v>1</v>
      </c>
      <c r="W12" s="85">
        <v>900000</v>
      </c>
      <c r="X12" s="87" t="s">
        <v>770</v>
      </c>
    </row>
    <row r="13" spans="1:26">
      <c r="A13" s="4" t="s">
        <v>430</v>
      </c>
      <c r="B13" s="4" t="s">
        <v>14</v>
      </c>
      <c r="C13" s="24">
        <v>75</v>
      </c>
      <c r="D13" s="21">
        <v>65</v>
      </c>
      <c r="E13" s="18">
        <v>88</v>
      </c>
      <c r="F13" s="16">
        <v>65</v>
      </c>
      <c r="G13" s="27" t="str">
        <f t="shared" si="0"/>
        <v>Niedermayer</v>
      </c>
      <c r="H13" s="27">
        <v>33</v>
      </c>
      <c r="I13" s="28">
        <f t="shared" si="1"/>
        <v>68.333333333333329</v>
      </c>
      <c r="J13" s="29" t="s">
        <v>738</v>
      </c>
      <c r="K13" s="29" t="s">
        <v>722</v>
      </c>
      <c r="L13" s="27">
        <v>2</v>
      </c>
      <c r="M13" s="71">
        <v>1600000</v>
      </c>
      <c r="N13" s="27" t="s">
        <v>770</v>
      </c>
      <c r="Q13" s="87" t="s">
        <v>648</v>
      </c>
      <c r="R13" s="87">
        <v>83</v>
      </c>
      <c r="S13" s="84" t="str">
        <f t="shared" si="2"/>
        <v>Vokoun</v>
      </c>
      <c r="T13" s="87">
        <v>31</v>
      </c>
      <c r="U13" s="87" t="s">
        <v>722</v>
      </c>
      <c r="V13" s="84">
        <v>4</v>
      </c>
      <c r="W13" s="85">
        <v>4000000</v>
      </c>
      <c r="X13" s="87" t="s">
        <v>770</v>
      </c>
    </row>
    <row r="14" spans="1:26">
      <c r="A14" s="4" t="s">
        <v>204</v>
      </c>
      <c r="B14" s="4" t="s">
        <v>11</v>
      </c>
      <c r="C14" s="24">
        <v>70</v>
      </c>
      <c r="D14" s="21">
        <v>65</v>
      </c>
      <c r="E14" s="18">
        <v>86</v>
      </c>
      <c r="F14" s="16">
        <v>62.5</v>
      </c>
      <c r="G14" s="27" t="str">
        <f t="shared" si="0"/>
        <v>Laperriere</v>
      </c>
      <c r="H14" s="27">
        <v>33</v>
      </c>
      <c r="I14" s="28">
        <f t="shared" si="1"/>
        <v>65.833333333333329</v>
      </c>
      <c r="J14" s="29" t="s">
        <v>738</v>
      </c>
      <c r="K14" s="29" t="s">
        <v>724</v>
      </c>
      <c r="L14" s="70">
        <v>1</v>
      </c>
      <c r="M14" s="71">
        <v>1150000</v>
      </c>
      <c r="N14" s="27" t="s">
        <v>770</v>
      </c>
      <c r="Q14" s="95" t="s">
        <v>662</v>
      </c>
      <c r="R14" s="95">
        <v>81</v>
      </c>
      <c r="S14" s="84" t="str">
        <f t="shared" si="2"/>
        <v>Theodore</v>
      </c>
      <c r="T14" s="95">
        <v>31</v>
      </c>
      <c r="U14" s="95" t="s">
        <v>723</v>
      </c>
      <c r="V14" s="96">
        <v>1</v>
      </c>
      <c r="W14" s="103">
        <v>4000000</v>
      </c>
      <c r="X14" s="95" t="s">
        <v>770</v>
      </c>
    </row>
    <row r="15" spans="1:26">
      <c r="A15" s="4" t="s">
        <v>208</v>
      </c>
      <c r="B15" s="4" t="s">
        <v>11</v>
      </c>
      <c r="C15" s="24">
        <v>60</v>
      </c>
      <c r="D15" s="21">
        <v>60</v>
      </c>
      <c r="E15" s="18">
        <v>75</v>
      </c>
      <c r="F15" s="16">
        <v>67.5</v>
      </c>
      <c r="G15" s="27" t="str">
        <f t="shared" si="0"/>
        <v>Mayers</v>
      </c>
      <c r="H15" s="27">
        <v>33</v>
      </c>
      <c r="I15" s="28">
        <f t="shared" si="1"/>
        <v>62.5</v>
      </c>
      <c r="J15" s="29" t="s">
        <v>736</v>
      </c>
      <c r="K15" s="29" t="s">
        <v>9</v>
      </c>
      <c r="L15" s="70">
        <v>3</v>
      </c>
      <c r="M15" s="71">
        <v>780000</v>
      </c>
      <c r="N15" s="27" t="s">
        <v>770</v>
      </c>
      <c r="Q15" s="87" t="s">
        <v>697</v>
      </c>
      <c r="R15" s="87">
        <v>70</v>
      </c>
      <c r="S15" s="84" t="str">
        <f t="shared" si="2"/>
        <v>Clemmensen</v>
      </c>
      <c r="T15" s="87">
        <v>30</v>
      </c>
      <c r="U15" s="87" t="s">
        <v>14</v>
      </c>
      <c r="V15" s="84">
        <v>1</v>
      </c>
      <c r="W15" s="85">
        <v>550000</v>
      </c>
      <c r="X15" s="87" t="s">
        <v>770</v>
      </c>
    </row>
    <row r="16" spans="1:26">
      <c r="A16" s="4" t="s">
        <v>462</v>
      </c>
      <c r="B16" s="4" t="s">
        <v>14</v>
      </c>
      <c r="C16" s="24">
        <v>60</v>
      </c>
      <c r="D16" s="21">
        <v>66</v>
      </c>
      <c r="E16" s="18">
        <v>72</v>
      </c>
      <c r="F16" s="16">
        <v>62.5</v>
      </c>
      <c r="G16" s="27" t="str">
        <f t="shared" si="0"/>
        <v>Nichol</v>
      </c>
      <c r="H16" s="27">
        <v>33</v>
      </c>
      <c r="I16" s="28">
        <f t="shared" si="1"/>
        <v>62.833333333333336</v>
      </c>
      <c r="J16" s="29" t="s">
        <v>738</v>
      </c>
      <c r="K16" s="29" t="s">
        <v>720</v>
      </c>
      <c r="L16" s="70">
        <v>2</v>
      </c>
      <c r="M16" s="71">
        <v>750000</v>
      </c>
      <c r="N16" s="27" t="s">
        <v>770</v>
      </c>
      <c r="Q16" s="87" t="s">
        <v>688</v>
      </c>
      <c r="R16" s="87">
        <v>70</v>
      </c>
      <c r="S16" s="84" t="str">
        <f t="shared" si="2"/>
        <v>Johnson</v>
      </c>
      <c r="T16" s="87">
        <v>30</v>
      </c>
      <c r="U16" s="87" t="s">
        <v>9</v>
      </c>
      <c r="V16" s="84">
        <v>2</v>
      </c>
      <c r="W16" s="85">
        <v>812000</v>
      </c>
      <c r="X16" s="87" t="s">
        <v>770</v>
      </c>
    </row>
    <row r="17" spans="1:26">
      <c r="A17" s="4" t="s">
        <v>174</v>
      </c>
      <c r="B17" s="4" t="s">
        <v>14</v>
      </c>
      <c r="C17" s="24">
        <v>82</v>
      </c>
      <c r="D17" s="21">
        <v>82</v>
      </c>
      <c r="E17" s="18">
        <v>75</v>
      </c>
      <c r="F17" s="16">
        <v>64</v>
      </c>
      <c r="G17" s="27" t="str">
        <f t="shared" si="0"/>
        <v>Perrin</v>
      </c>
      <c r="H17" s="27">
        <v>32</v>
      </c>
      <c r="I17" s="28">
        <f t="shared" si="1"/>
        <v>76</v>
      </c>
      <c r="J17" s="29" t="s">
        <v>737</v>
      </c>
      <c r="K17" s="29" t="s">
        <v>724</v>
      </c>
      <c r="L17" s="27">
        <v>2</v>
      </c>
      <c r="M17" s="71">
        <v>870000</v>
      </c>
      <c r="N17" s="27" t="s">
        <v>770</v>
      </c>
      <c r="Q17" s="87" t="s">
        <v>656</v>
      </c>
      <c r="R17" s="87">
        <v>69</v>
      </c>
      <c r="S17" s="84" t="str">
        <f t="shared" si="2"/>
        <v>Toskala</v>
      </c>
      <c r="T17" s="87">
        <v>30</v>
      </c>
      <c r="U17" s="87" t="s">
        <v>724</v>
      </c>
      <c r="V17" s="84">
        <v>2</v>
      </c>
      <c r="W17" s="85">
        <v>1000000</v>
      </c>
      <c r="X17" s="87" t="s">
        <v>770</v>
      </c>
    </row>
    <row r="18" spans="1:26">
      <c r="A18" s="4" t="s">
        <v>185</v>
      </c>
      <c r="B18" s="4" t="s">
        <v>9</v>
      </c>
      <c r="C18" s="24">
        <v>66</v>
      </c>
      <c r="D18" s="21">
        <v>55</v>
      </c>
      <c r="E18" s="18">
        <v>81</v>
      </c>
      <c r="F18" s="16">
        <v>57.5</v>
      </c>
      <c r="G18" s="27" t="str">
        <f t="shared" si="0"/>
        <v>Bouillon</v>
      </c>
      <c r="H18" s="27">
        <v>32</v>
      </c>
      <c r="I18" s="28">
        <f t="shared" si="1"/>
        <v>59.5</v>
      </c>
      <c r="J18" s="29" t="s">
        <v>738</v>
      </c>
      <c r="K18" s="29" t="s">
        <v>722</v>
      </c>
      <c r="L18" s="70">
        <v>2</v>
      </c>
      <c r="M18" s="71">
        <v>1875000</v>
      </c>
      <c r="N18" s="27" t="s">
        <v>770</v>
      </c>
      <c r="Q18" s="87" t="s">
        <v>685</v>
      </c>
      <c r="R18" s="87">
        <v>68</v>
      </c>
      <c r="S18" s="84" t="str">
        <f t="shared" si="2"/>
        <v>Valiquette</v>
      </c>
      <c r="T18" s="87">
        <v>30</v>
      </c>
      <c r="U18" s="87" t="s">
        <v>725</v>
      </c>
      <c r="V18" s="84">
        <v>4</v>
      </c>
      <c r="W18" s="85">
        <v>550000</v>
      </c>
      <c r="X18" s="87" t="s">
        <v>770</v>
      </c>
    </row>
    <row r="19" spans="1:26">
      <c r="A19" s="4" t="s">
        <v>378</v>
      </c>
      <c r="B19" s="4" t="s">
        <v>9</v>
      </c>
      <c r="C19" s="24">
        <v>70</v>
      </c>
      <c r="D19" s="21">
        <v>60</v>
      </c>
      <c r="E19" s="18">
        <v>80</v>
      </c>
      <c r="F19" s="16">
        <v>65</v>
      </c>
      <c r="G19" s="27" t="str">
        <f t="shared" si="0"/>
        <v>Wallin</v>
      </c>
      <c r="H19" s="27">
        <v>32</v>
      </c>
      <c r="I19" s="28">
        <f t="shared" si="1"/>
        <v>65</v>
      </c>
      <c r="J19" s="29" t="s">
        <v>738</v>
      </c>
      <c r="K19" s="29" t="s">
        <v>14</v>
      </c>
      <c r="L19" s="27">
        <v>3</v>
      </c>
      <c r="M19" s="71">
        <v>2000000</v>
      </c>
      <c r="N19" s="27" t="s">
        <v>770</v>
      </c>
      <c r="Q19" s="87" t="s">
        <v>674</v>
      </c>
      <c r="R19" s="87">
        <v>66</v>
      </c>
      <c r="S19" s="84" t="str">
        <f t="shared" si="2"/>
        <v>Tellqvist</v>
      </c>
      <c r="T19" s="87">
        <v>28</v>
      </c>
      <c r="U19" s="87" t="s">
        <v>14</v>
      </c>
      <c r="V19" s="84">
        <v>2</v>
      </c>
      <c r="W19" s="85">
        <v>800000</v>
      </c>
      <c r="X19" s="106" t="s">
        <v>775</v>
      </c>
    </row>
    <row r="20" spans="1:26">
      <c r="A20" s="4" t="s">
        <v>224</v>
      </c>
      <c r="B20" s="4" t="s">
        <v>9</v>
      </c>
      <c r="C20" s="24">
        <v>50</v>
      </c>
      <c r="D20" s="21">
        <v>42</v>
      </c>
      <c r="E20" s="18">
        <v>77</v>
      </c>
      <c r="F20" s="16">
        <v>58</v>
      </c>
      <c r="G20" s="27" t="str">
        <f t="shared" si="0"/>
        <v>Strudwick</v>
      </c>
      <c r="H20" s="27">
        <v>32</v>
      </c>
      <c r="I20" s="28">
        <f t="shared" si="1"/>
        <v>50</v>
      </c>
      <c r="J20" s="29" t="s">
        <v>738</v>
      </c>
      <c r="K20" s="29" t="s">
        <v>14</v>
      </c>
      <c r="L20" s="70">
        <v>1</v>
      </c>
      <c r="M20" s="71">
        <v>700000</v>
      </c>
      <c r="N20" s="27" t="s">
        <v>770</v>
      </c>
      <c r="Q20" s="87" t="s">
        <v>686</v>
      </c>
      <c r="R20" s="87">
        <v>66</v>
      </c>
      <c r="S20" s="84" t="str">
        <f t="shared" si="2"/>
        <v>Sanford</v>
      </c>
      <c r="T20" s="87">
        <v>28</v>
      </c>
      <c r="U20" s="87" t="s">
        <v>722</v>
      </c>
      <c r="V20" s="84">
        <v>1</v>
      </c>
      <c r="W20" s="85">
        <v>650000</v>
      </c>
      <c r="X20" s="106" t="s">
        <v>775</v>
      </c>
    </row>
    <row r="21" spans="1:26">
      <c r="A21" s="4" t="s">
        <v>28</v>
      </c>
      <c r="B21" s="4" t="s">
        <v>9</v>
      </c>
      <c r="C21" s="24">
        <v>70</v>
      </c>
      <c r="D21" s="21">
        <v>60</v>
      </c>
      <c r="E21" s="18">
        <v>75</v>
      </c>
      <c r="F21" s="16">
        <v>67.5</v>
      </c>
      <c r="G21" s="27" t="str">
        <f t="shared" si="0"/>
        <v>Lilja</v>
      </c>
      <c r="H21" s="27">
        <v>32</v>
      </c>
      <c r="I21" s="28">
        <f t="shared" si="1"/>
        <v>65.833333333333329</v>
      </c>
      <c r="J21" s="29" t="s">
        <v>738</v>
      </c>
      <c r="K21" s="29" t="s">
        <v>721</v>
      </c>
      <c r="L21" s="27">
        <v>1</v>
      </c>
      <c r="M21" s="71">
        <v>1000000</v>
      </c>
      <c r="N21" s="27" t="s">
        <v>770</v>
      </c>
      <c r="Q21" s="87" t="s">
        <v>671</v>
      </c>
      <c r="R21" s="87">
        <v>75</v>
      </c>
      <c r="S21" s="84" t="str">
        <f t="shared" si="2"/>
        <v>Raycroft</v>
      </c>
      <c r="T21" s="87">
        <v>27</v>
      </c>
      <c r="U21" s="87" t="s">
        <v>9</v>
      </c>
      <c r="V21" s="84">
        <v>3</v>
      </c>
      <c r="W21" s="85">
        <v>2000000</v>
      </c>
      <c r="X21" s="106" t="s">
        <v>775</v>
      </c>
    </row>
    <row r="22" spans="1:26">
      <c r="A22" s="4" t="s">
        <v>475</v>
      </c>
      <c r="B22" s="4" t="s">
        <v>9</v>
      </c>
      <c r="C22" s="24">
        <v>55</v>
      </c>
      <c r="D22" s="21">
        <v>40</v>
      </c>
      <c r="E22" s="18">
        <v>70</v>
      </c>
      <c r="F22" s="16">
        <v>47.5</v>
      </c>
      <c r="G22" s="27" t="str">
        <f t="shared" si="0"/>
        <v>Hnidy</v>
      </c>
      <c r="H22" s="27">
        <v>32</v>
      </c>
      <c r="I22" s="28">
        <f t="shared" si="1"/>
        <v>47.5</v>
      </c>
      <c r="J22" s="29" t="s">
        <v>738</v>
      </c>
      <c r="K22" s="29" t="s">
        <v>14</v>
      </c>
      <c r="L22" s="70">
        <v>2</v>
      </c>
      <c r="M22" s="71">
        <v>760000</v>
      </c>
      <c r="N22" s="27" t="s">
        <v>770</v>
      </c>
      <c r="Q22" s="87" t="s">
        <v>678</v>
      </c>
      <c r="R22" s="87">
        <v>73</v>
      </c>
      <c r="S22" s="84" t="str">
        <f t="shared" si="2"/>
        <v>LaBarbera</v>
      </c>
      <c r="T22" s="87">
        <v>27</v>
      </c>
      <c r="U22" s="87" t="s">
        <v>723</v>
      </c>
      <c r="V22" s="84">
        <v>2</v>
      </c>
      <c r="W22" s="85">
        <v>825000</v>
      </c>
      <c r="X22" s="106" t="s">
        <v>775</v>
      </c>
    </row>
    <row r="23" spans="1:26">
      <c r="A23" s="4" t="s">
        <v>214</v>
      </c>
      <c r="B23" s="4" t="s">
        <v>7</v>
      </c>
      <c r="C23" s="24">
        <v>65</v>
      </c>
      <c r="D23" s="21">
        <v>60</v>
      </c>
      <c r="E23" s="18">
        <v>70</v>
      </c>
      <c r="F23" s="16">
        <v>62.5</v>
      </c>
      <c r="G23" s="27" t="str">
        <f t="shared" si="0"/>
        <v>Ruutu</v>
      </c>
      <c r="H23" s="27">
        <v>32</v>
      </c>
      <c r="I23" s="28">
        <f t="shared" si="1"/>
        <v>62.5</v>
      </c>
      <c r="J23" s="29" t="s">
        <v>743</v>
      </c>
      <c r="K23" s="29" t="s">
        <v>721</v>
      </c>
      <c r="L23" s="70">
        <v>1</v>
      </c>
      <c r="M23" s="71">
        <v>550000</v>
      </c>
      <c r="N23" s="27" t="s">
        <v>770</v>
      </c>
      <c r="Q23" s="87" t="s">
        <v>665</v>
      </c>
      <c r="R23" s="87">
        <v>62</v>
      </c>
      <c r="S23" s="84" t="str">
        <f t="shared" si="2"/>
        <v>Ellis</v>
      </c>
      <c r="T23" s="87">
        <v>27</v>
      </c>
      <c r="U23" s="87" t="s">
        <v>723</v>
      </c>
      <c r="V23" s="84">
        <v>2</v>
      </c>
      <c r="W23" s="85">
        <v>600000</v>
      </c>
      <c r="X23" s="106" t="s">
        <v>775</v>
      </c>
    </row>
    <row r="24" spans="1:26">
      <c r="A24" s="4" t="s">
        <v>99</v>
      </c>
      <c r="B24" s="4" t="s">
        <v>14</v>
      </c>
      <c r="C24" s="24">
        <v>65</v>
      </c>
      <c r="D24" s="21">
        <v>70</v>
      </c>
      <c r="E24" s="18">
        <v>75</v>
      </c>
      <c r="F24" s="16">
        <v>75</v>
      </c>
      <c r="G24" s="27" t="str">
        <f t="shared" si="0"/>
        <v>Gratton</v>
      </c>
      <c r="H24" s="27">
        <v>32</v>
      </c>
      <c r="I24" s="28">
        <f t="shared" si="1"/>
        <v>70</v>
      </c>
      <c r="J24" s="29" t="s">
        <v>736</v>
      </c>
      <c r="K24" s="29" t="s">
        <v>723</v>
      </c>
      <c r="L24" s="70">
        <v>1</v>
      </c>
      <c r="M24" s="71">
        <v>1250000</v>
      </c>
      <c r="N24" s="27" t="s">
        <v>770</v>
      </c>
      <c r="Q24" s="87" t="s">
        <v>694</v>
      </c>
      <c r="R24" s="87">
        <v>60</v>
      </c>
      <c r="S24" s="84" t="str">
        <f t="shared" si="2"/>
        <v>Sabourin</v>
      </c>
      <c r="T24" s="87">
        <v>27</v>
      </c>
      <c r="U24" s="87" t="s">
        <v>725</v>
      </c>
      <c r="V24" s="84">
        <v>2</v>
      </c>
      <c r="W24" s="85">
        <v>550000</v>
      </c>
      <c r="X24" s="106" t="s">
        <v>775</v>
      </c>
    </row>
    <row r="25" spans="1:26">
      <c r="A25" s="4" t="s">
        <v>180</v>
      </c>
      <c r="B25" s="4" t="s">
        <v>7</v>
      </c>
      <c r="C25" s="24">
        <v>65</v>
      </c>
      <c r="D25" s="21">
        <v>65</v>
      </c>
      <c r="E25" s="18">
        <v>77</v>
      </c>
      <c r="F25" s="16">
        <v>70</v>
      </c>
      <c r="G25" s="27" t="str">
        <f t="shared" si="0"/>
        <v>Moreau</v>
      </c>
      <c r="H25" s="27">
        <v>32</v>
      </c>
      <c r="I25" s="28">
        <f t="shared" si="1"/>
        <v>66.666666666666671</v>
      </c>
      <c r="J25" s="29" t="s">
        <v>742</v>
      </c>
      <c r="K25" s="29" t="s">
        <v>722</v>
      </c>
      <c r="L25" s="70">
        <v>4</v>
      </c>
      <c r="M25" s="71">
        <v>900000</v>
      </c>
      <c r="N25" s="27" t="s">
        <v>770</v>
      </c>
      <c r="Q25" s="87" t="s">
        <v>691</v>
      </c>
      <c r="R25" s="87">
        <v>66</v>
      </c>
      <c r="S25" s="84" t="str">
        <f t="shared" si="2"/>
        <v>Leighton</v>
      </c>
      <c r="T25" s="87">
        <v>26</v>
      </c>
      <c r="U25" s="87" t="s">
        <v>14</v>
      </c>
      <c r="V25" s="84">
        <v>2</v>
      </c>
      <c r="W25" s="85">
        <v>700000</v>
      </c>
      <c r="X25" s="87" t="s">
        <v>775</v>
      </c>
    </row>
    <row r="26" spans="1:26">
      <c r="A26" s="4" t="s">
        <v>482</v>
      </c>
      <c r="B26" s="4" t="s">
        <v>11</v>
      </c>
      <c r="C26" s="24">
        <v>65</v>
      </c>
      <c r="D26" s="21">
        <v>60</v>
      </c>
      <c r="E26" s="18">
        <v>65</v>
      </c>
      <c r="F26" s="16">
        <v>65</v>
      </c>
      <c r="G26" s="27" t="str">
        <f t="shared" si="0"/>
        <v>Donovan</v>
      </c>
      <c r="H26" s="27">
        <v>32</v>
      </c>
      <c r="I26" s="28">
        <f t="shared" si="1"/>
        <v>63.333333333333336</v>
      </c>
      <c r="J26" s="29" t="s">
        <v>742</v>
      </c>
      <c r="K26" s="29" t="s">
        <v>14</v>
      </c>
      <c r="L26" s="27">
        <v>2</v>
      </c>
      <c r="M26" s="71">
        <v>625000</v>
      </c>
      <c r="N26" s="27" t="s">
        <v>770</v>
      </c>
      <c r="Q26" s="106" t="s">
        <v>689</v>
      </c>
      <c r="R26" s="106">
        <v>61</v>
      </c>
      <c r="S26" s="84" t="str">
        <f t="shared" si="2"/>
        <v>Danis</v>
      </c>
      <c r="T26" s="106">
        <v>26</v>
      </c>
      <c r="U26" s="106" t="s">
        <v>724</v>
      </c>
      <c r="V26" s="84">
        <v>1</v>
      </c>
      <c r="W26" s="85">
        <v>550000</v>
      </c>
      <c r="X26" s="87" t="s">
        <v>775</v>
      </c>
    </row>
    <row r="27" spans="1:26">
      <c r="A27" s="4" t="s">
        <v>149</v>
      </c>
      <c r="B27" s="4" t="s">
        <v>9</v>
      </c>
      <c r="C27" s="24">
        <v>65</v>
      </c>
      <c r="D27" s="21">
        <v>50</v>
      </c>
      <c r="E27" s="18">
        <v>80</v>
      </c>
      <c r="F27" s="16">
        <v>59</v>
      </c>
      <c r="G27" s="27" t="str">
        <f t="shared" si="0"/>
        <v>Gauthier</v>
      </c>
      <c r="H27" s="27">
        <v>31</v>
      </c>
      <c r="I27" s="28">
        <f t="shared" si="1"/>
        <v>58</v>
      </c>
      <c r="J27" s="29" t="s">
        <v>738</v>
      </c>
      <c r="K27" s="29" t="s">
        <v>9</v>
      </c>
      <c r="L27" s="27">
        <v>2</v>
      </c>
      <c r="M27" s="71">
        <v>2100000</v>
      </c>
      <c r="N27" s="27" t="s">
        <v>770</v>
      </c>
      <c r="Q27" s="95" t="s">
        <v>653</v>
      </c>
      <c r="R27" s="95">
        <v>80</v>
      </c>
      <c r="S27" s="84" t="str">
        <f t="shared" si="2"/>
        <v>DiPietro</v>
      </c>
      <c r="T27" s="95">
        <v>26</v>
      </c>
      <c r="U27" s="95" t="s">
        <v>723</v>
      </c>
      <c r="V27" s="96">
        <v>6</v>
      </c>
      <c r="W27" s="103">
        <v>3000000</v>
      </c>
      <c r="X27" s="95" t="s">
        <v>775</v>
      </c>
      <c r="Z27" s="95"/>
    </row>
    <row r="28" spans="1:26">
      <c r="A28" s="4" t="s">
        <v>131</v>
      </c>
      <c r="B28" s="4" t="s">
        <v>9</v>
      </c>
      <c r="C28" s="24">
        <v>74</v>
      </c>
      <c r="D28" s="21">
        <v>69</v>
      </c>
      <c r="E28" s="18">
        <v>76</v>
      </c>
      <c r="F28" s="16">
        <v>70</v>
      </c>
      <c r="G28" s="27" t="str">
        <f t="shared" si="0"/>
        <v>Tjarnqvist</v>
      </c>
      <c r="H28" s="27">
        <v>31</v>
      </c>
      <c r="I28" s="28">
        <f t="shared" si="1"/>
        <v>71</v>
      </c>
      <c r="J28" s="29" t="s">
        <v>742</v>
      </c>
      <c r="K28" s="29" t="s">
        <v>723</v>
      </c>
      <c r="L28" s="70">
        <v>1</v>
      </c>
      <c r="M28" s="71">
        <v>830000</v>
      </c>
      <c r="N28" s="27" t="s">
        <v>770</v>
      </c>
      <c r="Q28" s="100" t="s">
        <v>658</v>
      </c>
      <c r="R28" s="100">
        <v>82</v>
      </c>
      <c r="S28" s="84" t="str">
        <f t="shared" si="2"/>
        <v>Leclaire</v>
      </c>
      <c r="T28" s="100">
        <v>25</v>
      </c>
      <c r="U28" s="100" t="s">
        <v>9</v>
      </c>
      <c r="V28" s="101">
        <v>3</v>
      </c>
      <c r="W28" s="102">
        <v>3250000</v>
      </c>
      <c r="X28" s="106" t="s">
        <v>775</v>
      </c>
      <c r="Z28" s="100"/>
    </row>
    <row r="29" spans="1:26">
      <c r="A29" s="4" t="s">
        <v>417</v>
      </c>
      <c r="B29" s="4" t="s">
        <v>14</v>
      </c>
      <c r="C29" s="24">
        <v>77</v>
      </c>
      <c r="D29" s="21">
        <v>73</v>
      </c>
      <c r="E29" s="18">
        <v>82</v>
      </c>
      <c r="F29" s="16">
        <v>68</v>
      </c>
      <c r="G29" s="27" t="str">
        <f t="shared" si="0"/>
        <v>Bonk</v>
      </c>
      <c r="H29" s="27">
        <v>31</v>
      </c>
      <c r="I29" s="28">
        <f t="shared" si="1"/>
        <v>72.666666666666671</v>
      </c>
      <c r="J29" s="29" t="s">
        <v>742</v>
      </c>
      <c r="K29" s="29" t="s">
        <v>14</v>
      </c>
      <c r="L29" s="70">
        <v>2</v>
      </c>
      <c r="M29" s="71">
        <v>1475000</v>
      </c>
      <c r="N29" s="27" t="s">
        <v>770</v>
      </c>
      <c r="Q29" s="106" t="s">
        <v>690</v>
      </c>
      <c r="R29" s="106">
        <v>64</v>
      </c>
      <c r="S29" s="84" t="str">
        <f t="shared" si="2"/>
        <v>McElhinney</v>
      </c>
      <c r="T29" s="106">
        <v>24</v>
      </c>
      <c r="U29" s="106" t="s">
        <v>14</v>
      </c>
      <c r="V29" s="84">
        <v>1</v>
      </c>
      <c r="W29" s="85">
        <v>550000</v>
      </c>
      <c r="X29" s="106" t="s">
        <v>774</v>
      </c>
    </row>
    <row r="30" spans="1:26">
      <c r="A30" s="4" t="s">
        <v>183</v>
      </c>
      <c r="B30" s="4" t="s">
        <v>11</v>
      </c>
      <c r="C30" s="24">
        <v>68</v>
      </c>
      <c r="D30" s="21">
        <v>70</v>
      </c>
      <c r="E30" s="18">
        <v>72</v>
      </c>
      <c r="F30" s="16">
        <v>70</v>
      </c>
      <c r="G30" s="27" t="str">
        <f t="shared" si="0"/>
        <v>Pisani</v>
      </c>
      <c r="H30" s="27">
        <v>31</v>
      </c>
      <c r="I30" s="28">
        <f t="shared" si="1"/>
        <v>69.333333333333329</v>
      </c>
      <c r="J30" s="29" t="s">
        <v>743</v>
      </c>
      <c r="K30" s="29" t="s">
        <v>721</v>
      </c>
      <c r="L30" s="27">
        <v>3</v>
      </c>
      <c r="M30" s="71">
        <v>980000</v>
      </c>
      <c r="N30" s="27" t="s">
        <v>770</v>
      </c>
    </row>
    <row r="31" spans="1:26">
      <c r="A31" s="4" t="s">
        <v>320</v>
      </c>
      <c r="B31" s="4" t="s">
        <v>11</v>
      </c>
      <c r="C31" s="24">
        <v>65</v>
      </c>
      <c r="D31" s="21">
        <v>65</v>
      </c>
      <c r="E31" s="18">
        <v>70</v>
      </c>
      <c r="F31" s="16">
        <v>65</v>
      </c>
      <c r="G31" s="27" t="str">
        <f t="shared" si="0"/>
        <v>Dandenault</v>
      </c>
      <c r="H31" s="27">
        <v>31</v>
      </c>
      <c r="I31" s="28">
        <f t="shared" si="1"/>
        <v>65</v>
      </c>
      <c r="J31" s="29" t="s">
        <v>738</v>
      </c>
      <c r="K31" s="29" t="s">
        <v>722</v>
      </c>
      <c r="L31" s="27">
        <v>2</v>
      </c>
      <c r="M31" s="71">
        <v>750000</v>
      </c>
      <c r="N31" s="27" t="s">
        <v>770</v>
      </c>
    </row>
    <row r="32" spans="1:26">
      <c r="A32" s="4" t="s">
        <v>538</v>
      </c>
      <c r="B32" s="4" t="s">
        <v>14</v>
      </c>
      <c r="C32" s="24">
        <v>65</v>
      </c>
      <c r="D32" s="21">
        <v>60</v>
      </c>
      <c r="E32" s="18">
        <v>75</v>
      </c>
      <c r="F32" s="16">
        <v>60</v>
      </c>
      <c r="G32" s="27" t="str">
        <f t="shared" si="0"/>
        <v>Primeau</v>
      </c>
      <c r="H32" s="27">
        <v>31</v>
      </c>
      <c r="I32" s="28">
        <f t="shared" si="1"/>
        <v>61.666666666666664</v>
      </c>
      <c r="J32" s="29" t="s">
        <v>738</v>
      </c>
      <c r="K32" s="29" t="s">
        <v>14</v>
      </c>
      <c r="L32" s="70">
        <v>3</v>
      </c>
      <c r="M32" s="71">
        <v>970000</v>
      </c>
      <c r="N32" s="27" t="s">
        <v>770</v>
      </c>
    </row>
    <row r="33" spans="1:14">
      <c r="A33" s="4" t="s">
        <v>446</v>
      </c>
      <c r="B33" s="4" t="s">
        <v>14</v>
      </c>
      <c r="C33" s="24">
        <v>60</v>
      </c>
      <c r="D33" s="21">
        <v>60</v>
      </c>
      <c r="E33" s="18">
        <v>76</v>
      </c>
      <c r="F33" s="16">
        <v>62.5</v>
      </c>
      <c r="G33" s="27" t="str">
        <f t="shared" si="0"/>
        <v>Johnson</v>
      </c>
      <c r="H33" s="27">
        <v>31</v>
      </c>
      <c r="I33" s="28">
        <f t="shared" si="1"/>
        <v>60.833333333333336</v>
      </c>
      <c r="J33" s="29" t="s">
        <v>738</v>
      </c>
      <c r="K33" s="29" t="s">
        <v>14</v>
      </c>
      <c r="L33" s="70">
        <v>2</v>
      </c>
      <c r="M33" s="71">
        <v>1000000</v>
      </c>
      <c r="N33" s="27" t="s">
        <v>770</v>
      </c>
    </row>
    <row r="34" spans="1:14">
      <c r="A34" s="4" t="s">
        <v>228</v>
      </c>
      <c r="B34" s="4" t="s">
        <v>9</v>
      </c>
      <c r="C34" s="24">
        <v>60</v>
      </c>
      <c r="D34" s="21">
        <v>50</v>
      </c>
      <c r="E34" s="18">
        <v>82</v>
      </c>
      <c r="F34" s="16">
        <v>60</v>
      </c>
      <c r="G34" s="27" t="str">
        <f t="shared" si="0"/>
        <v>McKee</v>
      </c>
      <c r="H34" s="27">
        <v>30</v>
      </c>
      <c r="I34" s="28">
        <f t="shared" si="1"/>
        <v>56.666666666666664</v>
      </c>
      <c r="J34" s="29" t="s">
        <v>738</v>
      </c>
      <c r="K34" s="29" t="s">
        <v>14</v>
      </c>
      <c r="L34" s="70">
        <v>3</v>
      </c>
      <c r="M34" s="71">
        <v>3050000</v>
      </c>
      <c r="N34" s="27" t="s">
        <v>770</v>
      </c>
    </row>
    <row r="35" spans="1:14">
      <c r="A35" s="4" t="s">
        <v>170</v>
      </c>
      <c r="B35" s="4" t="s">
        <v>14</v>
      </c>
      <c r="C35" s="24">
        <v>80</v>
      </c>
      <c r="D35" s="21">
        <v>75</v>
      </c>
      <c r="E35" s="18">
        <v>75</v>
      </c>
      <c r="F35" s="16">
        <v>70</v>
      </c>
      <c r="G35" s="27" t="str">
        <f t="shared" si="0"/>
        <v>Belanger</v>
      </c>
      <c r="H35" s="27">
        <v>30</v>
      </c>
      <c r="I35" s="28">
        <f t="shared" si="1"/>
        <v>75</v>
      </c>
      <c r="J35" s="29" t="s">
        <v>737</v>
      </c>
      <c r="K35" s="29" t="s">
        <v>14</v>
      </c>
      <c r="L35" s="70">
        <v>3</v>
      </c>
      <c r="M35" s="71">
        <v>1750000</v>
      </c>
      <c r="N35" s="27" t="s">
        <v>770</v>
      </c>
    </row>
    <row r="36" spans="1:14">
      <c r="A36" s="4" t="s">
        <v>114</v>
      </c>
      <c r="B36" s="4" t="s">
        <v>9</v>
      </c>
      <c r="C36" s="24">
        <v>60</v>
      </c>
      <c r="D36" s="21">
        <v>50</v>
      </c>
      <c r="E36" s="18">
        <v>80</v>
      </c>
      <c r="F36" s="16">
        <v>67.5</v>
      </c>
      <c r="G36" s="27" t="str">
        <f t="shared" si="0"/>
        <v>White</v>
      </c>
      <c r="H36" s="27">
        <v>30</v>
      </c>
      <c r="I36" s="28">
        <f t="shared" si="1"/>
        <v>59.166666666666664</v>
      </c>
      <c r="J36" s="29" t="s">
        <v>738</v>
      </c>
      <c r="K36" s="29" t="s">
        <v>722</v>
      </c>
      <c r="L36" s="27">
        <v>5</v>
      </c>
      <c r="M36" s="71">
        <v>2780000</v>
      </c>
      <c r="N36" s="27" t="s">
        <v>770</v>
      </c>
    </row>
    <row r="37" spans="1:14">
      <c r="A37" s="4" t="s">
        <v>81</v>
      </c>
      <c r="B37" s="4" t="s">
        <v>9</v>
      </c>
      <c r="C37" s="24">
        <v>77</v>
      </c>
      <c r="D37" s="21">
        <v>70</v>
      </c>
      <c r="E37" s="18">
        <v>70</v>
      </c>
      <c r="F37" s="16">
        <v>72.5</v>
      </c>
      <c r="G37" s="27" t="str">
        <f t="shared" si="0"/>
        <v>Pothier</v>
      </c>
      <c r="H37" s="27">
        <v>30</v>
      </c>
      <c r="I37" s="28">
        <f t="shared" si="1"/>
        <v>73.166666666666671</v>
      </c>
      <c r="J37" s="29" t="s">
        <v>742</v>
      </c>
      <c r="K37" s="29" t="s">
        <v>722</v>
      </c>
      <c r="L37" s="27">
        <v>3</v>
      </c>
      <c r="M37" s="71">
        <v>2200000</v>
      </c>
      <c r="N37" s="27" t="s">
        <v>770</v>
      </c>
    </row>
    <row r="38" spans="1:14">
      <c r="A38" s="4" t="s">
        <v>480</v>
      </c>
      <c r="B38" s="4" t="s">
        <v>7</v>
      </c>
      <c r="C38" s="24">
        <v>55</v>
      </c>
      <c r="D38" s="21">
        <v>60</v>
      </c>
      <c r="E38" s="18">
        <v>55</v>
      </c>
      <c r="F38" s="16">
        <v>78</v>
      </c>
      <c r="G38" s="27" t="str">
        <f t="shared" si="0"/>
        <v>Thornton</v>
      </c>
      <c r="H38" s="27">
        <v>30</v>
      </c>
      <c r="I38" s="28">
        <f t="shared" si="1"/>
        <v>64.333333333333329</v>
      </c>
      <c r="J38" s="29" t="s">
        <v>736</v>
      </c>
      <c r="K38" s="29" t="s">
        <v>721</v>
      </c>
      <c r="L38" s="70">
        <v>3</v>
      </c>
      <c r="M38" s="71">
        <v>550000</v>
      </c>
      <c r="N38" s="27" t="s">
        <v>770</v>
      </c>
    </row>
    <row r="39" spans="1:14">
      <c r="A39" s="4" t="s">
        <v>255</v>
      </c>
      <c r="B39" s="4" t="s">
        <v>7</v>
      </c>
      <c r="C39" s="24">
        <v>70</v>
      </c>
      <c r="D39" s="21">
        <v>70</v>
      </c>
      <c r="E39" s="18">
        <v>60</v>
      </c>
      <c r="F39" s="16">
        <v>69</v>
      </c>
      <c r="G39" s="27" t="str">
        <f t="shared" si="0"/>
        <v>Sim</v>
      </c>
      <c r="H39" s="27">
        <v>30</v>
      </c>
      <c r="I39" s="28">
        <f t="shared" si="1"/>
        <v>69.666666666666671</v>
      </c>
      <c r="J39" s="29" t="s">
        <v>736</v>
      </c>
      <c r="K39" s="29" t="s">
        <v>722</v>
      </c>
      <c r="L39" s="27">
        <v>3</v>
      </c>
      <c r="M39" s="71">
        <v>1000000</v>
      </c>
      <c r="N39" s="27" t="s">
        <v>770</v>
      </c>
    </row>
    <row r="40" spans="1:14">
      <c r="A40" s="4" t="s">
        <v>76</v>
      </c>
      <c r="B40" s="4" t="s">
        <v>14</v>
      </c>
      <c r="C40" s="24">
        <v>80</v>
      </c>
      <c r="D40" s="21">
        <v>78</v>
      </c>
      <c r="E40" s="18">
        <v>75</v>
      </c>
      <c r="F40" s="16">
        <v>70</v>
      </c>
      <c r="G40" s="27" t="str">
        <f t="shared" si="0"/>
        <v>McLean</v>
      </c>
      <c r="H40" s="27">
        <v>29</v>
      </c>
      <c r="I40" s="28">
        <f t="shared" si="1"/>
        <v>76</v>
      </c>
      <c r="J40" s="29" t="s">
        <v>737</v>
      </c>
      <c r="K40" s="29" t="s">
        <v>14</v>
      </c>
      <c r="L40" s="27">
        <v>3</v>
      </c>
      <c r="M40" s="71">
        <v>1700000</v>
      </c>
      <c r="N40" s="27" t="s">
        <v>770</v>
      </c>
    </row>
    <row r="41" spans="1:14">
      <c r="A41" s="4" t="s">
        <v>431</v>
      </c>
      <c r="B41" s="4" t="s">
        <v>9</v>
      </c>
      <c r="C41" s="24">
        <v>50</v>
      </c>
      <c r="D41" s="21">
        <v>40</v>
      </c>
      <c r="E41" s="18">
        <v>80</v>
      </c>
      <c r="F41" s="16">
        <v>50</v>
      </c>
      <c r="G41" s="27" t="str">
        <f t="shared" si="0"/>
        <v>Scuderi</v>
      </c>
      <c r="H41" s="27">
        <v>29</v>
      </c>
      <c r="I41" s="28">
        <f t="shared" si="1"/>
        <v>46.666666666666664</v>
      </c>
      <c r="J41" s="29" t="s">
        <v>738</v>
      </c>
      <c r="K41" s="29" t="s">
        <v>14</v>
      </c>
      <c r="L41" s="70">
        <v>2</v>
      </c>
      <c r="M41" s="71">
        <v>2340000</v>
      </c>
      <c r="N41" s="27" t="s">
        <v>770</v>
      </c>
    </row>
    <row r="42" spans="1:14">
      <c r="A42" s="4" t="s">
        <v>212</v>
      </c>
      <c r="B42" s="4" t="s">
        <v>9</v>
      </c>
      <c r="C42" s="24">
        <v>70</v>
      </c>
      <c r="D42" s="21">
        <v>60</v>
      </c>
      <c r="E42" s="18">
        <v>80</v>
      </c>
      <c r="F42" s="16">
        <v>52.5</v>
      </c>
      <c r="G42" s="27" t="str">
        <f t="shared" si="0"/>
        <v>Hejda</v>
      </c>
      <c r="H42" s="27">
        <v>29</v>
      </c>
      <c r="I42" s="28">
        <f t="shared" si="1"/>
        <v>60.833333333333336</v>
      </c>
      <c r="J42" s="29" t="s">
        <v>738</v>
      </c>
      <c r="K42" s="29" t="s">
        <v>722</v>
      </c>
      <c r="L42" s="70">
        <v>3</v>
      </c>
      <c r="M42" s="71">
        <v>2000000</v>
      </c>
      <c r="N42" s="27" t="s">
        <v>770</v>
      </c>
    </row>
    <row r="43" spans="1:14">
      <c r="A43" s="4" t="s">
        <v>116</v>
      </c>
      <c r="B43" s="4" t="s">
        <v>9</v>
      </c>
      <c r="C43" s="24">
        <v>60</v>
      </c>
      <c r="D43" s="21">
        <v>50</v>
      </c>
      <c r="E43" s="18">
        <v>80</v>
      </c>
      <c r="F43" s="16">
        <v>65</v>
      </c>
      <c r="G43" s="27" t="str">
        <f t="shared" si="0"/>
        <v>Sarich</v>
      </c>
      <c r="H43" s="27">
        <v>29</v>
      </c>
      <c r="I43" s="28">
        <f t="shared" si="1"/>
        <v>58.333333333333336</v>
      </c>
      <c r="J43" s="29" t="s">
        <v>738</v>
      </c>
      <c r="K43" s="29" t="s">
        <v>722</v>
      </c>
      <c r="L43" s="70">
        <v>5</v>
      </c>
      <c r="M43" s="71">
        <v>3200000</v>
      </c>
      <c r="N43" s="27" t="s">
        <v>770</v>
      </c>
    </row>
    <row r="44" spans="1:14">
      <c r="A44" s="4" t="s">
        <v>360</v>
      </c>
      <c r="B44" s="4" t="s">
        <v>9</v>
      </c>
      <c r="C44" s="24">
        <v>50</v>
      </c>
      <c r="D44" s="21">
        <v>40</v>
      </c>
      <c r="E44" s="18">
        <v>70</v>
      </c>
      <c r="F44" s="16">
        <v>45</v>
      </c>
      <c r="G44" s="27" t="str">
        <f t="shared" si="0"/>
        <v>Weaver</v>
      </c>
      <c r="H44" s="27">
        <v>29</v>
      </c>
      <c r="I44" s="28">
        <f t="shared" si="1"/>
        <v>45</v>
      </c>
      <c r="J44" s="29" t="s">
        <v>738</v>
      </c>
      <c r="K44" s="29" t="s">
        <v>14</v>
      </c>
      <c r="L44" s="70">
        <v>1</v>
      </c>
      <c r="M44" s="71">
        <v>550000</v>
      </c>
      <c r="N44" s="27" t="s">
        <v>770</v>
      </c>
    </row>
    <row r="45" spans="1:14">
      <c r="A45" s="4" t="s">
        <v>355</v>
      </c>
      <c r="B45" s="4" t="s">
        <v>9</v>
      </c>
      <c r="C45" s="24">
        <v>68</v>
      </c>
      <c r="D45" s="21">
        <v>65</v>
      </c>
      <c r="E45" s="18">
        <v>70</v>
      </c>
      <c r="F45" s="16">
        <v>71</v>
      </c>
      <c r="G45" s="27" t="str">
        <f t="shared" si="0"/>
        <v>Mottau</v>
      </c>
      <c r="H45" s="27">
        <v>29</v>
      </c>
      <c r="I45" s="28">
        <f t="shared" si="1"/>
        <v>68</v>
      </c>
      <c r="J45" s="29" t="s">
        <v>742</v>
      </c>
      <c r="K45" s="29" t="s">
        <v>722</v>
      </c>
      <c r="L45" s="70">
        <v>2</v>
      </c>
      <c r="M45" s="71">
        <v>800000</v>
      </c>
      <c r="N45" s="27" t="s">
        <v>770</v>
      </c>
    </row>
    <row r="46" spans="1:14">
      <c r="A46" s="4" t="s">
        <v>507</v>
      </c>
      <c r="B46" s="4" t="s">
        <v>14</v>
      </c>
      <c r="C46" s="24">
        <v>75</v>
      </c>
      <c r="D46" s="21">
        <v>70</v>
      </c>
      <c r="E46" s="18">
        <v>60</v>
      </c>
      <c r="F46" s="16">
        <v>62.5</v>
      </c>
      <c r="G46" s="27" t="str">
        <f t="shared" si="0"/>
        <v>Petersen</v>
      </c>
      <c r="H46" s="27">
        <v>29</v>
      </c>
      <c r="I46" s="28">
        <f t="shared" si="1"/>
        <v>69.166666666666671</v>
      </c>
      <c r="J46" s="29" t="s">
        <v>737</v>
      </c>
      <c r="K46" s="29" t="s">
        <v>722</v>
      </c>
      <c r="L46" s="27">
        <v>2</v>
      </c>
      <c r="M46" s="71">
        <v>550000</v>
      </c>
      <c r="N46" s="27" t="s">
        <v>770</v>
      </c>
    </row>
    <row r="47" spans="1:14">
      <c r="A47" s="4" t="s">
        <v>322</v>
      </c>
      <c r="B47" s="4" t="s">
        <v>11</v>
      </c>
      <c r="C47" s="24">
        <v>67</v>
      </c>
      <c r="D47" s="21">
        <v>67</v>
      </c>
      <c r="E47" s="18">
        <v>79</v>
      </c>
      <c r="F47" s="16">
        <v>67</v>
      </c>
      <c r="G47" s="27" t="str">
        <f t="shared" si="0"/>
        <v>Bradley</v>
      </c>
      <c r="H47" s="27">
        <v>29</v>
      </c>
      <c r="I47" s="28">
        <f t="shared" si="1"/>
        <v>67</v>
      </c>
      <c r="J47" s="29" t="s">
        <v>738</v>
      </c>
      <c r="K47" s="29" t="s">
        <v>720</v>
      </c>
      <c r="L47" s="70">
        <v>3</v>
      </c>
      <c r="M47" s="71">
        <v>1000000</v>
      </c>
      <c r="N47" s="27" t="s">
        <v>770</v>
      </c>
    </row>
    <row r="48" spans="1:14">
      <c r="A48" s="4" t="s">
        <v>396</v>
      </c>
      <c r="B48" s="4" t="s">
        <v>7</v>
      </c>
      <c r="C48" s="24">
        <v>65</v>
      </c>
      <c r="D48" s="21">
        <v>60</v>
      </c>
      <c r="E48" s="18">
        <v>70</v>
      </c>
      <c r="F48" s="16">
        <v>60</v>
      </c>
      <c r="G48" s="27" t="str">
        <f t="shared" si="0"/>
        <v>Rissmiller</v>
      </c>
      <c r="H48" s="27">
        <v>29</v>
      </c>
      <c r="I48" s="28">
        <f t="shared" si="1"/>
        <v>61.666666666666664</v>
      </c>
      <c r="J48" s="29" t="s">
        <v>742</v>
      </c>
      <c r="K48" s="29" t="s">
        <v>14</v>
      </c>
      <c r="L48" s="70">
        <v>3</v>
      </c>
      <c r="M48" s="71">
        <v>1000000</v>
      </c>
      <c r="N48" s="27" t="s">
        <v>770</v>
      </c>
    </row>
    <row r="49" spans="1:14">
      <c r="A49" s="4" t="s">
        <v>50</v>
      </c>
      <c r="B49" s="4" t="s">
        <v>14</v>
      </c>
      <c r="C49" s="24">
        <v>65</v>
      </c>
      <c r="D49" s="21">
        <v>65</v>
      </c>
      <c r="E49" s="18">
        <v>78</v>
      </c>
      <c r="F49" s="16">
        <v>62.5</v>
      </c>
      <c r="G49" s="27" t="str">
        <f t="shared" si="0"/>
        <v>Guite</v>
      </c>
      <c r="H49" s="27">
        <v>29</v>
      </c>
      <c r="I49" s="28">
        <f t="shared" si="1"/>
        <v>64.166666666666671</v>
      </c>
      <c r="J49" s="29" t="s">
        <v>738</v>
      </c>
      <c r="K49" s="29" t="s">
        <v>722</v>
      </c>
      <c r="L49" s="70">
        <v>1</v>
      </c>
      <c r="M49" s="71">
        <v>600000</v>
      </c>
      <c r="N49" s="27" t="s">
        <v>770</v>
      </c>
    </row>
    <row r="50" spans="1:14">
      <c r="A50" s="4" t="s">
        <v>58</v>
      </c>
      <c r="B50" s="4" t="s">
        <v>14</v>
      </c>
      <c r="C50" s="24">
        <v>70</v>
      </c>
      <c r="D50" s="21">
        <v>60</v>
      </c>
      <c r="E50" s="18">
        <v>72</v>
      </c>
      <c r="F50" s="16">
        <v>60</v>
      </c>
      <c r="G50" s="27" t="str">
        <f t="shared" si="0"/>
        <v>Devereaux</v>
      </c>
      <c r="H50" s="27">
        <v>29</v>
      </c>
      <c r="I50" s="28">
        <f t="shared" si="1"/>
        <v>63.333333333333336</v>
      </c>
      <c r="J50" s="29" t="s">
        <v>742</v>
      </c>
      <c r="K50" s="29" t="s">
        <v>721</v>
      </c>
      <c r="L50" s="27">
        <v>2</v>
      </c>
      <c r="M50" s="71">
        <v>575000</v>
      </c>
      <c r="N50" s="27" t="s">
        <v>770</v>
      </c>
    </row>
    <row r="51" spans="1:14">
      <c r="A51" s="4" t="s">
        <v>231</v>
      </c>
      <c r="B51" s="4" t="s">
        <v>11</v>
      </c>
      <c r="C51" s="24">
        <v>55</v>
      </c>
      <c r="D51" s="21">
        <v>60</v>
      </c>
      <c r="E51" s="18">
        <v>75</v>
      </c>
      <c r="F51" s="16">
        <v>55</v>
      </c>
      <c r="G51" s="27" t="str">
        <f t="shared" si="0"/>
        <v>Ortmeyer</v>
      </c>
      <c r="H51" s="27">
        <v>29</v>
      </c>
      <c r="I51" s="28">
        <f t="shared" si="1"/>
        <v>56.666666666666664</v>
      </c>
      <c r="J51" s="29" t="s">
        <v>738</v>
      </c>
      <c r="K51" s="29" t="s">
        <v>721</v>
      </c>
      <c r="L51" s="70">
        <v>2</v>
      </c>
      <c r="M51" s="71">
        <v>750000</v>
      </c>
      <c r="N51" s="27" t="s">
        <v>770</v>
      </c>
    </row>
    <row r="52" spans="1:14">
      <c r="A52" s="4" t="s">
        <v>528</v>
      </c>
      <c r="B52" s="4" t="s">
        <v>14</v>
      </c>
      <c r="C52" s="24">
        <v>74</v>
      </c>
      <c r="D52" s="21">
        <v>76</v>
      </c>
      <c r="E52" s="18">
        <v>55</v>
      </c>
      <c r="F52" s="16">
        <v>76</v>
      </c>
      <c r="G52" s="27" t="str">
        <f t="shared" si="0"/>
        <v>Arnason</v>
      </c>
      <c r="H52" s="27">
        <v>28</v>
      </c>
      <c r="I52" s="28">
        <f t="shared" si="1"/>
        <v>75.333333333333329</v>
      </c>
      <c r="J52" s="29" t="s">
        <v>743</v>
      </c>
      <c r="K52" s="29" t="s">
        <v>723</v>
      </c>
      <c r="L52" s="70">
        <v>1</v>
      </c>
      <c r="M52" s="71">
        <v>1000000</v>
      </c>
      <c r="N52" s="27" t="s">
        <v>775</v>
      </c>
    </row>
    <row r="53" spans="1:14">
      <c r="A53" s="4" t="s">
        <v>261</v>
      </c>
      <c r="B53" s="4" t="s">
        <v>9</v>
      </c>
      <c r="C53" s="24">
        <v>71</v>
      </c>
      <c r="D53" s="21">
        <v>55</v>
      </c>
      <c r="E53" s="18">
        <v>80</v>
      </c>
      <c r="F53" s="16">
        <v>61</v>
      </c>
      <c r="G53" s="27" t="str">
        <f t="shared" si="0"/>
        <v>Melichar</v>
      </c>
      <c r="H53" s="27">
        <v>28</v>
      </c>
      <c r="I53" s="28">
        <f t="shared" si="1"/>
        <v>62.333333333333336</v>
      </c>
      <c r="J53" s="29" t="s">
        <v>738</v>
      </c>
      <c r="K53" s="29" t="s">
        <v>14</v>
      </c>
      <c r="L53" s="70">
        <v>1</v>
      </c>
      <c r="M53" s="71">
        <v>1000000</v>
      </c>
      <c r="N53" s="27" t="s">
        <v>775</v>
      </c>
    </row>
    <row r="54" spans="1:14">
      <c r="A54" s="4" t="s">
        <v>347</v>
      </c>
      <c r="B54" s="4" t="s">
        <v>9</v>
      </c>
      <c r="C54" s="24">
        <v>65</v>
      </c>
      <c r="D54" s="21">
        <v>55</v>
      </c>
      <c r="E54" s="18">
        <v>80</v>
      </c>
      <c r="F54" s="16">
        <v>65</v>
      </c>
      <c r="G54" s="27" t="str">
        <f t="shared" si="0"/>
        <v>Commodore</v>
      </c>
      <c r="H54" s="27">
        <v>28</v>
      </c>
      <c r="I54" s="28">
        <f t="shared" si="1"/>
        <v>61.666666666666664</v>
      </c>
      <c r="J54" s="29" t="s">
        <v>738</v>
      </c>
      <c r="K54" s="29" t="s">
        <v>14</v>
      </c>
      <c r="L54" s="70">
        <v>1</v>
      </c>
      <c r="M54" s="71">
        <v>1250000</v>
      </c>
      <c r="N54" s="27" t="s">
        <v>775</v>
      </c>
    </row>
    <row r="55" spans="1:14">
      <c r="A55" s="4" t="s">
        <v>371</v>
      </c>
      <c r="B55" s="4" t="s">
        <v>9</v>
      </c>
      <c r="C55" s="24">
        <v>70</v>
      </c>
      <c r="D55" s="21">
        <v>60</v>
      </c>
      <c r="E55" s="18">
        <v>80</v>
      </c>
      <c r="F55" s="16">
        <v>66.5</v>
      </c>
      <c r="G55" s="27" t="str">
        <f t="shared" si="0"/>
        <v>Boynton</v>
      </c>
      <c r="H55" s="27">
        <v>28</v>
      </c>
      <c r="I55" s="28">
        <f t="shared" si="1"/>
        <v>65.5</v>
      </c>
      <c r="J55" s="29" t="s">
        <v>738</v>
      </c>
      <c r="K55" s="29" t="s">
        <v>722</v>
      </c>
      <c r="L55" s="70">
        <v>2</v>
      </c>
      <c r="M55" s="71">
        <v>2950000</v>
      </c>
      <c r="N55" s="27" t="s">
        <v>775</v>
      </c>
    </row>
    <row r="56" spans="1:14">
      <c r="A56" s="4" t="s">
        <v>271</v>
      </c>
      <c r="B56" s="4" t="s">
        <v>9</v>
      </c>
      <c r="C56" s="24">
        <v>65</v>
      </c>
      <c r="D56" s="21">
        <v>65</v>
      </c>
      <c r="E56" s="18">
        <v>77</v>
      </c>
      <c r="F56" s="16">
        <v>62.5</v>
      </c>
      <c r="G56" s="27" t="str">
        <f t="shared" si="0"/>
        <v>Huskins</v>
      </c>
      <c r="H56" s="27">
        <v>28</v>
      </c>
      <c r="I56" s="28">
        <f t="shared" si="1"/>
        <v>64.166666666666671</v>
      </c>
      <c r="J56" s="29" t="s">
        <v>738</v>
      </c>
      <c r="K56" s="29" t="s">
        <v>722</v>
      </c>
      <c r="L56" s="27">
        <v>2</v>
      </c>
      <c r="M56" s="71">
        <v>625000</v>
      </c>
      <c r="N56" s="27" t="s">
        <v>775</v>
      </c>
    </row>
    <row r="57" spans="1:14">
      <c r="A57" s="4" t="s">
        <v>36</v>
      </c>
      <c r="B57" s="4" t="s">
        <v>9</v>
      </c>
      <c r="C57" s="24">
        <v>75</v>
      </c>
      <c r="D57" s="21">
        <v>70</v>
      </c>
      <c r="E57" s="18">
        <v>75</v>
      </c>
      <c r="F57" s="16">
        <v>67</v>
      </c>
      <c r="G57" s="27" t="str">
        <f t="shared" si="0"/>
        <v>Ference</v>
      </c>
      <c r="H57" s="27">
        <v>28</v>
      </c>
      <c r="I57" s="28">
        <f t="shared" si="1"/>
        <v>70.666666666666671</v>
      </c>
      <c r="J57" s="29" t="s">
        <v>738</v>
      </c>
      <c r="K57" s="29" t="s">
        <v>721</v>
      </c>
      <c r="L57" s="70">
        <v>3</v>
      </c>
      <c r="M57" s="71">
        <v>1400000</v>
      </c>
      <c r="N57" s="27" t="s">
        <v>775</v>
      </c>
    </row>
    <row r="58" spans="1:14">
      <c r="A58" s="4" t="s">
        <v>233</v>
      </c>
      <c r="B58" s="4" t="s">
        <v>9</v>
      </c>
      <c r="C58" s="24">
        <v>66</v>
      </c>
      <c r="D58" s="21">
        <v>60</v>
      </c>
      <c r="E58" s="18">
        <v>75</v>
      </c>
      <c r="F58" s="16">
        <v>67</v>
      </c>
      <c r="G58" s="27" t="str">
        <f t="shared" si="0"/>
        <v>Finger</v>
      </c>
      <c r="H58" s="27">
        <v>28</v>
      </c>
      <c r="I58" s="28">
        <f t="shared" si="1"/>
        <v>64.333333333333329</v>
      </c>
      <c r="J58" s="29" t="s">
        <v>738</v>
      </c>
      <c r="K58" s="29" t="s">
        <v>721</v>
      </c>
      <c r="L58" s="27">
        <v>4</v>
      </c>
      <c r="M58" s="71">
        <v>1250000</v>
      </c>
      <c r="N58" s="27" t="s">
        <v>775</v>
      </c>
    </row>
    <row r="59" spans="1:14">
      <c r="A59" s="4" t="s">
        <v>317</v>
      </c>
      <c r="B59" s="4" t="s">
        <v>9</v>
      </c>
      <c r="C59" s="24">
        <v>77</v>
      </c>
      <c r="D59" s="21">
        <v>65</v>
      </c>
      <c r="E59" s="18">
        <v>75</v>
      </c>
      <c r="F59" s="16">
        <v>68.5</v>
      </c>
      <c r="G59" s="27" t="str">
        <f t="shared" si="0"/>
        <v>Skoula</v>
      </c>
      <c r="H59" s="27">
        <v>28</v>
      </c>
      <c r="I59" s="28">
        <f t="shared" si="1"/>
        <v>70.166666666666671</v>
      </c>
      <c r="J59" s="29" t="s">
        <v>738</v>
      </c>
      <c r="K59" s="29" t="s">
        <v>722</v>
      </c>
      <c r="L59" s="70">
        <v>2</v>
      </c>
      <c r="M59" s="71">
        <v>1800000</v>
      </c>
      <c r="N59" s="27" t="s">
        <v>775</v>
      </c>
    </row>
    <row r="60" spans="1:14">
      <c r="A60" s="4" t="s">
        <v>401</v>
      </c>
      <c r="B60" s="4" t="s">
        <v>9</v>
      </c>
      <c r="C60" s="24">
        <v>77</v>
      </c>
      <c r="D60" s="21">
        <v>70</v>
      </c>
      <c r="E60" s="18">
        <v>70</v>
      </c>
      <c r="F60" s="16">
        <v>70</v>
      </c>
      <c r="G60" s="27" t="str">
        <f t="shared" si="0"/>
        <v>Mara</v>
      </c>
      <c r="H60" s="27">
        <v>28</v>
      </c>
      <c r="I60" s="28">
        <f t="shared" si="1"/>
        <v>72.333333333333329</v>
      </c>
      <c r="J60" s="29" t="s">
        <v>742</v>
      </c>
      <c r="K60" s="29" t="s">
        <v>14</v>
      </c>
      <c r="L60" s="70">
        <v>1</v>
      </c>
      <c r="M60" s="71">
        <v>1500000</v>
      </c>
      <c r="N60" s="27" t="s">
        <v>775</v>
      </c>
    </row>
    <row r="61" spans="1:14">
      <c r="A61" s="4" t="s">
        <v>495</v>
      </c>
      <c r="B61" s="4" t="s">
        <v>9</v>
      </c>
      <c r="C61" s="24">
        <v>70</v>
      </c>
      <c r="D61" s="21">
        <v>66</v>
      </c>
      <c r="E61" s="18">
        <v>70</v>
      </c>
      <c r="F61" s="16">
        <v>74</v>
      </c>
      <c r="G61" s="27" t="str">
        <f t="shared" si="0"/>
        <v>Montador</v>
      </c>
      <c r="H61" s="27">
        <v>28</v>
      </c>
      <c r="I61" s="28">
        <f t="shared" si="1"/>
        <v>70</v>
      </c>
      <c r="J61" s="29" t="s">
        <v>742</v>
      </c>
      <c r="K61" s="29" t="s">
        <v>722</v>
      </c>
      <c r="L61" s="70">
        <v>1</v>
      </c>
      <c r="M61" s="71">
        <v>1200000</v>
      </c>
      <c r="N61" s="27" t="s">
        <v>775</v>
      </c>
    </row>
    <row r="62" spans="1:14">
      <c r="A62" s="4" t="s">
        <v>509</v>
      </c>
      <c r="B62" s="4" t="s">
        <v>7</v>
      </c>
      <c r="C62" s="24">
        <v>60</v>
      </c>
      <c r="D62" s="21">
        <v>60</v>
      </c>
      <c r="E62" s="18">
        <v>55</v>
      </c>
      <c r="F62" s="16">
        <v>64</v>
      </c>
      <c r="G62" s="27" t="str">
        <f t="shared" si="0"/>
        <v>Fedoruk</v>
      </c>
      <c r="H62" s="27">
        <v>28</v>
      </c>
      <c r="I62" s="28">
        <f t="shared" si="1"/>
        <v>61.333333333333336</v>
      </c>
      <c r="J62" s="29" t="s">
        <v>736</v>
      </c>
      <c r="K62" s="29" t="s">
        <v>721</v>
      </c>
      <c r="L62" s="70">
        <v>1</v>
      </c>
      <c r="M62" s="71">
        <v>550000</v>
      </c>
      <c r="N62" s="27" t="s">
        <v>775</v>
      </c>
    </row>
    <row r="63" spans="1:14">
      <c r="A63" s="4" t="s">
        <v>359</v>
      </c>
      <c r="B63" s="4" t="s">
        <v>9</v>
      </c>
      <c r="C63" s="24">
        <v>75</v>
      </c>
      <c r="D63" s="21">
        <v>74</v>
      </c>
      <c r="E63" s="18">
        <v>60</v>
      </c>
      <c r="F63" s="16">
        <v>74.5</v>
      </c>
      <c r="G63" s="27" t="str">
        <f t="shared" si="0"/>
        <v>Van Ryn</v>
      </c>
      <c r="H63" s="27">
        <v>28</v>
      </c>
      <c r="I63" s="28">
        <f t="shared" si="1"/>
        <v>74.5</v>
      </c>
      <c r="J63" s="29" t="s">
        <v>746</v>
      </c>
      <c r="K63" s="29" t="s">
        <v>722</v>
      </c>
      <c r="L63" s="27">
        <v>3</v>
      </c>
      <c r="M63" s="71">
        <v>1050000</v>
      </c>
      <c r="N63" s="27" t="s">
        <v>775</v>
      </c>
    </row>
    <row r="64" spans="1:14">
      <c r="A64" s="4" t="s">
        <v>239</v>
      </c>
      <c r="B64" s="4" t="s">
        <v>14</v>
      </c>
      <c r="C64" s="24">
        <v>60</v>
      </c>
      <c r="D64" s="21">
        <v>55</v>
      </c>
      <c r="E64" s="18">
        <v>80</v>
      </c>
      <c r="F64" s="16">
        <v>57.5</v>
      </c>
      <c r="G64" s="27" t="str">
        <f t="shared" si="0"/>
        <v>Smithson</v>
      </c>
      <c r="H64" s="27">
        <v>28</v>
      </c>
      <c r="I64" s="28">
        <f t="shared" si="1"/>
        <v>57.5</v>
      </c>
      <c r="J64" s="29" t="s">
        <v>738</v>
      </c>
      <c r="K64" s="29" t="s">
        <v>14</v>
      </c>
      <c r="L64" s="27">
        <v>2</v>
      </c>
      <c r="M64" s="71">
        <v>800000</v>
      </c>
      <c r="N64" s="27" t="s">
        <v>775</v>
      </c>
    </row>
    <row r="65" spans="1:14">
      <c r="A65" s="4" t="s">
        <v>513</v>
      </c>
      <c r="B65" s="4" t="s">
        <v>11</v>
      </c>
      <c r="C65" s="24">
        <v>60</v>
      </c>
      <c r="D65" s="21">
        <v>55</v>
      </c>
      <c r="E65" s="18">
        <v>80</v>
      </c>
      <c r="F65" s="16">
        <v>63</v>
      </c>
      <c r="G65" s="27" t="str">
        <f t="shared" si="0"/>
        <v>Kostopoulos</v>
      </c>
      <c r="H65" s="27">
        <v>28</v>
      </c>
      <c r="I65" s="28">
        <f t="shared" si="1"/>
        <v>59.333333333333336</v>
      </c>
      <c r="J65" s="29" t="s">
        <v>738</v>
      </c>
      <c r="K65" s="29" t="s">
        <v>721</v>
      </c>
      <c r="L65" s="70">
        <v>2</v>
      </c>
      <c r="M65" s="71">
        <v>900000</v>
      </c>
      <c r="N65" s="27" t="s">
        <v>775</v>
      </c>
    </row>
    <row r="66" spans="1:14">
      <c r="A66" s="30" t="s">
        <v>551</v>
      </c>
      <c r="B66" s="27" t="s">
        <v>11</v>
      </c>
      <c r="C66" s="31">
        <v>69</v>
      </c>
      <c r="D66" s="32">
        <v>72</v>
      </c>
      <c r="E66" s="33">
        <v>50</v>
      </c>
      <c r="F66" s="34">
        <v>80</v>
      </c>
      <c r="G66" s="27" t="str">
        <f t="shared" ref="G66:G129" si="3">MID(A66,SEARCH(" ",A66,1)+1,100)</f>
        <v>Cheechoo</v>
      </c>
      <c r="H66" s="30">
        <v>27</v>
      </c>
      <c r="I66" s="28">
        <f t="shared" ref="I66:I129" si="4">(C66+D66+F66)/3</f>
        <v>73.666666666666671</v>
      </c>
      <c r="J66" s="27" t="s">
        <v>736</v>
      </c>
      <c r="K66" s="27" t="s">
        <v>9</v>
      </c>
      <c r="L66" s="70">
        <v>1</v>
      </c>
      <c r="M66" s="71">
        <v>1000000</v>
      </c>
      <c r="N66" s="27" t="s">
        <v>775</v>
      </c>
    </row>
    <row r="67" spans="1:14">
      <c r="A67" s="4" t="s">
        <v>387</v>
      </c>
      <c r="B67" s="4" t="s">
        <v>9</v>
      </c>
      <c r="C67" s="24">
        <v>65</v>
      </c>
      <c r="D67" s="21">
        <v>59</v>
      </c>
      <c r="E67" s="18">
        <v>82</v>
      </c>
      <c r="F67" s="16">
        <v>64</v>
      </c>
      <c r="G67" s="27" t="str">
        <f t="shared" si="3"/>
        <v>Vaananen</v>
      </c>
      <c r="H67" s="27">
        <v>27</v>
      </c>
      <c r="I67" s="28">
        <f t="shared" si="4"/>
        <v>62.666666666666664</v>
      </c>
      <c r="J67" s="29" t="s">
        <v>738</v>
      </c>
      <c r="K67" s="29" t="s">
        <v>9</v>
      </c>
      <c r="L67" s="70">
        <v>1</v>
      </c>
      <c r="M67" s="71">
        <v>1000000</v>
      </c>
      <c r="N67" s="27" t="s">
        <v>775</v>
      </c>
    </row>
    <row r="68" spans="1:14">
      <c r="A68" s="4" t="s">
        <v>86</v>
      </c>
      <c r="B68" s="4" t="s">
        <v>9</v>
      </c>
      <c r="C68" s="24">
        <v>60</v>
      </c>
      <c r="D68" s="21">
        <v>50</v>
      </c>
      <c r="E68" s="18">
        <v>80</v>
      </c>
      <c r="F68" s="16">
        <v>60</v>
      </c>
      <c r="G68" s="27" t="str">
        <f t="shared" si="3"/>
        <v>Orpik</v>
      </c>
      <c r="H68" s="27">
        <v>27</v>
      </c>
      <c r="I68" s="28">
        <f t="shared" si="4"/>
        <v>56.666666666666664</v>
      </c>
      <c r="J68" s="29" t="s">
        <v>738</v>
      </c>
      <c r="K68" s="29" t="s">
        <v>721</v>
      </c>
      <c r="L68" s="27">
        <v>6</v>
      </c>
      <c r="M68" s="71">
        <v>3750000</v>
      </c>
      <c r="N68" s="27" t="s">
        <v>775</v>
      </c>
    </row>
    <row r="69" spans="1:14">
      <c r="A69" s="4" t="s">
        <v>197</v>
      </c>
      <c r="B69" s="4" t="s">
        <v>9</v>
      </c>
      <c r="C69" s="24">
        <v>55</v>
      </c>
      <c r="D69" s="21">
        <v>40</v>
      </c>
      <c r="E69" s="18">
        <v>80</v>
      </c>
      <c r="F69" s="16">
        <v>50</v>
      </c>
      <c r="G69" s="27" t="str">
        <f t="shared" si="3"/>
        <v>Zanon</v>
      </c>
      <c r="H69" s="27">
        <v>27</v>
      </c>
      <c r="I69" s="28">
        <f t="shared" si="4"/>
        <v>48.333333333333336</v>
      </c>
      <c r="J69" s="29" t="s">
        <v>738</v>
      </c>
      <c r="K69" s="29" t="s">
        <v>722</v>
      </c>
      <c r="L69" s="70">
        <v>2</v>
      </c>
      <c r="M69" s="71">
        <v>1230000</v>
      </c>
      <c r="N69" s="27" t="s">
        <v>775</v>
      </c>
    </row>
    <row r="70" spans="1:14">
      <c r="A70" s="4" t="s">
        <v>225</v>
      </c>
      <c r="B70" s="4" t="s">
        <v>14</v>
      </c>
      <c r="C70" s="24">
        <v>77</v>
      </c>
      <c r="D70" s="21">
        <v>73</v>
      </c>
      <c r="E70" s="18">
        <v>65</v>
      </c>
      <c r="F70" s="16">
        <v>69</v>
      </c>
      <c r="G70" s="27" t="str">
        <f t="shared" si="3"/>
        <v>Williams</v>
      </c>
      <c r="H70" s="27">
        <v>27</v>
      </c>
      <c r="I70" s="28">
        <f t="shared" si="4"/>
        <v>73</v>
      </c>
      <c r="J70" s="29" t="s">
        <v>737</v>
      </c>
      <c r="K70" s="29" t="s">
        <v>722</v>
      </c>
      <c r="L70" s="70">
        <v>1</v>
      </c>
      <c r="M70" s="71">
        <v>1600000</v>
      </c>
      <c r="N70" s="27" t="s">
        <v>775</v>
      </c>
    </row>
    <row r="71" spans="1:14">
      <c r="A71" s="4" t="s">
        <v>106</v>
      </c>
      <c r="B71" s="4" t="s">
        <v>9</v>
      </c>
      <c r="C71" s="24">
        <v>77</v>
      </c>
      <c r="D71" s="21">
        <v>70</v>
      </c>
      <c r="E71" s="18">
        <v>75</v>
      </c>
      <c r="F71" s="16">
        <v>69</v>
      </c>
      <c r="G71" s="27" t="str">
        <f t="shared" si="3"/>
        <v>Backman</v>
      </c>
      <c r="H71" s="27">
        <v>27</v>
      </c>
      <c r="I71" s="28">
        <f t="shared" si="4"/>
        <v>72</v>
      </c>
      <c r="J71" s="29" t="s">
        <v>746</v>
      </c>
      <c r="K71" s="29" t="s">
        <v>722</v>
      </c>
      <c r="L71" s="70">
        <v>1</v>
      </c>
      <c r="M71" s="71">
        <v>1000000</v>
      </c>
      <c r="N71" s="27" t="s">
        <v>775</v>
      </c>
    </row>
    <row r="72" spans="1:14">
      <c r="A72" s="30" t="s">
        <v>585</v>
      </c>
      <c r="B72" s="27" t="s">
        <v>9</v>
      </c>
      <c r="C72" s="31">
        <v>68</v>
      </c>
      <c r="D72" s="32">
        <v>62</v>
      </c>
      <c r="E72" s="33">
        <v>75</v>
      </c>
      <c r="F72" s="34">
        <v>60</v>
      </c>
      <c r="G72" s="27" t="str">
        <f t="shared" si="3"/>
        <v>Murray</v>
      </c>
      <c r="H72" s="30">
        <v>27</v>
      </c>
      <c r="I72" s="28">
        <f t="shared" si="4"/>
        <v>63.333333333333336</v>
      </c>
      <c r="J72" s="30" t="s">
        <v>738</v>
      </c>
      <c r="K72" s="30" t="s">
        <v>722</v>
      </c>
      <c r="L72" s="70">
        <v>2</v>
      </c>
      <c r="M72" s="71">
        <v>700000</v>
      </c>
      <c r="N72" s="27" t="s">
        <v>775</v>
      </c>
    </row>
    <row r="73" spans="1:14">
      <c r="A73" s="4" t="s">
        <v>332</v>
      </c>
      <c r="B73" s="4" t="s">
        <v>9</v>
      </c>
      <c r="C73" s="24">
        <v>40</v>
      </c>
      <c r="D73" s="21">
        <v>42</v>
      </c>
      <c r="E73" s="18">
        <v>75</v>
      </c>
      <c r="F73" s="16">
        <v>52.5</v>
      </c>
      <c r="G73" s="27" t="str">
        <f t="shared" si="3"/>
        <v>Walker</v>
      </c>
      <c r="H73" s="27">
        <v>27</v>
      </c>
      <c r="I73" s="28">
        <f t="shared" si="4"/>
        <v>44.833333333333336</v>
      </c>
      <c r="J73" s="29" t="s">
        <v>738</v>
      </c>
      <c r="K73" s="29" t="s">
        <v>722</v>
      </c>
      <c r="L73" s="70">
        <v>1</v>
      </c>
      <c r="M73" s="71">
        <v>750000</v>
      </c>
      <c r="N73" s="27" t="s">
        <v>775</v>
      </c>
    </row>
    <row r="74" spans="1:14">
      <c r="A74" s="4" t="s">
        <v>251</v>
      </c>
      <c r="B74" s="4" t="s">
        <v>9</v>
      </c>
      <c r="C74" s="24">
        <v>50</v>
      </c>
      <c r="D74" s="21">
        <v>50</v>
      </c>
      <c r="E74" s="18">
        <v>74</v>
      </c>
      <c r="F74" s="16">
        <v>60</v>
      </c>
      <c r="G74" s="27" t="str">
        <f t="shared" si="3"/>
        <v>Erskine</v>
      </c>
      <c r="H74" s="27">
        <v>27</v>
      </c>
      <c r="I74" s="28">
        <f t="shared" si="4"/>
        <v>53.333333333333336</v>
      </c>
      <c r="J74" s="29" t="s">
        <v>738</v>
      </c>
      <c r="K74" s="29" t="s">
        <v>721</v>
      </c>
      <c r="L74" s="27">
        <v>2</v>
      </c>
      <c r="M74" s="71">
        <v>1000000</v>
      </c>
      <c r="N74" s="27" t="s">
        <v>775</v>
      </c>
    </row>
    <row r="75" spans="1:14">
      <c r="A75" s="4" t="s">
        <v>296</v>
      </c>
      <c r="B75" s="4" t="s">
        <v>14</v>
      </c>
      <c r="C75" s="24">
        <v>74</v>
      </c>
      <c r="D75" s="21">
        <v>72</v>
      </c>
      <c r="E75" s="18">
        <v>81</v>
      </c>
      <c r="F75" s="16">
        <v>70</v>
      </c>
      <c r="G75" s="27" t="str">
        <f t="shared" si="3"/>
        <v>Malhotra</v>
      </c>
      <c r="H75" s="27">
        <v>27</v>
      </c>
      <c r="I75" s="28">
        <f t="shared" si="4"/>
        <v>72</v>
      </c>
      <c r="J75" s="29" t="s">
        <v>742</v>
      </c>
      <c r="K75" s="29" t="s">
        <v>14</v>
      </c>
      <c r="L75" s="70">
        <v>2</v>
      </c>
      <c r="M75" s="71">
        <v>1200000</v>
      </c>
      <c r="N75" s="27" t="s">
        <v>775</v>
      </c>
    </row>
    <row r="76" spans="1:14">
      <c r="A76" s="4" t="s">
        <v>532</v>
      </c>
      <c r="B76" s="4" t="s">
        <v>14</v>
      </c>
      <c r="C76" s="24">
        <v>74</v>
      </c>
      <c r="D76" s="21">
        <v>70</v>
      </c>
      <c r="E76" s="18">
        <v>70</v>
      </c>
      <c r="F76" s="16">
        <v>70</v>
      </c>
      <c r="G76" s="27" t="str">
        <f t="shared" si="3"/>
        <v>Fiddler</v>
      </c>
      <c r="H76" s="27">
        <v>27</v>
      </c>
      <c r="I76" s="28">
        <f t="shared" si="4"/>
        <v>71.333333333333329</v>
      </c>
      <c r="J76" s="29" t="s">
        <v>742</v>
      </c>
      <c r="K76" s="29" t="s">
        <v>721</v>
      </c>
      <c r="L76" s="70">
        <v>2</v>
      </c>
      <c r="M76" s="71">
        <v>850000</v>
      </c>
      <c r="N76" s="27" t="s">
        <v>775</v>
      </c>
    </row>
    <row r="77" spans="1:14">
      <c r="A77" s="4" t="s">
        <v>240</v>
      </c>
      <c r="B77" s="4" t="s">
        <v>9</v>
      </c>
      <c r="C77" s="24">
        <v>60</v>
      </c>
      <c r="D77" s="21">
        <v>50</v>
      </c>
      <c r="E77" s="18">
        <v>70</v>
      </c>
      <c r="F77" s="16">
        <v>57.5</v>
      </c>
      <c r="G77" s="27" t="str">
        <f t="shared" si="3"/>
        <v>Vandermeer</v>
      </c>
      <c r="H77" s="27">
        <v>27</v>
      </c>
      <c r="I77" s="28">
        <f t="shared" si="4"/>
        <v>55.833333333333336</v>
      </c>
      <c r="J77" s="29" t="s">
        <v>738</v>
      </c>
      <c r="K77" s="29" t="s">
        <v>722</v>
      </c>
      <c r="L77" s="27">
        <v>3</v>
      </c>
      <c r="M77" s="71">
        <v>900000</v>
      </c>
      <c r="N77" s="27" t="s">
        <v>775</v>
      </c>
    </row>
    <row r="78" spans="1:14">
      <c r="A78" s="4" t="s">
        <v>429</v>
      </c>
      <c r="B78" s="4" t="s">
        <v>9</v>
      </c>
      <c r="C78" s="24">
        <v>30</v>
      </c>
      <c r="D78" s="21">
        <v>20</v>
      </c>
      <c r="E78" s="18">
        <v>70</v>
      </c>
      <c r="F78" s="16">
        <v>40</v>
      </c>
      <c r="G78" s="27" t="str">
        <f t="shared" si="3"/>
        <v>Davison</v>
      </c>
      <c r="H78" s="27">
        <v>27</v>
      </c>
      <c r="I78" s="28">
        <f t="shared" si="4"/>
        <v>30</v>
      </c>
      <c r="J78" s="29" t="s">
        <v>738</v>
      </c>
      <c r="K78" s="29" t="s">
        <v>722</v>
      </c>
      <c r="L78" s="70">
        <v>1</v>
      </c>
      <c r="M78" s="71">
        <v>560000</v>
      </c>
      <c r="N78" s="27" t="s">
        <v>775</v>
      </c>
    </row>
    <row r="79" spans="1:14">
      <c r="A79" s="4" t="s">
        <v>483</v>
      </c>
      <c r="B79" s="4" t="s">
        <v>9</v>
      </c>
      <c r="C79" s="24">
        <v>65</v>
      </c>
      <c r="D79" s="21">
        <v>55</v>
      </c>
      <c r="E79" s="18">
        <v>65</v>
      </c>
      <c r="F79" s="16">
        <v>59</v>
      </c>
      <c r="G79" s="27" t="str">
        <f t="shared" si="3"/>
        <v>Brookbank</v>
      </c>
      <c r="H79" s="27">
        <v>27</v>
      </c>
      <c r="I79" s="28">
        <f t="shared" si="4"/>
        <v>59.666666666666664</v>
      </c>
      <c r="J79" s="29" t="s">
        <v>742</v>
      </c>
      <c r="K79" s="29" t="s">
        <v>721</v>
      </c>
      <c r="L79" s="70">
        <v>2</v>
      </c>
      <c r="M79" s="71">
        <v>550000</v>
      </c>
      <c r="N79" s="27" t="s">
        <v>775</v>
      </c>
    </row>
    <row r="80" spans="1:14">
      <c r="A80" s="4" t="s">
        <v>341</v>
      </c>
      <c r="B80" s="4" t="s">
        <v>14</v>
      </c>
      <c r="C80" s="24">
        <v>65</v>
      </c>
      <c r="D80" s="21">
        <v>65</v>
      </c>
      <c r="E80" s="18">
        <v>60</v>
      </c>
      <c r="F80" s="16">
        <v>67.5</v>
      </c>
      <c r="G80" s="27" t="str">
        <f t="shared" si="3"/>
        <v>Rupp</v>
      </c>
      <c r="H80" s="27">
        <v>27</v>
      </c>
      <c r="I80" s="28">
        <f t="shared" si="4"/>
        <v>65.833333333333329</v>
      </c>
      <c r="J80" s="29" t="s">
        <v>742</v>
      </c>
      <c r="K80" s="29" t="s">
        <v>722</v>
      </c>
      <c r="L80" s="70">
        <v>2</v>
      </c>
      <c r="M80" s="71">
        <v>550000</v>
      </c>
      <c r="N80" s="27" t="s">
        <v>775</v>
      </c>
    </row>
    <row r="81" spans="1:14">
      <c r="A81" s="4" t="s">
        <v>41</v>
      </c>
      <c r="B81" s="4" t="s">
        <v>9</v>
      </c>
      <c r="C81" s="24">
        <v>50</v>
      </c>
      <c r="D81" s="21">
        <v>45</v>
      </c>
      <c r="E81" s="18">
        <v>65</v>
      </c>
      <c r="F81" s="16">
        <v>56.5</v>
      </c>
      <c r="G81" s="27" t="str">
        <f t="shared" si="3"/>
        <v>Wozniewski</v>
      </c>
      <c r="H81" s="27">
        <v>27</v>
      </c>
      <c r="I81" s="28">
        <f t="shared" si="4"/>
        <v>50.5</v>
      </c>
      <c r="J81" s="29" t="s">
        <v>742</v>
      </c>
      <c r="K81" s="29" t="s">
        <v>723</v>
      </c>
      <c r="L81" s="70">
        <v>1</v>
      </c>
      <c r="M81" s="71">
        <v>550000</v>
      </c>
      <c r="N81" s="27" t="s">
        <v>775</v>
      </c>
    </row>
    <row r="82" spans="1:14">
      <c r="A82" s="4" t="s">
        <v>160</v>
      </c>
      <c r="B82" s="4" t="s">
        <v>14</v>
      </c>
      <c r="C82" s="24">
        <v>70</v>
      </c>
      <c r="D82" s="21">
        <v>65</v>
      </c>
      <c r="E82" s="18">
        <v>84</v>
      </c>
      <c r="F82" s="16">
        <v>60</v>
      </c>
      <c r="G82" s="27" t="str">
        <f t="shared" si="3"/>
        <v>Moore</v>
      </c>
      <c r="H82" s="27">
        <v>27</v>
      </c>
      <c r="I82" s="28">
        <f t="shared" si="4"/>
        <v>65</v>
      </c>
      <c r="J82" s="29" t="s">
        <v>738</v>
      </c>
      <c r="K82" s="29" t="s">
        <v>722</v>
      </c>
      <c r="L82" s="70">
        <v>1</v>
      </c>
      <c r="M82" s="71">
        <v>900000</v>
      </c>
      <c r="N82" s="27" t="s">
        <v>775</v>
      </c>
    </row>
    <row r="83" spans="1:14">
      <c r="A83" s="30" t="s">
        <v>613</v>
      </c>
      <c r="B83" s="27" t="s">
        <v>11</v>
      </c>
      <c r="C83" s="31">
        <v>65</v>
      </c>
      <c r="D83" s="32">
        <v>63</v>
      </c>
      <c r="E83" s="33">
        <v>82</v>
      </c>
      <c r="F83" s="34">
        <v>67</v>
      </c>
      <c r="G83" s="27" t="str">
        <f t="shared" si="3"/>
        <v>Ward</v>
      </c>
      <c r="H83" s="30">
        <v>27</v>
      </c>
      <c r="I83" s="28">
        <f t="shared" si="4"/>
        <v>65</v>
      </c>
      <c r="J83" s="27" t="s">
        <v>738</v>
      </c>
      <c r="K83" s="27" t="s">
        <v>14</v>
      </c>
      <c r="L83" s="70">
        <v>1</v>
      </c>
      <c r="M83" s="71">
        <v>1000000</v>
      </c>
      <c r="N83" s="27" t="s">
        <v>775</v>
      </c>
    </row>
    <row r="84" spans="1:14">
      <c r="A84" s="4" t="s">
        <v>330</v>
      </c>
      <c r="B84" s="4" t="s">
        <v>7</v>
      </c>
      <c r="C84" s="24">
        <v>60</v>
      </c>
      <c r="D84" s="21">
        <v>60</v>
      </c>
      <c r="E84" s="18">
        <v>75</v>
      </c>
      <c r="F84" s="16">
        <v>60</v>
      </c>
      <c r="G84" s="27" t="str">
        <f t="shared" si="3"/>
        <v>Pettinger</v>
      </c>
      <c r="H84" s="27">
        <v>27</v>
      </c>
      <c r="I84" s="28">
        <f t="shared" si="4"/>
        <v>60</v>
      </c>
      <c r="J84" s="29" t="s">
        <v>743</v>
      </c>
      <c r="K84" s="29" t="s">
        <v>14</v>
      </c>
      <c r="L84" s="70">
        <v>2</v>
      </c>
      <c r="M84" s="71">
        <v>1000000</v>
      </c>
      <c r="N84" s="27" t="s">
        <v>775</v>
      </c>
    </row>
    <row r="85" spans="1:14">
      <c r="A85" s="4" t="s">
        <v>441</v>
      </c>
      <c r="B85" s="4" t="s">
        <v>7</v>
      </c>
      <c r="C85" s="24">
        <v>68</v>
      </c>
      <c r="D85" s="21">
        <v>65</v>
      </c>
      <c r="E85" s="18">
        <v>60</v>
      </c>
      <c r="F85" s="16">
        <v>66</v>
      </c>
      <c r="G85" s="27" t="str">
        <f t="shared" si="3"/>
        <v>Bayda</v>
      </c>
      <c r="H85" s="27">
        <v>27</v>
      </c>
      <c r="I85" s="28">
        <f t="shared" si="4"/>
        <v>66.333333333333329</v>
      </c>
      <c r="J85" s="29" t="s">
        <v>743</v>
      </c>
      <c r="K85" s="29" t="s">
        <v>722</v>
      </c>
      <c r="L85" s="70">
        <v>1</v>
      </c>
      <c r="M85" s="71">
        <v>550000</v>
      </c>
      <c r="N85" s="27" t="s">
        <v>775</v>
      </c>
    </row>
    <row r="86" spans="1:14">
      <c r="A86" s="4" t="s">
        <v>13</v>
      </c>
      <c r="B86" s="4" t="s">
        <v>11</v>
      </c>
      <c r="C86" s="24">
        <v>60</v>
      </c>
      <c r="D86" s="21">
        <v>60</v>
      </c>
      <c r="E86" s="18">
        <v>75</v>
      </c>
      <c r="F86" s="16">
        <v>65</v>
      </c>
      <c r="G86" s="27" t="str">
        <f t="shared" si="3"/>
        <v>Hall</v>
      </c>
      <c r="H86" s="27">
        <v>27</v>
      </c>
      <c r="I86" s="28">
        <f t="shared" si="4"/>
        <v>61.666666666666664</v>
      </c>
      <c r="J86" s="29" t="s">
        <v>738</v>
      </c>
      <c r="K86" s="29" t="s">
        <v>14</v>
      </c>
      <c r="L86" s="70">
        <v>3</v>
      </c>
      <c r="M86" s="71">
        <v>600000</v>
      </c>
      <c r="N86" s="27" t="s">
        <v>775</v>
      </c>
    </row>
    <row r="87" spans="1:14">
      <c r="A87" s="4" t="s">
        <v>53</v>
      </c>
      <c r="B87" s="4" t="s">
        <v>14</v>
      </c>
      <c r="C87" s="24">
        <v>70</v>
      </c>
      <c r="D87" s="21">
        <v>60</v>
      </c>
      <c r="E87" s="18">
        <v>84</v>
      </c>
      <c r="F87" s="16">
        <v>55</v>
      </c>
      <c r="G87" s="27" t="str">
        <f t="shared" si="3"/>
        <v>Betts</v>
      </c>
      <c r="H87" s="27">
        <v>27</v>
      </c>
      <c r="I87" s="28">
        <f t="shared" si="4"/>
        <v>61.666666666666664</v>
      </c>
      <c r="J87" s="29" t="s">
        <v>738</v>
      </c>
      <c r="K87" s="29" t="s">
        <v>14</v>
      </c>
      <c r="L87" s="70">
        <v>2</v>
      </c>
      <c r="M87" s="71">
        <v>615000</v>
      </c>
      <c r="N87" s="27" t="s">
        <v>775</v>
      </c>
    </row>
    <row r="88" spans="1:14">
      <c r="A88" s="4" t="s">
        <v>305</v>
      </c>
      <c r="B88" s="4" t="s">
        <v>7</v>
      </c>
      <c r="C88" s="24">
        <v>65</v>
      </c>
      <c r="D88" s="21">
        <v>72</v>
      </c>
      <c r="E88" s="18">
        <v>60</v>
      </c>
      <c r="F88" s="16">
        <v>72.5</v>
      </c>
      <c r="G88" s="27" t="str">
        <f t="shared" si="3"/>
        <v>Bell</v>
      </c>
      <c r="H88" s="27">
        <v>27</v>
      </c>
      <c r="I88" s="28">
        <f t="shared" si="4"/>
        <v>69.833333333333329</v>
      </c>
      <c r="J88" s="29" t="s">
        <v>736</v>
      </c>
      <c r="K88" s="29" t="s">
        <v>723</v>
      </c>
      <c r="L88" s="70">
        <v>1</v>
      </c>
      <c r="M88" s="71">
        <v>575000</v>
      </c>
      <c r="N88" s="27" t="s">
        <v>775</v>
      </c>
    </row>
    <row r="89" spans="1:14">
      <c r="A89" s="4" t="s">
        <v>6</v>
      </c>
      <c r="B89" s="4" t="s">
        <v>7</v>
      </c>
      <c r="C89" s="24">
        <v>55</v>
      </c>
      <c r="D89" s="21">
        <v>65</v>
      </c>
      <c r="E89" s="18">
        <v>55</v>
      </c>
      <c r="F89" s="16">
        <v>65</v>
      </c>
      <c r="G89" s="27" t="str">
        <f t="shared" si="3"/>
        <v>Voros</v>
      </c>
      <c r="H89" s="27">
        <v>26</v>
      </c>
      <c r="I89" s="28">
        <f t="shared" si="4"/>
        <v>61.666666666666664</v>
      </c>
      <c r="J89" s="29" t="s">
        <v>736</v>
      </c>
      <c r="K89" s="29" t="s">
        <v>719</v>
      </c>
      <c r="L89" s="70">
        <v>3</v>
      </c>
      <c r="M89" s="71">
        <v>550000</v>
      </c>
      <c r="N89" s="27" t="s">
        <v>775</v>
      </c>
    </row>
    <row r="90" spans="1:14">
      <c r="A90" s="4" t="s">
        <v>282</v>
      </c>
      <c r="B90" s="4" t="s">
        <v>9</v>
      </c>
      <c r="C90" s="24">
        <v>60</v>
      </c>
      <c r="D90" s="21">
        <v>40</v>
      </c>
      <c r="E90" s="18">
        <v>80</v>
      </c>
      <c r="F90" s="16">
        <v>57</v>
      </c>
      <c r="G90" s="27" t="str">
        <f t="shared" si="3"/>
        <v>Sauer</v>
      </c>
      <c r="H90" s="27">
        <v>26</v>
      </c>
      <c r="I90" s="28">
        <f t="shared" si="4"/>
        <v>52.333333333333336</v>
      </c>
      <c r="J90" s="29" t="s">
        <v>738</v>
      </c>
      <c r="K90" s="29" t="s">
        <v>722</v>
      </c>
      <c r="L90" s="70">
        <v>4</v>
      </c>
      <c r="M90" s="71">
        <v>1750000</v>
      </c>
      <c r="N90" s="27" t="s">
        <v>775</v>
      </c>
    </row>
    <row r="91" spans="1:14">
      <c r="A91" s="4" t="s">
        <v>192</v>
      </c>
      <c r="B91" s="4" t="s">
        <v>9</v>
      </c>
      <c r="C91" s="24">
        <v>50</v>
      </c>
      <c r="D91" s="21">
        <v>40</v>
      </c>
      <c r="E91" s="18">
        <v>78</v>
      </c>
      <c r="F91" s="16">
        <v>50</v>
      </c>
      <c r="G91" s="27" t="str">
        <f t="shared" si="3"/>
        <v>Exelby</v>
      </c>
      <c r="H91" s="27">
        <v>26</v>
      </c>
      <c r="I91" s="28">
        <f t="shared" si="4"/>
        <v>46.666666666666664</v>
      </c>
      <c r="J91" s="29" t="s">
        <v>738</v>
      </c>
      <c r="K91" s="29" t="s">
        <v>721</v>
      </c>
      <c r="L91" s="70">
        <v>3</v>
      </c>
      <c r="M91" s="71">
        <v>1391000</v>
      </c>
      <c r="N91" s="27" t="s">
        <v>775</v>
      </c>
    </row>
    <row r="92" spans="1:14">
      <c r="A92" s="4" t="s">
        <v>64</v>
      </c>
      <c r="B92" s="4" t="s">
        <v>7</v>
      </c>
      <c r="C92" s="24">
        <v>70</v>
      </c>
      <c r="D92" s="21">
        <v>70</v>
      </c>
      <c r="E92" s="18">
        <v>60</v>
      </c>
      <c r="F92" s="16">
        <v>68</v>
      </c>
      <c r="G92" s="27" t="str">
        <f t="shared" si="3"/>
        <v>Winchester</v>
      </c>
      <c r="H92" s="27">
        <v>26</v>
      </c>
      <c r="I92" s="28">
        <f t="shared" si="4"/>
        <v>69.333333333333329</v>
      </c>
      <c r="J92" s="29" t="s">
        <v>742</v>
      </c>
      <c r="K92" s="29" t="s">
        <v>721</v>
      </c>
      <c r="L92" s="70">
        <v>1</v>
      </c>
      <c r="M92" s="71">
        <v>600000</v>
      </c>
      <c r="N92" s="27" t="s">
        <v>775</v>
      </c>
    </row>
    <row r="93" spans="1:14">
      <c r="A93" s="4" t="s">
        <v>272</v>
      </c>
      <c r="B93" s="4" t="s">
        <v>9</v>
      </c>
      <c r="C93" s="24">
        <v>70</v>
      </c>
      <c r="D93" s="21">
        <v>70</v>
      </c>
      <c r="E93" s="18">
        <v>75</v>
      </c>
      <c r="F93" s="16">
        <v>70</v>
      </c>
      <c r="G93" s="27" t="str">
        <f t="shared" si="3"/>
        <v>Bieksa</v>
      </c>
      <c r="H93" s="27">
        <v>26</v>
      </c>
      <c r="I93" s="28">
        <f t="shared" si="4"/>
        <v>70</v>
      </c>
      <c r="J93" s="29" t="s">
        <v>742</v>
      </c>
      <c r="K93" s="29" t="s">
        <v>720</v>
      </c>
      <c r="L93" s="70">
        <v>1</v>
      </c>
      <c r="M93" s="71">
        <v>550000</v>
      </c>
      <c r="N93" s="27" t="s">
        <v>775</v>
      </c>
    </row>
    <row r="94" spans="1:14">
      <c r="A94" s="4" t="s">
        <v>145</v>
      </c>
      <c r="B94" s="4" t="s">
        <v>7</v>
      </c>
      <c r="C94" s="24">
        <v>68</v>
      </c>
      <c r="D94" s="21">
        <v>70</v>
      </c>
      <c r="E94" s="18">
        <v>60</v>
      </c>
      <c r="F94" s="16">
        <v>67.5</v>
      </c>
      <c r="G94" s="27" t="str">
        <f t="shared" si="3"/>
        <v>Moss</v>
      </c>
      <c r="H94" s="27">
        <v>26</v>
      </c>
      <c r="I94" s="28">
        <f t="shared" si="4"/>
        <v>68.5</v>
      </c>
      <c r="J94" s="29" t="s">
        <v>743</v>
      </c>
      <c r="K94" s="29" t="s">
        <v>721</v>
      </c>
      <c r="L94" s="70">
        <v>2</v>
      </c>
      <c r="M94" s="71">
        <v>550000</v>
      </c>
      <c r="N94" s="27" t="s">
        <v>775</v>
      </c>
    </row>
    <row r="95" spans="1:14">
      <c r="A95" s="4" t="s">
        <v>33</v>
      </c>
      <c r="B95" s="4" t="s">
        <v>9</v>
      </c>
      <c r="C95" s="24">
        <v>60</v>
      </c>
      <c r="D95" s="21">
        <v>30</v>
      </c>
      <c r="E95" s="18">
        <v>73</v>
      </c>
      <c r="F95" s="16">
        <v>55</v>
      </c>
      <c r="G95" s="27" t="str">
        <f t="shared" si="3"/>
        <v>Alberts</v>
      </c>
      <c r="H95" s="27">
        <v>26</v>
      </c>
      <c r="I95" s="28">
        <f t="shared" si="4"/>
        <v>48.333333333333336</v>
      </c>
      <c r="J95" s="29" t="s">
        <v>738</v>
      </c>
      <c r="K95" s="29" t="s">
        <v>721</v>
      </c>
      <c r="L95" s="70">
        <v>2</v>
      </c>
      <c r="M95" s="71">
        <v>1250000</v>
      </c>
      <c r="N95" s="27" t="s">
        <v>775</v>
      </c>
    </row>
    <row r="96" spans="1:14">
      <c r="A96" s="4" t="s">
        <v>291</v>
      </c>
      <c r="B96" s="4" t="s">
        <v>9</v>
      </c>
      <c r="C96" s="24">
        <v>65</v>
      </c>
      <c r="D96" s="21">
        <v>55</v>
      </c>
      <c r="E96" s="18">
        <v>72</v>
      </c>
      <c r="F96" s="16">
        <v>55</v>
      </c>
      <c r="G96" s="27" t="str">
        <f t="shared" si="3"/>
        <v>Kukkonen</v>
      </c>
      <c r="H96" s="27">
        <v>26</v>
      </c>
      <c r="I96" s="28">
        <f t="shared" si="4"/>
        <v>58.333333333333336</v>
      </c>
      <c r="J96" s="29" t="s">
        <v>738</v>
      </c>
      <c r="K96" s="29" t="s">
        <v>721</v>
      </c>
      <c r="L96" s="70">
        <v>2</v>
      </c>
      <c r="M96" s="71">
        <v>850000</v>
      </c>
      <c r="N96" s="27" t="s">
        <v>775</v>
      </c>
    </row>
    <row r="97" spans="1:14">
      <c r="A97" s="4" t="s">
        <v>141</v>
      </c>
      <c r="B97" s="4" t="s">
        <v>9</v>
      </c>
      <c r="C97" s="24">
        <v>65</v>
      </c>
      <c r="D97" s="21">
        <v>48</v>
      </c>
      <c r="E97" s="18">
        <v>72</v>
      </c>
      <c r="F97" s="16">
        <v>55</v>
      </c>
      <c r="G97" s="27" t="str">
        <f t="shared" si="3"/>
        <v>Hale</v>
      </c>
      <c r="H97" s="27">
        <v>26</v>
      </c>
      <c r="I97" s="28">
        <f t="shared" si="4"/>
        <v>56</v>
      </c>
      <c r="J97" s="29" t="s">
        <v>738</v>
      </c>
      <c r="K97" s="29" t="s">
        <v>722</v>
      </c>
      <c r="L97" s="70">
        <v>2</v>
      </c>
      <c r="M97" s="71">
        <v>700000</v>
      </c>
      <c r="N97" s="27" t="s">
        <v>775</v>
      </c>
    </row>
    <row r="98" spans="1:14">
      <c r="A98" s="4" t="s">
        <v>189</v>
      </c>
      <c r="B98" s="4" t="s">
        <v>9</v>
      </c>
      <c r="C98" s="24">
        <v>70</v>
      </c>
      <c r="D98" s="21">
        <v>65</v>
      </c>
      <c r="E98" s="18">
        <v>70</v>
      </c>
      <c r="F98" s="16">
        <v>62.5</v>
      </c>
      <c r="G98" s="27" t="str">
        <f t="shared" si="3"/>
        <v>Meyer</v>
      </c>
      <c r="H98" s="27">
        <v>26</v>
      </c>
      <c r="I98" s="28">
        <f t="shared" si="4"/>
        <v>65.833333333333329</v>
      </c>
      <c r="J98" s="29" t="s">
        <v>738</v>
      </c>
      <c r="K98" s="29" t="s">
        <v>721</v>
      </c>
      <c r="L98" s="70">
        <v>2</v>
      </c>
      <c r="M98" s="71">
        <v>600000</v>
      </c>
      <c r="N98" s="27" t="s">
        <v>775</v>
      </c>
    </row>
    <row r="99" spans="1:14">
      <c r="A99" s="4" t="s">
        <v>422</v>
      </c>
      <c r="B99" s="4" t="s">
        <v>9</v>
      </c>
      <c r="C99" s="24">
        <v>75</v>
      </c>
      <c r="D99" s="21">
        <v>72</v>
      </c>
      <c r="E99" s="18">
        <v>70</v>
      </c>
      <c r="F99" s="16">
        <v>67.5</v>
      </c>
      <c r="G99" s="27" t="str">
        <f t="shared" si="3"/>
        <v>Jones</v>
      </c>
      <c r="H99" s="27">
        <v>26</v>
      </c>
      <c r="I99" s="28">
        <f t="shared" si="4"/>
        <v>71.5</v>
      </c>
      <c r="J99" s="29" t="s">
        <v>742</v>
      </c>
      <c r="K99" s="29" t="s">
        <v>722</v>
      </c>
      <c r="L99" s="27">
        <v>2</v>
      </c>
      <c r="M99" s="71">
        <v>1750000</v>
      </c>
      <c r="N99" s="27" t="s">
        <v>775</v>
      </c>
    </row>
    <row r="100" spans="1:14">
      <c r="A100" s="30" t="s">
        <v>569</v>
      </c>
      <c r="B100" s="27" t="s">
        <v>7</v>
      </c>
      <c r="C100" s="31">
        <v>63</v>
      </c>
      <c r="D100" s="32">
        <v>63</v>
      </c>
      <c r="E100" s="33">
        <v>64</v>
      </c>
      <c r="F100" s="34">
        <v>65</v>
      </c>
      <c r="G100" s="27" t="str">
        <f t="shared" si="3"/>
        <v>Hendricks</v>
      </c>
      <c r="H100" s="30">
        <v>26</v>
      </c>
      <c r="I100" s="28">
        <f t="shared" si="4"/>
        <v>63.666666666666664</v>
      </c>
      <c r="J100" s="27" t="s">
        <v>742</v>
      </c>
      <c r="K100" s="27" t="s">
        <v>721</v>
      </c>
      <c r="L100" s="70">
        <v>2</v>
      </c>
      <c r="M100" s="71">
        <v>550000</v>
      </c>
      <c r="N100" s="27" t="s">
        <v>775</v>
      </c>
    </row>
    <row r="101" spans="1:14">
      <c r="A101" s="4" t="s">
        <v>362</v>
      </c>
      <c r="B101" s="4" t="s">
        <v>14</v>
      </c>
      <c r="C101" s="24">
        <v>68</v>
      </c>
      <c r="D101" s="21">
        <v>65</v>
      </c>
      <c r="E101" s="18">
        <v>70</v>
      </c>
      <c r="F101" s="16">
        <v>64</v>
      </c>
      <c r="G101" s="27" t="str">
        <f t="shared" si="3"/>
        <v>Zigomanis</v>
      </c>
      <c r="H101" s="27">
        <v>26</v>
      </c>
      <c r="I101" s="28">
        <f t="shared" si="4"/>
        <v>65.666666666666671</v>
      </c>
      <c r="J101" s="29" t="s">
        <v>738</v>
      </c>
      <c r="K101" s="29" t="s">
        <v>721</v>
      </c>
      <c r="L101" s="70">
        <v>2</v>
      </c>
      <c r="M101" s="71">
        <v>650000</v>
      </c>
      <c r="N101" s="27" t="s">
        <v>775</v>
      </c>
    </row>
    <row r="102" spans="1:14">
      <c r="A102" s="4" t="s">
        <v>326</v>
      </c>
      <c r="B102" s="4" t="s">
        <v>7</v>
      </c>
      <c r="C102" s="24">
        <v>65</v>
      </c>
      <c r="D102" s="21">
        <v>60</v>
      </c>
      <c r="E102" s="18">
        <v>70</v>
      </c>
      <c r="F102" s="16">
        <v>60</v>
      </c>
      <c r="G102" s="27" t="str">
        <f t="shared" si="3"/>
        <v>Ellis</v>
      </c>
      <c r="H102" s="27">
        <v>26</v>
      </c>
      <c r="I102" s="28">
        <f t="shared" si="4"/>
        <v>61.666666666666664</v>
      </c>
      <c r="J102" s="29" t="s">
        <v>738</v>
      </c>
      <c r="K102" s="29" t="s">
        <v>720</v>
      </c>
      <c r="L102" s="70">
        <v>2</v>
      </c>
      <c r="M102" s="71">
        <v>550000</v>
      </c>
      <c r="N102" s="27" t="s">
        <v>775</v>
      </c>
    </row>
    <row r="103" spans="1:14">
      <c r="A103" s="4" t="s">
        <v>489</v>
      </c>
      <c r="B103" s="4" t="s">
        <v>7</v>
      </c>
      <c r="C103" s="24">
        <v>70</v>
      </c>
      <c r="D103" s="21">
        <v>68</v>
      </c>
      <c r="E103" s="18">
        <v>75</v>
      </c>
      <c r="F103" s="16">
        <v>66.5</v>
      </c>
      <c r="G103" s="27" t="str">
        <f t="shared" si="3"/>
        <v>Veilleux</v>
      </c>
      <c r="H103" s="27">
        <v>26</v>
      </c>
      <c r="I103" s="28">
        <f t="shared" si="4"/>
        <v>68.166666666666671</v>
      </c>
      <c r="J103" s="29" t="s">
        <v>742</v>
      </c>
      <c r="K103" s="29" t="s">
        <v>14</v>
      </c>
      <c r="L103" s="70">
        <v>1</v>
      </c>
      <c r="M103" s="71">
        <v>862000</v>
      </c>
      <c r="N103" s="27" t="s">
        <v>775</v>
      </c>
    </row>
    <row r="104" spans="1:14">
      <c r="A104" s="30" t="s">
        <v>574</v>
      </c>
      <c r="B104" s="27" t="s">
        <v>14</v>
      </c>
      <c r="C104" s="31">
        <v>62</v>
      </c>
      <c r="D104" s="32">
        <v>61</v>
      </c>
      <c r="E104" s="33">
        <v>83</v>
      </c>
      <c r="F104" s="34">
        <v>66</v>
      </c>
      <c r="G104" s="27" t="str">
        <f t="shared" si="3"/>
        <v>Konopka</v>
      </c>
      <c r="H104" s="30">
        <v>26</v>
      </c>
      <c r="I104" s="28">
        <f t="shared" si="4"/>
        <v>63</v>
      </c>
      <c r="J104" s="27" t="s">
        <v>738</v>
      </c>
      <c r="K104" s="27" t="s">
        <v>14</v>
      </c>
      <c r="L104" s="70">
        <v>2</v>
      </c>
      <c r="M104" s="71">
        <v>900000</v>
      </c>
      <c r="N104" s="27" t="s">
        <v>775</v>
      </c>
    </row>
    <row r="105" spans="1:14">
      <c r="A105" s="4" t="s">
        <v>153</v>
      </c>
      <c r="B105" s="4" t="s">
        <v>14</v>
      </c>
      <c r="C105" s="24">
        <v>66</v>
      </c>
      <c r="D105" s="21">
        <v>65</v>
      </c>
      <c r="E105" s="18">
        <v>58</v>
      </c>
      <c r="F105" s="16">
        <v>57.5</v>
      </c>
      <c r="G105" s="27" t="str">
        <f t="shared" si="3"/>
        <v>MacKenzie</v>
      </c>
      <c r="H105" s="27">
        <v>26</v>
      </c>
      <c r="I105" s="28">
        <f t="shared" si="4"/>
        <v>62.833333333333336</v>
      </c>
      <c r="J105" s="29" t="s">
        <v>737</v>
      </c>
      <c r="K105" s="29" t="s">
        <v>721</v>
      </c>
      <c r="L105" s="70">
        <v>2</v>
      </c>
      <c r="M105" s="71">
        <v>550000</v>
      </c>
      <c r="N105" s="27" t="s">
        <v>775</v>
      </c>
    </row>
    <row r="106" spans="1:14">
      <c r="A106" s="4" t="s">
        <v>477</v>
      </c>
      <c r="B106" s="4" t="s">
        <v>9</v>
      </c>
      <c r="C106" s="24">
        <v>60</v>
      </c>
      <c r="D106" s="21">
        <v>50</v>
      </c>
      <c r="E106" s="18">
        <v>80</v>
      </c>
      <c r="F106" s="16">
        <v>55</v>
      </c>
      <c r="G106" s="27" t="str">
        <f t="shared" si="3"/>
        <v>Morrisonn</v>
      </c>
      <c r="H106" s="27">
        <v>25</v>
      </c>
      <c r="I106" s="28">
        <f t="shared" si="4"/>
        <v>55</v>
      </c>
      <c r="J106" s="29" t="s">
        <v>738</v>
      </c>
      <c r="K106" s="29" t="s">
        <v>722</v>
      </c>
      <c r="L106" s="27">
        <v>2</v>
      </c>
      <c r="M106" s="71">
        <v>2320000</v>
      </c>
      <c r="N106" s="27" t="s">
        <v>775</v>
      </c>
    </row>
    <row r="107" spans="1:14">
      <c r="A107" s="4" t="s">
        <v>352</v>
      </c>
      <c r="B107" s="4" t="s">
        <v>9</v>
      </c>
      <c r="C107" s="24">
        <v>65</v>
      </c>
      <c r="D107" s="21">
        <v>60</v>
      </c>
      <c r="E107" s="18">
        <v>78</v>
      </c>
      <c r="F107" s="16">
        <v>69</v>
      </c>
      <c r="G107" s="27" t="str">
        <f t="shared" si="3"/>
        <v>Komisarek</v>
      </c>
      <c r="H107" s="27">
        <v>25</v>
      </c>
      <c r="I107" s="28">
        <f t="shared" si="4"/>
        <v>64.666666666666671</v>
      </c>
      <c r="J107" s="29" t="s">
        <v>738</v>
      </c>
      <c r="K107" s="29" t="s">
        <v>721</v>
      </c>
      <c r="L107" s="70">
        <v>2</v>
      </c>
      <c r="M107" s="71">
        <v>1700000</v>
      </c>
      <c r="N107" s="27" t="s">
        <v>775</v>
      </c>
    </row>
    <row r="108" spans="1:14">
      <c r="A108" s="4" t="s">
        <v>373</v>
      </c>
      <c r="B108" s="4" t="s">
        <v>9</v>
      </c>
      <c r="C108" s="24">
        <v>75</v>
      </c>
      <c r="D108" s="21">
        <v>65</v>
      </c>
      <c r="E108" s="18">
        <v>78</v>
      </c>
      <c r="F108" s="16">
        <v>67.5</v>
      </c>
      <c r="G108" s="27" t="str">
        <f t="shared" si="3"/>
        <v>Schultz</v>
      </c>
      <c r="H108" s="27">
        <v>25</v>
      </c>
      <c r="I108" s="28">
        <f t="shared" si="4"/>
        <v>69.166666666666671</v>
      </c>
      <c r="J108" s="29" t="s">
        <v>746</v>
      </c>
      <c r="K108" s="29" t="s">
        <v>722</v>
      </c>
      <c r="L108" s="70">
        <v>4</v>
      </c>
      <c r="M108" s="71">
        <v>2500000</v>
      </c>
      <c r="N108" s="27" t="s">
        <v>775</v>
      </c>
    </row>
    <row r="109" spans="1:14">
      <c r="A109" s="4" t="s">
        <v>399</v>
      </c>
      <c r="B109" s="4" t="s">
        <v>14</v>
      </c>
      <c r="C109" s="24">
        <v>75</v>
      </c>
      <c r="D109" s="21">
        <v>75</v>
      </c>
      <c r="E109" s="18">
        <v>75</v>
      </c>
      <c r="F109" s="16">
        <v>73.5</v>
      </c>
      <c r="G109" s="27" t="str">
        <f t="shared" si="3"/>
        <v>Gaustad</v>
      </c>
      <c r="H109" s="27">
        <v>25</v>
      </c>
      <c r="I109" s="28">
        <f t="shared" si="4"/>
        <v>74.5</v>
      </c>
      <c r="J109" s="29" t="s">
        <v>742</v>
      </c>
      <c r="K109" s="29" t="s">
        <v>722</v>
      </c>
      <c r="L109" s="70">
        <v>4</v>
      </c>
      <c r="M109" s="71">
        <v>2000000</v>
      </c>
      <c r="N109" s="27" t="s">
        <v>775</v>
      </c>
    </row>
    <row r="110" spans="1:14">
      <c r="A110" s="4" t="s">
        <v>107</v>
      </c>
      <c r="B110" s="4" t="s">
        <v>9</v>
      </c>
      <c r="C110" s="24">
        <v>70</v>
      </c>
      <c r="D110" s="21">
        <v>66</v>
      </c>
      <c r="E110" s="18">
        <v>77</v>
      </c>
      <c r="F110" s="16">
        <v>72.5</v>
      </c>
      <c r="G110" s="27" t="str">
        <f t="shared" si="3"/>
        <v>Schubert</v>
      </c>
      <c r="H110" s="27">
        <v>25</v>
      </c>
      <c r="I110" s="28">
        <f t="shared" si="4"/>
        <v>69.5</v>
      </c>
      <c r="J110" s="29" t="s">
        <v>738</v>
      </c>
      <c r="K110" s="29" t="s">
        <v>722</v>
      </c>
      <c r="L110" s="70">
        <v>3</v>
      </c>
      <c r="M110" s="71">
        <v>880000</v>
      </c>
      <c r="N110" s="27" t="s">
        <v>775</v>
      </c>
    </row>
    <row r="111" spans="1:14">
      <c r="A111" s="4" t="s">
        <v>38</v>
      </c>
      <c r="B111" s="4" t="s">
        <v>9</v>
      </c>
      <c r="C111" s="24">
        <v>66</v>
      </c>
      <c r="D111" s="21">
        <v>66</v>
      </c>
      <c r="E111" s="18">
        <v>73</v>
      </c>
      <c r="F111" s="16">
        <v>60</v>
      </c>
      <c r="G111" s="27" t="str">
        <f t="shared" si="3"/>
        <v>Greene</v>
      </c>
      <c r="H111" s="27">
        <v>25</v>
      </c>
      <c r="I111" s="28">
        <f t="shared" si="4"/>
        <v>64</v>
      </c>
      <c r="J111" s="29" t="s">
        <v>738</v>
      </c>
      <c r="K111" s="29" t="s">
        <v>720</v>
      </c>
      <c r="L111" s="70">
        <v>2</v>
      </c>
      <c r="M111" s="71">
        <v>600000</v>
      </c>
      <c r="N111" s="27" t="s">
        <v>775</v>
      </c>
    </row>
    <row r="112" spans="1:14">
      <c r="A112" s="4" t="s">
        <v>425</v>
      </c>
      <c r="B112" s="4" t="s">
        <v>14</v>
      </c>
      <c r="C112" s="24">
        <v>75</v>
      </c>
      <c r="D112" s="21">
        <v>71</v>
      </c>
      <c r="E112" s="18">
        <v>60</v>
      </c>
      <c r="F112" s="16">
        <v>70</v>
      </c>
      <c r="G112" s="27" t="str">
        <f t="shared" si="3"/>
        <v>Peverley</v>
      </c>
      <c r="H112" s="27">
        <v>25</v>
      </c>
      <c r="I112" s="28">
        <f t="shared" si="4"/>
        <v>72</v>
      </c>
      <c r="J112" s="29" t="s">
        <v>742</v>
      </c>
      <c r="K112" s="29" t="s">
        <v>720</v>
      </c>
      <c r="L112" s="70">
        <v>2</v>
      </c>
      <c r="M112" s="71">
        <v>888000</v>
      </c>
      <c r="N112" s="27" t="s">
        <v>775</v>
      </c>
    </row>
    <row r="113" spans="1:14">
      <c r="A113" s="4" t="s">
        <v>75</v>
      </c>
      <c r="B113" s="4" t="s">
        <v>9</v>
      </c>
      <c r="C113" s="24">
        <v>74</v>
      </c>
      <c r="D113" s="21">
        <v>70</v>
      </c>
      <c r="E113" s="18">
        <v>70</v>
      </c>
      <c r="F113" s="16">
        <v>65.5</v>
      </c>
      <c r="G113" s="27" t="str">
        <f t="shared" si="3"/>
        <v>Lebda</v>
      </c>
      <c r="H113" s="27">
        <v>25</v>
      </c>
      <c r="I113" s="28">
        <f t="shared" si="4"/>
        <v>69.833333333333329</v>
      </c>
      <c r="J113" s="29" t="s">
        <v>742</v>
      </c>
      <c r="K113" s="29" t="s">
        <v>721</v>
      </c>
      <c r="L113" s="70">
        <v>3</v>
      </c>
      <c r="M113" s="71">
        <v>650000</v>
      </c>
      <c r="N113" s="27" t="s">
        <v>775</v>
      </c>
    </row>
    <row r="114" spans="1:14">
      <c r="A114" s="4" t="s">
        <v>534</v>
      </c>
      <c r="B114" s="4" t="s">
        <v>9</v>
      </c>
      <c r="C114" s="24">
        <v>77</v>
      </c>
      <c r="D114" s="21">
        <v>70</v>
      </c>
      <c r="E114" s="18">
        <v>70</v>
      </c>
      <c r="F114" s="16">
        <v>67.5</v>
      </c>
      <c r="G114" s="27" t="str">
        <f t="shared" si="3"/>
        <v>Koistinen</v>
      </c>
      <c r="H114" s="27">
        <v>25</v>
      </c>
      <c r="I114" s="28">
        <f t="shared" si="4"/>
        <v>71.5</v>
      </c>
      <c r="J114" s="29" t="s">
        <v>742</v>
      </c>
      <c r="K114" s="29" t="s">
        <v>722</v>
      </c>
      <c r="L114" s="70">
        <v>1</v>
      </c>
      <c r="M114" s="71">
        <v>700000</v>
      </c>
      <c r="N114" s="27" t="s">
        <v>775</v>
      </c>
    </row>
    <row r="115" spans="1:14">
      <c r="A115" s="4" t="s">
        <v>384</v>
      </c>
      <c r="B115" s="4" t="s">
        <v>9</v>
      </c>
      <c r="C115" s="24">
        <v>70</v>
      </c>
      <c r="D115" s="21">
        <v>70</v>
      </c>
      <c r="E115" s="18">
        <v>70</v>
      </c>
      <c r="F115" s="16">
        <v>72.5</v>
      </c>
      <c r="G115" s="27" t="str">
        <f t="shared" si="3"/>
        <v>Welch</v>
      </c>
      <c r="H115" s="27">
        <v>25</v>
      </c>
      <c r="I115" s="28">
        <f t="shared" si="4"/>
        <v>70.833333333333329</v>
      </c>
      <c r="J115" s="29" t="s">
        <v>742</v>
      </c>
      <c r="K115" s="29" t="s">
        <v>722</v>
      </c>
      <c r="L115" s="70">
        <v>2</v>
      </c>
      <c r="M115" s="71">
        <v>650000</v>
      </c>
      <c r="N115" s="27" t="s">
        <v>775</v>
      </c>
    </row>
    <row r="116" spans="1:14">
      <c r="A116" s="4" t="s">
        <v>444</v>
      </c>
      <c r="B116" s="4" t="s">
        <v>14</v>
      </c>
      <c r="C116" s="24">
        <v>65</v>
      </c>
      <c r="D116" s="21">
        <v>70</v>
      </c>
      <c r="E116" s="18">
        <v>70</v>
      </c>
      <c r="F116" s="16">
        <v>75</v>
      </c>
      <c r="G116" s="27" t="str">
        <f t="shared" si="3"/>
        <v>Craig</v>
      </c>
      <c r="H116" s="27">
        <v>25</v>
      </c>
      <c r="I116" s="28">
        <f t="shared" si="4"/>
        <v>70</v>
      </c>
      <c r="J116" s="29" t="s">
        <v>736</v>
      </c>
      <c r="K116" s="29" t="s">
        <v>723</v>
      </c>
      <c r="L116" s="70">
        <v>1</v>
      </c>
      <c r="M116" s="71">
        <v>787000</v>
      </c>
      <c r="N116" s="27" t="s">
        <v>775</v>
      </c>
    </row>
    <row r="117" spans="1:14">
      <c r="A117" s="4" t="s">
        <v>247</v>
      </c>
      <c r="B117" s="4" t="s">
        <v>14</v>
      </c>
      <c r="C117" s="24">
        <v>75</v>
      </c>
      <c r="D117" s="21">
        <v>70</v>
      </c>
      <c r="E117" s="18">
        <v>78</v>
      </c>
      <c r="F117" s="16">
        <v>63</v>
      </c>
      <c r="G117" s="27" t="str">
        <f t="shared" si="3"/>
        <v>Lundqvist</v>
      </c>
      <c r="H117" s="27">
        <v>25</v>
      </c>
      <c r="I117" s="28">
        <f t="shared" si="4"/>
        <v>69.333333333333329</v>
      </c>
      <c r="J117" s="29" t="s">
        <v>738</v>
      </c>
      <c r="K117" s="29" t="s">
        <v>721</v>
      </c>
      <c r="L117" s="70">
        <v>2</v>
      </c>
      <c r="M117" s="71">
        <v>900000</v>
      </c>
      <c r="N117" s="27" t="s">
        <v>775</v>
      </c>
    </row>
    <row r="118" spans="1:14">
      <c r="A118" s="4" t="s">
        <v>496</v>
      </c>
      <c r="B118" s="4" t="s">
        <v>14</v>
      </c>
      <c r="C118" s="24">
        <v>70</v>
      </c>
      <c r="D118" s="21">
        <v>70</v>
      </c>
      <c r="E118" s="18">
        <v>75</v>
      </c>
      <c r="F118" s="16">
        <v>67.5</v>
      </c>
      <c r="G118" s="27" t="str">
        <f t="shared" si="3"/>
        <v>Ott</v>
      </c>
      <c r="H118" s="27">
        <v>25</v>
      </c>
      <c r="I118" s="28">
        <f t="shared" si="4"/>
        <v>69.166666666666671</v>
      </c>
      <c r="J118" s="29" t="s">
        <v>742</v>
      </c>
      <c r="K118" s="29" t="s">
        <v>721</v>
      </c>
      <c r="L118" s="70">
        <v>2</v>
      </c>
      <c r="M118" s="71">
        <v>1300000</v>
      </c>
      <c r="N118" s="27" t="s">
        <v>775</v>
      </c>
    </row>
    <row r="119" spans="1:14">
      <c r="A119" s="4" t="s">
        <v>179</v>
      </c>
      <c r="B119" s="4" t="s">
        <v>9</v>
      </c>
      <c r="C119" s="24">
        <v>70</v>
      </c>
      <c r="D119" s="21">
        <v>62</v>
      </c>
      <c r="E119" s="18">
        <v>66</v>
      </c>
      <c r="F119" s="16">
        <v>68</v>
      </c>
      <c r="G119" s="27" t="str">
        <f t="shared" si="3"/>
        <v>Reitz</v>
      </c>
      <c r="H119" s="27">
        <v>25</v>
      </c>
      <c r="I119" s="28">
        <f t="shared" si="4"/>
        <v>66.666666666666671</v>
      </c>
      <c r="J119" s="29" t="s">
        <v>742</v>
      </c>
      <c r="K119" s="29" t="s">
        <v>721</v>
      </c>
      <c r="L119" s="70">
        <v>1</v>
      </c>
      <c r="M119" s="71">
        <v>550000</v>
      </c>
      <c r="N119" s="27" t="s">
        <v>775</v>
      </c>
    </row>
    <row r="120" spans="1:14">
      <c r="A120" s="4" t="s">
        <v>541</v>
      </c>
      <c r="B120" s="4" t="s">
        <v>14</v>
      </c>
      <c r="C120" s="24">
        <v>70</v>
      </c>
      <c r="D120" s="21">
        <v>68</v>
      </c>
      <c r="E120" s="18">
        <v>70</v>
      </c>
      <c r="F120" s="16">
        <v>57.5</v>
      </c>
      <c r="G120" s="27" t="str">
        <f t="shared" si="3"/>
        <v>Stastny</v>
      </c>
      <c r="H120" s="27">
        <v>25</v>
      </c>
      <c r="I120" s="28">
        <f t="shared" si="4"/>
        <v>65.166666666666671</v>
      </c>
      <c r="J120" s="29" t="s">
        <v>737</v>
      </c>
      <c r="K120" s="29" t="s">
        <v>722</v>
      </c>
      <c r="L120" s="70">
        <v>2</v>
      </c>
      <c r="M120" s="71">
        <v>550000</v>
      </c>
      <c r="N120" s="27" t="s">
        <v>775</v>
      </c>
    </row>
    <row r="121" spans="1:14">
      <c r="A121" s="30" t="s">
        <v>568</v>
      </c>
      <c r="B121" s="27" t="s">
        <v>9</v>
      </c>
      <c r="C121" s="31">
        <v>62</v>
      </c>
      <c r="D121" s="32">
        <v>61</v>
      </c>
      <c r="E121" s="33">
        <v>63</v>
      </c>
      <c r="F121" s="34">
        <v>61</v>
      </c>
      <c r="G121" s="27" t="str">
        <f t="shared" si="3"/>
        <v>Harrison</v>
      </c>
      <c r="H121" s="30">
        <v>25</v>
      </c>
      <c r="I121" s="28">
        <f t="shared" si="4"/>
        <v>61.333333333333336</v>
      </c>
      <c r="J121" s="30" t="s">
        <v>742</v>
      </c>
      <c r="K121" s="30" t="s">
        <v>722</v>
      </c>
      <c r="L121" s="27">
        <v>1</v>
      </c>
      <c r="M121" s="71">
        <v>550000</v>
      </c>
      <c r="N121" s="27" t="s">
        <v>775</v>
      </c>
    </row>
    <row r="122" spans="1:14">
      <c r="A122" s="4" t="s">
        <v>278</v>
      </c>
      <c r="B122" s="4" t="s">
        <v>14</v>
      </c>
      <c r="C122" s="24">
        <v>60</v>
      </c>
      <c r="D122" s="21">
        <v>60</v>
      </c>
      <c r="E122" s="18">
        <v>55</v>
      </c>
      <c r="F122" s="16">
        <v>50</v>
      </c>
      <c r="G122" s="27" t="str">
        <f t="shared" si="3"/>
        <v>Newbury</v>
      </c>
      <c r="H122" s="27">
        <v>25</v>
      </c>
      <c r="I122" s="28">
        <f t="shared" si="4"/>
        <v>56.666666666666664</v>
      </c>
      <c r="J122" s="29" t="s">
        <v>737</v>
      </c>
      <c r="K122" s="29" t="s">
        <v>719</v>
      </c>
      <c r="L122" s="27">
        <v>2</v>
      </c>
      <c r="M122" s="71">
        <v>550000</v>
      </c>
      <c r="N122" s="27" t="s">
        <v>775</v>
      </c>
    </row>
    <row r="123" spans="1:14">
      <c r="A123" s="4" t="s">
        <v>84</v>
      </c>
      <c r="B123" s="4" t="s">
        <v>14</v>
      </c>
      <c r="C123" s="24">
        <v>60</v>
      </c>
      <c r="D123" s="21">
        <v>50</v>
      </c>
      <c r="E123" s="18">
        <v>80</v>
      </c>
      <c r="F123" s="16">
        <v>50</v>
      </c>
      <c r="G123" s="27" t="str">
        <f t="shared" si="3"/>
        <v>Sutherby</v>
      </c>
      <c r="H123" s="27">
        <v>25</v>
      </c>
      <c r="I123" s="28">
        <f t="shared" si="4"/>
        <v>53.333333333333336</v>
      </c>
      <c r="J123" s="29" t="s">
        <v>738</v>
      </c>
      <c r="K123" s="29" t="s">
        <v>9</v>
      </c>
      <c r="L123" s="27">
        <v>1</v>
      </c>
      <c r="M123" s="71">
        <v>700000</v>
      </c>
      <c r="N123" s="27" t="s">
        <v>775</v>
      </c>
    </row>
    <row r="124" spans="1:14">
      <c r="A124" s="4" t="s">
        <v>176</v>
      </c>
      <c r="B124" s="4" t="s">
        <v>14</v>
      </c>
      <c r="C124" s="24">
        <v>77</v>
      </c>
      <c r="D124" s="21">
        <v>80</v>
      </c>
      <c r="E124" s="18">
        <v>55</v>
      </c>
      <c r="F124" s="16">
        <v>71.5</v>
      </c>
      <c r="G124" s="27" t="str">
        <f t="shared" si="3"/>
        <v>Christensen</v>
      </c>
      <c r="H124" s="27">
        <v>24</v>
      </c>
      <c r="I124" s="28">
        <f t="shared" si="4"/>
        <v>76.166666666666671</v>
      </c>
      <c r="J124" s="29" t="s">
        <v>737</v>
      </c>
      <c r="K124" s="29" t="s">
        <v>722</v>
      </c>
      <c r="L124" s="70">
        <v>2</v>
      </c>
      <c r="M124" s="71">
        <v>942000</v>
      </c>
      <c r="N124" s="27" t="s">
        <v>774</v>
      </c>
    </row>
    <row r="125" spans="1:14">
      <c r="A125" s="4" t="s">
        <v>527</v>
      </c>
      <c r="B125" s="4" t="s">
        <v>14</v>
      </c>
      <c r="C125" s="24">
        <v>77</v>
      </c>
      <c r="D125" s="21">
        <v>78</v>
      </c>
      <c r="E125" s="18">
        <v>65</v>
      </c>
      <c r="F125" s="16">
        <v>72.5</v>
      </c>
      <c r="G125" s="27" t="str">
        <f t="shared" si="3"/>
        <v>Ruutu</v>
      </c>
      <c r="H125" s="27">
        <v>24</v>
      </c>
      <c r="I125" s="28">
        <f t="shared" si="4"/>
        <v>75.833333333333329</v>
      </c>
      <c r="J125" s="29" t="s">
        <v>742</v>
      </c>
      <c r="K125" s="29" t="s">
        <v>9</v>
      </c>
      <c r="L125" s="70">
        <v>1</v>
      </c>
      <c r="M125" s="71">
        <v>1000000</v>
      </c>
      <c r="N125" s="27" t="s">
        <v>774</v>
      </c>
    </row>
    <row r="126" spans="1:14">
      <c r="A126" s="4" t="s">
        <v>97</v>
      </c>
      <c r="B126" s="4" t="s">
        <v>11</v>
      </c>
      <c r="C126" s="24">
        <v>72</v>
      </c>
      <c r="D126" s="21">
        <v>75</v>
      </c>
      <c r="E126" s="18">
        <v>50</v>
      </c>
      <c r="F126" s="16">
        <v>67.5</v>
      </c>
      <c r="G126" s="27" t="str">
        <f t="shared" si="3"/>
        <v>Conner</v>
      </c>
      <c r="H126" s="27">
        <v>24</v>
      </c>
      <c r="I126" s="28">
        <f t="shared" si="4"/>
        <v>71.5</v>
      </c>
      <c r="J126" s="29" t="s">
        <v>749</v>
      </c>
      <c r="K126" s="29" t="s">
        <v>721</v>
      </c>
      <c r="L126" s="70">
        <v>1</v>
      </c>
      <c r="M126" s="71">
        <v>720000</v>
      </c>
      <c r="N126" s="27" t="s">
        <v>774</v>
      </c>
    </row>
    <row r="127" spans="1:14">
      <c r="A127" s="4" t="s">
        <v>366</v>
      </c>
      <c r="B127" s="4" t="s">
        <v>9</v>
      </c>
      <c r="C127" s="24">
        <v>70</v>
      </c>
      <c r="D127" s="21">
        <v>40</v>
      </c>
      <c r="E127" s="18">
        <v>77</v>
      </c>
      <c r="F127" s="16">
        <v>57.5</v>
      </c>
      <c r="G127" s="27" t="str">
        <f t="shared" si="3"/>
        <v>Jurcina</v>
      </c>
      <c r="H127" s="27">
        <v>24</v>
      </c>
      <c r="I127" s="28">
        <f t="shared" si="4"/>
        <v>55.833333333333336</v>
      </c>
      <c r="J127" s="29" t="s">
        <v>738</v>
      </c>
      <c r="K127" s="29" t="s">
        <v>720</v>
      </c>
      <c r="L127" s="70">
        <v>2</v>
      </c>
      <c r="M127" s="71">
        <v>880000</v>
      </c>
      <c r="N127" s="27" t="s">
        <v>774</v>
      </c>
    </row>
    <row r="128" spans="1:14">
      <c r="A128" s="4" t="s">
        <v>295</v>
      </c>
      <c r="B128" s="4" t="s">
        <v>9</v>
      </c>
      <c r="C128" s="24">
        <v>70</v>
      </c>
      <c r="D128" s="21">
        <v>65</v>
      </c>
      <c r="E128" s="18">
        <v>75</v>
      </c>
      <c r="F128" s="16">
        <v>62.5</v>
      </c>
      <c r="G128" s="27" t="str">
        <f t="shared" si="3"/>
        <v>Krajicek</v>
      </c>
      <c r="H128" s="27">
        <v>24</v>
      </c>
      <c r="I128" s="28">
        <f t="shared" si="4"/>
        <v>65.833333333333329</v>
      </c>
      <c r="J128" s="29" t="s">
        <v>738</v>
      </c>
      <c r="K128" s="29" t="s">
        <v>721</v>
      </c>
      <c r="L128" s="70">
        <v>2</v>
      </c>
      <c r="M128" s="71">
        <v>1100000</v>
      </c>
      <c r="N128" s="27" t="s">
        <v>774</v>
      </c>
    </row>
    <row r="129" spans="1:14">
      <c r="A129" s="4" t="s">
        <v>370</v>
      </c>
      <c r="B129" s="4" t="s">
        <v>9</v>
      </c>
      <c r="C129" s="24">
        <v>70</v>
      </c>
      <c r="D129" s="21">
        <v>60</v>
      </c>
      <c r="E129" s="18">
        <v>75</v>
      </c>
      <c r="F129" s="16">
        <v>65</v>
      </c>
      <c r="G129" s="27" t="str">
        <f t="shared" si="3"/>
        <v>Paetsch</v>
      </c>
      <c r="H129" s="27">
        <v>24</v>
      </c>
      <c r="I129" s="28">
        <f t="shared" si="4"/>
        <v>65</v>
      </c>
      <c r="J129" s="29" t="s">
        <v>738</v>
      </c>
      <c r="K129" s="29" t="s">
        <v>721</v>
      </c>
      <c r="L129" s="70">
        <v>3</v>
      </c>
      <c r="M129" s="71">
        <v>850000</v>
      </c>
      <c r="N129" s="27" t="s">
        <v>774</v>
      </c>
    </row>
    <row r="130" spans="1:14">
      <c r="A130" s="4" t="s">
        <v>93</v>
      </c>
      <c r="B130" s="4" t="s">
        <v>9</v>
      </c>
      <c r="C130" s="24">
        <v>65</v>
      </c>
      <c r="D130" s="21">
        <v>60</v>
      </c>
      <c r="E130" s="18">
        <v>75</v>
      </c>
      <c r="F130" s="16">
        <v>67.5</v>
      </c>
      <c r="G130" s="27" t="str">
        <f t="shared" ref="G130:G193" si="5">MID(A130,SEARCH(" ",A130,1)+1,100)</f>
        <v>Colaiacovo</v>
      </c>
      <c r="H130" s="27">
        <v>24</v>
      </c>
      <c r="I130" s="28">
        <f t="shared" ref="I130:I193" si="6">(C130+D130+F130)/3</f>
        <v>64.166666666666671</v>
      </c>
      <c r="J130" s="29" t="s">
        <v>738</v>
      </c>
      <c r="K130" s="29" t="s">
        <v>721</v>
      </c>
      <c r="L130" s="70">
        <v>2</v>
      </c>
      <c r="M130" s="71">
        <v>1283000</v>
      </c>
      <c r="N130" s="27" t="s">
        <v>774</v>
      </c>
    </row>
    <row r="131" spans="1:14">
      <c r="A131" s="4" t="s">
        <v>465</v>
      </c>
      <c r="B131" s="4" t="s">
        <v>11</v>
      </c>
      <c r="C131" s="24">
        <v>72</v>
      </c>
      <c r="D131" s="21">
        <v>70</v>
      </c>
      <c r="E131" s="18">
        <v>60</v>
      </c>
      <c r="F131" s="16">
        <v>70</v>
      </c>
      <c r="G131" s="27" t="str">
        <f t="shared" si="5"/>
        <v>Upshall</v>
      </c>
      <c r="H131" s="27">
        <v>24</v>
      </c>
      <c r="I131" s="28">
        <f t="shared" si="6"/>
        <v>70.666666666666671</v>
      </c>
      <c r="J131" s="29" t="s">
        <v>737</v>
      </c>
      <c r="K131" s="29" t="s">
        <v>722</v>
      </c>
      <c r="L131" s="70">
        <v>2</v>
      </c>
      <c r="M131" s="71">
        <v>1125000</v>
      </c>
      <c r="N131" s="27" t="s">
        <v>774</v>
      </c>
    </row>
    <row r="132" spans="1:14">
      <c r="A132" s="4" t="s">
        <v>191</v>
      </c>
      <c r="B132" s="4" t="s">
        <v>7</v>
      </c>
      <c r="C132" s="24">
        <v>70</v>
      </c>
      <c r="D132" s="21">
        <v>70</v>
      </c>
      <c r="E132" s="18">
        <v>70</v>
      </c>
      <c r="F132" s="16">
        <v>65</v>
      </c>
      <c r="G132" s="27" t="str">
        <f t="shared" si="5"/>
        <v>Sjostrom</v>
      </c>
      <c r="H132" s="27">
        <v>24</v>
      </c>
      <c r="I132" s="28">
        <f t="shared" si="6"/>
        <v>68.333333333333329</v>
      </c>
      <c r="J132" s="29" t="s">
        <v>742</v>
      </c>
      <c r="K132" s="29" t="s">
        <v>721</v>
      </c>
      <c r="L132" s="70">
        <v>1</v>
      </c>
      <c r="M132" s="71">
        <v>840000</v>
      </c>
      <c r="N132" s="27" t="s">
        <v>774</v>
      </c>
    </row>
    <row r="133" spans="1:14">
      <c r="A133" s="4" t="s">
        <v>111</v>
      </c>
      <c r="B133" s="4" t="s">
        <v>11</v>
      </c>
      <c r="C133" s="24">
        <v>70</v>
      </c>
      <c r="D133" s="21">
        <v>70</v>
      </c>
      <c r="E133" s="18">
        <v>67</v>
      </c>
      <c r="F133" s="16">
        <v>70</v>
      </c>
      <c r="G133" s="27" t="str">
        <f t="shared" si="5"/>
        <v>McCormick</v>
      </c>
      <c r="H133" s="27">
        <v>24</v>
      </c>
      <c r="I133" s="28">
        <f t="shared" si="6"/>
        <v>70</v>
      </c>
      <c r="J133" s="29" t="s">
        <v>743</v>
      </c>
      <c r="K133" s="29" t="s">
        <v>9</v>
      </c>
      <c r="L133" s="70">
        <v>1</v>
      </c>
      <c r="M133" s="71">
        <v>1050000</v>
      </c>
      <c r="N133" s="27" t="s">
        <v>774</v>
      </c>
    </row>
    <row r="134" spans="1:14">
      <c r="A134" s="4" t="s">
        <v>244</v>
      </c>
      <c r="B134" s="4" t="s">
        <v>14</v>
      </c>
      <c r="C134" s="24">
        <v>75</v>
      </c>
      <c r="D134" s="21">
        <v>75</v>
      </c>
      <c r="E134" s="18">
        <v>60</v>
      </c>
      <c r="F134" s="16">
        <v>65</v>
      </c>
      <c r="G134" s="27" t="str">
        <f t="shared" si="5"/>
        <v>Lindstrom</v>
      </c>
      <c r="H134" s="27">
        <v>24</v>
      </c>
      <c r="I134" s="28">
        <f t="shared" si="6"/>
        <v>71.666666666666671</v>
      </c>
      <c r="J134" s="29" t="s">
        <v>737</v>
      </c>
      <c r="K134" s="29" t="s">
        <v>722</v>
      </c>
      <c r="L134" s="27">
        <v>1</v>
      </c>
      <c r="M134" s="71">
        <v>550000</v>
      </c>
      <c r="N134" s="27" t="s">
        <v>774</v>
      </c>
    </row>
    <row r="135" spans="1:14">
      <c r="A135" s="4" t="s">
        <v>242</v>
      </c>
      <c r="B135" s="4" t="s">
        <v>14</v>
      </c>
      <c r="C135" s="24">
        <v>77</v>
      </c>
      <c r="D135" s="21">
        <v>70</v>
      </c>
      <c r="E135" s="18">
        <v>70</v>
      </c>
      <c r="F135" s="16">
        <v>65.5</v>
      </c>
      <c r="G135" s="27" t="str">
        <f t="shared" si="5"/>
        <v>Novotny</v>
      </c>
      <c r="H135" s="27">
        <v>24</v>
      </c>
      <c r="I135" s="28">
        <f t="shared" si="6"/>
        <v>70.833333333333329</v>
      </c>
      <c r="J135" s="29" t="s">
        <v>737</v>
      </c>
      <c r="K135" s="29" t="s">
        <v>722</v>
      </c>
      <c r="L135" s="70">
        <v>2</v>
      </c>
      <c r="M135" s="71">
        <v>750000</v>
      </c>
      <c r="N135" s="27" t="s">
        <v>774</v>
      </c>
    </row>
    <row r="136" spans="1:14">
      <c r="A136" s="4" t="s">
        <v>248</v>
      </c>
      <c r="B136" s="4" t="s">
        <v>14</v>
      </c>
      <c r="C136" s="24">
        <v>70</v>
      </c>
      <c r="D136" s="21">
        <v>70</v>
      </c>
      <c r="E136" s="18">
        <v>60</v>
      </c>
      <c r="F136" s="16">
        <v>70</v>
      </c>
      <c r="G136" s="27" t="str">
        <f t="shared" si="5"/>
        <v>Perrault</v>
      </c>
      <c r="H136" s="27">
        <v>24</v>
      </c>
      <c r="I136" s="28">
        <f t="shared" si="6"/>
        <v>70</v>
      </c>
      <c r="J136" s="29" t="s">
        <v>743</v>
      </c>
      <c r="K136" s="29" t="s">
        <v>721</v>
      </c>
      <c r="L136" s="70">
        <v>1</v>
      </c>
      <c r="M136" s="71">
        <v>600000</v>
      </c>
      <c r="N136" s="27" t="s">
        <v>774</v>
      </c>
    </row>
    <row r="137" spans="1:14">
      <c r="A137" s="4" t="s">
        <v>237</v>
      </c>
      <c r="B137" s="4" t="s">
        <v>9</v>
      </c>
      <c r="C137" s="24">
        <v>65</v>
      </c>
      <c r="D137" s="21">
        <v>55</v>
      </c>
      <c r="E137" s="18">
        <v>70</v>
      </c>
      <c r="F137" s="16">
        <v>65</v>
      </c>
      <c r="G137" s="27" t="str">
        <f t="shared" si="5"/>
        <v>Woywitka</v>
      </c>
      <c r="H137" s="27">
        <v>24</v>
      </c>
      <c r="I137" s="28">
        <f t="shared" si="6"/>
        <v>61.666666666666664</v>
      </c>
      <c r="J137" s="29" t="s">
        <v>746</v>
      </c>
      <c r="K137" s="29" t="s">
        <v>722</v>
      </c>
      <c r="L137" s="70">
        <v>1</v>
      </c>
      <c r="M137" s="71">
        <v>725000</v>
      </c>
      <c r="N137" s="27" t="s">
        <v>774</v>
      </c>
    </row>
    <row r="138" spans="1:14">
      <c r="A138" s="30" t="s">
        <v>732</v>
      </c>
      <c r="B138" s="27" t="s">
        <v>14</v>
      </c>
      <c r="C138" s="31">
        <v>71</v>
      </c>
      <c r="D138" s="32">
        <v>71</v>
      </c>
      <c r="E138" s="33">
        <v>63</v>
      </c>
      <c r="F138" s="34">
        <v>67</v>
      </c>
      <c r="G138" s="27" t="str">
        <f t="shared" si="5"/>
        <v>Ebbett</v>
      </c>
      <c r="H138" s="30">
        <v>24</v>
      </c>
      <c r="I138" s="28">
        <f t="shared" si="6"/>
        <v>69.666666666666671</v>
      </c>
      <c r="J138" s="27" t="s">
        <v>737</v>
      </c>
      <c r="K138" s="27" t="s">
        <v>722</v>
      </c>
      <c r="L138" s="70">
        <v>2</v>
      </c>
      <c r="M138" s="71">
        <v>550000</v>
      </c>
      <c r="N138" s="27" t="s">
        <v>774</v>
      </c>
    </row>
    <row r="139" spans="1:14">
      <c r="A139" s="4" t="s">
        <v>443</v>
      </c>
      <c r="B139" s="4" t="s">
        <v>14</v>
      </c>
      <c r="C139" s="24">
        <v>68</v>
      </c>
      <c r="D139" s="21">
        <v>70</v>
      </c>
      <c r="E139" s="18">
        <v>62</v>
      </c>
      <c r="F139" s="16">
        <v>66.5</v>
      </c>
      <c r="G139" s="27" t="str">
        <f t="shared" si="5"/>
        <v>Carter</v>
      </c>
      <c r="H139" s="27">
        <v>24</v>
      </c>
      <c r="I139" s="28">
        <f t="shared" si="6"/>
        <v>68.166666666666671</v>
      </c>
      <c r="J139" s="29" t="s">
        <v>743</v>
      </c>
      <c r="K139" s="29" t="s">
        <v>724</v>
      </c>
      <c r="L139" s="70">
        <v>3</v>
      </c>
      <c r="M139" s="71">
        <v>625000</v>
      </c>
      <c r="N139" s="27" t="s">
        <v>774</v>
      </c>
    </row>
    <row r="140" spans="1:14">
      <c r="A140" s="30" t="s">
        <v>563</v>
      </c>
      <c r="B140" s="27" t="s">
        <v>14</v>
      </c>
      <c r="C140" s="31">
        <v>68</v>
      </c>
      <c r="D140" s="32">
        <v>65</v>
      </c>
      <c r="E140" s="33">
        <v>77</v>
      </c>
      <c r="F140" s="34">
        <v>66</v>
      </c>
      <c r="G140" s="27" t="str">
        <f t="shared" si="5"/>
        <v>Goc</v>
      </c>
      <c r="H140" s="30">
        <v>24</v>
      </c>
      <c r="I140" s="28">
        <f t="shared" si="6"/>
        <v>66.333333333333329</v>
      </c>
      <c r="J140" s="27" t="s">
        <v>738</v>
      </c>
      <c r="K140" s="27" t="s">
        <v>722</v>
      </c>
      <c r="L140" s="27">
        <v>1</v>
      </c>
      <c r="M140" s="71">
        <v>775000</v>
      </c>
      <c r="N140" s="27" t="s">
        <v>774</v>
      </c>
    </row>
    <row r="141" spans="1:14">
      <c r="A141" s="4" t="s">
        <v>408</v>
      </c>
      <c r="B141" s="4" t="s">
        <v>9</v>
      </c>
      <c r="C141" s="24">
        <v>75</v>
      </c>
      <c r="D141" s="21">
        <v>75</v>
      </c>
      <c r="E141" s="18">
        <v>65</v>
      </c>
      <c r="F141" s="16">
        <v>70</v>
      </c>
      <c r="G141" s="27" t="str">
        <f t="shared" si="5"/>
        <v>Harrold</v>
      </c>
      <c r="H141" s="27">
        <v>24</v>
      </c>
      <c r="I141" s="28">
        <f t="shared" si="6"/>
        <v>73.333333333333329</v>
      </c>
      <c r="J141" s="29" t="s">
        <v>746</v>
      </c>
      <c r="K141" s="29" t="s">
        <v>720</v>
      </c>
      <c r="L141" s="27">
        <v>3</v>
      </c>
      <c r="M141" s="71">
        <v>760000</v>
      </c>
      <c r="N141" s="27" t="s">
        <v>774</v>
      </c>
    </row>
    <row r="142" spans="1:14">
      <c r="A142" s="4" t="s">
        <v>260</v>
      </c>
      <c r="B142" s="4" t="s">
        <v>11</v>
      </c>
      <c r="C142" s="24">
        <v>63</v>
      </c>
      <c r="D142" s="21">
        <v>68</v>
      </c>
      <c r="E142" s="18">
        <v>60</v>
      </c>
      <c r="F142" s="16">
        <v>69</v>
      </c>
      <c r="G142" s="27" t="str">
        <f t="shared" si="5"/>
        <v>Tootoo</v>
      </c>
      <c r="H142" s="27">
        <v>24</v>
      </c>
      <c r="I142" s="28">
        <f t="shared" si="6"/>
        <v>66.666666666666671</v>
      </c>
      <c r="J142" s="29" t="s">
        <v>736</v>
      </c>
      <c r="K142" s="29" t="s">
        <v>721</v>
      </c>
      <c r="L142" s="70">
        <v>2</v>
      </c>
      <c r="M142" s="71">
        <v>975000</v>
      </c>
      <c r="N142" s="27" t="s">
        <v>774</v>
      </c>
    </row>
    <row r="143" spans="1:14">
      <c r="A143" s="4" t="s">
        <v>494</v>
      </c>
      <c r="B143" s="4" t="s">
        <v>9</v>
      </c>
      <c r="C143" s="24">
        <v>75</v>
      </c>
      <c r="D143" s="21">
        <v>70</v>
      </c>
      <c r="E143" s="18">
        <v>65</v>
      </c>
      <c r="F143" s="16">
        <v>62.5</v>
      </c>
      <c r="G143" s="27" t="str">
        <f t="shared" si="5"/>
        <v>Eminger</v>
      </c>
      <c r="H143" s="27">
        <v>24</v>
      </c>
      <c r="I143" s="28">
        <f t="shared" si="6"/>
        <v>69.166666666666671</v>
      </c>
      <c r="J143" s="29" t="s">
        <v>738</v>
      </c>
      <c r="K143" s="29" t="s">
        <v>720</v>
      </c>
      <c r="L143" s="70">
        <v>1</v>
      </c>
      <c r="M143" s="71">
        <v>762000</v>
      </c>
      <c r="N143" s="27" t="s">
        <v>774</v>
      </c>
    </row>
    <row r="144" spans="1:14">
      <c r="A144" s="4" t="s">
        <v>59</v>
      </c>
      <c r="B144" s="4" t="s">
        <v>14</v>
      </c>
      <c r="C144" s="24">
        <v>65</v>
      </c>
      <c r="D144" s="21">
        <v>60</v>
      </c>
      <c r="E144" s="18">
        <v>81</v>
      </c>
      <c r="F144" s="16">
        <v>70</v>
      </c>
      <c r="G144" s="27" t="str">
        <f t="shared" si="5"/>
        <v>Gordon</v>
      </c>
      <c r="H144" s="27">
        <v>24</v>
      </c>
      <c r="I144" s="28">
        <f t="shared" si="6"/>
        <v>65</v>
      </c>
      <c r="J144" s="29" t="s">
        <v>738</v>
      </c>
      <c r="K144" s="29" t="s">
        <v>14</v>
      </c>
      <c r="L144" s="70">
        <v>1</v>
      </c>
      <c r="M144" s="71">
        <v>775000</v>
      </c>
      <c r="N144" s="27" t="s">
        <v>774</v>
      </c>
    </row>
    <row r="145" spans="1:14">
      <c r="A145" s="4" t="s">
        <v>308</v>
      </c>
      <c r="B145" s="4" t="s">
        <v>9</v>
      </c>
      <c r="C145" s="24">
        <v>75</v>
      </c>
      <c r="D145" s="21">
        <v>74</v>
      </c>
      <c r="E145" s="18">
        <v>60</v>
      </c>
      <c r="F145" s="16">
        <v>75</v>
      </c>
      <c r="G145" s="27" t="str">
        <f t="shared" si="5"/>
        <v>Giordano</v>
      </c>
      <c r="H145" s="27">
        <v>24</v>
      </c>
      <c r="I145" s="28">
        <f t="shared" si="6"/>
        <v>74.666666666666671</v>
      </c>
      <c r="J145" s="29" t="s">
        <v>746</v>
      </c>
      <c r="K145" s="29" t="s">
        <v>721</v>
      </c>
      <c r="L145" s="70">
        <v>3</v>
      </c>
      <c r="M145" s="71">
        <v>1000000</v>
      </c>
      <c r="N145" s="27" t="s">
        <v>774</v>
      </c>
    </row>
    <row r="146" spans="1:14">
      <c r="A146" s="4" t="s">
        <v>67</v>
      </c>
      <c r="B146" s="4" t="s">
        <v>9</v>
      </c>
      <c r="C146" s="24">
        <v>72</v>
      </c>
      <c r="D146" s="21">
        <v>68</v>
      </c>
      <c r="E146" s="18">
        <v>60</v>
      </c>
      <c r="F146" s="16">
        <v>69</v>
      </c>
      <c r="G146" s="27" t="str">
        <f t="shared" si="5"/>
        <v>Bell</v>
      </c>
      <c r="H146" s="27">
        <v>24</v>
      </c>
      <c r="I146" s="28">
        <f t="shared" si="6"/>
        <v>69.666666666666671</v>
      </c>
      <c r="J146" s="29" t="s">
        <v>746</v>
      </c>
      <c r="K146" s="29" t="s">
        <v>722</v>
      </c>
      <c r="L146" s="70">
        <v>1</v>
      </c>
      <c r="M146" s="71">
        <v>550000</v>
      </c>
      <c r="N146" s="27" t="s">
        <v>774</v>
      </c>
    </row>
    <row r="147" spans="1:14">
      <c r="A147" s="30" t="s">
        <v>556</v>
      </c>
      <c r="B147" s="27" t="s">
        <v>7</v>
      </c>
      <c r="C147" s="31">
        <v>64</v>
      </c>
      <c r="D147" s="32">
        <v>67</v>
      </c>
      <c r="E147" s="33">
        <v>81</v>
      </c>
      <c r="F147" s="34">
        <v>61</v>
      </c>
      <c r="G147" s="27" t="str">
        <f t="shared" si="5"/>
        <v>Dwyer</v>
      </c>
      <c r="H147" s="30">
        <v>24</v>
      </c>
      <c r="I147" s="28">
        <f t="shared" si="6"/>
        <v>64</v>
      </c>
      <c r="J147" s="27" t="s">
        <v>738</v>
      </c>
      <c r="K147" s="27" t="s">
        <v>722</v>
      </c>
      <c r="L147" s="70">
        <v>1</v>
      </c>
      <c r="M147" s="71">
        <v>550000</v>
      </c>
      <c r="N147" s="27" t="s">
        <v>774</v>
      </c>
    </row>
    <row r="148" spans="1:14">
      <c r="A148" s="4" t="s">
        <v>173</v>
      </c>
      <c r="B148" s="4" t="s">
        <v>7</v>
      </c>
      <c r="C148" s="24">
        <v>64</v>
      </c>
      <c r="D148" s="21">
        <v>66</v>
      </c>
      <c r="E148" s="18">
        <v>72</v>
      </c>
      <c r="F148" s="16">
        <v>62.5</v>
      </c>
      <c r="G148" s="27" t="str">
        <f t="shared" si="5"/>
        <v>Nystrom</v>
      </c>
      <c r="H148" s="27">
        <v>24</v>
      </c>
      <c r="I148" s="28">
        <f t="shared" si="6"/>
        <v>64.166666666666671</v>
      </c>
      <c r="J148" s="29" t="s">
        <v>742</v>
      </c>
      <c r="K148" s="29" t="s">
        <v>723</v>
      </c>
      <c r="L148" s="70">
        <v>2</v>
      </c>
      <c r="M148" s="71">
        <v>687000</v>
      </c>
      <c r="N148" s="27" t="s">
        <v>774</v>
      </c>
    </row>
    <row r="149" spans="1:14">
      <c r="A149" s="4" t="s">
        <v>10</v>
      </c>
      <c r="B149" s="4" t="s">
        <v>11</v>
      </c>
      <c r="C149" s="24">
        <v>62</v>
      </c>
      <c r="D149" s="21">
        <v>58</v>
      </c>
      <c r="E149" s="18">
        <v>72</v>
      </c>
      <c r="F149" s="16">
        <v>59.5</v>
      </c>
      <c r="G149" s="27" t="str">
        <f t="shared" si="5"/>
        <v>Burish</v>
      </c>
      <c r="H149" s="27">
        <v>24</v>
      </c>
      <c r="I149" s="28">
        <f t="shared" si="6"/>
        <v>59.833333333333336</v>
      </c>
      <c r="J149" s="29" t="s">
        <v>742</v>
      </c>
      <c r="K149" s="29" t="s">
        <v>720</v>
      </c>
      <c r="L149" s="70">
        <v>2</v>
      </c>
      <c r="M149" s="71">
        <v>712000</v>
      </c>
      <c r="N149" s="27" t="s">
        <v>774</v>
      </c>
    </row>
    <row r="150" spans="1:14">
      <c r="A150" s="4" t="s">
        <v>77</v>
      </c>
      <c r="B150" s="4" t="s">
        <v>14</v>
      </c>
      <c r="C150" s="24">
        <v>72</v>
      </c>
      <c r="D150" s="21">
        <v>78</v>
      </c>
      <c r="E150" s="18">
        <v>65</v>
      </c>
      <c r="F150" s="16">
        <v>80</v>
      </c>
      <c r="G150" s="27" t="str">
        <f t="shared" si="5"/>
        <v>Boyle</v>
      </c>
      <c r="H150" s="27">
        <v>23</v>
      </c>
      <c r="I150" s="28">
        <f t="shared" si="6"/>
        <v>76.666666666666671</v>
      </c>
      <c r="J150" s="29" t="s">
        <v>736</v>
      </c>
      <c r="K150" s="29" t="s">
        <v>722</v>
      </c>
      <c r="L150" s="70">
        <v>1</v>
      </c>
      <c r="M150" s="71">
        <v>835000</v>
      </c>
      <c r="N150" s="27" t="s">
        <v>774</v>
      </c>
    </row>
    <row r="151" spans="1:14">
      <c r="A151" s="4" t="s">
        <v>363</v>
      </c>
      <c r="B151" s="4" t="s">
        <v>14</v>
      </c>
      <c r="C151" s="24">
        <v>80</v>
      </c>
      <c r="D151" s="21">
        <v>80</v>
      </c>
      <c r="E151" s="18">
        <v>55</v>
      </c>
      <c r="F151" s="16">
        <v>68.5</v>
      </c>
      <c r="G151" s="27" t="str">
        <f t="shared" si="5"/>
        <v>Grabovski</v>
      </c>
      <c r="H151" s="27">
        <v>23</v>
      </c>
      <c r="I151" s="28">
        <f t="shared" si="6"/>
        <v>76.166666666666671</v>
      </c>
      <c r="J151" s="29" t="s">
        <v>737</v>
      </c>
      <c r="K151" s="29" t="s">
        <v>721</v>
      </c>
      <c r="L151" s="70">
        <v>1</v>
      </c>
      <c r="M151" s="71">
        <v>850000</v>
      </c>
      <c r="N151" s="27" t="s">
        <v>774</v>
      </c>
    </row>
    <row r="152" spans="1:14">
      <c r="A152" s="4" t="s">
        <v>187</v>
      </c>
      <c r="B152" s="4" t="s">
        <v>14</v>
      </c>
      <c r="C152" s="24">
        <v>78</v>
      </c>
      <c r="D152" s="21">
        <v>80</v>
      </c>
      <c r="E152" s="18">
        <v>50</v>
      </c>
      <c r="F152" s="16">
        <v>67.5</v>
      </c>
      <c r="G152" s="27" t="str">
        <f t="shared" si="5"/>
        <v>Nielsen</v>
      </c>
      <c r="H152" s="27">
        <v>23</v>
      </c>
      <c r="I152" s="28">
        <f t="shared" si="6"/>
        <v>75.166666666666671</v>
      </c>
      <c r="J152" s="29" t="s">
        <v>737</v>
      </c>
      <c r="K152" s="29" t="s">
        <v>721</v>
      </c>
      <c r="L152" s="70">
        <v>4</v>
      </c>
      <c r="M152" s="71">
        <v>900000</v>
      </c>
      <c r="N152" s="27" t="s">
        <v>774</v>
      </c>
    </row>
    <row r="153" spans="1:14">
      <c r="A153" s="4" t="s">
        <v>385</v>
      </c>
      <c r="B153" s="4" t="s">
        <v>9</v>
      </c>
      <c r="C153" s="24">
        <v>60</v>
      </c>
      <c r="D153" s="21">
        <v>45</v>
      </c>
      <c r="E153" s="18">
        <v>77</v>
      </c>
      <c r="F153" s="16">
        <v>55</v>
      </c>
      <c r="G153" s="27" t="str">
        <f t="shared" si="5"/>
        <v>Tollefsen</v>
      </c>
      <c r="H153" s="27">
        <v>23</v>
      </c>
      <c r="I153" s="28">
        <f t="shared" si="6"/>
        <v>53.333333333333336</v>
      </c>
      <c r="J153" s="29" t="s">
        <v>738</v>
      </c>
      <c r="K153" s="29" t="s">
        <v>721</v>
      </c>
      <c r="L153" s="27">
        <v>2</v>
      </c>
      <c r="M153" s="71">
        <v>900000</v>
      </c>
      <c r="N153" s="27" t="s">
        <v>774</v>
      </c>
    </row>
    <row r="154" spans="1:14">
      <c r="A154" s="4" t="s">
        <v>499</v>
      </c>
      <c r="B154" s="4" t="s">
        <v>9</v>
      </c>
      <c r="C154" s="24">
        <v>66</v>
      </c>
      <c r="D154" s="21">
        <v>65</v>
      </c>
      <c r="E154" s="18">
        <v>75</v>
      </c>
      <c r="F154" s="16">
        <v>62.5</v>
      </c>
      <c r="G154" s="27" t="str">
        <f t="shared" si="5"/>
        <v>Wagner</v>
      </c>
      <c r="H154" s="27">
        <v>23</v>
      </c>
      <c r="I154" s="28">
        <f t="shared" si="6"/>
        <v>64.5</v>
      </c>
      <c r="J154" s="29" t="s">
        <v>738</v>
      </c>
      <c r="K154" s="29" t="s">
        <v>721</v>
      </c>
      <c r="L154" s="70">
        <v>2</v>
      </c>
      <c r="M154" s="71">
        <v>872000</v>
      </c>
      <c r="N154" s="27" t="s">
        <v>774</v>
      </c>
    </row>
    <row r="155" spans="1:14">
      <c r="A155" s="4" t="s">
        <v>265</v>
      </c>
      <c r="B155" s="4" t="s">
        <v>14</v>
      </c>
      <c r="C155" s="24">
        <v>75</v>
      </c>
      <c r="D155" s="21">
        <v>78</v>
      </c>
      <c r="E155" s="18">
        <v>72</v>
      </c>
      <c r="F155" s="16">
        <v>67</v>
      </c>
      <c r="G155" s="27" t="str">
        <f t="shared" si="5"/>
        <v>Kreps</v>
      </c>
      <c r="H155" s="27">
        <v>23</v>
      </c>
      <c r="I155" s="28">
        <f t="shared" si="6"/>
        <v>73.333333333333329</v>
      </c>
      <c r="J155" s="29" t="s">
        <v>743</v>
      </c>
      <c r="K155" s="29" t="s">
        <v>720</v>
      </c>
      <c r="L155" s="70">
        <v>2</v>
      </c>
      <c r="M155" s="71">
        <v>700000</v>
      </c>
      <c r="N155" s="27" t="s">
        <v>774</v>
      </c>
    </row>
    <row r="156" spans="1:14">
      <c r="A156" s="4" t="s">
        <v>392</v>
      </c>
      <c r="B156" s="4" t="s">
        <v>11</v>
      </c>
      <c r="C156" s="24">
        <v>72</v>
      </c>
      <c r="D156" s="21">
        <v>72</v>
      </c>
      <c r="E156" s="18">
        <v>60</v>
      </c>
      <c r="F156" s="16">
        <v>70</v>
      </c>
      <c r="G156" s="27" t="str">
        <f t="shared" si="5"/>
        <v>Eaves</v>
      </c>
      <c r="H156" s="27">
        <v>23</v>
      </c>
      <c r="I156" s="28">
        <f t="shared" si="6"/>
        <v>71.333333333333329</v>
      </c>
      <c r="J156" s="29" t="s">
        <v>737</v>
      </c>
      <c r="K156" s="29" t="s">
        <v>722</v>
      </c>
      <c r="L156" s="70">
        <v>3</v>
      </c>
      <c r="M156" s="71">
        <v>1400000</v>
      </c>
      <c r="N156" s="27" t="s">
        <v>774</v>
      </c>
    </row>
    <row r="157" spans="1:14">
      <c r="A157" s="30" t="s">
        <v>547</v>
      </c>
      <c r="B157" s="27" t="s">
        <v>9</v>
      </c>
      <c r="C157" s="31">
        <v>64</v>
      </c>
      <c r="D157" s="32">
        <v>65</v>
      </c>
      <c r="E157" s="33">
        <v>73</v>
      </c>
      <c r="F157" s="34">
        <v>66</v>
      </c>
      <c r="G157" s="27" t="str">
        <f t="shared" si="5"/>
        <v>Boychuk</v>
      </c>
      <c r="H157" s="30">
        <v>23</v>
      </c>
      <c r="I157" s="28">
        <f t="shared" si="6"/>
        <v>65</v>
      </c>
      <c r="J157" s="30" t="s">
        <v>738</v>
      </c>
      <c r="K157" s="30" t="s">
        <v>721</v>
      </c>
      <c r="L157" s="70">
        <v>1</v>
      </c>
      <c r="M157" s="71">
        <v>550000</v>
      </c>
      <c r="N157" s="27" t="s">
        <v>774</v>
      </c>
    </row>
    <row r="158" spans="1:14">
      <c r="A158" s="4" t="s">
        <v>154</v>
      </c>
      <c r="B158" s="4" t="s">
        <v>9</v>
      </c>
      <c r="C158" s="24">
        <v>68</v>
      </c>
      <c r="D158" s="21">
        <v>64</v>
      </c>
      <c r="E158" s="18">
        <v>70</v>
      </c>
      <c r="F158" s="16">
        <v>64</v>
      </c>
      <c r="G158" s="27" t="str">
        <f t="shared" si="5"/>
        <v>Meech</v>
      </c>
      <c r="H158" s="27">
        <v>23</v>
      </c>
      <c r="I158" s="28">
        <f t="shared" si="6"/>
        <v>65.333333333333329</v>
      </c>
      <c r="J158" s="29" t="s">
        <v>738</v>
      </c>
      <c r="K158" s="29" t="s">
        <v>720</v>
      </c>
      <c r="L158" s="70">
        <v>3</v>
      </c>
      <c r="M158" s="71">
        <v>550000</v>
      </c>
      <c r="N158" s="27" t="s">
        <v>774</v>
      </c>
    </row>
    <row r="159" spans="1:14">
      <c r="A159" s="4" t="s">
        <v>49</v>
      </c>
      <c r="B159" s="4" t="s">
        <v>7</v>
      </c>
      <c r="C159" s="24">
        <v>65</v>
      </c>
      <c r="D159" s="21">
        <v>65</v>
      </c>
      <c r="E159" s="18">
        <v>60</v>
      </c>
      <c r="F159" s="16">
        <v>65</v>
      </c>
      <c r="G159" s="27" t="str">
        <f t="shared" si="5"/>
        <v>Eager</v>
      </c>
      <c r="H159" s="27">
        <v>23</v>
      </c>
      <c r="I159" s="28">
        <f t="shared" si="6"/>
        <v>65</v>
      </c>
      <c r="J159" s="29" t="s">
        <v>742</v>
      </c>
      <c r="K159" s="29" t="s">
        <v>721</v>
      </c>
      <c r="L159" s="70">
        <v>1</v>
      </c>
      <c r="M159" s="71">
        <v>600000</v>
      </c>
      <c r="N159" s="27" t="s">
        <v>774</v>
      </c>
    </row>
    <row r="160" spans="1:14">
      <c r="A160" s="4" t="s">
        <v>284</v>
      </c>
      <c r="B160" s="4" t="s">
        <v>14</v>
      </c>
      <c r="C160" s="24">
        <v>74</v>
      </c>
      <c r="D160" s="21">
        <v>70</v>
      </c>
      <c r="E160" s="18">
        <v>70</v>
      </c>
      <c r="F160" s="16">
        <v>66.5</v>
      </c>
      <c r="G160" s="27" t="str">
        <f t="shared" si="5"/>
        <v>Brodziak</v>
      </c>
      <c r="H160" s="27">
        <v>23</v>
      </c>
      <c r="I160" s="28">
        <f t="shared" si="6"/>
        <v>70.166666666666671</v>
      </c>
      <c r="J160" s="29" t="s">
        <v>737</v>
      </c>
      <c r="K160" s="29" t="s">
        <v>721</v>
      </c>
      <c r="L160" s="27">
        <v>1</v>
      </c>
      <c r="M160" s="71">
        <v>550000</v>
      </c>
      <c r="N160" s="27" t="s">
        <v>774</v>
      </c>
    </row>
    <row r="161" spans="1:14">
      <c r="A161" s="4" t="s">
        <v>87</v>
      </c>
      <c r="B161" s="4" t="s">
        <v>9</v>
      </c>
      <c r="C161" s="24">
        <v>72</v>
      </c>
      <c r="D161" s="21">
        <v>60</v>
      </c>
      <c r="E161" s="18">
        <v>70</v>
      </c>
      <c r="F161" s="16">
        <v>50</v>
      </c>
      <c r="G161" s="27" t="str">
        <f t="shared" si="5"/>
        <v>Gervais</v>
      </c>
      <c r="H161" s="27">
        <v>23</v>
      </c>
      <c r="I161" s="28">
        <f t="shared" si="6"/>
        <v>60.666666666666664</v>
      </c>
      <c r="J161" s="29" t="s">
        <v>738</v>
      </c>
      <c r="K161" s="29" t="s">
        <v>722</v>
      </c>
      <c r="L161" s="70">
        <v>3</v>
      </c>
      <c r="M161" s="71">
        <v>750000</v>
      </c>
      <c r="N161" s="27" t="s">
        <v>774</v>
      </c>
    </row>
    <row r="162" spans="1:14">
      <c r="A162" s="30" t="s">
        <v>590</v>
      </c>
      <c r="B162" s="27" t="s">
        <v>9</v>
      </c>
      <c r="C162" s="31">
        <v>62</v>
      </c>
      <c r="D162" s="32">
        <v>58</v>
      </c>
      <c r="E162" s="33">
        <v>69</v>
      </c>
      <c r="F162" s="34">
        <v>61</v>
      </c>
      <c r="G162" s="27" t="str">
        <f t="shared" si="5"/>
        <v>Pardy</v>
      </c>
      <c r="H162" s="30">
        <v>23</v>
      </c>
      <c r="I162" s="28">
        <f t="shared" si="6"/>
        <v>60.333333333333336</v>
      </c>
      <c r="J162" s="30" t="s">
        <v>738</v>
      </c>
      <c r="K162" s="30" t="s">
        <v>721</v>
      </c>
      <c r="L162" s="70">
        <v>4</v>
      </c>
      <c r="M162" s="71">
        <v>700000</v>
      </c>
      <c r="N162" s="27" t="s">
        <v>774</v>
      </c>
    </row>
    <row r="163" spans="1:14">
      <c r="A163" s="4" t="s">
        <v>43</v>
      </c>
      <c r="B163" s="4" t="s">
        <v>9</v>
      </c>
      <c r="C163" s="24">
        <v>70</v>
      </c>
      <c r="D163" s="21">
        <v>70</v>
      </c>
      <c r="E163" s="18">
        <v>69</v>
      </c>
      <c r="F163" s="16">
        <v>77</v>
      </c>
      <c r="G163" s="27" t="str">
        <f t="shared" si="5"/>
        <v>Babchuk</v>
      </c>
      <c r="H163" s="27">
        <v>23</v>
      </c>
      <c r="I163" s="28">
        <f t="shared" si="6"/>
        <v>72.333333333333329</v>
      </c>
      <c r="J163" s="29" t="s">
        <v>738</v>
      </c>
      <c r="K163" s="29" t="s">
        <v>720</v>
      </c>
      <c r="L163" s="70">
        <v>1</v>
      </c>
      <c r="M163" s="71">
        <v>1000000</v>
      </c>
      <c r="N163" s="27" t="s">
        <v>774</v>
      </c>
    </row>
    <row r="164" spans="1:14">
      <c r="A164" s="30" t="s">
        <v>558</v>
      </c>
      <c r="B164" s="27" t="s">
        <v>9</v>
      </c>
      <c r="C164" s="31">
        <v>64</v>
      </c>
      <c r="D164" s="32">
        <v>62</v>
      </c>
      <c r="E164" s="33">
        <v>68</v>
      </c>
      <c r="F164" s="34">
        <v>61</v>
      </c>
      <c r="G164" s="27" t="str">
        <f t="shared" si="5"/>
        <v>Ericsson</v>
      </c>
      <c r="H164" s="30">
        <v>23</v>
      </c>
      <c r="I164" s="28">
        <f t="shared" si="6"/>
        <v>62.333333333333336</v>
      </c>
      <c r="J164" s="30" t="s">
        <v>738</v>
      </c>
      <c r="K164" s="30" t="s">
        <v>721</v>
      </c>
      <c r="L164" s="70">
        <v>3</v>
      </c>
      <c r="M164" s="71">
        <v>900000</v>
      </c>
      <c r="N164" s="27" t="s">
        <v>774</v>
      </c>
    </row>
    <row r="165" spans="1:14">
      <c r="A165" s="4" t="s">
        <v>449</v>
      </c>
      <c r="B165" s="4" t="s">
        <v>9</v>
      </c>
      <c r="C165" s="24">
        <v>60</v>
      </c>
      <c r="D165" s="21">
        <v>40</v>
      </c>
      <c r="E165" s="18">
        <v>68</v>
      </c>
      <c r="F165" s="16">
        <v>59</v>
      </c>
      <c r="G165" s="27" t="str">
        <f t="shared" si="5"/>
        <v>O'Byrne</v>
      </c>
      <c r="H165" s="27">
        <v>23</v>
      </c>
      <c r="I165" s="28">
        <f t="shared" si="6"/>
        <v>53</v>
      </c>
      <c r="J165" s="29" t="s">
        <v>738</v>
      </c>
      <c r="K165" s="29" t="s">
        <v>721</v>
      </c>
      <c r="L165" s="27">
        <v>3</v>
      </c>
      <c r="M165" s="71">
        <v>900000</v>
      </c>
      <c r="N165" s="27" t="s">
        <v>774</v>
      </c>
    </row>
    <row r="166" spans="1:14">
      <c r="A166" s="4" t="s">
        <v>142</v>
      </c>
      <c r="B166" s="4" t="s">
        <v>11</v>
      </c>
      <c r="C166" s="24">
        <v>70</v>
      </c>
      <c r="D166" s="21">
        <v>70</v>
      </c>
      <c r="E166" s="18">
        <v>65</v>
      </c>
      <c r="F166" s="16">
        <v>68.5</v>
      </c>
      <c r="G166" s="27" t="str">
        <f t="shared" si="5"/>
        <v>Jones</v>
      </c>
      <c r="H166" s="27">
        <v>23</v>
      </c>
      <c r="I166" s="28">
        <f t="shared" si="6"/>
        <v>69.5</v>
      </c>
      <c r="J166" s="29" t="s">
        <v>743</v>
      </c>
      <c r="K166" s="29" t="s">
        <v>721</v>
      </c>
      <c r="L166" s="70">
        <v>2</v>
      </c>
      <c r="M166" s="71">
        <v>550000</v>
      </c>
      <c r="N166" s="27" t="s">
        <v>774</v>
      </c>
    </row>
    <row r="167" spans="1:14">
      <c r="A167" s="30" t="s">
        <v>561</v>
      </c>
      <c r="B167" s="27" t="s">
        <v>9</v>
      </c>
      <c r="C167" s="31">
        <v>68</v>
      </c>
      <c r="D167" s="32">
        <v>66</v>
      </c>
      <c r="E167" s="33">
        <v>67</v>
      </c>
      <c r="F167" s="34">
        <v>70</v>
      </c>
      <c r="G167" s="27" t="str">
        <f t="shared" si="5"/>
        <v>Garrison</v>
      </c>
      <c r="H167" s="30">
        <v>23</v>
      </c>
      <c r="I167" s="28">
        <f t="shared" si="6"/>
        <v>68</v>
      </c>
      <c r="J167" s="30" t="s">
        <v>742</v>
      </c>
      <c r="K167" s="30" t="s">
        <v>721</v>
      </c>
      <c r="L167" s="70">
        <v>2</v>
      </c>
      <c r="M167" s="71">
        <v>1077000</v>
      </c>
      <c r="N167" s="27" t="s">
        <v>774</v>
      </c>
    </row>
    <row r="168" spans="1:14">
      <c r="A168" s="4" t="s">
        <v>353</v>
      </c>
      <c r="B168" s="4" t="s">
        <v>9</v>
      </c>
      <c r="C168" s="24">
        <v>63</v>
      </c>
      <c r="D168" s="21">
        <v>63</v>
      </c>
      <c r="E168" s="18">
        <v>66</v>
      </c>
      <c r="F168" s="16">
        <v>57</v>
      </c>
      <c r="G168" s="27" t="str">
        <f t="shared" si="5"/>
        <v>Lundin</v>
      </c>
      <c r="H168" s="27">
        <v>23</v>
      </c>
      <c r="I168" s="28">
        <f t="shared" si="6"/>
        <v>61</v>
      </c>
      <c r="J168" s="29" t="s">
        <v>738</v>
      </c>
      <c r="K168" s="29" t="s">
        <v>720</v>
      </c>
      <c r="L168" s="70">
        <v>1</v>
      </c>
      <c r="M168" s="71">
        <v>700000</v>
      </c>
      <c r="N168" s="27" t="s">
        <v>774</v>
      </c>
    </row>
    <row r="169" spans="1:14">
      <c r="A169" s="4" t="s">
        <v>273</v>
      </c>
      <c r="B169" s="4" t="s">
        <v>9</v>
      </c>
      <c r="C169" s="24">
        <v>75</v>
      </c>
      <c r="D169" s="21">
        <v>74</v>
      </c>
      <c r="E169" s="18">
        <v>65</v>
      </c>
      <c r="F169" s="16">
        <v>69</v>
      </c>
      <c r="G169" s="27" t="str">
        <f t="shared" si="5"/>
        <v>Klein</v>
      </c>
      <c r="H169" s="27">
        <v>23</v>
      </c>
      <c r="I169" s="28">
        <f t="shared" si="6"/>
        <v>72.666666666666671</v>
      </c>
      <c r="J169" s="29" t="s">
        <v>746</v>
      </c>
      <c r="K169" s="29" t="s">
        <v>721</v>
      </c>
      <c r="L169" s="70">
        <v>2</v>
      </c>
      <c r="M169" s="71">
        <v>650000</v>
      </c>
      <c r="N169" s="27" t="s">
        <v>774</v>
      </c>
    </row>
    <row r="170" spans="1:14">
      <c r="A170" s="4" t="s">
        <v>95</v>
      </c>
      <c r="B170" s="4" t="s">
        <v>9</v>
      </c>
      <c r="C170" s="24">
        <v>75</v>
      </c>
      <c r="D170" s="21">
        <v>72</v>
      </c>
      <c r="E170" s="18">
        <v>65</v>
      </c>
      <c r="F170" s="16">
        <v>69.5</v>
      </c>
      <c r="G170" s="27" t="str">
        <f t="shared" si="5"/>
        <v>Campoli</v>
      </c>
      <c r="H170" s="27">
        <v>23</v>
      </c>
      <c r="I170" s="28">
        <f t="shared" si="6"/>
        <v>72.166666666666671</v>
      </c>
      <c r="J170" s="29" t="s">
        <v>746</v>
      </c>
      <c r="K170" s="29" t="s">
        <v>720</v>
      </c>
      <c r="L170" s="70">
        <v>2</v>
      </c>
      <c r="M170" s="71">
        <v>633000</v>
      </c>
      <c r="N170" s="27" t="s">
        <v>774</v>
      </c>
    </row>
    <row r="171" spans="1:14">
      <c r="A171" s="4" t="s">
        <v>205</v>
      </c>
      <c r="B171" s="4" t="s">
        <v>9</v>
      </c>
      <c r="C171" s="24">
        <v>75</v>
      </c>
      <c r="D171" s="21">
        <v>75</v>
      </c>
      <c r="E171" s="18">
        <v>60</v>
      </c>
      <c r="F171" s="16">
        <v>65</v>
      </c>
      <c r="G171" s="27" t="str">
        <f t="shared" si="5"/>
        <v>White</v>
      </c>
      <c r="H171" s="27">
        <v>23</v>
      </c>
      <c r="I171" s="28">
        <f t="shared" si="6"/>
        <v>71.666666666666671</v>
      </c>
      <c r="J171" s="29" t="s">
        <v>746</v>
      </c>
      <c r="K171" s="29" t="s">
        <v>720</v>
      </c>
      <c r="L171" s="70">
        <v>3</v>
      </c>
      <c r="M171" s="71">
        <v>1000000</v>
      </c>
      <c r="N171" s="27" t="s">
        <v>774</v>
      </c>
    </row>
    <row r="172" spans="1:14">
      <c r="A172" s="4" t="s">
        <v>112</v>
      </c>
      <c r="B172" s="4" t="s">
        <v>7</v>
      </c>
      <c r="C172" s="24">
        <v>68</v>
      </c>
      <c r="D172" s="21">
        <v>68</v>
      </c>
      <c r="E172" s="18">
        <v>68</v>
      </c>
      <c r="F172" s="16">
        <v>68</v>
      </c>
      <c r="G172" s="27" t="str">
        <f t="shared" si="5"/>
        <v>McLeod</v>
      </c>
      <c r="H172" s="27">
        <v>23</v>
      </c>
      <c r="I172" s="28">
        <f t="shared" si="6"/>
        <v>68</v>
      </c>
      <c r="J172" s="29" t="s">
        <v>742</v>
      </c>
      <c r="K172" s="29" t="s">
        <v>722</v>
      </c>
      <c r="L172" s="70">
        <v>1</v>
      </c>
      <c r="M172" s="71">
        <v>552000</v>
      </c>
      <c r="N172" s="27" t="s">
        <v>774</v>
      </c>
    </row>
    <row r="173" spans="1:14">
      <c r="A173" s="4" t="s">
        <v>596</v>
      </c>
      <c r="B173" s="4" t="s">
        <v>14</v>
      </c>
      <c r="C173" s="24">
        <v>77</v>
      </c>
      <c r="D173" s="21">
        <v>82</v>
      </c>
      <c r="E173" s="18">
        <v>55</v>
      </c>
      <c r="F173" s="16">
        <v>72.5</v>
      </c>
      <c r="G173" s="27" t="str">
        <f t="shared" si="5"/>
        <v>Purcell</v>
      </c>
      <c r="H173" s="27">
        <v>22</v>
      </c>
      <c r="I173" s="28">
        <f t="shared" si="6"/>
        <v>77.166666666666671</v>
      </c>
      <c r="J173" s="29" t="s">
        <v>743</v>
      </c>
      <c r="K173" s="29" t="s">
        <v>721</v>
      </c>
      <c r="L173" s="70">
        <v>2</v>
      </c>
      <c r="M173" s="71">
        <v>1350000</v>
      </c>
      <c r="N173" s="27" t="s">
        <v>774</v>
      </c>
    </row>
    <row r="174" spans="1:14">
      <c r="A174" s="4" t="s">
        <v>375</v>
      </c>
      <c r="B174" s="4" t="s">
        <v>9</v>
      </c>
      <c r="C174" s="24">
        <v>70</v>
      </c>
      <c r="D174" s="21">
        <v>50</v>
      </c>
      <c r="E174" s="18">
        <v>78</v>
      </c>
      <c r="F174" s="16">
        <v>55</v>
      </c>
      <c r="G174" s="27" t="str">
        <f t="shared" si="5"/>
        <v>Grossman</v>
      </c>
      <c r="H174" s="27">
        <v>22</v>
      </c>
      <c r="I174" s="28">
        <f t="shared" si="6"/>
        <v>58.333333333333336</v>
      </c>
      <c r="J174" s="29" t="s">
        <v>738</v>
      </c>
      <c r="K174" s="29" t="s">
        <v>720</v>
      </c>
      <c r="L174" s="70">
        <v>2</v>
      </c>
      <c r="M174" s="71">
        <v>975000</v>
      </c>
      <c r="N174" s="27" t="s">
        <v>774</v>
      </c>
    </row>
    <row r="175" spans="1:14">
      <c r="A175" s="30" t="s">
        <v>583</v>
      </c>
      <c r="B175" s="27" t="s">
        <v>9</v>
      </c>
      <c r="C175" s="31">
        <v>59</v>
      </c>
      <c r="D175" s="32">
        <v>57</v>
      </c>
      <c r="E175" s="33">
        <v>74</v>
      </c>
      <c r="F175" s="34">
        <v>62</v>
      </c>
      <c r="G175" s="27" t="str">
        <f t="shared" si="5"/>
        <v>Methot</v>
      </c>
      <c r="H175" s="30">
        <v>22</v>
      </c>
      <c r="I175" s="28">
        <f t="shared" si="6"/>
        <v>59.333333333333336</v>
      </c>
      <c r="J175" s="30" t="s">
        <v>738</v>
      </c>
      <c r="K175" s="30" t="s">
        <v>720</v>
      </c>
      <c r="L175" s="70">
        <v>1</v>
      </c>
      <c r="M175" s="71">
        <v>550000</v>
      </c>
      <c r="N175" s="27" t="s">
        <v>774</v>
      </c>
    </row>
    <row r="176" spans="1:14">
      <c r="A176" s="4" t="s">
        <v>526</v>
      </c>
      <c r="B176" s="4" t="s">
        <v>11</v>
      </c>
      <c r="C176" s="24">
        <v>68</v>
      </c>
      <c r="D176" s="21">
        <v>72</v>
      </c>
      <c r="E176" s="18">
        <v>58</v>
      </c>
      <c r="F176" s="16">
        <v>71</v>
      </c>
      <c r="G176" s="27" t="str">
        <f t="shared" si="5"/>
        <v>Brouwer</v>
      </c>
      <c r="H176" s="27">
        <v>22</v>
      </c>
      <c r="I176" s="28">
        <f t="shared" si="6"/>
        <v>70.333333333333329</v>
      </c>
      <c r="J176" s="29" t="s">
        <v>743</v>
      </c>
      <c r="K176" s="29" t="s">
        <v>720</v>
      </c>
      <c r="L176" s="70">
        <v>2</v>
      </c>
      <c r="M176" s="71">
        <v>1000000</v>
      </c>
      <c r="N176" s="27" t="s">
        <v>774</v>
      </c>
    </row>
    <row r="177" spans="1:14">
      <c r="A177" s="4" t="s">
        <v>62</v>
      </c>
      <c r="B177" s="4" t="s">
        <v>14</v>
      </c>
      <c r="C177" s="24">
        <v>74</v>
      </c>
      <c r="D177" s="21">
        <v>71</v>
      </c>
      <c r="E177" s="18">
        <v>65</v>
      </c>
      <c r="F177" s="16">
        <v>69</v>
      </c>
      <c r="G177" s="27" t="str">
        <f t="shared" si="5"/>
        <v>Richardson</v>
      </c>
      <c r="H177" s="27">
        <v>22</v>
      </c>
      <c r="I177" s="28">
        <f t="shared" si="6"/>
        <v>71.333333333333329</v>
      </c>
      <c r="J177" s="29" t="s">
        <v>742</v>
      </c>
      <c r="K177" s="29" t="s">
        <v>720</v>
      </c>
      <c r="L177" s="70">
        <v>2</v>
      </c>
      <c r="M177" s="71">
        <v>587000</v>
      </c>
      <c r="N177" s="27" t="s">
        <v>774</v>
      </c>
    </row>
    <row r="178" spans="1:14">
      <c r="A178" s="4" t="s">
        <v>593</v>
      </c>
      <c r="B178" s="4" t="s">
        <v>14</v>
      </c>
      <c r="C178" s="24">
        <v>75</v>
      </c>
      <c r="D178" s="21">
        <v>70</v>
      </c>
      <c r="E178" s="18">
        <v>68</v>
      </c>
      <c r="F178" s="16">
        <v>65</v>
      </c>
      <c r="G178" s="27" t="str">
        <f t="shared" si="5"/>
        <v>Pouliot</v>
      </c>
      <c r="H178" s="27">
        <v>22</v>
      </c>
      <c r="I178" s="28">
        <f t="shared" si="6"/>
        <v>70</v>
      </c>
      <c r="J178" s="29" t="s">
        <v>737</v>
      </c>
      <c r="K178" s="29" t="s">
        <v>14</v>
      </c>
      <c r="L178" s="70">
        <v>2</v>
      </c>
      <c r="M178" s="71">
        <v>825000</v>
      </c>
      <c r="N178" s="27" t="s">
        <v>774</v>
      </c>
    </row>
    <row r="179" spans="1:14">
      <c r="A179" s="30" t="s">
        <v>573</v>
      </c>
      <c r="B179" s="27" t="s">
        <v>9</v>
      </c>
      <c r="C179" s="31">
        <v>71</v>
      </c>
      <c r="D179" s="32">
        <v>72</v>
      </c>
      <c r="E179" s="33">
        <v>67</v>
      </c>
      <c r="F179" s="34">
        <v>70</v>
      </c>
      <c r="G179" s="27" t="str">
        <f t="shared" si="5"/>
        <v>Hunwick</v>
      </c>
      <c r="H179" s="30">
        <v>22</v>
      </c>
      <c r="I179" s="28">
        <f t="shared" si="6"/>
        <v>71</v>
      </c>
      <c r="J179" s="30" t="s">
        <v>746</v>
      </c>
      <c r="K179" s="30" t="s">
        <v>721</v>
      </c>
      <c r="L179" s="70">
        <v>2</v>
      </c>
      <c r="M179" s="71">
        <v>750000</v>
      </c>
      <c r="N179" s="27" t="s">
        <v>774</v>
      </c>
    </row>
    <row r="180" spans="1:14">
      <c r="A180" s="4" t="s">
        <v>132</v>
      </c>
      <c r="B180" s="4" t="s">
        <v>7</v>
      </c>
      <c r="C180" s="24">
        <v>65</v>
      </c>
      <c r="D180" s="21">
        <v>60</v>
      </c>
      <c r="E180" s="18">
        <v>70</v>
      </c>
      <c r="F180" s="16">
        <v>64.5</v>
      </c>
      <c r="G180" s="27" t="str">
        <f t="shared" si="5"/>
        <v>Winnik</v>
      </c>
      <c r="H180" s="27">
        <v>22</v>
      </c>
      <c r="I180" s="28">
        <f t="shared" si="6"/>
        <v>63.166666666666664</v>
      </c>
      <c r="J180" s="29" t="s">
        <v>738</v>
      </c>
      <c r="K180" s="29" t="s">
        <v>720</v>
      </c>
      <c r="L180" s="70">
        <v>1</v>
      </c>
      <c r="M180" s="71">
        <v>550000</v>
      </c>
      <c r="N180" s="27" t="s">
        <v>774</v>
      </c>
    </row>
    <row r="181" spans="1:14">
      <c r="A181" s="4" t="s">
        <v>26</v>
      </c>
      <c r="B181" s="4" t="s">
        <v>9</v>
      </c>
      <c r="C181" s="24">
        <v>70</v>
      </c>
      <c r="D181" s="21">
        <v>75</v>
      </c>
      <c r="E181" s="18">
        <v>65</v>
      </c>
      <c r="F181" s="16">
        <v>70</v>
      </c>
      <c r="G181" s="27" t="str">
        <f t="shared" si="5"/>
        <v>Picard</v>
      </c>
      <c r="H181" s="27">
        <v>22</v>
      </c>
      <c r="I181" s="28">
        <f t="shared" si="6"/>
        <v>71.666666666666671</v>
      </c>
      <c r="J181" s="29" t="s">
        <v>746</v>
      </c>
      <c r="K181" s="29" t="s">
        <v>721</v>
      </c>
      <c r="L181" s="70">
        <v>2</v>
      </c>
      <c r="M181" s="71">
        <v>800000</v>
      </c>
      <c r="N181" s="27" t="s">
        <v>774</v>
      </c>
    </row>
    <row r="182" spans="1:14">
      <c r="A182" s="4" t="s">
        <v>336</v>
      </c>
      <c r="B182" s="4" t="s">
        <v>14</v>
      </c>
      <c r="C182" s="24">
        <v>70</v>
      </c>
      <c r="D182" s="21">
        <v>68</v>
      </c>
      <c r="E182" s="18">
        <v>70</v>
      </c>
      <c r="F182" s="16">
        <v>60</v>
      </c>
      <c r="G182" s="27" t="str">
        <f t="shared" si="5"/>
        <v>Lapierre</v>
      </c>
      <c r="H182" s="27">
        <v>22</v>
      </c>
      <c r="I182" s="28">
        <f t="shared" si="6"/>
        <v>66</v>
      </c>
      <c r="J182" s="29" t="s">
        <v>738</v>
      </c>
      <c r="K182" s="29" t="s">
        <v>719</v>
      </c>
      <c r="L182" s="70">
        <v>1</v>
      </c>
      <c r="M182" s="71">
        <v>583000</v>
      </c>
      <c r="N182" s="27" t="s">
        <v>774</v>
      </c>
    </row>
    <row r="183" spans="1:14">
      <c r="A183" s="30" t="s">
        <v>594</v>
      </c>
      <c r="B183" s="27" t="s">
        <v>11</v>
      </c>
      <c r="C183" s="31">
        <v>65</v>
      </c>
      <c r="D183" s="32">
        <v>62</v>
      </c>
      <c r="E183" s="33">
        <v>67</v>
      </c>
      <c r="F183" s="34">
        <v>63</v>
      </c>
      <c r="G183" s="27" t="str">
        <f t="shared" si="5"/>
        <v>Powe</v>
      </c>
      <c r="H183" s="30">
        <v>22</v>
      </c>
      <c r="I183" s="28">
        <f t="shared" si="6"/>
        <v>63.333333333333336</v>
      </c>
      <c r="J183" s="30" t="s">
        <v>738</v>
      </c>
      <c r="K183" s="30" t="s">
        <v>721</v>
      </c>
      <c r="L183" s="70">
        <v>2</v>
      </c>
      <c r="M183" s="71">
        <v>550000</v>
      </c>
      <c r="N183" s="27" t="s">
        <v>774</v>
      </c>
    </row>
    <row r="184" spans="1:14">
      <c r="A184" s="4" t="s">
        <v>452</v>
      </c>
      <c r="B184" s="4" t="s">
        <v>14</v>
      </c>
      <c r="C184" s="24">
        <v>68</v>
      </c>
      <c r="D184" s="21">
        <v>65</v>
      </c>
      <c r="E184" s="18">
        <v>60</v>
      </c>
      <c r="F184" s="16">
        <v>60</v>
      </c>
      <c r="G184" s="27" t="str">
        <f t="shared" si="5"/>
        <v>Stone</v>
      </c>
      <c r="H184" s="27">
        <v>22</v>
      </c>
      <c r="I184" s="28">
        <f t="shared" si="6"/>
        <v>64.333333333333329</v>
      </c>
      <c r="J184" s="29" t="s">
        <v>737</v>
      </c>
      <c r="K184" s="29" t="s">
        <v>719</v>
      </c>
      <c r="L184" s="70">
        <v>1</v>
      </c>
      <c r="M184" s="71">
        <v>550000</v>
      </c>
      <c r="N184" s="27" t="s">
        <v>774</v>
      </c>
    </row>
    <row r="185" spans="1:14">
      <c r="A185" s="4" t="s">
        <v>555</v>
      </c>
      <c r="B185" s="4" t="s">
        <v>14</v>
      </c>
      <c r="C185" s="24">
        <v>60</v>
      </c>
      <c r="D185" s="21">
        <v>60</v>
      </c>
      <c r="E185" s="18">
        <v>66</v>
      </c>
      <c r="F185" s="16">
        <v>62.5</v>
      </c>
      <c r="G185" s="27" t="str">
        <f t="shared" si="5"/>
        <v>Dowell</v>
      </c>
      <c r="H185" s="27">
        <v>22</v>
      </c>
      <c r="I185" s="28">
        <f t="shared" si="6"/>
        <v>60.833333333333336</v>
      </c>
      <c r="J185" s="29" t="s">
        <v>738</v>
      </c>
      <c r="K185" s="29" t="s">
        <v>720</v>
      </c>
      <c r="L185" s="70">
        <v>1</v>
      </c>
      <c r="M185" s="71">
        <v>690000</v>
      </c>
      <c r="N185" s="27" t="s">
        <v>774</v>
      </c>
    </row>
    <row r="186" spans="1:14">
      <c r="A186" s="4" t="s">
        <v>143</v>
      </c>
      <c r="B186" s="4" t="s">
        <v>14</v>
      </c>
      <c r="C186" s="24">
        <v>82</v>
      </c>
      <c r="D186" s="21">
        <v>80</v>
      </c>
      <c r="E186" s="18">
        <v>66</v>
      </c>
      <c r="F186" s="16">
        <v>69</v>
      </c>
      <c r="G186" s="27" t="str">
        <f t="shared" si="5"/>
        <v>Krejci</v>
      </c>
      <c r="H186" s="27">
        <v>21</v>
      </c>
      <c r="I186" s="28">
        <f t="shared" si="6"/>
        <v>77</v>
      </c>
      <c r="J186" s="29" t="s">
        <v>737</v>
      </c>
      <c r="K186" s="29" t="s">
        <v>720</v>
      </c>
      <c r="L186" s="70">
        <v>1</v>
      </c>
      <c r="M186" s="71">
        <v>850000</v>
      </c>
      <c r="N186" s="27" t="s">
        <v>769</v>
      </c>
    </row>
    <row r="187" spans="1:14">
      <c r="A187" s="4" t="s">
        <v>65</v>
      </c>
      <c r="B187" s="4" t="s">
        <v>14</v>
      </c>
      <c r="C187" s="24">
        <v>80</v>
      </c>
      <c r="D187" s="21">
        <v>77</v>
      </c>
      <c r="E187" s="18">
        <v>70</v>
      </c>
      <c r="F187" s="16">
        <v>67.5</v>
      </c>
      <c r="G187" s="27" t="str">
        <f t="shared" si="5"/>
        <v>Dubinsky</v>
      </c>
      <c r="H187" s="27">
        <v>21</v>
      </c>
      <c r="I187" s="28">
        <f t="shared" si="6"/>
        <v>74.833333333333329</v>
      </c>
      <c r="J187" s="29" t="s">
        <v>737</v>
      </c>
      <c r="K187" s="29" t="s">
        <v>720</v>
      </c>
      <c r="L187" s="70">
        <v>1</v>
      </c>
      <c r="M187" s="71">
        <v>633000</v>
      </c>
      <c r="N187" s="27" t="s">
        <v>769</v>
      </c>
    </row>
    <row r="188" spans="1:14">
      <c r="A188" s="4" t="s">
        <v>290</v>
      </c>
      <c r="B188" s="4" t="s">
        <v>9</v>
      </c>
      <c r="C188" s="24">
        <v>75</v>
      </c>
      <c r="D188" s="21">
        <v>60</v>
      </c>
      <c r="E188" s="18">
        <v>75</v>
      </c>
      <c r="F188" s="16">
        <v>65</v>
      </c>
      <c r="G188" s="27" t="str">
        <f t="shared" si="5"/>
        <v>Smid</v>
      </c>
      <c r="H188" s="27">
        <v>21</v>
      </c>
      <c r="I188" s="28">
        <f t="shared" si="6"/>
        <v>66.666666666666671</v>
      </c>
      <c r="J188" s="29" t="s">
        <v>742</v>
      </c>
      <c r="K188" s="29" t="s">
        <v>721</v>
      </c>
      <c r="L188" s="70">
        <v>1</v>
      </c>
      <c r="M188" s="71">
        <v>875000</v>
      </c>
      <c r="N188" s="27" t="s">
        <v>769</v>
      </c>
    </row>
    <row r="189" spans="1:14">
      <c r="A189" s="4" t="s">
        <v>138</v>
      </c>
      <c r="B189" s="4" t="s">
        <v>14</v>
      </c>
      <c r="C189" s="24">
        <v>75</v>
      </c>
      <c r="D189" s="21">
        <v>77</v>
      </c>
      <c r="E189" s="18">
        <v>70</v>
      </c>
      <c r="F189" s="16">
        <v>69</v>
      </c>
      <c r="G189" s="27" t="str">
        <f t="shared" si="5"/>
        <v>Bolland</v>
      </c>
      <c r="H189" s="27">
        <v>21</v>
      </c>
      <c r="I189" s="28">
        <f t="shared" si="6"/>
        <v>73.666666666666671</v>
      </c>
      <c r="J189" s="29" t="s">
        <v>742</v>
      </c>
      <c r="K189" s="29" t="s">
        <v>722</v>
      </c>
      <c r="L189" s="70">
        <v>1</v>
      </c>
      <c r="M189" s="71">
        <v>825000</v>
      </c>
      <c r="N189" s="27" t="s">
        <v>769</v>
      </c>
    </row>
    <row r="190" spans="1:14">
      <c r="A190" s="4" t="s">
        <v>57</v>
      </c>
      <c r="B190" s="4" t="s">
        <v>9</v>
      </c>
      <c r="C190" s="24">
        <v>55</v>
      </c>
      <c r="D190" s="21">
        <v>40</v>
      </c>
      <c r="E190" s="18">
        <v>75</v>
      </c>
      <c r="F190" s="16">
        <v>52.5</v>
      </c>
      <c r="G190" s="27" t="str">
        <f t="shared" si="5"/>
        <v>Valabik</v>
      </c>
      <c r="H190" s="27">
        <v>21</v>
      </c>
      <c r="I190" s="28">
        <f t="shared" si="6"/>
        <v>49.166666666666664</v>
      </c>
      <c r="J190" s="29" t="s">
        <v>738</v>
      </c>
      <c r="K190" s="29" t="s">
        <v>721</v>
      </c>
      <c r="L190" s="70">
        <v>1</v>
      </c>
      <c r="M190" s="71">
        <v>858000</v>
      </c>
      <c r="N190" s="27" t="s">
        <v>769</v>
      </c>
    </row>
    <row r="191" spans="1:14">
      <c r="A191" s="30" t="s">
        <v>592</v>
      </c>
      <c r="B191" s="27" t="s">
        <v>9</v>
      </c>
      <c r="C191" s="31">
        <v>62</v>
      </c>
      <c r="D191" s="32">
        <v>59</v>
      </c>
      <c r="E191" s="33">
        <v>75</v>
      </c>
      <c r="F191" s="34">
        <v>63</v>
      </c>
      <c r="G191" s="27" t="str">
        <f t="shared" si="5"/>
        <v>Polak</v>
      </c>
      <c r="H191" s="30">
        <v>21</v>
      </c>
      <c r="I191" s="28">
        <f t="shared" si="6"/>
        <v>61.333333333333336</v>
      </c>
      <c r="J191" s="30" t="s">
        <v>738</v>
      </c>
      <c r="K191" s="30" t="s">
        <v>720</v>
      </c>
      <c r="L191" s="70">
        <v>1</v>
      </c>
      <c r="M191" s="71">
        <v>603000</v>
      </c>
      <c r="N191" s="27" t="s">
        <v>769</v>
      </c>
    </row>
    <row r="192" spans="1:14">
      <c r="A192" s="4" t="s">
        <v>213</v>
      </c>
      <c r="B192" s="4" t="s">
        <v>11</v>
      </c>
      <c r="C192" s="24">
        <v>69</v>
      </c>
      <c r="D192" s="21">
        <v>69</v>
      </c>
      <c r="E192" s="18">
        <v>50</v>
      </c>
      <c r="F192" s="16">
        <v>74</v>
      </c>
      <c r="G192" s="27" t="str">
        <f t="shared" si="5"/>
        <v>Boll</v>
      </c>
      <c r="H192" s="27">
        <v>21</v>
      </c>
      <c r="I192" s="28">
        <f t="shared" si="6"/>
        <v>70.666666666666671</v>
      </c>
      <c r="J192" s="29" t="s">
        <v>736</v>
      </c>
      <c r="K192" s="29" t="s">
        <v>722</v>
      </c>
      <c r="L192" s="70">
        <v>1</v>
      </c>
      <c r="M192" s="71">
        <v>743000</v>
      </c>
      <c r="N192" s="27" t="s">
        <v>769</v>
      </c>
    </row>
    <row r="193" spans="1:14">
      <c r="A193" s="4" t="s">
        <v>307</v>
      </c>
      <c r="B193" s="4" t="s">
        <v>9</v>
      </c>
      <c r="C193" s="24">
        <v>55</v>
      </c>
      <c r="D193" s="21">
        <v>40</v>
      </c>
      <c r="E193" s="18">
        <v>75</v>
      </c>
      <c r="F193" s="16">
        <v>53</v>
      </c>
      <c r="G193" s="27" t="str">
        <f t="shared" si="5"/>
        <v>Fistric</v>
      </c>
      <c r="H193" s="27">
        <v>21</v>
      </c>
      <c r="I193" s="28">
        <f t="shared" si="6"/>
        <v>49.333333333333336</v>
      </c>
      <c r="J193" s="29" t="s">
        <v>738</v>
      </c>
      <c r="K193" s="29" t="s">
        <v>720</v>
      </c>
      <c r="L193" s="70">
        <v>1</v>
      </c>
      <c r="M193" s="71">
        <v>788000</v>
      </c>
      <c r="N193" s="27" t="s">
        <v>769</v>
      </c>
    </row>
    <row r="194" spans="1:14">
      <c r="A194" s="4" t="s">
        <v>164</v>
      </c>
      <c r="B194" s="4" t="s">
        <v>14</v>
      </c>
      <c r="C194" s="24">
        <v>74</v>
      </c>
      <c r="D194" s="21">
        <v>75</v>
      </c>
      <c r="E194" s="18">
        <v>55</v>
      </c>
      <c r="F194" s="16">
        <v>69.5</v>
      </c>
      <c r="G194" s="27" t="str">
        <f t="shared" ref="G194:G228" si="7">MID(A194,SEARCH(" ",A194,1)+1,100)</f>
        <v>Boyd</v>
      </c>
      <c r="H194" s="27">
        <v>21</v>
      </c>
      <c r="I194" s="28">
        <f t="shared" ref="I194:I228" si="8">(C194+D194+F194)/3</f>
        <v>72.833333333333329</v>
      </c>
      <c r="J194" s="29" t="s">
        <v>743</v>
      </c>
      <c r="K194" s="29" t="s">
        <v>721</v>
      </c>
      <c r="L194" s="70">
        <v>1</v>
      </c>
      <c r="M194" s="71">
        <v>741000</v>
      </c>
      <c r="N194" s="27" t="s">
        <v>769</v>
      </c>
    </row>
    <row r="195" spans="1:14">
      <c r="A195" s="30" t="s">
        <v>570</v>
      </c>
      <c r="B195" s="27" t="s">
        <v>9</v>
      </c>
      <c r="C195" s="31">
        <v>72</v>
      </c>
      <c r="D195" s="32">
        <v>65</v>
      </c>
      <c r="E195" s="33">
        <v>73</v>
      </c>
      <c r="F195" s="34">
        <v>65</v>
      </c>
      <c r="G195" s="27" t="str">
        <f t="shared" si="7"/>
        <v>Hillen</v>
      </c>
      <c r="H195" s="30">
        <v>21</v>
      </c>
      <c r="I195" s="28">
        <f t="shared" si="8"/>
        <v>67.333333333333329</v>
      </c>
      <c r="J195" s="30" t="s">
        <v>742</v>
      </c>
      <c r="K195" s="30" t="s">
        <v>720</v>
      </c>
      <c r="L195" s="70">
        <v>1</v>
      </c>
      <c r="M195" s="71">
        <v>875000</v>
      </c>
      <c r="N195" s="27" t="s">
        <v>769</v>
      </c>
    </row>
    <row r="196" spans="1:14">
      <c r="A196" s="30" t="s">
        <v>579</v>
      </c>
      <c r="B196" s="27" t="s">
        <v>9</v>
      </c>
      <c r="C196" s="31">
        <v>60</v>
      </c>
      <c r="D196" s="32">
        <v>61</v>
      </c>
      <c r="E196" s="33">
        <v>71</v>
      </c>
      <c r="F196" s="34">
        <v>60</v>
      </c>
      <c r="G196" s="27" t="str">
        <f t="shared" si="7"/>
        <v>MacDonald</v>
      </c>
      <c r="H196" s="30">
        <v>21</v>
      </c>
      <c r="I196" s="28">
        <f t="shared" si="8"/>
        <v>60.333333333333336</v>
      </c>
      <c r="J196" s="30" t="s">
        <v>738</v>
      </c>
      <c r="K196" s="30" t="s">
        <v>720</v>
      </c>
      <c r="L196" s="70">
        <v>1</v>
      </c>
      <c r="M196" s="71">
        <v>550000</v>
      </c>
      <c r="N196" s="27" t="s">
        <v>769</v>
      </c>
    </row>
    <row r="197" spans="1:14">
      <c r="A197" s="30" t="s">
        <v>598</v>
      </c>
      <c r="B197" s="27" t="s">
        <v>14</v>
      </c>
      <c r="C197" s="31">
        <v>70</v>
      </c>
      <c r="D197" s="32">
        <v>73</v>
      </c>
      <c r="E197" s="33">
        <v>58</v>
      </c>
      <c r="F197" s="34">
        <v>69</v>
      </c>
      <c r="G197" s="27" t="str">
        <f t="shared" si="7"/>
        <v>Regin</v>
      </c>
      <c r="H197" s="30">
        <v>21</v>
      </c>
      <c r="I197" s="28">
        <f t="shared" si="8"/>
        <v>70.666666666666671</v>
      </c>
      <c r="J197" s="30" t="s">
        <v>749</v>
      </c>
      <c r="K197" s="30" t="s">
        <v>721</v>
      </c>
      <c r="L197" s="70">
        <v>1</v>
      </c>
      <c r="M197" s="71">
        <v>607500</v>
      </c>
      <c r="N197" s="27" t="s">
        <v>769</v>
      </c>
    </row>
    <row r="198" spans="1:14">
      <c r="A198" s="4" t="s">
        <v>412</v>
      </c>
      <c r="B198" s="4" t="s">
        <v>14</v>
      </c>
      <c r="C198" s="24">
        <v>70</v>
      </c>
      <c r="D198" s="21">
        <v>68</v>
      </c>
      <c r="E198" s="18">
        <v>78</v>
      </c>
      <c r="F198" s="16">
        <v>67.5</v>
      </c>
      <c r="G198" s="27" t="str">
        <f t="shared" si="7"/>
        <v>Nokelainen</v>
      </c>
      <c r="H198" s="27">
        <v>21</v>
      </c>
      <c r="I198" s="28">
        <f t="shared" si="8"/>
        <v>68.5</v>
      </c>
      <c r="J198" s="29" t="s">
        <v>738</v>
      </c>
      <c r="K198" s="29" t="s">
        <v>722</v>
      </c>
      <c r="L198" s="70">
        <v>1</v>
      </c>
      <c r="M198" s="71">
        <v>850000</v>
      </c>
      <c r="N198" s="27" t="s">
        <v>769</v>
      </c>
    </row>
    <row r="199" spans="1:14">
      <c r="A199" s="30" t="s">
        <v>637</v>
      </c>
      <c r="B199" s="27" t="s">
        <v>9</v>
      </c>
      <c r="C199" s="31">
        <v>58</v>
      </c>
      <c r="D199" s="32">
        <v>56</v>
      </c>
      <c r="E199" s="33">
        <v>69</v>
      </c>
      <c r="F199" s="34">
        <v>61</v>
      </c>
      <c r="G199" s="27" t="str">
        <f t="shared" si="7"/>
        <v>McQuaid</v>
      </c>
      <c r="H199" s="30">
        <v>21</v>
      </c>
      <c r="I199" s="28">
        <f t="shared" si="8"/>
        <v>58.333333333333336</v>
      </c>
      <c r="J199" s="30" t="s">
        <v>738</v>
      </c>
      <c r="K199" s="30" t="s">
        <v>720</v>
      </c>
      <c r="L199" s="70">
        <v>1</v>
      </c>
      <c r="M199" s="71">
        <v>623000</v>
      </c>
      <c r="N199" s="27" t="s">
        <v>769</v>
      </c>
    </row>
    <row r="200" spans="1:14">
      <c r="A200" s="4" t="s">
        <v>529</v>
      </c>
      <c r="B200" s="4" t="s">
        <v>14</v>
      </c>
      <c r="C200" s="24">
        <v>65</v>
      </c>
      <c r="D200" s="21">
        <v>70</v>
      </c>
      <c r="E200" s="18">
        <v>83</v>
      </c>
      <c r="F200" s="16">
        <v>67.5</v>
      </c>
      <c r="G200" s="27" t="str">
        <f t="shared" si="7"/>
        <v>Kennedy</v>
      </c>
      <c r="H200" s="27">
        <v>21</v>
      </c>
      <c r="I200" s="28">
        <f t="shared" si="8"/>
        <v>67.5</v>
      </c>
      <c r="J200" s="29" t="s">
        <v>738</v>
      </c>
      <c r="K200" s="29" t="s">
        <v>721</v>
      </c>
      <c r="L200" s="70">
        <v>1</v>
      </c>
      <c r="M200" s="71">
        <v>550000</v>
      </c>
      <c r="N200" s="27" t="s">
        <v>769</v>
      </c>
    </row>
    <row r="201" spans="1:14">
      <c r="A201" s="4" t="s">
        <v>44</v>
      </c>
      <c r="B201" s="4" t="s">
        <v>9</v>
      </c>
      <c r="C201" s="24">
        <v>77</v>
      </c>
      <c r="D201" s="21">
        <v>77</v>
      </c>
      <c r="E201" s="18">
        <v>66</v>
      </c>
      <c r="F201" s="16">
        <v>67.5</v>
      </c>
      <c r="G201" s="27" t="str">
        <f t="shared" si="7"/>
        <v>Stralman</v>
      </c>
      <c r="H201" s="27">
        <v>21</v>
      </c>
      <c r="I201" s="28">
        <f t="shared" si="8"/>
        <v>73.833333333333329</v>
      </c>
      <c r="J201" s="29" t="s">
        <v>746</v>
      </c>
      <c r="K201" s="29" t="s">
        <v>720</v>
      </c>
      <c r="L201" s="70">
        <v>1</v>
      </c>
      <c r="M201" s="71">
        <v>731000</v>
      </c>
      <c r="N201" s="27" t="s">
        <v>769</v>
      </c>
    </row>
    <row r="202" spans="1:14">
      <c r="A202" s="4" t="s">
        <v>54</v>
      </c>
      <c r="B202" s="4" t="s">
        <v>11</v>
      </c>
      <c r="C202" s="24">
        <v>66</v>
      </c>
      <c r="D202" s="21">
        <v>68</v>
      </c>
      <c r="E202" s="18">
        <v>60</v>
      </c>
      <c r="F202" s="16">
        <v>68</v>
      </c>
      <c r="G202" s="27" t="str">
        <f t="shared" si="7"/>
        <v>Comeau</v>
      </c>
      <c r="H202" s="27">
        <v>21</v>
      </c>
      <c r="I202" s="28">
        <f t="shared" si="8"/>
        <v>67.333333333333329</v>
      </c>
      <c r="J202" s="29" t="s">
        <v>736</v>
      </c>
      <c r="K202" s="29" t="s">
        <v>720</v>
      </c>
      <c r="L202" s="70">
        <v>1</v>
      </c>
      <c r="M202" s="71">
        <v>700000</v>
      </c>
      <c r="N202" s="27" t="s">
        <v>769</v>
      </c>
    </row>
    <row r="203" spans="1:14">
      <c r="A203" s="4" t="s">
        <v>286</v>
      </c>
      <c r="B203" s="4" t="s">
        <v>14</v>
      </c>
      <c r="C203" s="24">
        <v>66</v>
      </c>
      <c r="D203" s="21">
        <v>65</v>
      </c>
      <c r="E203" s="18">
        <v>70</v>
      </c>
      <c r="F203" s="16">
        <v>66</v>
      </c>
      <c r="G203" s="27" t="str">
        <f t="shared" si="7"/>
        <v>Chipchura</v>
      </c>
      <c r="H203" s="27">
        <v>21</v>
      </c>
      <c r="I203" s="28">
        <f t="shared" si="8"/>
        <v>65.666666666666671</v>
      </c>
      <c r="J203" s="29" t="s">
        <v>743</v>
      </c>
      <c r="K203" s="29" t="s">
        <v>720</v>
      </c>
      <c r="L203" s="70">
        <v>1</v>
      </c>
      <c r="M203" s="71">
        <v>860000</v>
      </c>
      <c r="N203" s="27" t="s">
        <v>769</v>
      </c>
    </row>
    <row r="204" spans="1:14">
      <c r="A204" s="30" t="s">
        <v>636</v>
      </c>
      <c r="B204" s="27" t="s">
        <v>11</v>
      </c>
      <c r="C204" s="31">
        <v>63</v>
      </c>
      <c r="D204" s="32">
        <v>62</v>
      </c>
      <c r="E204" s="33">
        <v>64</v>
      </c>
      <c r="F204" s="34">
        <v>66</v>
      </c>
      <c r="G204" s="27" t="str">
        <f t="shared" si="7"/>
        <v>Stalberg</v>
      </c>
      <c r="H204" s="30">
        <v>21</v>
      </c>
      <c r="I204" s="28">
        <f t="shared" si="8"/>
        <v>63.666666666666664</v>
      </c>
      <c r="J204" s="30" t="s">
        <v>749</v>
      </c>
      <c r="K204" s="30" t="s">
        <v>721</v>
      </c>
      <c r="L204" s="70">
        <v>1</v>
      </c>
      <c r="M204" s="71">
        <v>850000</v>
      </c>
      <c r="N204" s="27" t="s">
        <v>769</v>
      </c>
    </row>
    <row r="205" spans="1:14">
      <c r="A205" s="30" t="s">
        <v>567</v>
      </c>
      <c r="B205" s="27" t="s">
        <v>11</v>
      </c>
      <c r="C205" s="31">
        <v>60</v>
      </c>
      <c r="D205" s="32">
        <v>64</v>
      </c>
      <c r="E205" s="33">
        <v>59</v>
      </c>
      <c r="F205" s="34">
        <v>63</v>
      </c>
      <c r="G205" s="27" t="str">
        <f t="shared" si="7"/>
        <v>Hansen</v>
      </c>
      <c r="H205" s="30">
        <v>21</v>
      </c>
      <c r="I205" s="28">
        <f t="shared" si="8"/>
        <v>62.333333333333336</v>
      </c>
      <c r="J205" s="27" t="s">
        <v>749</v>
      </c>
      <c r="K205" s="27" t="s">
        <v>719</v>
      </c>
      <c r="L205" s="70">
        <v>1</v>
      </c>
      <c r="M205" s="71">
        <v>550000</v>
      </c>
      <c r="N205" s="27" t="s">
        <v>769</v>
      </c>
    </row>
    <row r="206" spans="1:14">
      <c r="A206" s="4" t="s">
        <v>157</v>
      </c>
      <c r="B206" s="4" t="s">
        <v>14</v>
      </c>
      <c r="C206" s="24">
        <v>80</v>
      </c>
      <c r="D206" s="21">
        <v>80</v>
      </c>
      <c r="E206" s="18">
        <v>67</v>
      </c>
      <c r="F206" s="16">
        <v>70</v>
      </c>
      <c r="G206" s="27" t="str">
        <f t="shared" si="7"/>
        <v>Brassard</v>
      </c>
      <c r="H206" s="27">
        <v>20</v>
      </c>
      <c r="I206" s="28">
        <f t="shared" si="8"/>
        <v>76.666666666666671</v>
      </c>
      <c r="J206" s="29" t="s">
        <v>737</v>
      </c>
      <c r="K206" s="29" t="s">
        <v>722</v>
      </c>
      <c r="L206" s="70">
        <v>2</v>
      </c>
      <c r="M206" s="71">
        <v>818000</v>
      </c>
      <c r="N206" s="27" t="s">
        <v>769</v>
      </c>
    </row>
    <row r="207" spans="1:14">
      <c r="A207" s="30" t="s">
        <v>571</v>
      </c>
      <c r="B207" s="27" t="s">
        <v>9</v>
      </c>
      <c r="C207" s="31">
        <v>63</v>
      </c>
      <c r="D207" s="32">
        <v>60</v>
      </c>
      <c r="E207" s="33">
        <v>79</v>
      </c>
      <c r="F207" s="34">
        <v>65</v>
      </c>
      <c r="G207" s="27" t="str">
        <f t="shared" si="7"/>
        <v>Hjalmarsson</v>
      </c>
      <c r="H207" s="30">
        <v>20</v>
      </c>
      <c r="I207" s="28">
        <f t="shared" si="8"/>
        <v>62.666666666666664</v>
      </c>
      <c r="J207" s="30" t="s">
        <v>738</v>
      </c>
      <c r="K207" s="30" t="s">
        <v>721</v>
      </c>
      <c r="L207" s="70">
        <v>2</v>
      </c>
      <c r="M207" s="71">
        <v>643000</v>
      </c>
      <c r="N207" s="27" t="s">
        <v>769</v>
      </c>
    </row>
    <row r="208" spans="1:14">
      <c r="A208" s="4" t="s">
        <v>194</v>
      </c>
      <c r="B208" s="4" t="s">
        <v>14</v>
      </c>
      <c r="C208" s="24">
        <v>76</v>
      </c>
      <c r="D208" s="21">
        <v>77</v>
      </c>
      <c r="E208" s="18">
        <v>50</v>
      </c>
      <c r="F208" s="16">
        <v>70</v>
      </c>
      <c r="G208" s="27" t="str">
        <f t="shared" si="7"/>
        <v>Brule</v>
      </c>
      <c r="H208" s="27">
        <v>20</v>
      </c>
      <c r="I208" s="28">
        <f t="shared" si="8"/>
        <v>74.333333333333329</v>
      </c>
      <c r="J208" s="29" t="s">
        <v>749</v>
      </c>
      <c r="K208" s="29" t="s">
        <v>722</v>
      </c>
      <c r="L208" s="70">
        <v>2</v>
      </c>
      <c r="M208" s="71">
        <v>850000</v>
      </c>
      <c r="N208" s="27" t="s">
        <v>769</v>
      </c>
    </row>
    <row r="209" spans="1:14">
      <c r="A209" s="30" t="s">
        <v>638</v>
      </c>
      <c r="B209" s="27" t="s">
        <v>9</v>
      </c>
      <c r="C209" s="31">
        <v>67</v>
      </c>
      <c r="D209" s="32">
        <v>63</v>
      </c>
      <c r="E209" s="33">
        <v>72</v>
      </c>
      <c r="F209" s="34">
        <v>67</v>
      </c>
      <c r="G209" s="27" t="str">
        <f t="shared" si="7"/>
        <v>Fayne</v>
      </c>
      <c r="H209" s="30">
        <v>20</v>
      </c>
      <c r="I209" s="28">
        <f t="shared" si="8"/>
        <v>65.666666666666671</v>
      </c>
      <c r="J209" s="30" t="s">
        <v>738</v>
      </c>
      <c r="K209" s="30" t="s">
        <v>720</v>
      </c>
      <c r="L209" s="70">
        <v>2</v>
      </c>
      <c r="M209" s="71">
        <v>550000</v>
      </c>
      <c r="N209" s="27" t="s">
        <v>769</v>
      </c>
    </row>
    <row r="210" spans="1:14">
      <c r="A210" s="30" t="s">
        <v>626</v>
      </c>
      <c r="B210" s="27" t="s">
        <v>9</v>
      </c>
      <c r="C210" s="31">
        <v>61</v>
      </c>
      <c r="D210" s="32">
        <v>62</v>
      </c>
      <c r="E210" s="33">
        <v>71</v>
      </c>
      <c r="F210" s="34">
        <v>60</v>
      </c>
      <c r="G210" s="27" t="str">
        <f t="shared" si="7"/>
        <v>Martinez</v>
      </c>
      <c r="H210" s="30">
        <v>20</v>
      </c>
      <c r="I210" s="28">
        <f t="shared" si="8"/>
        <v>61</v>
      </c>
      <c r="J210" s="30" t="s">
        <v>738</v>
      </c>
      <c r="K210" s="30" t="s">
        <v>721</v>
      </c>
      <c r="L210" s="70">
        <v>2</v>
      </c>
      <c r="M210" s="71">
        <v>875000</v>
      </c>
      <c r="N210" s="27" t="s">
        <v>769</v>
      </c>
    </row>
    <row r="211" spans="1:14">
      <c r="A211" s="4" t="s">
        <v>361</v>
      </c>
      <c r="B211" s="4" t="s">
        <v>9</v>
      </c>
      <c r="C211" s="24">
        <v>60</v>
      </c>
      <c r="D211" s="21">
        <v>50</v>
      </c>
      <c r="E211" s="18">
        <v>70</v>
      </c>
      <c r="F211" s="16">
        <v>55</v>
      </c>
      <c r="G211" s="27" t="str">
        <f t="shared" si="7"/>
        <v>Weber</v>
      </c>
      <c r="H211" s="27">
        <v>20</v>
      </c>
      <c r="I211" s="28">
        <f t="shared" si="8"/>
        <v>55</v>
      </c>
      <c r="J211" s="29" t="s">
        <v>738</v>
      </c>
      <c r="K211" s="29" t="s">
        <v>720</v>
      </c>
      <c r="L211" s="70">
        <v>2</v>
      </c>
      <c r="M211" s="71">
        <v>750000</v>
      </c>
      <c r="N211" s="27" t="s">
        <v>769</v>
      </c>
    </row>
    <row r="212" spans="1:14">
      <c r="A212" s="30" t="s">
        <v>603</v>
      </c>
      <c r="B212" s="27" t="s">
        <v>7</v>
      </c>
      <c r="C212" s="31">
        <v>65</v>
      </c>
      <c r="D212" s="32">
        <v>64</v>
      </c>
      <c r="E212" s="33">
        <v>57</v>
      </c>
      <c r="F212" s="34">
        <v>64</v>
      </c>
      <c r="G212" s="27" t="str">
        <f t="shared" si="7"/>
        <v>Sobotka</v>
      </c>
      <c r="H212" s="30">
        <v>20</v>
      </c>
      <c r="I212" s="28">
        <f t="shared" si="8"/>
        <v>64.333333333333329</v>
      </c>
      <c r="J212" s="27" t="s">
        <v>749</v>
      </c>
      <c r="K212" s="27" t="s">
        <v>720</v>
      </c>
      <c r="L212" s="70">
        <v>2</v>
      </c>
      <c r="M212" s="71">
        <v>750000</v>
      </c>
      <c r="N212" s="27" t="s">
        <v>769</v>
      </c>
    </row>
    <row r="213" spans="1:14">
      <c r="A213" s="30" t="s">
        <v>564</v>
      </c>
      <c r="B213" s="27" t="s">
        <v>9</v>
      </c>
      <c r="C213" s="31">
        <v>75</v>
      </c>
      <c r="D213" s="32">
        <v>75</v>
      </c>
      <c r="E213" s="33">
        <v>63</v>
      </c>
      <c r="F213" s="34">
        <v>65</v>
      </c>
      <c r="G213" s="27" t="str">
        <f t="shared" si="7"/>
        <v>Gragnani</v>
      </c>
      <c r="H213" s="30">
        <v>20</v>
      </c>
      <c r="I213" s="28">
        <f t="shared" si="8"/>
        <v>71.666666666666671</v>
      </c>
      <c r="J213" s="30" t="s">
        <v>746</v>
      </c>
      <c r="K213" s="30" t="s">
        <v>720</v>
      </c>
      <c r="L213" s="70">
        <v>2</v>
      </c>
      <c r="M213" s="71">
        <v>750000</v>
      </c>
      <c r="N213" s="27" t="s">
        <v>769</v>
      </c>
    </row>
    <row r="214" spans="1:14">
      <c r="A214" s="30" t="s">
        <v>553</v>
      </c>
      <c r="B214" s="27" t="s">
        <v>11</v>
      </c>
      <c r="C214" s="31">
        <v>64</v>
      </c>
      <c r="D214" s="32">
        <v>62</v>
      </c>
      <c r="E214" s="33">
        <v>66</v>
      </c>
      <c r="F214" s="34">
        <v>68</v>
      </c>
      <c r="G214" s="27" t="str">
        <f t="shared" si="7"/>
        <v>Clutterbuck</v>
      </c>
      <c r="H214" s="30">
        <v>20</v>
      </c>
      <c r="I214" s="28">
        <f t="shared" si="8"/>
        <v>64.666666666666671</v>
      </c>
      <c r="J214" s="27" t="s">
        <v>738</v>
      </c>
      <c r="K214" s="27" t="s">
        <v>721</v>
      </c>
      <c r="L214" s="70">
        <v>2</v>
      </c>
      <c r="M214" s="71">
        <v>725000</v>
      </c>
      <c r="N214" s="27" t="s">
        <v>769</v>
      </c>
    </row>
    <row r="215" spans="1:14">
      <c r="A215" s="30" t="s">
        <v>602</v>
      </c>
      <c r="B215" s="27" t="s">
        <v>11</v>
      </c>
      <c r="C215" s="31">
        <v>61</v>
      </c>
      <c r="D215" s="32">
        <v>55</v>
      </c>
      <c r="E215" s="33">
        <v>56</v>
      </c>
      <c r="F215" s="34">
        <v>66</v>
      </c>
      <c r="G215" s="27" t="str">
        <f t="shared" si="7"/>
        <v>Skille</v>
      </c>
      <c r="H215" s="30">
        <v>20</v>
      </c>
      <c r="I215" s="28">
        <f t="shared" si="8"/>
        <v>60.666666666666664</v>
      </c>
      <c r="J215" s="27" t="s">
        <v>736</v>
      </c>
      <c r="K215" s="27" t="s">
        <v>720</v>
      </c>
      <c r="L215" s="70">
        <v>2</v>
      </c>
      <c r="M215" s="71">
        <v>850000</v>
      </c>
      <c r="N215" s="27" t="s">
        <v>769</v>
      </c>
    </row>
    <row r="216" spans="1:14">
      <c r="A216" s="30" t="s">
        <v>577</v>
      </c>
      <c r="B216" s="27" t="s">
        <v>11</v>
      </c>
      <c r="C216" s="31">
        <v>60</v>
      </c>
      <c r="D216" s="32">
        <v>57</v>
      </c>
      <c r="E216" s="33">
        <v>61</v>
      </c>
      <c r="F216" s="34">
        <v>59</v>
      </c>
      <c r="G216" s="27" t="str">
        <f t="shared" si="7"/>
        <v>Lewis</v>
      </c>
      <c r="H216" s="30">
        <v>20</v>
      </c>
      <c r="I216" s="28">
        <f t="shared" si="8"/>
        <v>58.666666666666664</v>
      </c>
      <c r="J216" s="27" t="s">
        <v>742</v>
      </c>
      <c r="K216" s="27" t="s">
        <v>719</v>
      </c>
      <c r="L216" s="70">
        <v>2</v>
      </c>
      <c r="M216" s="71">
        <v>855000</v>
      </c>
      <c r="N216" s="27" t="s">
        <v>769</v>
      </c>
    </row>
    <row r="217" spans="1:14">
      <c r="A217" s="4" t="s">
        <v>110</v>
      </c>
      <c r="B217" s="4" t="s">
        <v>14</v>
      </c>
      <c r="C217" s="24">
        <v>60</v>
      </c>
      <c r="D217" s="21">
        <v>55</v>
      </c>
      <c r="E217" s="18">
        <v>70</v>
      </c>
      <c r="F217" s="16">
        <v>55</v>
      </c>
      <c r="G217" s="27" t="str">
        <f t="shared" si="7"/>
        <v>Bass</v>
      </c>
      <c r="H217" s="27">
        <v>20</v>
      </c>
      <c r="I217" s="28">
        <f t="shared" si="8"/>
        <v>56.666666666666664</v>
      </c>
      <c r="J217" s="29" t="s">
        <v>737</v>
      </c>
      <c r="K217" s="29" t="s">
        <v>721</v>
      </c>
      <c r="L217" s="70">
        <v>2</v>
      </c>
      <c r="M217" s="71">
        <v>550000</v>
      </c>
      <c r="N217" s="27" t="s">
        <v>769</v>
      </c>
    </row>
    <row r="218" spans="1:14">
      <c r="A218" s="4" t="s">
        <v>409</v>
      </c>
      <c r="B218" s="4" t="s">
        <v>14</v>
      </c>
      <c r="C218" s="24">
        <v>76</v>
      </c>
      <c r="D218" s="21">
        <v>77</v>
      </c>
      <c r="E218" s="18">
        <v>55</v>
      </c>
      <c r="F218" s="16">
        <v>77</v>
      </c>
      <c r="G218" s="27" t="str">
        <f t="shared" si="7"/>
        <v>Mueller</v>
      </c>
      <c r="H218" s="27">
        <v>19</v>
      </c>
      <c r="I218" s="28">
        <f t="shared" si="8"/>
        <v>76.666666666666671</v>
      </c>
      <c r="J218" s="29" t="s">
        <v>743</v>
      </c>
      <c r="K218" s="29" t="s">
        <v>721</v>
      </c>
      <c r="L218" s="70">
        <v>3</v>
      </c>
      <c r="M218" s="71">
        <v>850000</v>
      </c>
      <c r="N218" s="27" t="s">
        <v>769</v>
      </c>
    </row>
    <row r="219" spans="1:14">
      <c r="A219" s="4" t="s">
        <v>243</v>
      </c>
      <c r="B219" s="4" t="s">
        <v>14</v>
      </c>
      <c r="C219" s="24">
        <v>77</v>
      </c>
      <c r="D219" s="21">
        <v>80</v>
      </c>
      <c r="E219" s="18">
        <v>55</v>
      </c>
      <c r="F219" s="16">
        <v>72.5</v>
      </c>
      <c r="G219" s="27" t="str">
        <f t="shared" si="7"/>
        <v>Tlusty</v>
      </c>
      <c r="H219" s="27">
        <v>19</v>
      </c>
      <c r="I219" s="28">
        <f t="shared" si="8"/>
        <v>76.5</v>
      </c>
      <c r="J219" s="29" t="s">
        <v>737</v>
      </c>
      <c r="K219" s="29" t="s">
        <v>722</v>
      </c>
      <c r="L219" s="70">
        <v>3</v>
      </c>
      <c r="M219" s="71">
        <v>850000</v>
      </c>
      <c r="N219" s="27" t="s">
        <v>769</v>
      </c>
    </row>
    <row r="220" spans="1:14">
      <c r="A220" s="30" t="s">
        <v>634</v>
      </c>
      <c r="B220" s="27" t="s">
        <v>9</v>
      </c>
      <c r="C220" s="31">
        <v>66</v>
      </c>
      <c r="D220" s="32">
        <v>68</v>
      </c>
      <c r="E220" s="33">
        <v>76</v>
      </c>
      <c r="F220" s="34">
        <v>65</v>
      </c>
      <c r="G220" s="27" t="str">
        <f t="shared" si="7"/>
        <v>McBain</v>
      </c>
      <c r="H220" s="30">
        <v>19</v>
      </c>
      <c r="I220" s="28">
        <f t="shared" si="8"/>
        <v>66.333333333333329</v>
      </c>
      <c r="J220" s="30" t="s">
        <v>742</v>
      </c>
      <c r="K220" s="30" t="s">
        <v>720</v>
      </c>
      <c r="L220" s="70">
        <v>3</v>
      </c>
      <c r="M220" s="71">
        <v>850000</v>
      </c>
      <c r="N220" s="27" t="s">
        <v>769</v>
      </c>
    </row>
    <row r="221" spans="1:14">
      <c r="A221" s="30" t="s">
        <v>633</v>
      </c>
      <c r="B221" s="27" t="s">
        <v>14</v>
      </c>
      <c r="C221" s="31">
        <v>72</v>
      </c>
      <c r="D221" s="32">
        <v>76</v>
      </c>
      <c r="E221" s="33">
        <v>63</v>
      </c>
      <c r="F221" s="34">
        <v>69</v>
      </c>
      <c r="G221" s="27" t="str">
        <f t="shared" si="7"/>
        <v>Anissimov</v>
      </c>
      <c r="H221" s="30">
        <v>19</v>
      </c>
      <c r="I221" s="28">
        <f t="shared" si="8"/>
        <v>72.333333333333329</v>
      </c>
      <c r="J221" s="27" t="s">
        <v>737</v>
      </c>
      <c r="K221" s="27" t="s">
        <v>719</v>
      </c>
      <c r="L221" s="27">
        <v>3</v>
      </c>
      <c r="M221" s="71">
        <v>822000</v>
      </c>
      <c r="N221" s="27" t="s">
        <v>769</v>
      </c>
    </row>
    <row r="222" spans="1:14">
      <c r="A222" s="4" t="s">
        <v>209</v>
      </c>
      <c r="B222" s="4" t="s">
        <v>14</v>
      </c>
      <c r="C222" s="24">
        <v>72</v>
      </c>
      <c r="D222" s="21">
        <v>68</v>
      </c>
      <c r="E222" s="18">
        <v>60</v>
      </c>
      <c r="F222" s="16">
        <v>66.5</v>
      </c>
      <c r="G222" s="27" t="str">
        <f t="shared" si="7"/>
        <v>Sheppard</v>
      </c>
      <c r="H222" s="27">
        <v>19</v>
      </c>
      <c r="I222" s="28">
        <f t="shared" si="8"/>
        <v>68.833333333333329</v>
      </c>
      <c r="J222" s="29" t="s">
        <v>742</v>
      </c>
      <c r="K222" s="29" t="s">
        <v>723</v>
      </c>
      <c r="L222" s="70">
        <v>3</v>
      </c>
      <c r="M222" s="71">
        <v>850000</v>
      </c>
      <c r="N222" s="27" t="s">
        <v>769</v>
      </c>
    </row>
    <row r="223" spans="1:14">
      <c r="A223" s="30" t="s">
        <v>614</v>
      </c>
      <c r="B223" s="27" t="s">
        <v>9</v>
      </c>
      <c r="C223" s="31">
        <v>72</v>
      </c>
      <c r="D223" s="32">
        <v>65</v>
      </c>
      <c r="E223" s="33">
        <v>66</v>
      </c>
      <c r="F223" s="34">
        <v>70</v>
      </c>
      <c r="G223" s="27" t="str">
        <f t="shared" si="7"/>
        <v>Weber</v>
      </c>
      <c r="H223" s="30">
        <v>19</v>
      </c>
      <c r="I223" s="28">
        <f t="shared" si="8"/>
        <v>69</v>
      </c>
      <c r="J223" s="30" t="s">
        <v>746</v>
      </c>
      <c r="K223" s="30" t="s">
        <v>721</v>
      </c>
      <c r="L223" s="70">
        <v>3</v>
      </c>
      <c r="M223" s="71">
        <v>875000</v>
      </c>
      <c r="N223" s="27" t="s">
        <v>769</v>
      </c>
    </row>
    <row r="224" spans="1:14">
      <c r="A224" s="30" t="s">
        <v>627</v>
      </c>
      <c r="B224" s="27" t="s">
        <v>11</v>
      </c>
      <c r="C224" s="31">
        <v>62</v>
      </c>
      <c r="D224" s="32">
        <v>68</v>
      </c>
      <c r="E224" s="33">
        <v>59</v>
      </c>
      <c r="F224" s="34">
        <v>70</v>
      </c>
      <c r="G224" s="27" t="str">
        <f t="shared" si="7"/>
        <v>Frattin</v>
      </c>
      <c r="H224" s="30">
        <v>19</v>
      </c>
      <c r="I224" s="28">
        <f t="shared" si="8"/>
        <v>66.666666666666671</v>
      </c>
      <c r="J224" s="30" t="s">
        <v>736</v>
      </c>
      <c r="K224" s="30" t="s">
        <v>720</v>
      </c>
      <c r="L224" s="70">
        <v>3</v>
      </c>
      <c r="M224" s="71">
        <v>875000</v>
      </c>
      <c r="N224" s="27" t="s">
        <v>769</v>
      </c>
    </row>
    <row r="225" spans="1:14">
      <c r="A225" s="30" t="s">
        <v>620</v>
      </c>
      <c r="B225" s="27" t="s">
        <v>14</v>
      </c>
      <c r="C225" s="31">
        <v>70</v>
      </c>
      <c r="D225" s="32">
        <v>74</v>
      </c>
      <c r="E225" s="33">
        <v>72</v>
      </c>
      <c r="F225" s="34">
        <v>68</v>
      </c>
      <c r="G225" s="27" t="str">
        <f t="shared" si="7"/>
        <v>Eller</v>
      </c>
      <c r="H225" s="30">
        <v>18</v>
      </c>
      <c r="I225" s="28">
        <f t="shared" si="8"/>
        <v>70.666666666666671</v>
      </c>
      <c r="J225" s="27" t="s">
        <v>742</v>
      </c>
      <c r="K225" s="27" t="s">
        <v>719</v>
      </c>
      <c r="L225" s="70">
        <v>3</v>
      </c>
      <c r="M225" s="71">
        <v>875000</v>
      </c>
      <c r="N225" s="27" t="s">
        <v>769</v>
      </c>
    </row>
    <row r="226" spans="1:14">
      <c r="A226" s="30" t="s">
        <v>628</v>
      </c>
      <c r="B226" s="27" t="s">
        <v>14</v>
      </c>
      <c r="C226" s="31">
        <v>70</v>
      </c>
      <c r="D226" s="32">
        <v>67</v>
      </c>
      <c r="E226" s="33">
        <v>62</v>
      </c>
      <c r="F226" s="34">
        <v>66</v>
      </c>
      <c r="G226" s="27" t="str">
        <f t="shared" si="7"/>
        <v>King</v>
      </c>
      <c r="H226" s="30">
        <v>18</v>
      </c>
      <c r="I226" s="28">
        <f t="shared" si="8"/>
        <v>67.666666666666671</v>
      </c>
      <c r="J226" s="27" t="s">
        <v>737</v>
      </c>
      <c r="K226" s="27" t="s">
        <v>719</v>
      </c>
      <c r="L226" s="70">
        <v>3</v>
      </c>
      <c r="M226" s="71">
        <v>560000</v>
      </c>
      <c r="N226" s="27" t="s">
        <v>769</v>
      </c>
    </row>
    <row r="227" spans="1:14">
      <c r="A227" s="30" t="s">
        <v>622</v>
      </c>
      <c r="B227" s="27" t="s">
        <v>14</v>
      </c>
      <c r="C227" s="31">
        <v>64</v>
      </c>
      <c r="D227" s="32">
        <v>67</v>
      </c>
      <c r="E227" s="33">
        <v>78</v>
      </c>
      <c r="F227" s="34">
        <v>65</v>
      </c>
      <c r="G227" s="27" t="str">
        <f t="shared" si="7"/>
        <v>O'Brien</v>
      </c>
      <c r="H227" s="30">
        <v>18</v>
      </c>
      <c r="I227" s="28">
        <f t="shared" si="8"/>
        <v>65.333333333333329</v>
      </c>
      <c r="J227" s="27" t="s">
        <v>738</v>
      </c>
      <c r="K227" s="27" t="s">
        <v>719</v>
      </c>
      <c r="L227" s="70">
        <v>3</v>
      </c>
      <c r="M227" s="71">
        <v>575000</v>
      </c>
      <c r="N227" s="27" t="s">
        <v>769</v>
      </c>
    </row>
    <row r="228" spans="1:14">
      <c r="A228" s="30" t="s">
        <v>624</v>
      </c>
      <c r="B228" s="27" t="s">
        <v>14</v>
      </c>
      <c r="C228" s="31">
        <v>64</v>
      </c>
      <c r="D228" s="32">
        <v>61</v>
      </c>
      <c r="E228" s="33">
        <v>77</v>
      </c>
      <c r="F228" s="34">
        <v>59</v>
      </c>
      <c r="G228" s="27" t="str">
        <f t="shared" si="7"/>
        <v>Tyrell</v>
      </c>
      <c r="H228" s="30">
        <v>18</v>
      </c>
      <c r="I228" s="28">
        <f t="shared" si="8"/>
        <v>61.333333333333336</v>
      </c>
      <c r="J228" s="27" t="s">
        <v>738</v>
      </c>
      <c r="K228" s="27" t="s">
        <v>719</v>
      </c>
      <c r="L228" s="27">
        <v>3</v>
      </c>
      <c r="M228" s="71">
        <v>650000</v>
      </c>
      <c r="N228" s="27" t="s">
        <v>769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Y2"/>
  <sheetViews>
    <sheetView workbookViewId="0">
      <selection sqref="A1:XFD1048576"/>
    </sheetView>
  </sheetViews>
  <sheetFormatPr baseColWidth="10" defaultRowHeight="15"/>
  <cols>
    <col min="1" max="1" width="11.42578125" customWidth="1"/>
    <col min="2" max="2" width="4.5703125" bestFit="1" customWidth="1"/>
    <col min="3" max="3" width="4.42578125" bestFit="1" customWidth="1"/>
    <col min="4" max="4" width="4.7109375" bestFit="1" customWidth="1"/>
    <col min="5" max="6" width="4.28515625" bestFit="1" customWidth="1"/>
    <col min="7" max="8" width="4.42578125" bestFit="1" customWidth="1"/>
    <col min="9" max="9" width="6.28515625" bestFit="1" customWidth="1"/>
    <col min="10" max="10" width="4.5703125" bestFit="1" customWidth="1"/>
    <col min="11" max="11" width="7.7109375" bestFit="1" customWidth="1"/>
    <col min="12" max="12" width="10.28515625" bestFit="1" customWidth="1"/>
    <col min="13" max="13" width="7.5703125" bestFit="1" customWidth="1"/>
    <col min="14" max="14" width="5.7109375" bestFit="1" customWidth="1"/>
    <col min="15" max="15" width="7.140625" bestFit="1" customWidth="1"/>
    <col min="17" max="17" width="12.5703125" bestFit="1" customWidth="1"/>
    <col min="18" max="18" width="4.85546875" bestFit="1" customWidth="1"/>
    <col min="19" max="19" width="4.42578125" bestFit="1" customWidth="1"/>
    <col min="20" max="20" width="4.5703125" bestFit="1" customWidth="1"/>
    <col min="21" max="21" width="7.7109375" bestFit="1" customWidth="1"/>
    <col min="22" max="22" width="10.28515625" bestFit="1" customWidth="1"/>
    <col min="23" max="23" width="7.5703125" bestFit="1" customWidth="1"/>
    <col min="24" max="24" width="5.7109375" bestFit="1" customWidth="1"/>
    <col min="25" max="25" width="7.140625" bestFit="1" customWidth="1"/>
  </cols>
  <sheetData>
    <row r="1" spans="1:25">
      <c r="A1" s="88" t="s">
        <v>0</v>
      </c>
      <c r="B1" s="88" t="s">
        <v>1</v>
      </c>
      <c r="C1" s="89" t="s">
        <v>816</v>
      </c>
      <c r="D1" s="90" t="s">
        <v>817</v>
      </c>
      <c r="E1" s="91" t="s">
        <v>768</v>
      </c>
      <c r="F1" s="99" t="s">
        <v>818</v>
      </c>
      <c r="G1" s="93" t="s">
        <v>639</v>
      </c>
      <c r="H1" s="94" t="s">
        <v>767</v>
      </c>
      <c r="I1" s="95" t="s">
        <v>733</v>
      </c>
      <c r="J1" s="95" t="s">
        <v>819</v>
      </c>
      <c r="K1" s="96" t="s">
        <v>752</v>
      </c>
      <c r="L1" s="97" t="s">
        <v>753</v>
      </c>
      <c r="M1" s="95" t="s">
        <v>772</v>
      </c>
      <c r="N1" s="93" t="s">
        <v>771</v>
      </c>
      <c r="O1" s="93" t="s">
        <v>834</v>
      </c>
      <c r="Q1" s="83" t="s">
        <v>0</v>
      </c>
      <c r="R1" s="87" t="s">
        <v>2</v>
      </c>
      <c r="S1" s="87" t="s">
        <v>639</v>
      </c>
      <c r="T1" t="s">
        <v>819</v>
      </c>
      <c r="U1" s="84" t="s">
        <v>752</v>
      </c>
      <c r="V1" s="85" t="s">
        <v>753</v>
      </c>
      <c r="W1" s="53" t="s">
        <v>772</v>
      </c>
      <c r="X1" s="54" t="s">
        <v>771</v>
      </c>
      <c r="Y1" s="83" t="s">
        <v>834</v>
      </c>
    </row>
    <row r="2" spans="1:25">
      <c r="A2" s="88" t="s">
        <v>217</v>
      </c>
      <c r="B2" s="88" t="s">
        <v>14</v>
      </c>
      <c r="C2" s="89">
        <v>80</v>
      </c>
      <c r="D2" s="90">
        <v>80</v>
      </c>
      <c r="E2" s="91">
        <v>78</v>
      </c>
      <c r="F2" s="92">
        <v>82.5</v>
      </c>
      <c r="G2" s="93">
        <v>25</v>
      </c>
      <c r="H2" s="94">
        <v>80.833333333333329</v>
      </c>
      <c r="I2" s="95" t="s">
        <v>736</v>
      </c>
      <c r="J2" s="95" t="s">
        <v>722</v>
      </c>
      <c r="K2" s="96">
        <v>4</v>
      </c>
      <c r="L2" s="97">
        <v>3600000</v>
      </c>
      <c r="M2" s="98" t="s">
        <v>821</v>
      </c>
      <c r="N2" s="93" t="s">
        <v>775</v>
      </c>
      <c r="O2" s="93" t="s">
        <v>808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JP38"/>
  <sheetViews>
    <sheetView tabSelected="1" topLeftCell="IY1" workbookViewId="0">
      <selection activeCell="JL2" sqref="JL2"/>
    </sheetView>
  </sheetViews>
  <sheetFormatPr baseColWidth="10" defaultRowHeight="15"/>
  <cols>
    <col min="1" max="1" width="2" style="118" customWidth="1"/>
    <col min="2" max="2" width="12.140625" style="118" bestFit="1" customWidth="1"/>
    <col min="3" max="6" width="3" style="118" bestFit="1" customWidth="1"/>
    <col min="7" max="7" width="12.140625" style="118" bestFit="1" customWidth="1"/>
    <col min="8" max="11" width="3" style="118" bestFit="1" customWidth="1"/>
    <col min="12" max="12" width="10.5703125" style="118" bestFit="1" customWidth="1"/>
    <col min="13" max="14" width="3" style="118" bestFit="1" customWidth="1"/>
    <col min="15" max="15" width="3.28515625" style="118" bestFit="1" customWidth="1"/>
    <col min="16" max="16" width="3" style="118" bestFit="1" customWidth="1"/>
    <col min="17" max="17" width="11.42578125" style="118"/>
    <col min="18" max="18" width="2" style="118" bestFit="1" customWidth="1"/>
    <col min="19" max="19" width="11" style="118" bestFit="1" customWidth="1"/>
    <col min="20" max="23" width="3" style="118" bestFit="1" customWidth="1"/>
    <col min="24" max="24" width="10.28515625" style="118" bestFit="1" customWidth="1"/>
    <col min="25" max="28" width="3" style="118" bestFit="1" customWidth="1"/>
    <col min="29" max="29" width="11.85546875" style="118" bestFit="1" customWidth="1"/>
    <col min="30" max="31" width="3" style="118" bestFit="1" customWidth="1"/>
    <col min="32" max="32" width="3.28515625" style="118" bestFit="1" customWidth="1"/>
    <col min="33" max="33" width="3" style="118" bestFit="1" customWidth="1"/>
    <col min="34" max="34" width="11.42578125" style="118"/>
    <col min="35" max="35" width="10.140625" style="118" bestFit="1" customWidth="1"/>
    <col min="36" max="36" width="13.5703125" style="118" bestFit="1" customWidth="1"/>
    <col min="37" max="37" width="4.7109375" style="118" bestFit="1" customWidth="1"/>
    <col min="38" max="38" width="5.140625" style="118" bestFit="1" customWidth="1"/>
    <col min="39" max="39" width="10.85546875" style="118" bestFit="1" customWidth="1"/>
    <col min="40" max="59" width="3" style="118" bestFit="1" customWidth="1"/>
    <col min="60" max="60" width="8.140625" style="118" bestFit="1" customWidth="1"/>
    <col min="61" max="61" width="4" style="118" bestFit="1" customWidth="1"/>
    <col min="62" max="62" width="9" style="118" bestFit="1" customWidth="1"/>
    <col min="63" max="75" width="3" style="118" bestFit="1" customWidth="1"/>
    <col min="76" max="76" width="4" style="118" bestFit="1" customWidth="1"/>
    <col min="77" max="82" width="3" style="118" bestFit="1" customWidth="1"/>
    <col min="83" max="83" width="6.28515625" style="118" bestFit="1" customWidth="1"/>
    <col min="84" max="84" width="4" style="118" bestFit="1" customWidth="1"/>
    <col min="85" max="85" width="9" style="118" bestFit="1" customWidth="1"/>
    <col min="86" max="87" width="3" style="118" bestFit="1" customWidth="1"/>
    <col min="88" max="88" width="4" style="118" bestFit="1" customWidth="1"/>
    <col min="89" max="105" width="3" style="118" bestFit="1" customWidth="1"/>
    <col min="106" max="106" width="12.28515625" style="118" bestFit="1" customWidth="1"/>
    <col min="107" max="107" width="11.42578125" style="118"/>
    <col min="108" max="108" width="10.42578125" style="118" bestFit="1" customWidth="1"/>
    <col min="109" max="109" width="4.5703125" style="118" bestFit="1" customWidth="1"/>
    <col min="110" max="111" width="9" style="118" bestFit="1" customWidth="1"/>
    <col min="112" max="112" width="11.42578125" style="118"/>
    <col min="113" max="113" width="10.42578125" style="118" bestFit="1" customWidth="1"/>
    <col min="114" max="114" width="4.5703125" style="118" bestFit="1" customWidth="1"/>
    <col min="115" max="116" width="9" style="118" bestFit="1" customWidth="1"/>
    <col min="117" max="117" width="11.42578125" style="118"/>
    <col min="118" max="118" width="19.85546875" style="118" bestFit="1" customWidth="1"/>
    <col min="119" max="138" width="6" style="118" bestFit="1" customWidth="1"/>
    <col min="139" max="139" width="8.140625" style="118" bestFit="1" customWidth="1"/>
    <col min="140" max="140" width="4" style="118" bestFit="1" customWidth="1"/>
    <col min="141" max="141" width="9" style="118" bestFit="1" customWidth="1"/>
    <col min="142" max="161" width="6" style="118" bestFit="1" customWidth="1"/>
    <col min="162" max="162" width="6.28515625" style="118" bestFit="1" customWidth="1"/>
    <col min="163" max="163" width="4" style="118" bestFit="1" customWidth="1"/>
    <col min="164" max="164" width="9" style="118" bestFit="1" customWidth="1"/>
    <col min="165" max="184" width="6" style="118" bestFit="1" customWidth="1"/>
    <col min="185" max="185" width="12.28515625" style="118" bestFit="1" customWidth="1"/>
    <col min="186" max="186" width="3.5703125" style="118" customWidth="1"/>
    <col min="187" max="187" width="10.5703125" style="118" bestFit="1" customWidth="1"/>
    <col min="188" max="207" width="6" style="118" bestFit="1" customWidth="1"/>
    <col min="208" max="208" width="8.140625" style="118" bestFit="1" customWidth="1"/>
    <col min="209" max="209" width="3.5703125" style="118" customWidth="1"/>
    <col min="210" max="210" width="9" style="118" bestFit="1" customWidth="1"/>
    <col min="211" max="230" width="6" style="118" bestFit="1" customWidth="1"/>
    <col min="231" max="231" width="6.28515625" style="118" bestFit="1" customWidth="1"/>
    <col min="232" max="232" width="3.5703125" style="118" customWidth="1"/>
    <col min="233" max="233" width="9" style="118" customWidth="1"/>
    <col min="234" max="253" width="6" style="118" bestFit="1" customWidth="1"/>
    <col min="254" max="254" width="12.28515625" style="118" bestFit="1" customWidth="1"/>
    <col min="255" max="255" width="3.5703125" style="118" customWidth="1"/>
    <col min="256" max="256" width="11.42578125" style="118"/>
    <col min="257" max="257" width="11.5703125" style="118" bestFit="1" customWidth="1"/>
    <col min="258" max="259" width="11.42578125" style="118"/>
    <col min="260" max="260" width="1.42578125" style="118" customWidth="1"/>
    <col min="261" max="265" width="11.42578125" style="118"/>
    <col min="266" max="266" width="4.28515625" style="118" bestFit="1" customWidth="1"/>
    <col min="267" max="267" width="8" style="118" bestFit="1" customWidth="1"/>
    <col min="268" max="268" width="5.28515625" style="118" bestFit="1" customWidth="1"/>
    <col min="269" max="269" width="5.140625" style="118" bestFit="1" customWidth="1"/>
    <col min="270" max="271" width="11.42578125" style="118"/>
    <col min="272" max="272" width="12.140625" style="118" bestFit="1" customWidth="1"/>
    <col min="273" max="274" width="11.42578125" style="118"/>
    <col min="275" max="275" width="12.28515625" style="118" bestFit="1" customWidth="1"/>
    <col min="276" max="16384" width="11.42578125" style="118"/>
  </cols>
  <sheetData>
    <row r="1" spans="1:276">
      <c r="A1" s="142"/>
      <c r="B1" s="93" t="s">
        <v>839</v>
      </c>
      <c r="C1" s="142" t="s">
        <v>840</v>
      </c>
      <c r="D1" s="93" t="s">
        <v>9</v>
      </c>
      <c r="E1" s="142" t="s">
        <v>841</v>
      </c>
      <c r="F1" s="142" t="s">
        <v>842</v>
      </c>
      <c r="G1" s="93" t="s">
        <v>843</v>
      </c>
      <c r="H1" s="142" t="s">
        <v>840</v>
      </c>
      <c r="I1" s="93" t="s">
        <v>9</v>
      </c>
      <c r="J1" s="142" t="s">
        <v>841</v>
      </c>
      <c r="K1" s="142" t="s">
        <v>842</v>
      </c>
      <c r="L1" s="93" t="s">
        <v>844</v>
      </c>
      <c r="M1" s="142" t="s">
        <v>840</v>
      </c>
      <c r="N1" s="93" t="s">
        <v>9</v>
      </c>
      <c r="O1" s="142" t="s">
        <v>841</v>
      </c>
      <c r="P1" s="142" t="s">
        <v>842</v>
      </c>
      <c r="R1" s="121"/>
      <c r="S1" s="93" t="s">
        <v>839</v>
      </c>
      <c r="T1" s="121" t="s">
        <v>840</v>
      </c>
      <c r="U1" s="93" t="s">
        <v>9</v>
      </c>
      <c r="V1" s="121" t="s">
        <v>841</v>
      </c>
      <c r="W1" s="121" t="s">
        <v>842</v>
      </c>
      <c r="X1" s="93" t="s">
        <v>843</v>
      </c>
      <c r="Y1" s="121" t="s">
        <v>840</v>
      </c>
      <c r="Z1" s="93" t="s">
        <v>9</v>
      </c>
      <c r="AA1" s="121" t="s">
        <v>841</v>
      </c>
      <c r="AB1" s="121" t="s">
        <v>842</v>
      </c>
      <c r="AC1" s="93" t="s">
        <v>844</v>
      </c>
      <c r="AD1" s="121" t="s">
        <v>840</v>
      </c>
      <c r="AE1" s="93" t="s">
        <v>9</v>
      </c>
      <c r="AF1" s="121" t="s">
        <v>841</v>
      </c>
      <c r="AG1" s="121" t="s">
        <v>842</v>
      </c>
      <c r="AI1" s="132" t="s">
        <v>915</v>
      </c>
      <c r="AK1" s="118" t="s">
        <v>919</v>
      </c>
      <c r="AL1" s="118" t="s">
        <v>920</v>
      </c>
      <c r="AM1" s="117" t="s">
        <v>761</v>
      </c>
      <c r="AN1" s="104">
        <v>1</v>
      </c>
      <c r="AO1" s="104">
        <v>2</v>
      </c>
      <c r="AP1" s="104">
        <v>3</v>
      </c>
      <c r="AQ1" s="104">
        <v>4</v>
      </c>
      <c r="AR1" s="104">
        <v>5</v>
      </c>
      <c r="AS1" s="104">
        <v>6</v>
      </c>
      <c r="AT1" s="104">
        <v>7</v>
      </c>
      <c r="AU1" s="104">
        <v>8</v>
      </c>
      <c r="AV1" s="104">
        <v>9</v>
      </c>
      <c r="AW1" s="104">
        <v>10</v>
      </c>
      <c r="AX1" s="104">
        <v>11</v>
      </c>
      <c r="AY1" s="104">
        <v>12</v>
      </c>
      <c r="AZ1" s="104">
        <v>13</v>
      </c>
      <c r="BA1" s="104">
        <v>14</v>
      </c>
      <c r="BB1" s="104">
        <v>15</v>
      </c>
      <c r="BC1" s="104">
        <v>16</v>
      </c>
      <c r="BD1" s="104">
        <v>17</v>
      </c>
      <c r="BE1" s="104">
        <v>18</v>
      </c>
      <c r="BF1" s="104">
        <v>19</v>
      </c>
      <c r="BG1" s="104">
        <v>20</v>
      </c>
      <c r="BH1" s="104" t="s">
        <v>759</v>
      </c>
      <c r="BI1" s="104"/>
      <c r="BJ1" s="104" t="s">
        <v>760</v>
      </c>
      <c r="BK1" s="104">
        <v>21</v>
      </c>
      <c r="BL1" s="104">
        <v>22</v>
      </c>
      <c r="BM1" s="104">
        <v>23</v>
      </c>
      <c r="BN1" s="104">
        <v>24</v>
      </c>
      <c r="BO1" s="104">
        <v>25</v>
      </c>
      <c r="BP1" s="104">
        <v>26</v>
      </c>
      <c r="BQ1" s="104">
        <v>27</v>
      </c>
      <c r="BR1" s="104">
        <v>28</v>
      </c>
      <c r="BS1" s="104">
        <v>29</v>
      </c>
      <c r="BT1" s="104">
        <v>30</v>
      </c>
      <c r="BU1" s="104">
        <v>31</v>
      </c>
      <c r="BV1" s="104">
        <v>32</v>
      </c>
      <c r="BW1" s="104">
        <v>33</v>
      </c>
      <c r="BX1" s="104">
        <v>34</v>
      </c>
      <c r="BY1" s="104">
        <v>35</v>
      </c>
      <c r="BZ1" s="104">
        <v>36</v>
      </c>
      <c r="CA1" s="104">
        <v>37</v>
      </c>
      <c r="CB1" s="104">
        <v>38</v>
      </c>
      <c r="CC1" s="104">
        <v>39</v>
      </c>
      <c r="CD1" s="104">
        <v>40</v>
      </c>
      <c r="CE1" s="104" t="s">
        <v>762</v>
      </c>
      <c r="CF1" s="104"/>
      <c r="CG1" s="104" t="s">
        <v>763</v>
      </c>
      <c r="CH1" s="104">
        <v>41</v>
      </c>
      <c r="CI1" s="104">
        <v>42</v>
      </c>
      <c r="CJ1" s="104">
        <v>43</v>
      </c>
      <c r="CK1" s="104">
        <v>44</v>
      </c>
      <c r="CL1" s="104">
        <v>45</v>
      </c>
      <c r="CM1" s="104">
        <v>46</v>
      </c>
      <c r="CN1" s="104">
        <v>47</v>
      </c>
      <c r="CO1" s="104">
        <v>48</v>
      </c>
      <c r="CP1" s="104">
        <v>49</v>
      </c>
      <c r="CQ1" s="104">
        <v>50</v>
      </c>
      <c r="CR1" s="104">
        <v>51</v>
      </c>
      <c r="CS1" s="104">
        <v>52</v>
      </c>
      <c r="CT1" s="104">
        <v>53</v>
      </c>
      <c r="CU1" s="104">
        <v>54</v>
      </c>
      <c r="CV1" s="104">
        <v>55</v>
      </c>
      <c r="CW1" s="104">
        <v>56</v>
      </c>
      <c r="CX1" s="104">
        <v>57</v>
      </c>
      <c r="CY1" s="104">
        <v>58</v>
      </c>
      <c r="CZ1" s="104">
        <v>59</v>
      </c>
      <c r="DA1" s="104">
        <v>60</v>
      </c>
      <c r="DB1" s="104" t="s">
        <v>764</v>
      </c>
      <c r="DD1" s="154" t="s">
        <v>924</v>
      </c>
      <c r="DE1" s="154"/>
      <c r="DF1" s="154"/>
      <c r="DG1" s="154"/>
      <c r="DH1" s="154"/>
      <c r="DI1" s="154"/>
      <c r="DJ1" s="154"/>
      <c r="DK1" s="154"/>
      <c r="DL1" s="154"/>
      <c r="DN1" s="117" t="s">
        <v>915</v>
      </c>
      <c r="DO1" s="104">
        <v>1</v>
      </c>
      <c r="DP1" s="104">
        <v>2</v>
      </c>
      <c r="DQ1" s="104">
        <v>3</v>
      </c>
      <c r="DR1" s="104">
        <v>4</v>
      </c>
      <c r="DS1" s="104">
        <v>5</v>
      </c>
      <c r="DT1" s="104">
        <v>6</v>
      </c>
      <c r="DU1" s="104">
        <v>7</v>
      </c>
      <c r="DV1" s="104">
        <v>8</v>
      </c>
      <c r="DW1" s="104">
        <v>9</v>
      </c>
      <c r="DX1" s="104">
        <v>10</v>
      </c>
      <c r="DY1" s="104">
        <v>11</v>
      </c>
      <c r="DZ1" s="104">
        <v>12</v>
      </c>
      <c r="EA1" s="104">
        <v>13</v>
      </c>
      <c r="EB1" s="104">
        <v>14</v>
      </c>
      <c r="EC1" s="104">
        <v>15</v>
      </c>
      <c r="ED1" s="104">
        <v>16</v>
      </c>
      <c r="EE1" s="104">
        <v>17</v>
      </c>
      <c r="EF1" s="104">
        <v>18</v>
      </c>
      <c r="EG1" s="104">
        <v>19</v>
      </c>
      <c r="EH1" s="104">
        <v>20</v>
      </c>
      <c r="EI1" s="104" t="s">
        <v>759</v>
      </c>
      <c r="EJ1" s="104"/>
      <c r="EK1" s="104" t="s">
        <v>760</v>
      </c>
      <c r="EL1" s="104">
        <v>21</v>
      </c>
      <c r="EM1" s="104">
        <v>22</v>
      </c>
      <c r="EN1" s="104">
        <v>23</v>
      </c>
      <c r="EO1" s="104">
        <v>24</v>
      </c>
      <c r="EP1" s="104">
        <v>25</v>
      </c>
      <c r="EQ1" s="104">
        <v>26</v>
      </c>
      <c r="ER1" s="104">
        <v>27</v>
      </c>
      <c r="ES1" s="104">
        <v>28</v>
      </c>
      <c r="ET1" s="104">
        <v>29</v>
      </c>
      <c r="EU1" s="104">
        <v>30</v>
      </c>
      <c r="EV1" s="104">
        <v>31</v>
      </c>
      <c r="EW1" s="104">
        <v>32</v>
      </c>
      <c r="EX1" s="104">
        <v>33</v>
      </c>
      <c r="EY1" s="104">
        <v>34</v>
      </c>
      <c r="EZ1" s="104">
        <v>35</v>
      </c>
      <c r="FA1" s="104">
        <v>36</v>
      </c>
      <c r="FB1" s="104">
        <v>37</v>
      </c>
      <c r="FC1" s="104">
        <v>38</v>
      </c>
      <c r="FD1" s="104">
        <v>39</v>
      </c>
      <c r="FE1" s="104">
        <v>40</v>
      </c>
      <c r="FF1" s="104" t="s">
        <v>762</v>
      </c>
      <c r="FG1" s="104"/>
      <c r="FH1" s="104" t="s">
        <v>763</v>
      </c>
      <c r="FI1" s="104">
        <v>41</v>
      </c>
      <c r="FJ1" s="104">
        <v>42</v>
      </c>
      <c r="FK1" s="104">
        <v>43</v>
      </c>
      <c r="FL1" s="104">
        <v>44</v>
      </c>
      <c r="FM1" s="104">
        <v>45</v>
      </c>
      <c r="FN1" s="104">
        <v>46</v>
      </c>
      <c r="FO1" s="104">
        <v>47</v>
      </c>
      <c r="FP1" s="104">
        <v>48</v>
      </c>
      <c r="FQ1" s="104">
        <v>49</v>
      </c>
      <c r="FR1" s="104">
        <v>50</v>
      </c>
      <c r="FS1" s="104">
        <v>51</v>
      </c>
      <c r="FT1" s="104">
        <v>52</v>
      </c>
      <c r="FU1" s="104">
        <v>53</v>
      </c>
      <c r="FV1" s="104">
        <v>54</v>
      </c>
      <c r="FW1" s="104">
        <v>55</v>
      </c>
      <c r="FX1" s="104">
        <v>56</v>
      </c>
      <c r="FY1" s="104">
        <v>57</v>
      </c>
      <c r="FZ1" s="104">
        <v>58</v>
      </c>
      <c r="GA1" s="104">
        <v>59</v>
      </c>
      <c r="GB1" s="104">
        <v>60</v>
      </c>
      <c r="GC1" s="104" t="s">
        <v>764</v>
      </c>
      <c r="GD1" s="148"/>
      <c r="GE1" s="138" t="s">
        <v>915</v>
      </c>
      <c r="GF1" s="150">
        <v>1</v>
      </c>
      <c r="GG1" s="150">
        <v>2</v>
      </c>
      <c r="GH1" s="150">
        <v>3</v>
      </c>
      <c r="GI1" s="150">
        <v>4</v>
      </c>
      <c r="GJ1" s="150">
        <v>5</v>
      </c>
      <c r="GK1" s="150">
        <v>6</v>
      </c>
      <c r="GL1" s="150">
        <v>7</v>
      </c>
      <c r="GM1" s="150">
        <v>8</v>
      </c>
      <c r="GN1" s="150">
        <v>9</v>
      </c>
      <c r="GO1" s="150">
        <v>10</v>
      </c>
      <c r="GP1" s="150">
        <v>11</v>
      </c>
      <c r="GQ1" s="150">
        <v>12</v>
      </c>
      <c r="GR1" s="150">
        <v>13</v>
      </c>
      <c r="GS1" s="150">
        <v>14</v>
      </c>
      <c r="GT1" s="150">
        <v>15</v>
      </c>
      <c r="GU1" s="150">
        <v>16</v>
      </c>
      <c r="GV1" s="150">
        <v>17</v>
      </c>
      <c r="GW1" s="150">
        <v>18</v>
      </c>
      <c r="GX1" s="150">
        <v>19</v>
      </c>
      <c r="GY1" s="150">
        <v>20</v>
      </c>
      <c r="GZ1" s="150" t="s">
        <v>759</v>
      </c>
      <c r="HA1" s="149"/>
      <c r="HB1" s="150" t="s">
        <v>760</v>
      </c>
      <c r="HC1" s="150">
        <v>21</v>
      </c>
      <c r="HD1" s="150">
        <v>22</v>
      </c>
      <c r="HE1" s="150">
        <v>23</v>
      </c>
      <c r="HF1" s="150">
        <v>24</v>
      </c>
      <c r="HG1" s="150">
        <v>25</v>
      </c>
      <c r="HH1" s="150">
        <v>26</v>
      </c>
      <c r="HI1" s="150">
        <v>27</v>
      </c>
      <c r="HJ1" s="150">
        <v>28</v>
      </c>
      <c r="HK1" s="150">
        <v>29</v>
      </c>
      <c r="HL1" s="150">
        <v>30</v>
      </c>
      <c r="HM1" s="150">
        <v>31</v>
      </c>
      <c r="HN1" s="150">
        <v>32</v>
      </c>
      <c r="HO1" s="150">
        <v>33</v>
      </c>
      <c r="HP1" s="150">
        <v>34</v>
      </c>
      <c r="HQ1" s="150">
        <v>35</v>
      </c>
      <c r="HR1" s="150">
        <v>36</v>
      </c>
      <c r="HS1" s="150">
        <v>37</v>
      </c>
      <c r="HT1" s="150">
        <v>38</v>
      </c>
      <c r="HU1" s="150">
        <v>39</v>
      </c>
      <c r="HV1" s="150">
        <v>40</v>
      </c>
      <c r="HW1" s="150" t="s">
        <v>762</v>
      </c>
      <c r="HX1" s="149"/>
      <c r="HY1" s="150" t="s">
        <v>763</v>
      </c>
      <c r="HZ1" s="150">
        <v>41</v>
      </c>
      <c r="IA1" s="150">
        <v>42</v>
      </c>
      <c r="IB1" s="150">
        <v>43</v>
      </c>
      <c r="IC1" s="150">
        <v>44</v>
      </c>
      <c r="ID1" s="150">
        <v>45</v>
      </c>
      <c r="IE1" s="150">
        <v>46</v>
      </c>
      <c r="IF1" s="150">
        <v>47</v>
      </c>
      <c r="IG1" s="150">
        <v>48</v>
      </c>
      <c r="IH1" s="150">
        <v>49</v>
      </c>
      <c r="II1" s="150">
        <v>50</v>
      </c>
      <c r="IJ1" s="150">
        <v>51</v>
      </c>
      <c r="IK1" s="150">
        <v>52</v>
      </c>
      <c r="IL1" s="150">
        <v>53</v>
      </c>
      <c r="IM1" s="150">
        <v>54</v>
      </c>
      <c r="IN1" s="150">
        <v>55</v>
      </c>
      <c r="IO1" s="150">
        <v>56</v>
      </c>
      <c r="IP1" s="150">
        <v>57</v>
      </c>
      <c r="IQ1" s="150">
        <v>58</v>
      </c>
      <c r="IR1" s="150">
        <v>59</v>
      </c>
      <c r="IS1" s="150">
        <v>60</v>
      </c>
      <c r="IT1" s="150" t="s">
        <v>764</v>
      </c>
      <c r="IU1" s="148"/>
      <c r="IW1" s="154" t="s">
        <v>941</v>
      </c>
      <c r="IX1" s="154"/>
      <c r="JD1" s="154" t="s">
        <v>948</v>
      </c>
      <c r="JE1" s="154"/>
      <c r="JF1" s="154"/>
      <c r="JG1" s="154"/>
      <c r="JH1" s="154"/>
      <c r="JK1" s="140"/>
      <c r="JL1" s="140" t="s">
        <v>947</v>
      </c>
      <c r="JM1" s="140" t="s">
        <v>5</v>
      </c>
      <c r="JO1" s="153" t="s">
        <v>951</v>
      </c>
      <c r="JP1" s="153" t="s">
        <v>5</v>
      </c>
    </row>
    <row r="2" spans="1:276">
      <c r="A2" s="142">
        <v>1</v>
      </c>
      <c r="B2" s="119" t="s">
        <v>845</v>
      </c>
      <c r="C2" s="142">
        <v>85</v>
      </c>
      <c r="D2" s="142">
        <v>65</v>
      </c>
      <c r="E2" s="142">
        <v>85</v>
      </c>
      <c r="F2" s="142">
        <v>80</v>
      </c>
      <c r="G2" s="119" t="s">
        <v>846</v>
      </c>
      <c r="H2" s="142">
        <v>89</v>
      </c>
      <c r="I2" s="142">
        <v>79</v>
      </c>
      <c r="J2" s="142">
        <v>88</v>
      </c>
      <c r="K2" s="142">
        <v>90</v>
      </c>
      <c r="L2" s="119" t="s">
        <v>847</v>
      </c>
      <c r="M2" s="142">
        <v>86</v>
      </c>
      <c r="N2" s="142">
        <v>50</v>
      </c>
      <c r="O2" s="142">
        <v>81</v>
      </c>
      <c r="P2" s="142">
        <v>88</v>
      </c>
      <c r="R2" s="121">
        <v>1</v>
      </c>
      <c r="S2" s="119" t="s">
        <v>875</v>
      </c>
      <c r="T2" s="121">
        <v>85</v>
      </c>
      <c r="U2" s="121">
        <v>80</v>
      </c>
      <c r="V2" s="121">
        <v>80</v>
      </c>
      <c r="W2" s="121">
        <v>88</v>
      </c>
      <c r="X2" s="119" t="s">
        <v>876</v>
      </c>
      <c r="Y2" s="121">
        <v>90</v>
      </c>
      <c r="Z2" s="121">
        <v>60</v>
      </c>
      <c r="AA2" s="121">
        <v>83</v>
      </c>
      <c r="AB2" s="121">
        <v>95</v>
      </c>
      <c r="AC2" s="119" t="s">
        <v>877</v>
      </c>
      <c r="AD2" s="121">
        <v>92</v>
      </c>
      <c r="AE2" s="121">
        <v>65</v>
      </c>
      <c r="AF2" s="121">
        <v>93</v>
      </c>
      <c r="AG2" s="121">
        <v>88</v>
      </c>
      <c r="AJ2" s="131" t="s">
        <v>907</v>
      </c>
      <c r="AK2" s="131"/>
      <c r="AL2" s="131"/>
      <c r="AM2" s="131"/>
      <c r="AN2" s="131">
        <f ca="1">RANDBETWEEN(1, 100)</f>
        <v>98</v>
      </c>
      <c r="AO2" s="131">
        <f t="shared" ref="AO2:BG2" ca="1" si="0">RANDBETWEEN(1, 100)</f>
        <v>91</v>
      </c>
      <c r="AP2" s="131">
        <f t="shared" ca="1" si="0"/>
        <v>29</v>
      </c>
      <c r="AQ2" s="131">
        <f t="shared" ca="1" si="0"/>
        <v>39</v>
      </c>
      <c r="AR2" s="131">
        <f t="shared" ca="1" si="0"/>
        <v>12</v>
      </c>
      <c r="AS2" s="131">
        <f t="shared" ca="1" si="0"/>
        <v>55</v>
      </c>
      <c r="AT2" s="131">
        <f t="shared" ca="1" si="0"/>
        <v>13</v>
      </c>
      <c r="AU2" s="131">
        <f t="shared" ca="1" si="0"/>
        <v>27</v>
      </c>
      <c r="AV2" s="131">
        <f t="shared" ca="1" si="0"/>
        <v>77</v>
      </c>
      <c r="AW2" s="131">
        <f t="shared" ca="1" si="0"/>
        <v>63</v>
      </c>
      <c r="AX2" s="131">
        <f t="shared" ca="1" si="0"/>
        <v>81</v>
      </c>
      <c r="AY2" s="131">
        <f t="shared" ca="1" si="0"/>
        <v>77</v>
      </c>
      <c r="AZ2" s="131">
        <f t="shared" ca="1" si="0"/>
        <v>85</v>
      </c>
      <c r="BA2" s="131">
        <f t="shared" ca="1" si="0"/>
        <v>30</v>
      </c>
      <c r="BB2" s="131">
        <f t="shared" ca="1" si="0"/>
        <v>56</v>
      </c>
      <c r="BC2" s="131">
        <f t="shared" ca="1" si="0"/>
        <v>33</v>
      </c>
      <c r="BD2" s="131">
        <f t="shared" ca="1" si="0"/>
        <v>75</v>
      </c>
      <c r="BE2" s="131">
        <f t="shared" ca="1" si="0"/>
        <v>91</v>
      </c>
      <c r="BF2" s="131">
        <f t="shared" ca="1" si="0"/>
        <v>61</v>
      </c>
      <c r="BG2" s="131">
        <f t="shared" ca="1" si="0"/>
        <v>40</v>
      </c>
      <c r="BH2" s="131"/>
      <c r="BI2" s="131"/>
      <c r="BJ2" s="131"/>
      <c r="BK2" s="131">
        <f ca="1">RANDBETWEEN(1, 100)</f>
        <v>18</v>
      </c>
      <c r="BL2" s="131">
        <f t="shared" ref="BL2:CD2" ca="1" si="1">RANDBETWEEN(1, 100)</f>
        <v>62</v>
      </c>
      <c r="BM2" s="131">
        <f t="shared" ca="1" si="1"/>
        <v>58</v>
      </c>
      <c r="BN2" s="131">
        <f t="shared" ca="1" si="1"/>
        <v>73</v>
      </c>
      <c r="BO2" s="131">
        <f t="shared" ca="1" si="1"/>
        <v>83</v>
      </c>
      <c r="BP2" s="131">
        <f t="shared" ca="1" si="1"/>
        <v>64</v>
      </c>
      <c r="BQ2" s="131">
        <f t="shared" ca="1" si="1"/>
        <v>88</v>
      </c>
      <c r="BR2" s="131">
        <f t="shared" ca="1" si="1"/>
        <v>44</v>
      </c>
      <c r="BS2" s="131">
        <f t="shared" ca="1" si="1"/>
        <v>90</v>
      </c>
      <c r="BT2" s="131">
        <f t="shared" ca="1" si="1"/>
        <v>93</v>
      </c>
      <c r="BU2" s="131">
        <f t="shared" ca="1" si="1"/>
        <v>71</v>
      </c>
      <c r="BV2" s="131">
        <f t="shared" ca="1" si="1"/>
        <v>52</v>
      </c>
      <c r="BW2" s="131">
        <f t="shared" ca="1" si="1"/>
        <v>25</v>
      </c>
      <c r="BX2" s="131">
        <f t="shared" ca="1" si="1"/>
        <v>43</v>
      </c>
      <c r="BY2" s="131">
        <f t="shared" ca="1" si="1"/>
        <v>79</v>
      </c>
      <c r="BZ2" s="131">
        <f t="shared" ca="1" si="1"/>
        <v>75</v>
      </c>
      <c r="CA2" s="131">
        <f t="shared" ca="1" si="1"/>
        <v>35</v>
      </c>
      <c r="CB2" s="131">
        <f t="shared" ca="1" si="1"/>
        <v>100</v>
      </c>
      <c r="CC2" s="131">
        <f t="shared" ca="1" si="1"/>
        <v>28</v>
      </c>
      <c r="CD2" s="131">
        <f t="shared" ca="1" si="1"/>
        <v>81</v>
      </c>
      <c r="CE2" s="131"/>
      <c r="CF2" s="131"/>
      <c r="CG2" s="131"/>
      <c r="CH2" s="131">
        <f ca="1">RANDBETWEEN(1, 100)</f>
        <v>95</v>
      </c>
      <c r="CI2" s="131">
        <f t="shared" ref="CI2:DA2" ca="1" si="2">RANDBETWEEN(1, 100)</f>
        <v>14</v>
      </c>
      <c r="CJ2" s="131">
        <f t="shared" ca="1" si="2"/>
        <v>80</v>
      </c>
      <c r="CK2" s="131">
        <f t="shared" ca="1" si="2"/>
        <v>50</v>
      </c>
      <c r="CL2" s="131">
        <f t="shared" ca="1" si="2"/>
        <v>7</v>
      </c>
      <c r="CM2" s="131">
        <f t="shared" ca="1" si="2"/>
        <v>11</v>
      </c>
      <c r="CN2" s="131">
        <f t="shared" ca="1" si="2"/>
        <v>31</v>
      </c>
      <c r="CO2" s="131">
        <f t="shared" ca="1" si="2"/>
        <v>84</v>
      </c>
      <c r="CP2" s="131">
        <f t="shared" ca="1" si="2"/>
        <v>96</v>
      </c>
      <c r="CQ2" s="131">
        <f t="shared" ca="1" si="2"/>
        <v>84</v>
      </c>
      <c r="CR2" s="131">
        <f t="shared" ca="1" si="2"/>
        <v>58</v>
      </c>
      <c r="CS2" s="131">
        <f t="shared" ca="1" si="2"/>
        <v>90</v>
      </c>
      <c r="CT2" s="131">
        <f t="shared" ca="1" si="2"/>
        <v>99</v>
      </c>
      <c r="CU2" s="131">
        <f t="shared" ca="1" si="2"/>
        <v>89</v>
      </c>
      <c r="CV2" s="131">
        <f t="shared" ca="1" si="2"/>
        <v>86</v>
      </c>
      <c r="CW2" s="131">
        <f t="shared" ca="1" si="2"/>
        <v>64</v>
      </c>
      <c r="CX2" s="131">
        <f t="shared" ca="1" si="2"/>
        <v>2</v>
      </c>
      <c r="CY2" s="131">
        <f t="shared" ca="1" si="2"/>
        <v>25</v>
      </c>
      <c r="CZ2" s="131">
        <f t="shared" ca="1" si="2"/>
        <v>54</v>
      </c>
      <c r="DA2" s="131">
        <f t="shared" ca="1" si="2"/>
        <v>88</v>
      </c>
      <c r="DD2" s="133" t="s">
        <v>915</v>
      </c>
      <c r="DE2" s="136" t="s">
        <v>767</v>
      </c>
      <c r="DF2" s="134" t="s">
        <v>928</v>
      </c>
      <c r="DG2" s="134" t="s">
        <v>929</v>
      </c>
      <c r="DI2" s="133" t="s">
        <v>916</v>
      </c>
      <c r="DJ2" s="136" t="s">
        <v>767</v>
      </c>
      <c r="DK2" s="134" t="s">
        <v>928</v>
      </c>
      <c r="DL2" s="134" t="s">
        <v>929</v>
      </c>
      <c r="DN2" s="133" t="s">
        <v>739</v>
      </c>
      <c r="DO2" s="144">
        <f ca="1">IF(AN3="X",$DE$3,IF(AN4="X",$DE$4,IF(AN5="X",$DE$5,$DE$6)))</f>
        <v>242</v>
      </c>
      <c r="DP2" s="144">
        <f t="shared" ref="DP2:EH2" ca="1" si="3">IF(AO3="X",$DE$3,IF(AO4="X",$DE$4,IF(AO5="X",$DE$5,$DE$6)))</f>
        <v>242</v>
      </c>
      <c r="DQ2" s="144">
        <f t="shared" ca="1" si="3"/>
        <v>260</v>
      </c>
      <c r="DR2" s="144">
        <f t="shared" ca="1" si="3"/>
        <v>252</v>
      </c>
      <c r="DS2" s="144">
        <f t="shared" ca="1" si="3"/>
        <v>260</v>
      </c>
      <c r="DT2" s="144">
        <f t="shared" ca="1" si="3"/>
        <v>252</v>
      </c>
      <c r="DU2" s="144">
        <f t="shared" ca="1" si="3"/>
        <v>260</v>
      </c>
      <c r="DV2" s="144">
        <f t="shared" ca="1" si="3"/>
        <v>260</v>
      </c>
      <c r="DW2" s="144">
        <f t="shared" ca="1" si="3"/>
        <v>251</v>
      </c>
      <c r="DX2" s="144">
        <f t="shared" ca="1" si="3"/>
        <v>251</v>
      </c>
      <c r="DY2" s="144">
        <f t="shared" ca="1" si="3"/>
        <v>242</v>
      </c>
      <c r="DZ2" s="144">
        <f t="shared" ca="1" si="3"/>
        <v>251</v>
      </c>
      <c r="EA2" s="144">
        <f t="shared" ca="1" si="3"/>
        <v>242</v>
      </c>
      <c r="EB2" s="144">
        <f t="shared" ca="1" si="3"/>
        <v>252</v>
      </c>
      <c r="EC2" s="144">
        <f t="shared" ca="1" si="3"/>
        <v>252</v>
      </c>
      <c r="ED2" s="144">
        <f t="shared" ca="1" si="3"/>
        <v>252</v>
      </c>
      <c r="EE2" s="144">
        <f t="shared" ca="1" si="3"/>
        <v>251</v>
      </c>
      <c r="EF2" s="144">
        <f t="shared" ca="1" si="3"/>
        <v>242</v>
      </c>
      <c r="EG2" s="144">
        <f t="shared" ca="1" si="3"/>
        <v>251</v>
      </c>
      <c r="EH2" s="144">
        <f t="shared" ca="1" si="3"/>
        <v>252</v>
      </c>
      <c r="EL2" s="144">
        <f ca="1">IF(BK3="X",$DE$3,IF(BK4="X",$DE$4,IF(BK5="X",$DE$5,$DE$6)))</f>
        <v>260</v>
      </c>
      <c r="EM2" s="144">
        <f t="shared" ref="EM2" ca="1" si="4">IF(BL3="X",$DE$3,IF(BL4="X",$DE$4,IF(BL5="X",$DE$5,$DE$6)))</f>
        <v>251</v>
      </c>
      <c r="EN2" s="144">
        <f t="shared" ref="EN2" ca="1" si="5">IF(BM3="X",$DE$3,IF(BM4="X",$DE$4,IF(BM5="X",$DE$5,$DE$6)))</f>
        <v>251</v>
      </c>
      <c r="EO2" s="144">
        <f t="shared" ref="EO2" ca="1" si="6">IF(BN3="X",$DE$3,IF(BN4="X",$DE$4,IF(BN5="X",$DE$5,$DE$6)))</f>
        <v>251</v>
      </c>
      <c r="EP2" s="144">
        <f t="shared" ref="EP2" ca="1" si="7">IF(BO3="X",$DE$3,IF(BO4="X",$DE$4,IF(BO5="X",$DE$5,$DE$6)))</f>
        <v>242</v>
      </c>
      <c r="EQ2" s="144">
        <f t="shared" ref="EQ2" ca="1" si="8">IF(BP3="X",$DE$3,IF(BP4="X",$DE$4,IF(BP5="X",$DE$5,$DE$6)))</f>
        <v>251</v>
      </c>
      <c r="ER2" s="144">
        <f t="shared" ref="ER2" ca="1" si="9">IF(BQ3="X",$DE$3,IF(BQ4="X",$DE$4,IF(BQ5="X",$DE$5,$DE$6)))</f>
        <v>242</v>
      </c>
      <c r="ES2" s="144">
        <f t="shared" ref="ES2" ca="1" si="10">IF(BR3="X",$DE$3,IF(BR4="X",$DE$4,IF(BR5="X",$DE$5,$DE$6)))</f>
        <v>252</v>
      </c>
      <c r="ET2" s="144">
        <f t="shared" ref="ET2" ca="1" si="11">IF(BS3="X",$DE$3,IF(BS4="X",$DE$4,IF(BS5="X",$DE$5,$DE$6)))</f>
        <v>242</v>
      </c>
      <c r="EU2" s="144">
        <f t="shared" ref="EU2" ca="1" si="12">IF(BT3="X",$DE$3,IF(BT4="X",$DE$4,IF(BT5="X",$DE$5,$DE$6)))</f>
        <v>242</v>
      </c>
      <c r="EV2" s="144">
        <f t="shared" ref="EV2" ca="1" si="13">IF(BU3="X",$DE$3,IF(BU4="X",$DE$4,IF(BU5="X",$DE$5,$DE$6)))</f>
        <v>251</v>
      </c>
      <c r="EW2" s="144">
        <f t="shared" ref="EW2" ca="1" si="14">IF(BV3="X",$DE$3,IF(BV4="X",$DE$4,IF(BV5="X",$DE$5,$DE$6)))</f>
        <v>252</v>
      </c>
      <c r="EX2" s="144">
        <f t="shared" ref="EX2" ca="1" si="15">IF(BW3="X",$DE$3,IF(BW4="X",$DE$4,IF(BW5="X",$DE$5,$DE$6)))</f>
        <v>260</v>
      </c>
      <c r="EY2" s="144">
        <f t="shared" ref="EY2" ca="1" si="16">IF(BX3="X",$DE$3,IF(BX4="X",$DE$4,IF(BX5="X",$DE$5,$DE$6)))</f>
        <v>252</v>
      </c>
      <c r="EZ2" s="144">
        <f t="shared" ref="EZ2" ca="1" si="17">IF(BY3="X",$DE$3,IF(BY4="X",$DE$4,IF(BY5="X",$DE$5,$DE$6)))</f>
        <v>251</v>
      </c>
      <c r="FA2" s="144">
        <f t="shared" ref="FA2" ca="1" si="18">IF(BZ3="X",$DE$3,IF(BZ4="X",$DE$4,IF(BZ5="X",$DE$5,$DE$6)))</f>
        <v>251</v>
      </c>
      <c r="FB2" s="144">
        <f t="shared" ref="FB2" ca="1" si="19">IF(CA3="X",$DE$3,IF(CA4="X",$DE$4,IF(CA5="X",$DE$5,$DE$6)))</f>
        <v>252</v>
      </c>
      <c r="FC2" s="144">
        <f t="shared" ref="FC2" ca="1" si="20">IF(CB3="X",$DE$3,IF(CB4="X",$DE$4,IF(CB5="X",$DE$5,$DE$6)))</f>
        <v>242</v>
      </c>
      <c r="FD2" s="144">
        <f t="shared" ref="FD2" ca="1" si="21">IF(CC3="X",$DE$3,IF(CC4="X",$DE$4,IF(CC5="X",$DE$5,$DE$6)))</f>
        <v>260</v>
      </c>
      <c r="FE2" s="144">
        <f t="shared" ref="FE2" ca="1" si="22">IF(CD3="X",$DE$3,IF(CD4="X",$DE$4,IF(CD5="X",$DE$5,$DE$6)))</f>
        <v>242</v>
      </c>
      <c r="FI2" s="144">
        <f ca="1">IF(CH3="X",$DE$3,IF(CH4="X",$DE$4,IF(CH5="X",$DE$5,$DE$6)))</f>
        <v>242</v>
      </c>
      <c r="FJ2" s="144">
        <f t="shared" ref="FJ2" ca="1" si="23">IF(CI3="X",$DE$3,IF(CI4="X",$DE$4,IF(CI5="X",$DE$5,$DE$6)))</f>
        <v>260</v>
      </c>
      <c r="FK2" s="144">
        <f t="shared" ref="FK2" ca="1" si="24">IF(CJ3="X",$DE$3,IF(CJ4="X",$DE$4,IF(CJ5="X",$DE$5,$DE$6)))</f>
        <v>242</v>
      </c>
      <c r="FL2" s="144">
        <f t="shared" ref="FL2" ca="1" si="25">IF(CK3="X",$DE$3,IF(CK4="X",$DE$4,IF(CK5="X",$DE$5,$DE$6)))</f>
        <v>252</v>
      </c>
      <c r="FM2" s="144">
        <f t="shared" ref="FM2" ca="1" si="26">IF(CL3="X",$DE$3,IF(CL4="X",$DE$4,IF(CL5="X",$DE$5,$DE$6)))</f>
        <v>260</v>
      </c>
      <c r="FN2" s="144">
        <f t="shared" ref="FN2" ca="1" si="27">IF(CM3="X",$DE$3,IF(CM4="X",$DE$4,IF(CM5="X",$DE$5,$DE$6)))</f>
        <v>260</v>
      </c>
      <c r="FO2" s="144">
        <f t="shared" ref="FO2" ca="1" si="28">IF(CN3="X",$DE$3,IF(CN4="X",$DE$4,IF(CN5="X",$DE$5,$DE$6)))</f>
        <v>252</v>
      </c>
      <c r="FP2" s="144">
        <f t="shared" ref="FP2" ca="1" si="29">IF(CO3="X",$DE$3,IF(CO4="X",$DE$4,IF(CO5="X",$DE$5,$DE$6)))</f>
        <v>242</v>
      </c>
      <c r="FQ2" s="144">
        <f t="shared" ref="FQ2" ca="1" si="30">IF(CP3="X",$DE$3,IF(CP4="X",$DE$4,IF(CP5="X",$DE$5,$DE$6)))</f>
        <v>242</v>
      </c>
      <c r="FR2" s="144">
        <f t="shared" ref="FR2" ca="1" si="31">IF(CQ3="X",$DE$3,IF(CQ4="X",$DE$4,IF(CQ5="X",$DE$5,$DE$6)))</f>
        <v>242</v>
      </c>
      <c r="FS2" s="144">
        <f t="shared" ref="FS2" ca="1" si="32">IF(CR3="X",$DE$3,IF(CR4="X",$DE$4,IF(CR5="X",$DE$5,$DE$6)))</f>
        <v>251</v>
      </c>
      <c r="FT2" s="144">
        <f t="shared" ref="FT2" ca="1" si="33">IF(CS3="X",$DE$3,IF(CS4="X",$DE$4,IF(CS5="X",$DE$5,$DE$6)))</f>
        <v>242</v>
      </c>
      <c r="FU2" s="144">
        <f t="shared" ref="FU2" ca="1" si="34">IF(CT3="X",$DE$3,IF(CT4="X",$DE$4,IF(CT5="X",$DE$5,$DE$6)))</f>
        <v>242</v>
      </c>
      <c r="FV2" s="144">
        <f t="shared" ref="FV2" ca="1" si="35">IF(CU3="X",$DE$3,IF(CU4="X",$DE$4,IF(CU5="X",$DE$5,$DE$6)))</f>
        <v>242</v>
      </c>
      <c r="FW2" s="144">
        <f t="shared" ref="FW2" ca="1" si="36">IF(CV3="X",$DE$3,IF(CV4="X",$DE$4,IF(CV5="X",$DE$5,$DE$6)))</f>
        <v>242</v>
      </c>
      <c r="FX2" s="144">
        <f t="shared" ref="FX2" ca="1" si="37">IF(CW3="X",$DE$3,IF(CW4="X",$DE$4,IF(CW5="X",$DE$5,$DE$6)))</f>
        <v>251</v>
      </c>
      <c r="FY2" s="144">
        <f t="shared" ref="FY2" ca="1" si="38">IF(CX3="X",$DE$3,IF(CX4="X",$DE$4,IF(CX5="X",$DE$5,$DE$6)))</f>
        <v>260</v>
      </c>
      <c r="FZ2" s="144">
        <f t="shared" ref="FZ2" ca="1" si="39">IF(CY3="X",$DE$3,IF(CY4="X",$DE$4,IF(CY5="X",$DE$5,$DE$6)))</f>
        <v>260</v>
      </c>
      <c r="GA2" s="144">
        <f t="shared" ref="GA2" ca="1" si="40">IF(CZ3="X",$DE$3,IF(CZ4="X",$DE$4,IF(CZ5="X",$DE$5,$DE$6)))</f>
        <v>252</v>
      </c>
      <c r="GB2" s="144">
        <f t="shared" ref="GB2" ca="1" si="41">IF(DA3="X",$DE$3,IF(DA4="X",$DE$4,IF(DA5="X",$DE$5,$DE$6)))</f>
        <v>242</v>
      </c>
      <c r="GD2" s="148"/>
      <c r="GE2" s="131" t="s">
        <v>938</v>
      </c>
      <c r="GF2" s="143">
        <f ca="1">DO8</f>
        <v>57.699999999999932</v>
      </c>
      <c r="GG2" s="143">
        <f t="shared" ref="GG2:GY2" ca="1" si="42">DP8</f>
        <v>56.299999999999955</v>
      </c>
      <c r="GH2" s="143">
        <f t="shared" ca="1" si="42"/>
        <v>81.5</v>
      </c>
      <c r="GI2" s="143">
        <f t="shared" ca="1" si="42"/>
        <v>82.299999999999955</v>
      </c>
      <c r="GJ2" s="143">
        <f t="shared" ca="1" si="42"/>
        <v>91.5</v>
      </c>
      <c r="GK2" s="143">
        <f t="shared" ca="1" si="42"/>
        <v>101.09999999999991</v>
      </c>
      <c r="GL2" s="143">
        <f t="shared" ca="1" si="42"/>
        <v>124.5</v>
      </c>
      <c r="GM2" s="143">
        <f t="shared" ca="1" si="42"/>
        <v>99.899999999999977</v>
      </c>
      <c r="GN2" s="143">
        <f t="shared" ca="1" si="42"/>
        <v>83.899999999999977</v>
      </c>
      <c r="GO2" s="143">
        <f t="shared" ca="1" si="42"/>
        <v>111.89999999999998</v>
      </c>
      <c r="GP2" s="143">
        <f t="shared" ca="1" si="42"/>
        <v>87.099999999999909</v>
      </c>
      <c r="GQ2" s="143">
        <f t="shared" ca="1" si="42"/>
        <v>67.299999999999955</v>
      </c>
      <c r="GR2" s="143">
        <f t="shared" ca="1" si="42"/>
        <v>71.099999999999909</v>
      </c>
      <c r="GS2" s="143">
        <f t="shared" ca="1" si="42"/>
        <v>114.69999999999993</v>
      </c>
      <c r="GT2" s="143">
        <f t="shared" ca="1" si="42"/>
        <v>71.699999999999932</v>
      </c>
      <c r="GU2" s="143">
        <f t="shared" ca="1" si="42"/>
        <v>77.299999999999955</v>
      </c>
      <c r="GV2" s="143">
        <f t="shared" ca="1" si="42"/>
        <v>106.89999999999998</v>
      </c>
      <c r="GW2" s="143">
        <f t="shared" ca="1" si="42"/>
        <v>67.699999999999932</v>
      </c>
      <c r="GX2" s="143">
        <f t="shared" ca="1" si="42"/>
        <v>83.899999999999977</v>
      </c>
      <c r="GY2" s="143">
        <f t="shared" ca="1" si="42"/>
        <v>67.299999999999955</v>
      </c>
      <c r="GZ2" s="131"/>
      <c r="HA2" s="148"/>
      <c r="HB2" s="131"/>
      <c r="HC2" s="143">
        <f ca="1">EL8</f>
        <v>84.299999999999955</v>
      </c>
      <c r="HD2" s="143">
        <f t="shared" ref="HD2" ca="1" si="43">EM8</f>
        <v>68.699999999999932</v>
      </c>
      <c r="HE2" s="143">
        <f t="shared" ref="HE2" ca="1" si="44">EN8</f>
        <v>85.299999999999955</v>
      </c>
      <c r="HF2" s="143">
        <f t="shared" ref="HF2" ca="1" si="45">EO8</f>
        <v>72.299999999999955</v>
      </c>
      <c r="HG2" s="143">
        <f t="shared" ref="HG2" ca="1" si="46">EP8</f>
        <v>76.099999999999909</v>
      </c>
      <c r="HH2" s="143">
        <f t="shared" ref="HH2" ca="1" si="47">EQ8</f>
        <v>70.299999999999955</v>
      </c>
      <c r="HI2" s="143">
        <f t="shared" ref="HI2" ca="1" si="48">ER8</f>
        <v>64.699999999999932</v>
      </c>
      <c r="HJ2" s="143">
        <f t="shared" ref="HJ2" ca="1" si="49">ES8</f>
        <v>111.09999999999991</v>
      </c>
      <c r="HK2" s="143">
        <f t="shared" ref="HK2" ca="1" si="50">ET8</f>
        <v>69.099999999999909</v>
      </c>
      <c r="HL2" s="143">
        <f t="shared" ref="HL2" ca="1" si="51">EU8</f>
        <v>84.299999999999955</v>
      </c>
      <c r="HM2" s="143">
        <f t="shared" ref="HM2" ca="1" si="52">EV8</f>
        <v>80.899999999999977</v>
      </c>
      <c r="HN2" s="143">
        <f t="shared" ref="HN2" ca="1" si="53">EW8</f>
        <v>78.699999999999932</v>
      </c>
      <c r="HO2" s="143">
        <f t="shared" ref="HO2" ca="1" si="54">EX8</f>
        <v>93.5</v>
      </c>
      <c r="HP2" s="143">
        <f t="shared" ref="HP2" ca="1" si="55">EY8</f>
        <v>80.299999999999955</v>
      </c>
      <c r="HQ2" s="143">
        <f t="shared" ref="HQ2" ca="1" si="56">EZ8</f>
        <v>80.899999999999977</v>
      </c>
      <c r="HR2" s="143">
        <f t="shared" ref="HR2" ca="1" si="57">FA8</f>
        <v>111.89999999999998</v>
      </c>
      <c r="HS2" s="143">
        <f t="shared" ref="HS2" ca="1" si="58">FB8</f>
        <v>98.299999999999955</v>
      </c>
      <c r="HT2" s="143">
        <f t="shared" ref="HT2" ca="1" si="59">FC8</f>
        <v>102.09999999999991</v>
      </c>
      <c r="HU2" s="143">
        <f t="shared" ref="HU2" ca="1" si="60">FD8</f>
        <v>99.899999999999977</v>
      </c>
      <c r="HV2" s="143">
        <f t="shared" ref="HV2" ca="1" si="61">FE8</f>
        <v>68.299999999999955</v>
      </c>
      <c r="HW2" s="131"/>
      <c r="HX2" s="148"/>
      <c r="HY2" s="131"/>
      <c r="HZ2" s="143">
        <f ca="1">FI8</f>
        <v>53.299999999999955</v>
      </c>
      <c r="IA2" s="143">
        <f t="shared" ref="IA2" ca="1" si="62">FJ8</f>
        <v>78.5</v>
      </c>
      <c r="IB2" s="143">
        <f t="shared" ref="IB2" ca="1" si="63">FK8</f>
        <v>69.099999999999909</v>
      </c>
      <c r="IC2" s="143">
        <f t="shared" ref="IC2" ca="1" si="64">FL8</f>
        <v>82.299999999999955</v>
      </c>
      <c r="ID2" s="143">
        <f t="shared" ref="ID2" ca="1" si="65">FM8</f>
        <v>99.299999999999955</v>
      </c>
      <c r="IE2" s="143">
        <f t="shared" ref="IE2" ca="1" si="66">FN8</f>
        <v>78.5</v>
      </c>
      <c r="IF2" s="143">
        <f t="shared" ref="IF2" ca="1" si="67">FO8</f>
        <v>114.69999999999993</v>
      </c>
      <c r="IG2" s="143">
        <f t="shared" ref="IG2" ca="1" si="68">FP8</f>
        <v>97.099999999999909</v>
      </c>
      <c r="IH2" s="143">
        <f t="shared" ref="IH2" ca="1" si="69">FQ8</f>
        <v>71.299999999999955</v>
      </c>
      <c r="II2" s="143">
        <f t="shared" ref="II2" ca="1" si="70">FR8</f>
        <v>59.699999999999932</v>
      </c>
      <c r="IJ2" s="143">
        <f t="shared" ref="IJ2" ca="1" si="71">FS8</f>
        <v>83.899999999999977</v>
      </c>
      <c r="IK2" s="143">
        <f t="shared" ref="IK2" ca="1" si="72">FT8</f>
        <v>53.299999999999955</v>
      </c>
      <c r="IL2" s="143">
        <f t="shared" ref="IL2" ca="1" si="73">FU8</f>
        <v>102.09999999999991</v>
      </c>
      <c r="IM2" s="143">
        <f t="shared" ref="IM2" ca="1" si="74">FV8</f>
        <v>74.099999999999909</v>
      </c>
      <c r="IN2" s="143">
        <f t="shared" ref="IN2" ca="1" si="75">FW8</f>
        <v>59.699999999999932</v>
      </c>
      <c r="IO2" s="143">
        <f t="shared" ref="IO2" ca="1" si="76">FX8</f>
        <v>114.69999999999993</v>
      </c>
      <c r="IP2" s="143">
        <f t="shared" ref="IP2" ca="1" si="77">FY8</f>
        <v>119.5</v>
      </c>
      <c r="IQ2" s="143">
        <f t="shared" ref="IQ2" ca="1" si="78">FZ8</f>
        <v>96.5</v>
      </c>
      <c r="IR2" s="143">
        <f t="shared" ref="IR2" ca="1" si="79">GA8</f>
        <v>77.299999999999955</v>
      </c>
      <c r="IS2" s="143">
        <f t="shared" ref="IS2" ca="1" si="80">GB8</f>
        <v>61.099999999999909</v>
      </c>
      <c r="IT2" s="131"/>
      <c r="IU2" s="148"/>
      <c r="IW2" s="137" t="s">
        <v>915</v>
      </c>
      <c r="IX2" s="137" t="s">
        <v>916</v>
      </c>
      <c r="JC2" s="140" t="s">
        <v>950</v>
      </c>
      <c r="JD2" s="140" t="s">
        <v>834</v>
      </c>
      <c r="JE2" s="140" t="s">
        <v>949</v>
      </c>
      <c r="JF2" s="140" t="s">
        <v>818</v>
      </c>
      <c r="JG2" s="153" t="s">
        <v>952</v>
      </c>
      <c r="JH2" s="153" t="s">
        <v>953</v>
      </c>
      <c r="JI2" s="153" t="s">
        <v>954</v>
      </c>
      <c r="JJ2" s="153" t="s">
        <v>940</v>
      </c>
      <c r="JL2" s="118" t="str">
        <f>$B$14</f>
        <v>Z.Chara</v>
      </c>
      <c r="JM2" s="118">
        <f>$E$14</f>
        <v>90</v>
      </c>
      <c r="JO2" s="118" t="str">
        <f>$AC$2</f>
        <v>D.Heatley</v>
      </c>
      <c r="JP2" s="118">
        <f>$AF$2</f>
        <v>93</v>
      </c>
    </row>
    <row r="3" spans="1:276">
      <c r="A3" s="142"/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R3" s="121"/>
      <c r="S3" s="121"/>
      <c r="T3" s="121"/>
      <c r="U3" s="121"/>
      <c r="V3" s="121"/>
      <c r="W3" s="121"/>
      <c r="X3" s="121"/>
      <c r="Y3" s="121"/>
      <c r="Z3" s="121"/>
      <c r="AA3" s="121"/>
      <c r="AB3" s="121"/>
      <c r="AC3" s="121"/>
      <c r="AD3" s="121"/>
      <c r="AE3" s="121"/>
      <c r="AF3" s="100"/>
      <c r="AG3" s="100"/>
      <c r="AJ3" s="118" t="s">
        <v>908</v>
      </c>
      <c r="AK3" s="118">
        <v>1</v>
      </c>
      <c r="AL3" s="118">
        <f>N17</f>
        <v>29</v>
      </c>
      <c r="AN3" s="118" t="str">
        <f ca="1">IF(AN2&lt;$AK$4, "X", "")</f>
        <v/>
      </c>
      <c r="AO3" s="130" t="str">
        <f t="shared" ref="AO3:BG3" ca="1" si="81">IF(AO2&lt;$AK$4, "X", "")</f>
        <v/>
      </c>
      <c r="AP3" s="130" t="str">
        <f t="shared" ca="1" si="81"/>
        <v>X</v>
      </c>
      <c r="AQ3" s="130" t="str">
        <f t="shared" ca="1" si="81"/>
        <v/>
      </c>
      <c r="AR3" s="130" t="str">
        <f t="shared" ca="1" si="81"/>
        <v>X</v>
      </c>
      <c r="AS3" s="130" t="str">
        <f t="shared" ca="1" si="81"/>
        <v/>
      </c>
      <c r="AT3" s="130" t="str">
        <f t="shared" ca="1" si="81"/>
        <v>X</v>
      </c>
      <c r="AU3" s="130" t="str">
        <f t="shared" ca="1" si="81"/>
        <v>X</v>
      </c>
      <c r="AV3" s="130" t="str">
        <f t="shared" ca="1" si="81"/>
        <v/>
      </c>
      <c r="AW3" s="130" t="str">
        <f t="shared" ca="1" si="81"/>
        <v/>
      </c>
      <c r="AX3" s="130" t="str">
        <f t="shared" ca="1" si="81"/>
        <v/>
      </c>
      <c r="AY3" s="130" t="str">
        <f t="shared" ca="1" si="81"/>
        <v/>
      </c>
      <c r="AZ3" s="130" t="str">
        <f t="shared" ca="1" si="81"/>
        <v/>
      </c>
      <c r="BA3" s="130" t="str">
        <f t="shared" ca="1" si="81"/>
        <v/>
      </c>
      <c r="BB3" s="130" t="str">
        <f t="shared" ca="1" si="81"/>
        <v/>
      </c>
      <c r="BC3" s="130" t="str">
        <f t="shared" ca="1" si="81"/>
        <v/>
      </c>
      <c r="BD3" s="130" t="str">
        <f t="shared" ca="1" si="81"/>
        <v/>
      </c>
      <c r="BE3" s="130" t="str">
        <f t="shared" ca="1" si="81"/>
        <v/>
      </c>
      <c r="BF3" s="130" t="str">
        <f t="shared" ca="1" si="81"/>
        <v/>
      </c>
      <c r="BG3" s="130" t="str">
        <f t="shared" ca="1" si="81"/>
        <v/>
      </c>
      <c r="BK3" s="130" t="str">
        <f ca="1">IF(BK2&lt;$AK$4, "X", "")</f>
        <v>X</v>
      </c>
      <c r="BL3" s="130" t="str">
        <f t="shared" ref="BL3" ca="1" si="82">IF(BL2&lt;$AK$4, "X", "")</f>
        <v/>
      </c>
      <c r="BM3" s="130" t="str">
        <f t="shared" ref="BM3" ca="1" si="83">IF(BM2&lt;$AK$4, "X", "")</f>
        <v/>
      </c>
      <c r="BN3" s="130" t="str">
        <f t="shared" ref="BN3" ca="1" si="84">IF(BN2&lt;$AK$4, "X", "")</f>
        <v/>
      </c>
      <c r="BO3" s="130" t="str">
        <f t="shared" ref="BO3" ca="1" si="85">IF(BO2&lt;$AK$4, "X", "")</f>
        <v/>
      </c>
      <c r="BP3" s="130" t="str">
        <f t="shared" ref="BP3" ca="1" si="86">IF(BP2&lt;$AK$4, "X", "")</f>
        <v/>
      </c>
      <c r="BQ3" s="130" t="str">
        <f t="shared" ref="BQ3" ca="1" si="87">IF(BQ2&lt;$AK$4, "X", "")</f>
        <v/>
      </c>
      <c r="BR3" s="130" t="str">
        <f t="shared" ref="BR3" ca="1" si="88">IF(BR2&lt;$AK$4, "X", "")</f>
        <v/>
      </c>
      <c r="BS3" s="130" t="str">
        <f t="shared" ref="BS3" ca="1" si="89">IF(BS2&lt;$AK$4, "X", "")</f>
        <v/>
      </c>
      <c r="BT3" s="130" t="str">
        <f t="shared" ref="BT3" ca="1" si="90">IF(BT2&lt;$AK$4, "X", "")</f>
        <v/>
      </c>
      <c r="BU3" s="130" t="str">
        <f t="shared" ref="BU3" ca="1" si="91">IF(BU2&lt;$AK$4, "X", "")</f>
        <v/>
      </c>
      <c r="BV3" s="130" t="str">
        <f t="shared" ref="BV3" ca="1" si="92">IF(BV2&lt;$AK$4, "X", "")</f>
        <v/>
      </c>
      <c r="BW3" s="130" t="str">
        <f t="shared" ref="BW3" ca="1" si="93">IF(BW2&lt;$AK$4, "X", "")</f>
        <v>X</v>
      </c>
      <c r="BX3" s="130" t="str">
        <f t="shared" ref="BX3" ca="1" si="94">IF(BX2&lt;$AK$4, "X", "")</f>
        <v/>
      </c>
      <c r="BY3" s="130" t="str">
        <f t="shared" ref="BY3" ca="1" si="95">IF(BY2&lt;$AK$4, "X", "")</f>
        <v/>
      </c>
      <c r="BZ3" s="130" t="str">
        <f t="shared" ref="BZ3" ca="1" si="96">IF(BZ2&lt;$AK$4, "X", "")</f>
        <v/>
      </c>
      <c r="CA3" s="130" t="str">
        <f t="shared" ref="CA3" ca="1" si="97">IF(CA2&lt;$AK$4, "X", "")</f>
        <v/>
      </c>
      <c r="CB3" s="130" t="str">
        <f t="shared" ref="CB3" ca="1" si="98">IF(CB2&lt;$AK$4, "X", "")</f>
        <v/>
      </c>
      <c r="CC3" s="130" t="str">
        <f t="shared" ref="CC3" ca="1" si="99">IF(CC2&lt;$AK$4, "X", "")</f>
        <v>X</v>
      </c>
      <c r="CD3" s="130" t="str">
        <f t="shared" ref="CD3" ca="1" si="100">IF(CD2&lt;$AK$4, "X", "")</f>
        <v/>
      </c>
      <c r="CH3" s="130" t="str">
        <f ca="1">IF(CH2&lt;$AK$4, "X", "")</f>
        <v/>
      </c>
      <c r="CI3" s="130" t="str">
        <f t="shared" ref="CI3" ca="1" si="101">IF(CI2&lt;$AK$4, "X", "")</f>
        <v>X</v>
      </c>
      <c r="CJ3" s="130" t="str">
        <f t="shared" ref="CJ3" ca="1" si="102">IF(CJ2&lt;$AK$4, "X", "")</f>
        <v/>
      </c>
      <c r="CK3" s="130" t="str">
        <f t="shared" ref="CK3" ca="1" si="103">IF(CK2&lt;$AK$4, "X", "")</f>
        <v/>
      </c>
      <c r="CL3" s="130" t="str">
        <f t="shared" ref="CL3" ca="1" si="104">IF(CL2&lt;$AK$4, "X", "")</f>
        <v>X</v>
      </c>
      <c r="CM3" s="130" t="str">
        <f t="shared" ref="CM3" ca="1" si="105">IF(CM2&lt;$AK$4, "X", "")</f>
        <v>X</v>
      </c>
      <c r="CN3" s="130" t="str">
        <f t="shared" ref="CN3" ca="1" si="106">IF(CN2&lt;$AK$4, "X", "")</f>
        <v/>
      </c>
      <c r="CO3" s="130" t="str">
        <f t="shared" ref="CO3" ca="1" si="107">IF(CO2&lt;$AK$4, "X", "")</f>
        <v/>
      </c>
      <c r="CP3" s="130" t="str">
        <f t="shared" ref="CP3" ca="1" si="108">IF(CP2&lt;$AK$4, "X", "")</f>
        <v/>
      </c>
      <c r="CQ3" s="130" t="str">
        <f t="shared" ref="CQ3" ca="1" si="109">IF(CQ2&lt;$AK$4, "X", "")</f>
        <v/>
      </c>
      <c r="CR3" s="130" t="str">
        <f t="shared" ref="CR3" ca="1" si="110">IF(CR2&lt;$AK$4, "X", "")</f>
        <v/>
      </c>
      <c r="CS3" s="130" t="str">
        <f t="shared" ref="CS3" ca="1" si="111">IF(CS2&lt;$AK$4, "X", "")</f>
        <v/>
      </c>
      <c r="CT3" s="130" t="str">
        <f t="shared" ref="CT3" ca="1" si="112">IF(CT2&lt;$AK$4, "X", "")</f>
        <v/>
      </c>
      <c r="CU3" s="130" t="str">
        <f t="shared" ref="CU3" ca="1" si="113">IF(CU2&lt;$AK$4, "X", "")</f>
        <v/>
      </c>
      <c r="CV3" s="130" t="str">
        <f t="shared" ref="CV3" ca="1" si="114">IF(CV2&lt;$AK$4, "X", "")</f>
        <v/>
      </c>
      <c r="CW3" s="130" t="str">
        <f t="shared" ref="CW3" ca="1" si="115">IF(CW2&lt;$AK$4, "X", "")</f>
        <v/>
      </c>
      <c r="CX3" s="130" t="str">
        <f t="shared" ref="CX3" ca="1" si="116">IF(CX2&lt;$AK$4, "X", "")</f>
        <v>X</v>
      </c>
      <c r="CY3" s="130" t="str">
        <f t="shared" ref="CY3" ca="1" si="117">IF(CY2&lt;$AK$4, "X", "")</f>
        <v>X</v>
      </c>
      <c r="CZ3" s="130" t="str">
        <f t="shared" ref="CZ3" ca="1" si="118">IF(CZ2&lt;$AK$4, "X", "")</f>
        <v/>
      </c>
      <c r="DA3" s="130" t="str">
        <f t="shared" ref="DA3" ca="1" si="119">IF(DA2&lt;$AK$4, "X", "")</f>
        <v/>
      </c>
      <c r="DD3" s="133" t="s">
        <v>896</v>
      </c>
      <c r="DE3" s="136">
        <f>C2+H2+M2</f>
        <v>260</v>
      </c>
      <c r="DF3" s="134">
        <f>$D$2+$I$2+$N$2+DF12*1.5</f>
        <v>323</v>
      </c>
      <c r="DG3" s="134">
        <f>$D$2+$I$2+$N$2+DG13*1.5</f>
        <v>312.5</v>
      </c>
      <c r="DI3" s="133" t="s">
        <v>896</v>
      </c>
      <c r="DJ3" s="136">
        <f>T2+Y2+AD2</f>
        <v>267</v>
      </c>
      <c r="DK3" s="134">
        <f>DK12*1.5+$U$2+$Z$2+$AE$2</f>
        <v>344.5</v>
      </c>
      <c r="DL3" s="134">
        <f>DL13*1.5+$U$2+$Z$2+$AE$2</f>
        <v>326.5</v>
      </c>
      <c r="DN3" s="133" t="s">
        <v>745</v>
      </c>
      <c r="DO3" s="144">
        <f ca="1">IF(AN8="X", $DE$8, IF(AN9="X", $DE$9, $DE$10))</f>
        <v>161</v>
      </c>
      <c r="DP3" s="144">
        <f t="shared" ref="DP3:EH3" ca="1" si="120">IF(AO8="X", $DE$8, IF(AO9="X", $DE$9, $DE$10))</f>
        <v>160</v>
      </c>
      <c r="DQ3" s="144">
        <f t="shared" ca="1" si="120"/>
        <v>160</v>
      </c>
      <c r="DR3" s="144">
        <f t="shared" ca="1" si="120"/>
        <v>160</v>
      </c>
      <c r="DS3" s="144">
        <f t="shared" ca="1" si="120"/>
        <v>160</v>
      </c>
      <c r="DT3" s="144">
        <f t="shared" ca="1" si="120"/>
        <v>162</v>
      </c>
      <c r="DU3" s="144">
        <f t="shared" ca="1" si="120"/>
        <v>160</v>
      </c>
      <c r="DV3" s="144">
        <f t="shared" ca="1" si="120"/>
        <v>161</v>
      </c>
      <c r="DW3" s="144">
        <f t="shared" ca="1" si="120"/>
        <v>160</v>
      </c>
      <c r="DX3" s="144">
        <f t="shared" ca="1" si="120"/>
        <v>160</v>
      </c>
      <c r="DY3" s="144">
        <f t="shared" ca="1" si="120"/>
        <v>162</v>
      </c>
      <c r="DZ3" s="144">
        <f t="shared" ca="1" si="120"/>
        <v>161</v>
      </c>
      <c r="EA3" s="144">
        <f t="shared" ca="1" si="120"/>
        <v>162</v>
      </c>
      <c r="EB3" s="144">
        <f t="shared" ca="1" si="120"/>
        <v>161</v>
      </c>
      <c r="EC3" s="144">
        <f t="shared" ca="1" si="120"/>
        <v>161</v>
      </c>
      <c r="ED3" s="144">
        <f t="shared" ca="1" si="120"/>
        <v>160</v>
      </c>
      <c r="EE3" s="144">
        <f t="shared" ca="1" si="120"/>
        <v>160</v>
      </c>
      <c r="EF3" s="144">
        <f t="shared" ca="1" si="120"/>
        <v>161</v>
      </c>
      <c r="EG3" s="144">
        <f t="shared" ca="1" si="120"/>
        <v>160</v>
      </c>
      <c r="EH3" s="144">
        <f t="shared" ca="1" si="120"/>
        <v>160</v>
      </c>
      <c r="EI3" s="133"/>
      <c r="EJ3" s="133"/>
      <c r="EK3" s="133"/>
      <c r="EL3" s="144">
        <f ca="1">IF(BK8="X", $DE$8, IF(BK9="X", $DE$9, $DE$10))</f>
        <v>162</v>
      </c>
      <c r="EM3" s="144">
        <f t="shared" ref="EM3" ca="1" si="121">IF(BL8="X", $DE$8, IF(BL9="X", $DE$9, $DE$10))</f>
        <v>162</v>
      </c>
      <c r="EN3" s="144">
        <f t="shared" ref="EN3" ca="1" si="122">IF(BM8="X", $DE$8, IF(BM9="X", $DE$9, $DE$10))</f>
        <v>161</v>
      </c>
      <c r="EO3" s="144">
        <f t="shared" ref="EO3" ca="1" si="123">IF(BN8="X", $DE$8, IF(BN9="X", $DE$9, $DE$10))</f>
        <v>161</v>
      </c>
      <c r="EP3" s="144">
        <f t="shared" ref="EP3" ca="1" si="124">IF(BO8="X", $DE$8, IF(BO9="X", $DE$9, $DE$10))</f>
        <v>162</v>
      </c>
      <c r="EQ3" s="144">
        <f t="shared" ref="EQ3" ca="1" si="125">IF(BP8="X", $DE$8, IF(BP9="X", $DE$9, $DE$10))</f>
        <v>161</v>
      </c>
      <c r="ER3" s="144">
        <f t="shared" ref="ER3" ca="1" si="126">IF(BQ8="X", $DE$8, IF(BQ9="X", $DE$9, $DE$10))</f>
        <v>161</v>
      </c>
      <c r="ES3" s="144">
        <f t="shared" ref="ES3" ca="1" si="127">IF(BR8="X", $DE$8, IF(BR9="X", $DE$9, $DE$10))</f>
        <v>162</v>
      </c>
      <c r="ET3" s="144">
        <f t="shared" ref="ET3" ca="1" si="128">IF(BS8="X", $DE$8, IF(BS9="X", $DE$9, $DE$10))</f>
        <v>162</v>
      </c>
      <c r="EU3" s="144">
        <f t="shared" ref="EU3" ca="1" si="129">IF(BT8="X", $DE$8, IF(BT9="X", $DE$9, $DE$10))</f>
        <v>160</v>
      </c>
      <c r="EV3" s="144">
        <f t="shared" ref="EV3" ca="1" si="130">IF(BU8="X", $DE$8, IF(BU9="X", $DE$9, $DE$10))</f>
        <v>160</v>
      </c>
      <c r="EW3" s="144">
        <f t="shared" ref="EW3" ca="1" si="131">IF(BV8="X", $DE$8, IF(BV9="X", $DE$9, $DE$10))</f>
        <v>161</v>
      </c>
      <c r="EX3" s="144">
        <f t="shared" ref="EX3" ca="1" si="132">IF(BW8="X", $DE$8, IF(BW9="X", $DE$9, $DE$10))</f>
        <v>160</v>
      </c>
      <c r="EY3" s="144">
        <f t="shared" ref="EY3" ca="1" si="133">IF(BX8="X", $DE$8, IF(BX9="X", $DE$9, $DE$10))</f>
        <v>160</v>
      </c>
      <c r="EZ3" s="144">
        <f t="shared" ref="EZ3" ca="1" si="134">IF(BY8="X", $DE$8, IF(BY9="X", $DE$9, $DE$10))</f>
        <v>160</v>
      </c>
      <c r="FA3" s="144">
        <f t="shared" ref="FA3" ca="1" si="135">IF(BZ8="X", $DE$8, IF(BZ9="X", $DE$9, $DE$10))</f>
        <v>160</v>
      </c>
      <c r="FB3" s="144">
        <f t="shared" ref="FB3" ca="1" si="136">IF(CA8="X", $DE$8, IF(CA9="X", $DE$9, $DE$10))</f>
        <v>160</v>
      </c>
      <c r="FC3" s="144">
        <f t="shared" ref="FC3" ca="1" si="137">IF(CB8="X", $DE$8, IF(CB9="X", $DE$9, $DE$10))</f>
        <v>162</v>
      </c>
      <c r="FD3" s="144">
        <f t="shared" ref="FD3" ca="1" si="138">IF(CC8="X", $DE$8, IF(CC9="X", $DE$9, $DE$10))</f>
        <v>161</v>
      </c>
      <c r="FE3" s="144">
        <f t="shared" ref="FE3" ca="1" si="139">IF(CD8="X", $DE$8, IF(CD9="X", $DE$9, $DE$10))</f>
        <v>160</v>
      </c>
      <c r="FF3" s="133"/>
      <c r="FG3" s="133"/>
      <c r="FH3" s="133"/>
      <c r="FI3" s="144">
        <f ca="1">IF(CH8="X", $DE$8, IF(CH9="X", $DE$9, $DE$10))</f>
        <v>160</v>
      </c>
      <c r="FJ3" s="144">
        <f t="shared" ref="FJ3" ca="1" si="140">IF(CI8="X", $DE$8, IF(CI9="X", $DE$9, $DE$10))</f>
        <v>160</v>
      </c>
      <c r="FK3" s="144">
        <f t="shared" ref="FK3" ca="1" si="141">IF(CJ8="X", $DE$8, IF(CJ9="X", $DE$9, $DE$10))</f>
        <v>162</v>
      </c>
      <c r="FL3" s="144">
        <f t="shared" ref="FL3" ca="1" si="142">IF(CK8="X", $DE$8, IF(CK9="X", $DE$9, $DE$10))</f>
        <v>160</v>
      </c>
      <c r="FM3" s="144">
        <f t="shared" ref="FM3" ca="1" si="143">IF(CL8="X", $DE$8, IF(CL9="X", $DE$9, $DE$10))</f>
        <v>162</v>
      </c>
      <c r="FN3" s="144">
        <f t="shared" ref="FN3" ca="1" si="144">IF(CM8="X", $DE$8, IF(CM9="X", $DE$9, $DE$10))</f>
        <v>160</v>
      </c>
      <c r="FO3" s="144">
        <f t="shared" ref="FO3" ca="1" si="145">IF(CN8="X", $DE$8, IF(CN9="X", $DE$9, $DE$10))</f>
        <v>161</v>
      </c>
      <c r="FP3" s="144">
        <f t="shared" ref="FP3" ca="1" si="146">IF(CO8="X", $DE$8, IF(CO9="X", $DE$9, $DE$10))</f>
        <v>162</v>
      </c>
      <c r="FQ3" s="144">
        <f t="shared" ref="FQ3" ca="1" si="147">IF(CP8="X", $DE$8, IF(CP9="X", $DE$9, $DE$10))</f>
        <v>160</v>
      </c>
      <c r="FR3" s="144">
        <f t="shared" ref="FR3" ca="1" si="148">IF(CQ8="X", $DE$8, IF(CQ9="X", $DE$9, $DE$10))</f>
        <v>161</v>
      </c>
      <c r="FS3" s="144">
        <f t="shared" ref="FS3" ca="1" si="149">IF(CR8="X", $DE$8, IF(CR9="X", $DE$9, $DE$10))</f>
        <v>160</v>
      </c>
      <c r="FT3" s="144">
        <f t="shared" ref="FT3" ca="1" si="150">IF(CS8="X", $DE$8, IF(CS9="X", $DE$9, $DE$10))</f>
        <v>160</v>
      </c>
      <c r="FU3" s="144">
        <f t="shared" ref="FU3" ca="1" si="151">IF(CT8="X", $DE$8, IF(CT9="X", $DE$9, $DE$10))</f>
        <v>162</v>
      </c>
      <c r="FV3" s="144">
        <f t="shared" ref="FV3" ca="1" si="152">IF(CU8="X", $DE$8, IF(CU9="X", $DE$9, $DE$10))</f>
        <v>162</v>
      </c>
      <c r="FW3" s="144">
        <f t="shared" ref="FW3" ca="1" si="153">IF(CV8="X", $DE$8, IF(CV9="X", $DE$9, $DE$10))</f>
        <v>161</v>
      </c>
      <c r="FX3" s="144">
        <f t="shared" ref="FX3" ca="1" si="154">IF(CW8="X", $DE$8, IF(CW9="X", $DE$9, $DE$10))</f>
        <v>162</v>
      </c>
      <c r="FY3" s="144">
        <f t="shared" ref="FY3" ca="1" si="155">IF(CX8="X", $DE$8, IF(CX9="X", $DE$9, $DE$10))</f>
        <v>160</v>
      </c>
      <c r="FZ3" s="144">
        <f t="shared" ref="FZ3" ca="1" si="156">IF(CY8="X", $DE$8, IF(CY9="X", $DE$9, $DE$10))</f>
        <v>160</v>
      </c>
      <c r="GA3" s="144">
        <f t="shared" ref="GA3" ca="1" si="157">IF(CZ8="X", $DE$8, IF(CZ9="X", $DE$9, $DE$10))</f>
        <v>160</v>
      </c>
      <c r="GB3" s="144">
        <f t="shared" ref="GB3" ca="1" si="158">IF(DA8="X", $DE$8, IF(DA9="X", $DE$9, $DE$10))</f>
        <v>162</v>
      </c>
      <c r="GD3" s="148"/>
      <c r="GE3" s="131" t="s">
        <v>939</v>
      </c>
      <c r="GF3" s="131">
        <f t="shared" ref="GF3:GX3" ca="1" si="159">RANDBETWEEN(1, 1500)</f>
        <v>156</v>
      </c>
      <c r="GG3" s="131">
        <f t="shared" ca="1" si="159"/>
        <v>767</v>
      </c>
      <c r="GH3" s="131">
        <f t="shared" ca="1" si="159"/>
        <v>398</v>
      </c>
      <c r="GI3" s="131">
        <f t="shared" ca="1" si="159"/>
        <v>1090</v>
      </c>
      <c r="GJ3" s="131">
        <f t="shared" ca="1" si="159"/>
        <v>1289</v>
      </c>
      <c r="GK3" s="131">
        <f t="shared" ca="1" si="159"/>
        <v>1169</v>
      </c>
      <c r="GL3" s="131">
        <f t="shared" ca="1" si="159"/>
        <v>89</v>
      </c>
      <c r="GM3" s="131">
        <f t="shared" ca="1" si="159"/>
        <v>832</v>
      </c>
      <c r="GN3" s="131">
        <f t="shared" ca="1" si="159"/>
        <v>1478</v>
      </c>
      <c r="GO3" s="131">
        <f t="shared" ca="1" si="159"/>
        <v>1412</v>
      </c>
      <c r="GP3" s="131">
        <f t="shared" ca="1" si="159"/>
        <v>493</v>
      </c>
      <c r="GQ3" s="131">
        <f t="shared" ca="1" si="159"/>
        <v>1350</v>
      </c>
      <c r="GR3" s="131">
        <f t="shared" ca="1" si="159"/>
        <v>403</v>
      </c>
      <c r="GS3" s="131">
        <f t="shared" ca="1" si="159"/>
        <v>604</v>
      </c>
      <c r="GT3" s="131">
        <f t="shared" ca="1" si="159"/>
        <v>1093</v>
      </c>
      <c r="GU3" s="131">
        <f t="shared" ca="1" si="159"/>
        <v>1255</v>
      </c>
      <c r="GV3" s="131">
        <f t="shared" ca="1" si="159"/>
        <v>1103</v>
      </c>
      <c r="GW3" s="131">
        <f t="shared" ca="1" si="159"/>
        <v>1293</v>
      </c>
      <c r="GX3" s="131">
        <f t="shared" ca="1" si="159"/>
        <v>288</v>
      </c>
      <c r="GY3" s="131">
        <f ca="1">RANDBETWEEN(1, 1500)</f>
        <v>401</v>
      </c>
      <c r="GZ3" s="131"/>
      <c r="HA3" s="148"/>
      <c r="HB3" s="131"/>
      <c r="HC3" s="131">
        <f t="shared" ref="HC3:HU3" ca="1" si="160">RANDBETWEEN(1, 1500)</f>
        <v>406</v>
      </c>
      <c r="HD3" s="131">
        <f t="shared" ca="1" si="160"/>
        <v>1121</v>
      </c>
      <c r="HE3" s="131">
        <f t="shared" ca="1" si="160"/>
        <v>504</v>
      </c>
      <c r="HF3" s="131">
        <f t="shared" ca="1" si="160"/>
        <v>169</v>
      </c>
      <c r="HG3" s="131">
        <f t="shared" ca="1" si="160"/>
        <v>497</v>
      </c>
      <c r="HH3" s="131">
        <f t="shared" ca="1" si="160"/>
        <v>1307</v>
      </c>
      <c r="HI3" s="131">
        <f t="shared" ca="1" si="160"/>
        <v>830</v>
      </c>
      <c r="HJ3" s="131">
        <f t="shared" ca="1" si="160"/>
        <v>141</v>
      </c>
      <c r="HK3" s="131">
        <f t="shared" ca="1" si="160"/>
        <v>278</v>
      </c>
      <c r="HL3" s="131">
        <f t="shared" ca="1" si="160"/>
        <v>1445</v>
      </c>
      <c r="HM3" s="131">
        <f t="shared" ca="1" si="160"/>
        <v>670</v>
      </c>
      <c r="HN3" s="131">
        <f t="shared" ca="1" si="160"/>
        <v>898</v>
      </c>
      <c r="HO3" s="131">
        <f t="shared" ca="1" si="160"/>
        <v>76</v>
      </c>
      <c r="HP3" s="131">
        <f t="shared" ca="1" si="160"/>
        <v>1358</v>
      </c>
      <c r="HQ3" s="131">
        <f t="shared" ca="1" si="160"/>
        <v>1134</v>
      </c>
      <c r="HR3" s="131">
        <f t="shared" ca="1" si="160"/>
        <v>290</v>
      </c>
      <c r="HS3" s="131">
        <f t="shared" ca="1" si="160"/>
        <v>852</v>
      </c>
      <c r="HT3" s="131">
        <f t="shared" ca="1" si="160"/>
        <v>1255</v>
      </c>
      <c r="HU3" s="131">
        <f t="shared" ca="1" si="160"/>
        <v>17</v>
      </c>
      <c r="HV3" s="131">
        <f ca="1">RANDBETWEEN(1, 1500)</f>
        <v>365</v>
      </c>
      <c r="HW3" s="131"/>
      <c r="HX3" s="148"/>
      <c r="HY3" s="131"/>
      <c r="HZ3" s="131">
        <f t="shared" ref="HZ3:IR3" ca="1" si="161">RANDBETWEEN(1, 1500)</f>
        <v>717</v>
      </c>
      <c r="IA3" s="131">
        <f t="shared" ca="1" si="161"/>
        <v>976</v>
      </c>
      <c r="IB3" s="131">
        <f t="shared" ca="1" si="161"/>
        <v>1115</v>
      </c>
      <c r="IC3" s="131">
        <f t="shared" ca="1" si="161"/>
        <v>336</v>
      </c>
      <c r="ID3" s="131">
        <f t="shared" ca="1" si="161"/>
        <v>83</v>
      </c>
      <c r="IE3" s="131">
        <f t="shared" ca="1" si="161"/>
        <v>1458</v>
      </c>
      <c r="IF3" s="131">
        <f t="shared" ca="1" si="161"/>
        <v>510</v>
      </c>
      <c r="IG3" s="131">
        <f t="shared" ca="1" si="161"/>
        <v>877</v>
      </c>
      <c r="IH3" s="131">
        <f t="shared" ca="1" si="161"/>
        <v>382</v>
      </c>
      <c r="II3" s="131">
        <f t="shared" ca="1" si="161"/>
        <v>111</v>
      </c>
      <c r="IJ3" s="131">
        <f t="shared" ca="1" si="161"/>
        <v>164</v>
      </c>
      <c r="IK3" s="131">
        <f t="shared" ca="1" si="161"/>
        <v>191</v>
      </c>
      <c r="IL3" s="131">
        <f t="shared" ca="1" si="161"/>
        <v>124</v>
      </c>
      <c r="IM3" s="131">
        <f t="shared" ca="1" si="161"/>
        <v>111</v>
      </c>
      <c r="IN3" s="131">
        <f t="shared" ca="1" si="161"/>
        <v>653</v>
      </c>
      <c r="IO3" s="131">
        <f t="shared" ca="1" si="161"/>
        <v>1242</v>
      </c>
      <c r="IP3" s="131">
        <f t="shared" ca="1" si="161"/>
        <v>985</v>
      </c>
      <c r="IQ3" s="131">
        <f t="shared" ca="1" si="161"/>
        <v>948</v>
      </c>
      <c r="IR3" s="131">
        <f t="shared" ca="1" si="161"/>
        <v>558</v>
      </c>
      <c r="IS3" s="131">
        <f ca="1">RANDBETWEEN(1, 1500)</f>
        <v>226</v>
      </c>
      <c r="IT3" s="131"/>
      <c r="IU3" s="148"/>
      <c r="IW3" s="151">
        <f ca="1">(IS2+IR2+IQ2+IP2+IO2+IN2+IM2+IL2+IK2+IJ2+II2+IH2+IG2+IF2+IE2+ID2+IC2+IB2+IA2+HZ2+HV2+HU2+HT2+HS2+HR2+HQ2+HP2+HO2+HN2+HM2+HL2+HK2+HJ2+HI2+HH2+HG2+HF2+HE2+HD2+HC2+GY2+GX2+GW2+GV2+GU2+GT2+GS2+GR2+GQ2+GP2+GO2+GN2+GM2+GL2+GK2+GJ2+GI2+GH2+GG2+GF2)/60</f>
        <v>83.876666666666623</v>
      </c>
      <c r="IX3" s="151">
        <f ca="1">(IS11+IR11+IQ11+IP11+IO11+IN11+IM11+IL11+IK11+IJ11+II11+IH11+IG11+IF11+IE11+ID11+IC11+IB11+IA11+HZ11+HV11+HU11+HT11+HS11+HR11+HQ11+HP11+HO11+HN11+HM11+HL11+HK11+HJ11+HI11+HH11+HG11+HF11+HE11+HD11+HC11+GY11+GX11+GW11+GV11+GU11+GT11+GS11+GR11+GQ11+GP11+GO11+GN11+GM11+GL11+GK11+GJ11+GI11+GH11+GG11+GF11)/60</f>
        <v>76.073333333333281</v>
      </c>
      <c r="JC3" s="118">
        <v>1</v>
      </c>
      <c r="JD3" s="140" t="s">
        <v>945</v>
      </c>
      <c r="JE3" s="140"/>
      <c r="JF3" s="118">
        <f>LARGE(JM2:JM19, 1)</f>
        <v>90</v>
      </c>
      <c r="JG3" s="118">
        <f>$T$19*1.5</f>
        <v>139.5</v>
      </c>
      <c r="JH3" s="118">
        <f>JF3-JG3+100</f>
        <v>50.5</v>
      </c>
      <c r="JI3" s="118">
        <f ca="1">RANDBETWEEN(1, 200)</f>
        <v>66</v>
      </c>
      <c r="JJ3" s="118">
        <f ca="1">IF(JI3&lt;JH3, 1, 0)</f>
        <v>0</v>
      </c>
      <c r="JL3" s="118" t="str">
        <f>$G$2</f>
        <v>E.Staal</v>
      </c>
      <c r="JM3" s="118">
        <f>$J$2</f>
        <v>88</v>
      </c>
      <c r="JO3" s="118" t="str">
        <f>$AC$4</f>
        <v>J.Pominville</v>
      </c>
      <c r="JP3" s="118">
        <f>$AF$4</f>
        <v>88</v>
      </c>
    </row>
    <row r="4" spans="1:276">
      <c r="A4" s="142">
        <v>2</v>
      </c>
      <c r="B4" s="119" t="s">
        <v>848</v>
      </c>
      <c r="C4" s="142">
        <v>84</v>
      </c>
      <c r="D4" s="142">
        <v>50</v>
      </c>
      <c r="E4" s="142">
        <v>80</v>
      </c>
      <c r="F4" s="142">
        <v>83</v>
      </c>
      <c r="G4" s="119" t="s">
        <v>849</v>
      </c>
      <c r="H4" s="142">
        <v>84</v>
      </c>
      <c r="I4" s="142">
        <v>70</v>
      </c>
      <c r="J4" s="142">
        <v>73</v>
      </c>
      <c r="K4" s="142">
        <v>90</v>
      </c>
      <c r="L4" s="119" t="s">
        <v>850</v>
      </c>
      <c r="M4" s="142">
        <v>84</v>
      </c>
      <c r="N4" s="142">
        <v>77</v>
      </c>
      <c r="O4" s="142">
        <v>80</v>
      </c>
      <c r="P4" s="142">
        <v>84</v>
      </c>
      <c r="R4" s="121">
        <v>2</v>
      </c>
      <c r="S4" s="119" t="s">
        <v>878</v>
      </c>
      <c r="T4" s="121">
        <v>82</v>
      </c>
      <c r="U4" s="121">
        <v>65</v>
      </c>
      <c r="V4" s="121">
        <v>83</v>
      </c>
      <c r="W4" s="121">
        <v>78</v>
      </c>
      <c r="X4" s="119" t="s">
        <v>879</v>
      </c>
      <c r="Y4" s="121">
        <v>86</v>
      </c>
      <c r="Z4" s="121">
        <v>65</v>
      </c>
      <c r="AA4" s="121">
        <v>85</v>
      </c>
      <c r="AB4" s="121">
        <v>85</v>
      </c>
      <c r="AC4" s="119" t="s">
        <v>880</v>
      </c>
      <c r="AD4" s="121">
        <v>85</v>
      </c>
      <c r="AE4" s="121">
        <v>72</v>
      </c>
      <c r="AF4" s="121">
        <v>88</v>
      </c>
      <c r="AG4" s="121">
        <v>82</v>
      </c>
      <c r="AJ4" s="118" t="s">
        <v>909</v>
      </c>
      <c r="AK4" s="118">
        <f>AL3+1</f>
        <v>30</v>
      </c>
      <c r="AL4" s="118">
        <f>AK4+(N18-1)</f>
        <v>56</v>
      </c>
      <c r="AN4" s="118" t="str">
        <f ca="1">IF(AND(AN2&lt;$AK$5, AN2&gt;$AL$3), "X", "")</f>
        <v/>
      </c>
      <c r="AO4" s="130" t="str">
        <f t="shared" ref="AO4:BG4" ca="1" si="162">IF(AND(AO2&lt;$AK$5, AO2&gt;$AL$3), "X", "")</f>
        <v/>
      </c>
      <c r="AP4" s="130" t="str">
        <f t="shared" ca="1" si="162"/>
        <v/>
      </c>
      <c r="AQ4" s="130" t="str">
        <f t="shared" ca="1" si="162"/>
        <v>X</v>
      </c>
      <c r="AR4" s="130" t="str">
        <f t="shared" ca="1" si="162"/>
        <v/>
      </c>
      <c r="AS4" s="130" t="str">
        <f t="shared" ca="1" si="162"/>
        <v>X</v>
      </c>
      <c r="AT4" s="130" t="str">
        <f t="shared" ca="1" si="162"/>
        <v/>
      </c>
      <c r="AU4" s="130" t="str">
        <f t="shared" ca="1" si="162"/>
        <v/>
      </c>
      <c r="AV4" s="130" t="str">
        <f t="shared" ca="1" si="162"/>
        <v/>
      </c>
      <c r="AW4" s="130" t="str">
        <f t="shared" ca="1" si="162"/>
        <v/>
      </c>
      <c r="AX4" s="130" t="str">
        <f t="shared" ca="1" si="162"/>
        <v/>
      </c>
      <c r="AY4" s="130" t="str">
        <f t="shared" ca="1" si="162"/>
        <v/>
      </c>
      <c r="AZ4" s="130" t="str">
        <f t="shared" ca="1" si="162"/>
        <v/>
      </c>
      <c r="BA4" s="130" t="str">
        <f t="shared" ca="1" si="162"/>
        <v>X</v>
      </c>
      <c r="BB4" s="130" t="str">
        <f t="shared" ca="1" si="162"/>
        <v>X</v>
      </c>
      <c r="BC4" s="130" t="str">
        <f t="shared" ca="1" si="162"/>
        <v>X</v>
      </c>
      <c r="BD4" s="130" t="str">
        <f t="shared" ca="1" si="162"/>
        <v/>
      </c>
      <c r="BE4" s="130" t="str">
        <f t="shared" ca="1" si="162"/>
        <v/>
      </c>
      <c r="BF4" s="130" t="str">
        <f t="shared" ca="1" si="162"/>
        <v/>
      </c>
      <c r="BG4" s="130" t="str">
        <f t="shared" ca="1" si="162"/>
        <v>X</v>
      </c>
      <c r="BK4" s="130" t="str">
        <f ca="1">IF(AND(BK2&lt;$AK$5, BK2&gt;$AL$3), "X", "")</f>
        <v/>
      </c>
      <c r="BL4" s="130" t="str">
        <f t="shared" ref="BL4:CD4" ca="1" si="163">IF(AND(BL2&lt;$AK$5, BL2&gt;$AL$3), "X", "")</f>
        <v/>
      </c>
      <c r="BM4" s="130" t="str">
        <f t="shared" ca="1" si="163"/>
        <v/>
      </c>
      <c r="BN4" s="130" t="str">
        <f t="shared" ca="1" si="163"/>
        <v/>
      </c>
      <c r="BO4" s="130" t="str">
        <f t="shared" ca="1" si="163"/>
        <v/>
      </c>
      <c r="BP4" s="130" t="str">
        <f t="shared" ca="1" si="163"/>
        <v/>
      </c>
      <c r="BQ4" s="130" t="str">
        <f t="shared" ca="1" si="163"/>
        <v/>
      </c>
      <c r="BR4" s="130" t="str">
        <f t="shared" ca="1" si="163"/>
        <v>X</v>
      </c>
      <c r="BS4" s="130" t="str">
        <f t="shared" ca="1" si="163"/>
        <v/>
      </c>
      <c r="BT4" s="130" t="str">
        <f t="shared" ca="1" si="163"/>
        <v/>
      </c>
      <c r="BU4" s="130" t="str">
        <f t="shared" ca="1" si="163"/>
        <v/>
      </c>
      <c r="BV4" s="130" t="str">
        <f t="shared" ca="1" si="163"/>
        <v>X</v>
      </c>
      <c r="BW4" s="130" t="str">
        <f t="shared" ca="1" si="163"/>
        <v/>
      </c>
      <c r="BX4" s="130" t="str">
        <f t="shared" ca="1" si="163"/>
        <v>X</v>
      </c>
      <c r="BY4" s="130" t="str">
        <f t="shared" ca="1" si="163"/>
        <v/>
      </c>
      <c r="BZ4" s="130" t="str">
        <f t="shared" ca="1" si="163"/>
        <v/>
      </c>
      <c r="CA4" s="130" t="str">
        <f t="shared" ca="1" si="163"/>
        <v>X</v>
      </c>
      <c r="CB4" s="130" t="str">
        <f t="shared" ca="1" si="163"/>
        <v/>
      </c>
      <c r="CC4" s="130" t="str">
        <f t="shared" ca="1" si="163"/>
        <v/>
      </c>
      <c r="CD4" s="130" t="str">
        <f t="shared" ca="1" si="163"/>
        <v/>
      </c>
      <c r="CH4" s="130" t="str">
        <f ca="1">IF(AND(CH2&lt;$AK$5, CH2&gt;$AL$3), "X", "")</f>
        <v/>
      </c>
      <c r="CI4" s="130" t="str">
        <f t="shared" ref="CI4:DA4" ca="1" si="164">IF(AND(CI2&lt;$AK$5, CI2&gt;$AL$3), "X", "")</f>
        <v/>
      </c>
      <c r="CJ4" s="130" t="str">
        <f t="shared" ca="1" si="164"/>
        <v/>
      </c>
      <c r="CK4" s="130" t="str">
        <f t="shared" ca="1" si="164"/>
        <v>X</v>
      </c>
      <c r="CL4" s="130" t="str">
        <f t="shared" ca="1" si="164"/>
        <v/>
      </c>
      <c r="CM4" s="130" t="str">
        <f t="shared" ca="1" si="164"/>
        <v/>
      </c>
      <c r="CN4" s="130" t="str">
        <f t="shared" ca="1" si="164"/>
        <v>X</v>
      </c>
      <c r="CO4" s="130" t="str">
        <f t="shared" ca="1" si="164"/>
        <v/>
      </c>
      <c r="CP4" s="130" t="str">
        <f t="shared" ca="1" si="164"/>
        <v/>
      </c>
      <c r="CQ4" s="130" t="str">
        <f t="shared" ca="1" si="164"/>
        <v/>
      </c>
      <c r="CR4" s="130" t="str">
        <f t="shared" ca="1" si="164"/>
        <v/>
      </c>
      <c r="CS4" s="130" t="str">
        <f t="shared" ca="1" si="164"/>
        <v/>
      </c>
      <c r="CT4" s="130" t="str">
        <f t="shared" ca="1" si="164"/>
        <v/>
      </c>
      <c r="CU4" s="130" t="str">
        <f t="shared" ca="1" si="164"/>
        <v/>
      </c>
      <c r="CV4" s="130" t="str">
        <f t="shared" ca="1" si="164"/>
        <v/>
      </c>
      <c r="CW4" s="130" t="str">
        <f t="shared" ca="1" si="164"/>
        <v/>
      </c>
      <c r="CX4" s="130" t="str">
        <f t="shared" ca="1" si="164"/>
        <v/>
      </c>
      <c r="CY4" s="130" t="str">
        <f t="shared" ca="1" si="164"/>
        <v/>
      </c>
      <c r="CZ4" s="130" t="str">
        <f t="shared" ca="1" si="164"/>
        <v>X</v>
      </c>
      <c r="DA4" s="130" t="str">
        <f t="shared" ca="1" si="164"/>
        <v/>
      </c>
      <c r="DD4" s="133" t="s">
        <v>897</v>
      </c>
      <c r="DE4" s="136">
        <f>C4+H4+M4</f>
        <v>252</v>
      </c>
      <c r="DF4" s="134">
        <f>$D$4+$I$4+$N$4+DF12*1.5</f>
        <v>326</v>
      </c>
      <c r="DG4" s="134">
        <f>$D$4+$I$4+$N$4+DG13*1.5</f>
        <v>315.5</v>
      </c>
      <c r="DI4" s="133" t="s">
        <v>897</v>
      </c>
      <c r="DJ4" s="136">
        <f>T4+Y4+AD4</f>
        <v>253</v>
      </c>
      <c r="DK4" s="134">
        <f>DK12*1.5+$U$4+$Z$4+$AE$4</f>
        <v>341.5</v>
      </c>
      <c r="DL4" s="134">
        <f>DL13*1.5+$U$4+$Z$4+$AE$4</f>
        <v>323.5</v>
      </c>
      <c r="DN4" s="133" t="s">
        <v>930</v>
      </c>
      <c r="DO4" s="144">
        <f ca="1">(DO3+DO2)*1.4</f>
        <v>564.19999999999993</v>
      </c>
      <c r="DP4" s="144">
        <f t="shared" ref="DP4:EH4" ca="1" si="165">(DP3+DP2)*1.4</f>
        <v>562.79999999999995</v>
      </c>
      <c r="DQ4" s="144">
        <f t="shared" ca="1" si="165"/>
        <v>588</v>
      </c>
      <c r="DR4" s="144">
        <f t="shared" ca="1" si="165"/>
        <v>576.79999999999995</v>
      </c>
      <c r="DS4" s="144">
        <f t="shared" ca="1" si="165"/>
        <v>588</v>
      </c>
      <c r="DT4" s="144">
        <f t="shared" ca="1" si="165"/>
        <v>579.59999999999991</v>
      </c>
      <c r="DU4" s="144">
        <f t="shared" ca="1" si="165"/>
        <v>588</v>
      </c>
      <c r="DV4" s="144">
        <f t="shared" ca="1" si="165"/>
        <v>589.4</v>
      </c>
      <c r="DW4" s="144">
        <f t="shared" ca="1" si="165"/>
        <v>575.4</v>
      </c>
      <c r="DX4" s="144">
        <f t="shared" ca="1" si="165"/>
        <v>575.4</v>
      </c>
      <c r="DY4" s="144">
        <f t="shared" ca="1" si="165"/>
        <v>565.59999999999991</v>
      </c>
      <c r="DZ4" s="144">
        <f t="shared" ca="1" si="165"/>
        <v>576.79999999999995</v>
      </c>
      <c r="EA4" s="144">
        <f t="shared" ca="1" si="165"/>
        <v>565.59999999999991</v>
      </c>
      <c r="EB4" s="144">
        <f t="shared" ca="1" si="165"/>
        <v>578.19999999999993</v>
      </c>
      <c r="EC4" s="144">
        <f t="shared" ca="1" si="165"/>
        <v>578.19999999999993</v>
      </c>
      <c r="ED4" s="144">
        <f t="shared" ca="1" si="165"/>
        <v>576.79999999999995</v>
      </c>
      <c r="EE4" s="144">
        <f t="shared" ca="1" si="165"/>
        <v>575.4</v>
      </c>
      <c r="EF4" s="144">
        <f t="shared" ca="1" si="165"/>
        <v>564.19999999999993</v>
      </c>
      <c r="EG4" s="144">
        <f t="shared" ca="1" si="165"/>
        <v>575.4</v>
      </c>
      <c r="EH4" s="144">
        <f t="shared" ca="1" si="165"/>
        <v>576.79999999999995</v>
      </c>
      <c r="EL4" s="144">
        <f ca="1">(EL3+EL2)*1.4</f>
        <v>590.79999999999995</v>
      </c>
      <c r="EM4" s="144">
        <f t="shared" ref="EM4" ca="1" si="166">(EM3+EM2)*1.4</f>
        <v>578.19999999999993</v>
      </c>
      <c r="EN4" s="144">
        <f t="shared" ref="EN4" ca="1" si="167">(EN3+EN2)*1.4</f>
        <v>576.79999999999995</v>
      </c>
      <c r="EO4" s="144">
        <f t="shared" ref="EO4" ca="1" si="168">(EO3+EO2)*1.4</f>
        <v>576.79999999999995</v>
      </c>
      <c r="EP4" s="144">
        <f t="shared" ref="EP4" ca="1" si="169">(EP3+EP2)*1.4</f>
        <v>565.59999999999991</v>
      </c>
      <c r="EQ4" s="144">
        <f t="shared" ref="EQ4" ca="1" si="170">(EQ3+EQ2)*1.4</f>
        <v>576.79999999999995</v>
      </c>
      <c r="ER4" s="144">
        <f t="shared" ref="ER4" ca="1" si="171">(ER3+ER2)*1.4</f>
        <v>564.19999999999993</v>
      </c>
      <c r="ES4" s="144">
        <f t="shared" ref="ES4" ca="1" si="172">(ES3+ES2)*1.4</f>
        <v>579.59999999999991</v>
      </c>
      <c r="ET4" s="144">
        <f t="shared" ref="ET4" ca="1" si="173">(ET3+ET2)*1.4</f>
        <v>565.59999999999991</v>
      </c>
      <c r="EU4" s="144">
        <f t="shared" ref="EU4" ca="1" si="174">(EU3+EU2)*1.4</f>
        <v>562.79999999999995</v>
      </c>
      <c r="EV4" s="144">
        <f t="shared" ref="EV4" ca="1" si="175">(EV3+EV2)*1.4</f>
        <v>575.4</v>
      </c>
      <c r="EW4" s="144">
        <f t="shared" ref="EW4" ca="1" si="176">(EW3+EW2)*1.4</f>
        <v>578.19999999999993</v>
      </c>
      <c r="EX4" s="144">
        <f t="shared" ref="EX4" ca="1" si="177">(EX3+EX2)*1.4</f>
        <v>588</v>
      </c>
      <c r="EY4" s="144">
        <f t="shared" ref="EY4" ca="1" si="178">(EY3+EY2)*1.4</f>
        <v>576.79999999999995</v>
      </c>
      <c r="EZ4" s="144">
        <f t="shared" ref="EZ4" ca="1" si="179">(EZ3+EZ2)*1.4</f>
        <v>575.4</v>
      </c>
      <c r="FA4" s="144">
        <f t="shared" ref="FA4" ca="1" si="180">(FA3+FA2)*1.4</f>
        <v>575.4</v>
      </c>
      <c r="FB4" s="144">
        <f t="shared" ref="FB4" ca="1" si="181">(FB3+FB2)*1.4</f>
        <v>576.79999999999995</v>
      </c>
      <c r="FC4" s="144">
        <f t="shared" ref="FC4" ca="1" si="182">(FC3+FC2)*1.4</f>
        <v>565.59999999999991</v>
      </c>
      <c r="FD4" s="144">
        <f t="shared" ref="FD4" ca="1" si="183">(FD3+FD2)*1.4</f>
        <v>589.4</v>
      </c>
      <c r="FE4" s="144">
        <f t="shared" ref="FE4" ca="1" si="184">(FE3+FE2)*1.4</f>
        <v>562.79999999999995</v>
      </c>
      <c r="FI4" s="144">
        <f ca="1">(FI3+FI2)*1.4</f>
        <v>562.79999999999995</v>
      </c>
      <c r="FJ4" s="144">
        <f t="shared" ref="FJ4" ca="1" si="185">(FJ3+FJ2)*1.4</f>
        <v>588</v>
      </c>
      <c r="FK4" s="144">
        <f t="shared" ref="FK4" ca="1" si="186">(FK3+FK2)*1.4</f>
        <v>565.59999999999991</v>
      </c>
      <c r="FL4" s="144">
        <f t="shared" ref="FL4" ca="1" si="187">(FL3+FL2)*1.4</f>
        <v>576.79999999999995</v>
      </c>
      <c r="FM4" s="144">
        <f t="shared" ref="FM4" ca="1" si="188">(FM3+FM2)*1.4</f>
        <v>590.79999999999995</v>
      </c>
      <c r="FN4" s="144">
        <f t="shared" ref="FN4" ca="1" si="189">(FN3+FN2)*1.4</f>
        <v>588</v>
      </c>
      <c r="FO4" s="144">
        <f t="shared" ref="FO4" ca="1" si="190">(FO3+FO2)*1.4</f>
        <v>578.19999999999993</v>
      </c>
      <c r="FP4" s="144">
        <f t="shared" ref="FP4" ca="1" si="191">(FP3+FP2)*1.4</f>
        <v>565.59999999999991</v>
      </c>
      <c r="FQ4" s="144">
        <f t="shared" ref="FQ4" ca="1" si="192">(FQ3+FQ2)*1.4</f>
        <v>562.79999999999995</v>
      </c>
      <c r="FR4" s="144">
        <f t="shared" ref="FR4" ca="1" si="193">(FR3+FR2)*1.4</f>
        <v>564.19999999999993</v>
      </c>
      <c r="FS4" s="144">
        <f t="shared" ref="FS4" ca="1" si="194">(FS3+FS2)*1.4</f>
        <v>575.4</v>
      </c>
      <c r="FT4" s="144">
        <f t="shared" ref="FT4" ca="1" si="195">(FT3+FT2)*1.4</f>
        <v>562.79999999999995</v>
      </c>
      <c r="FU4" s="144">
        <f t="shared" ref="FU4" ca="1" si="196">(FU3+FU2)*1.4</f>
        <v>565.59999999999991</v>
      </c>
      <c r="FV4" s="144">
        <f t="shared" ref="FV4" ca="1" si="197">(FV3+FV2)*1.4</f>
        <v>565.59999999999991</v>
      </c>
      <c r="FW4" s="144">
        <f t="shared" ref="FW4" ca="1" si="198">(FW3+FW2)*1.4</f>
        <v>564.19999999999993</v>
      </c>
      <c r="FX4" s="144">
        <f t="shared" ref="FX4" ca="1" si="199">(FX3+FX2)*1.4</f>
        <v>578.19999999999993</v>
      </c>
      <c r="FY4" s="144">
        <f t="shared" ref="FY4" ca="1" si="200">(FY3+FY2)*1.4</f>
        <v>588</v>
      </c>
      <c r="FZ4" s="144">
        <f t="shared" ref="FZ4" ca="1" si="201">(FZ3+FZ2)*1.4</f>
        <v>588</v>
      </c>
      <c r="GA4" s="144">
        <f t="shared" ref="GA4" ca="1" si="202">(GA3+GA2)*1.4</f>
        <v>576.79999999999995</v>
      </c>
      <c r="GB4" s="144">
        <f t="shared" ref="GB4" ca="1" si="203">(GB3+GB2)*1.4</f>
        <v>565.59999999999991</v>
      </c>
      <c r="GD4" s="148"/>
      <c r="GE4" s="131" t="s">
        <v>940</v>
      </c>
      <c r="GF4" s="131" t="str">
        <f ca="1">IF(GF3&lt;GF2, "BUT", "")</f>
        <v/>
      </c>
      <c r="GG4" s="131" t="str">
        <f t="shared" ref="GG4:GY4" ca="1" si="204">IF(GG3&lt;GG2, "BUT", "")</f>
        <v/>
      </c>
      <c r="GH4" s="131" t="str">
        <f t="shared" ca="1" si="204"/>
        <v/>
      </c>
      <c r="GI4" s="131" t="str">
        <f t="shared" ca="1" si="204"/>
        <v/>
      </c>
      <c r="GJ4" s="131" t="str">
        <f t="shared" ca="1" si="204"/>
        <v/>
      </c>
      <c r="GK4" s="131" t="str">
        <f t="shared" ca="1" si="204"/>
        <v/>
      </c>
      <c r="GL4" s="131" t="str">
        <f t="shared" ca="1" si="204"/>
        <v>BUT</v>
      </c>
      <c r="GM4" s="131" t="str">
        <f t="shared" ca="1" si="204"/>
        <v/>
      </c>
      <c r="GN4" s="131" t="str">
        <f t="shared" ca="1" si="204"/>
        <v/>
      </c>
      <c r="GO4" s="131" t="str">
        <f t="shared" ca="1" si="204"/>
        <v/>
      </c>
      <c r="GP4" s="131" t="str">
        <f t="shared" ca="1" si="204"/>
        <v/>
      </c>
      <c r="GQ4" s="131" t="str">
        <f t="shared" ca="1" si="204"/>
        <v/>
      </c>
      <c r="GR4" s="131" t="str">
        <f t="shared" ca="1" si="204"/>
        <v/>
      </c>
      <c r="GS4" s="131" t="str">
        <f t="shared" ca="1" si="204"/>
        <v/>
      </c>
      <c r="GT4" s="131" t="str">
        <f t="shared" ca="1" si="204"/>
        <v/>
      </c>
      <c r="GU4" s="131" t="str">
        <f t="shared" ca="1" si="204"/>
        <v/>
      </c>
      <c r="GV4" s="131" t="str">
        <f t="shared" ca="1" si="204"/>
        <v/>
      </c>
      <c r="GW4" s="131" t="str">
        <f t="shared" ca="1" si="204"/>
        <v/>
      </c>
      <c r="GX4" s="131" t="str">
        <f t="shared" ca="1" si="204"/>
        <v/>
      </c>
      <c r="GY4" s="131" t="str">
        <f t="shared" ca="1" si="204"/>
        <v/>
      </c>
      <c r="GZ4" s="131"/>
      <c r="HA4" s="148"/>
      <c r="HB4" s="131"/>
      <c r="HC4" s="131" t="str">
        <f ca="1">IF(HC3&lt;HC2, "BUT", "")</f>
        <v/>
      </c>
      <c r="HD4" s="131" t="str">
        <f t="shared" ref="HD4" ca="1" si="205">IF(HD3&lt;HD2, "BUT", "")</f>
        <v/>
      </c>
      <c r="HE4" s="131" t="str">
        <f t="shared" ref="HE4" ca="1" si="206">IF(HE3&lt;HE2, "BUT", "")</f>
        <v/>
      </c>
      <c r="HF4" s="131" t="str">
        <f t="shared" ref="HF4" ca="1" si="207">IF(HF3&lt;HF2, "BUT", "")</f>
        <v/>
      </c>
      <c r="HG4" s="131" t="str">
        <f t="shared" ref="HG4" ca="1" si="208">IF(HG3&lt;HG2, "BUT", "")</f>
        <v/>
      </c>
      <c r="HH4" s="131" t="str">
        <f t="shared" ref="HH4" ca="1" si="209">IF(HH3&lt;HH2, "BUT", "")</f>
        <v/>
      </c>
      <c r="HI4" s="131" t="str">
        <f t="shared" ref="HI4" ca="1" si="210">IF(HI3&lt;HI2, "BUT", "")</f>
        <v/>
      </c>
      <c r="HJ4" s="131" t="str">
        <f t="shared" ref="HJ4" ca="1" si="211">IF(HJ3&lt;HJ2, "BUT", "")</f>
        <v/>
      </c>
      <c r="HK4" s="131" t="str">
        <f t="shared" ref="HK4" ca="1" si="212">IF(HK3&lt;HK2, "BUT", "")</f>
        <v/>
      </c>
      <c r="HL4" s="131" t="str">
        <f t="shared" ref="HL4" ca="1" si="213">IF(HL3&lt;HL2, "BUT", "")</f>
        <v/>
      </c>
      <c r="HM4" s="131" t="str">
        <f t="shared" ref="HM4" ca="1" si="214">IF(HM3&lt;HM2, "BUT", "")</f>
        <v/>
      </c>
      <c r="HN4" s="131" t="str">
        <f t="shared" ref="HN4" ca="1" si="215">IF(HN3&lt;HN2, "BUT", "")</f>
        <v/>
      </c>
      <c r="HO4" s="131" t="str">
        <f t="shared" ref="HO4" ca="1" si="216">IF(HO3&lt;HO2, "BUT", "")</f>
        <v>BUT</v>
      </c>
      <c r="HP4" s="131" t="str">
        <f t="shared" ref="HP4" ca="1" si="217">IF(HP3&lt;HP2, "BUT", "")</f>
        <v/>
      </c>
      <c r="HQ4" s="131" t="str">
        <f t="shared" ref="HQ4" ca="1" si="218">IF(HQ3&lt;HQ2, "BUT", "")</f>
        <v/>
      </c>
      <c r="HR4" s="131" t="str">
        <f t="shared" ref="HR4" ca="1" si="219">IF(HR3&lt;HR2, "BUT", "")</f>
        <v/>
      </c>
      <c r="HS4" s="131" t="str">
        <f t="shared" ref="HS4" ca="1" si="220">IF(HS3&lt;HS2, "BUT", "")</f>
        <v/>
      </c>
      <c r="HT4" s="131" t="str">
        <f t="shared" ref="HT4" ca="1" si="221">IF(HT3&lt;HT2, "BUT", "")</f>
        <v/>
      </c>
      <c r="HU4" s="131" t="str">
        <f t="shared" ref="HU4" ca="1" si="222">IF(HU3&lt;HU2, "BUT", "")</f>
        <v>BUT</v>
      </c>
      <c r="HV4" s="131" t="str">
        <f t="shared" ref="HV4" ca="1" si="223">IF(HV3&lt;HV2, "BUT", "")</f>
        <v/>
      </c>
      <c r="HW4" s="131"/>
      <c r="HX4" s="148"/>
      <c r="HY4" s="131"/>
      <c r="HZ4" s="131" t="str">
        <f ca="1">IF(HZ3&lt;HZ2, "BUT", "")</f>
        <v/>
      </c>
      <c r="IA4" s="131" t="str">
        <f t="shared" ref="IA4" ca="1" si="224">IF(IA3&lt;IA2, "BUT", "")</f>
        <v/>
      </c>
      <c r="IB4" s="131" t="str">
        <f t="shared" ref="IB4" ca="1" si="225">IF(IB3&lt;IB2, "BUT", "")</f>
        <v/>
      </c>
      <c r="IC4" s="131" t="str">
        <f t="shared" ref="IC4" ca="1" si="226">IF(IC3&lt;IC2, "BUT", "")</f>
        <v/>
      </c>
      <c r="ID4" s="131" t="str">
        <f t="shared" ref="ID4" ca="1" si="227">IF(ID3&lt;ID2, "BUT", "")</f>
        <v>BUT</v>
      </c>
      <c r="IE4" s="131" t="str">
        <f t="shared" ref="IE4" ca="1" si="228">IF(IE3&lt;IE2, "BUT", "")</f>
        <v/>
      </c>
      <c r="IF4" s="131" t="str">
        <f t="shared" ref="IF4" ca="1" si="229">IF(IF3&lt;IF2, "BUT", "")</f>
        <v/>
      </c>
      <c r="IG4" s="131" t="str">
        <f t="shared" ref="IG4" ca="1" si="230">IF(IG3&lt;IG2, "BUT", "")</f>
        <v/>
      </c>
      <c r="IH4" s="131" t="str">
        <f t="shared" ref="IH4" ca="1" si="231">IF(IH3&lt;IH2, "BUT", "")</f>
        <v/>
      </c>
      <c r="II4" s="131" t="str">
        <f t="shared" ref="II4" ca="1" si="232">IF(II3&lt;II2, "BUT", "")</f>
        <v/>
      </c>
      <c r="IJ4" s="131" t="str">
        <f t="shared" ref="IJ4" ca="1" si="233">IF(IJ3&lt;IJ2, "BUT", "")</f>
        <v/>
      </c>
      <c r="IK4" s="131" t="str">
        <f t="shared" ref="IK4" ca="1" si="234">IF(IK3&lt;IK2, "BUT", "")</f>
        <v/>
      </c>
      <c r="IL4" s="131" t="str">
        <f t="shared" ref="IL4" ca="1" si="235">IF(IL3&lt;IL2, "BUT", "")</f>
        <v/>
      </c>
      <c r="IM4" s="131" t="str">
        <f t="shared" ref="IM4" ca="1" si="236">IF(IM3&lt;IM2, "BUT", "")</f>
        <v/>
      </c>
      <c r="IN4" s="131" t="str">
        <f t="shared" ref="IN4" ca="1" si="237">IF(IN3&lt;IN2, "BUT", "")</f>
        <v/>
      </c>
      <c r="IO4" s="131" t="str">
        <f t="shared" ref="IO4" ca="1" si="238">IF(IO3&lt;IO2, "BUT", "")</f>
        <v/>
      </c>
      <c r="IP4" s="131" t="str">
        <f t="shared" ref="IP4" ca="1" si="239">IF(IP3&lt;IP2, "BUT", "")</f>
        <v/>
      </c>
      <c r="IQ4" s="131" t="str">
        <f t="shared" ref="IQ4" ca="1" si="240">IF(IQ3&lt;IQ2, "BUT", "")</f>
        <v/>
      </c>
      <c r="IR4" s="131" t="str">
        <f t="shared" ref="IR4" ca="1" si="241">IF(IR3&lt;IR2, "BUT", "")</f>
        <v/>
      </c>
      <c r="IS4" s="131" t="str">
        <f t="shared" ref="IS4" ca="1" si="242">IF(IS3&lt;IS2, "BUT", "")</f>
        <v/>
      </c>
      <c r="IT4" s="131"/>
      <c r="IU4" s="148"/>
      <c r="JC4" s="118">
        <v>1</v>
      </c>
      <c r="JD4" s="140" t="s">
        <v>946</v>
      </c>
      <c r="JF4" s="118">
        <f>LARGE($JP$2:$JP$19, 1)</f>
        <v>93</v>
      </c>
      <c r="JG4" s="118">
        <f>$C$19*1.5</f>
        <v>129</v>
      </c>
      <c r="JH4" s="153">
        <f t="shared" ref="JH4:JH38" si="243">JF4-JG4+100</f>
        <v>64</v>
      </c>
      <c r="JL4" s="118" t="str">
        <f>$B$12</f>
        <v>N.Lidstrom</v>
      </c>
      <c r="JM4" s="118">
        <f>$E$12</f>
        <v>85</v>
      </c>
      <c r="JO4" s="118" t="str">
        <f>$X$4</f>
        <v>O.Jokinen</v>
      </c>
      <c r="JP4" s="118">
        <f>$AA$4</f>
        <v>85</v>
      </c>
    </row>
    <row r="5" spans="1:276">
      <c r="A5" s="142"/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142"/>
      <c r="O5" s="142"/>
      <c r="P5" s="142"/>
      <c r="R5" s="121"/>
      <c r="S5" s="121"/>
      <c r="T5" s="121"/>
      <c r="U5" s="121"/>
      <c r="V5" s="121"/>
      <c r="W5" s="121"/>
      <c r="X5" s="121"/>
      <c r="Y5" s="121"/>
      <c r="Z5" s="121"/>
      <c r="AA5" s="121"/>
      <c r="AB5" s="121"/>
      <c r="AC5" s="121"/>
      <c r="AD5" s="121"/>
      <c r="AE5" s="121"/>
      <c r="AF5" s="121"/>
      <c r="AG5" s="121"/>
      <c r="AJ5" s="118" t="s">
        <v>910</v>
      </c>
      <c r="AK5" s="118">
        <f>AL4+1</f>
        <v>57</v>
      </c>
      <c r="AL5" s="118">
        <f>AK5+(N19-1)</f>
        <v>79</v>
      </c>
      <c r="AN5" s="118" t="str">
        <f ca="1">IF(AND(AN2&lt;$AK$6, AN2&gt;$AL$4), "X", "")</f>
        <v/>
      </c>
      <c r="AO5" s="130" t="str">
        <f t="shared" ref="AO5:BG5" ca="1" si="244">IF(AND(AO2&lt;$AK$6, AO2&gt;$AL$4), "X", "")</f>
        <v/>
      </c>
      <c r="AP5" s="130" t="str">
        <f t="shared" ca="1" si="244"/>
        <v/>
      </c>
      <c r="AQ5" s="130" t="str">
        <f t="shared" ca="1" si="244"/>
        <v/>
      </c>
      <c r="AR5" s="130" t="str">
        <f t="shared" ca="1" si="244"/>
        <v/>
      </c>
      <c r="AS5" s="130" t="str">
        <f t="shared" ca="1" si="244"/>
        <v/>
      </c>
      <c r="AT5" s="130" t="str">
        <f t="shared" ca="1" si="244"/>
        <v/>
      </c>
      <c r="AU5" s="130" t="str">
        <f t="shared" ca="1" si="244"/>
        <v/>
      </c>
      <c r="AV5" s="130" t="str">
        <f t="shared" ca="1" si="244"/>
        <v>X</v>
      </c>
      <c r="AW5" s="130" t="str">
        <f t="shared" ca="1" si="244"/>
        <v>X</v>
      </c>
      <c r="AX5" s="130" t="str">
        <f t="shared" ca="1" si="244"/>
        <v/>
      </c>
      <c r="AY5" s="130" t="str">
        <f t="shared" ca="1" si="244"/>
        <v>X</v>
      </c>
      <c r="AZ5" s="130" t="str">
        <f t="shared" ca="1" si="244"/>
        <v/>
      </c>
      <c r="BA5" s="130" t="str">
        <f t="shared" ca="1" si="244"/>
        <v/>
      </c>
      <c r="BB5" s="130" t="str">
        <f t="shared" ca="1" si="244"/>
        <v/>
      </c>
      <c r="BC5" s="130" t="str">
        <f t="shared" ca="1" si="244"/>
        <v/>
      </c>
      <c r="BD5" s="130" t="str">
        <f t="shared" ca="1" si="244"/>
        <v>X</v>
      </c>
      <c r="BE5" s="130" t="str">
        <f t="shared" ca="1" si="244"/>
        <v/>
      </c>
      <c r="BF5" s="130" t="str">
        <f t="shared" ca="1" si="244"/>
        <v>X</v>
      </c>
      <c r="BG5" s="130" t="str">
        <f t="shared" ca="1" si="244"/>
        <v/>
      </c>
      <c r="BK5" s="130" t="str">
        <f ca="1">IF(AND(BK2&lt;$AK$6, BK2&gt;$AL$4), "X", "")</f>
        <v/>
      </c>
      <c r="BL5" s="130" t="str">
        <f t="shared" ref="BL5:CD5" ca="1" si="245">IF(AND(BL2&lt;$AK$6, BL2&gt;$AL$4), "X", "")</f>
        <v>X</v>
      </c>
      <c r="BM5" s="130" t="str">
        <f t="shared" ca="1" si="245"/>
        <v>X</v>
      </c>
      <c r="BN5" s="130" t="str">
        <f t="shared" ca="1" si="245"/>
        <v>X</v>
      </c>
      <c r="BO5" s="130" t="str">
        <f t="shared" ca="1" si="245"/>
        <v/>
      </c>
      <c r="BP5" s="130" t="str">
        <f t="shared" ca="1" si="245"/>
        <v>X</v>
      </c>
      <c r="BQ5" s="130" t="str">
        <f t="shared" ca="1" si="245"/>
        <v/>
      </c>
      <c r="BR5" s="130" t="str">
        <f t="shared" ca="1" si="245"/>
        <v/>
      </c>
      <c r="BS5" s="130" t="str">
        <f t="shared" ca="1" si="245"/>
        <v/>
      </c>
      <c r="BT5" s="130" t="str">
        <f t="shared" ca="1" si="245"/>
        <v/>
      </c>
      <c r="BU5" s="130" t="str">
        <f t="shared" ca="1" si="245"/>
        <v>X</v>
      </c>
      <c r="BV5" s="130" t="str">
        <f t="shared" ca="1" si="245"/>
        <v/>
      </c>
      <c r="BW5" s="130" t="str">
        <f t="shared" ca="1" si="245"/>
        <v/>
      </c>
      <c r="BX5" s="130" t="str">
        <f t="shared" ca="1" si="245"/>
        <v/>
      </c>
      <c r="BY5" s="130" t="str">
        <f t="shared" ca="1" si="245"/>
        <v>X</v>
      </c>
      <c r="BZ5" s="130" t="str">
        <f t="shared" ca="1" si="245"/>
        <v>X</v>
      </c>
      <c r="CA5" s="130" t="str">
        <f t="shared" ca="1" si="245"/>
        <v/>
      </c>
      <c r="CB5" s="130" t="str">
        <f t="shared" ca="1" si="245"/>
        <v/>
      </c>
      <c r="CC5" s="130" t="str">
        <f t="shared" ca="1" si="245"/>
        <v/>
      </c>
      <c r="CD5" s="130" t="str">
        <f t="shared" ca="1" si="245"/>
        <v/>
      </c>
      <c r="CH5" s="130" t="str">
        <f ca="1">IF(AND(CH2&lt;$AK$6, CH2&gt;$AL$4), "X", "")</f>
        <v/>
      </c>
      <c r="CI5" s="130" t="str">
        <f t="shared" ref="CI5:DA5" ca="1" si="246">IF(AND(CI2&lt;$AK$6, CI2&gt;$AL$4), "X", "")</f>
        <v/>
      </c>
      <c r="CJ5" s="130" t="str">
        <f t="shared" ca="1" si="246"/>
        <v/>
      </c>
      <c r="CK5" s="130" t="str">
        <f t="shared" ca="1" si="246"/>
        <v/>
      </c>
      <c r="CL5" s="130" t="str">
        <f t="shared" ca="1" si="246"/>
        <v/>
      </c>
      <c r="CM5" s="130" t="str">
        <f t="shared" ca="1" si="246"/>
        <v/>
      </c>
      <c r="CN5" s="130" t="str">
        <f t="shared" ca="1" si="246"/>
        <v/>
      </c>
      <c r="CO5" s="130" t="str">
        <f t="shared" ca="1" si="246"/>
        <v/>
      </c>
      <c r="CP5" s="130" t="str">
        <f t="shared" ca="1" si="246"/>
        <v/>
      </c>
      <c r="CQ5" s="130" t="str">
        <f t="shared" ca="1" si="246"/>
        <v/>
      </c>
      <c r="CR5" s="130" t="str">
        <f t="shared" ca="1" si="246"/>
        <v>X</v>
      </c>
      <c r="CS5" s="130" t="str">
        <f t="shared" ca="1" si="246"/>
        <v/>
      </c>
      <c r="CT5" s="130" t="str">
        <f t="shared" ca="1" si="246"/>
        <v/>
      </c>
      <c r="CU5" s="130" t="str">
        <f t="shared" ca="1" si="246"/>
        <v/>
      </c>
      <c r="CV5" s="130" t="str">
        <f t="shared" ca="1" si="246"/>
        <v/>
      </c>
      <c r="CW5" s="130" t="str">
        <f t="shared" ca="1" si="246"/>
        <v>X</v>
      </c>
      <c r="CX5" s="130" t="str">
        <f t="shared" ca="1" si="246"/>
        <v/>
      </c>
      <c r="CY5" s="130" t="str">
        <f t="shared" ca="1" si="246"/>
        <v/>
      </c>
      <c r="CZ5" s="130" t="str">
        <f t="shared" ca="1" si="246"/>
        <v/>
      </c>
      <c r="DA5" s="130" t="str">
        <f t="shared" ca="1" si="246"/>
        <v/>
      </c>
      <c r="DD5" s="133" t="s">
        <v>898</v>
      </c>
      <c r="DE5" s="136">
        <f>C6+H6+M6</f>
        <v>251</v>
      </c>
      <c r="DF5" s="134">
        <f>DF12*1.5+$D$6+$I$6+$N$6</f>
        <v>329</v>
      </c>
      <c r="DG5" s="134">
        <f>DG13*1.5+$D$6+$I$6+$N$6</f>
        <v>318.5</v>
      </c>
      <c r="DI5" s="133" t="s">
        <v>898</v>
      </c>
      <c r="DJ5" s="136">
        <f>T6+Y6+AD6</f>
        <v>247</v>
      </c>
      <c r="DK5" s="134">
        <f>DK12*1.5+$U$6+$Z$6+$AE$6</f>
        <v>339.5</v>
      </c>
      <c r="DL5" s="134">
        <f>DL13*1.5+$U$6+$Z$6+$AE$6</f>
        <v>321.5</v>
      </c>
      <c r="DN5" s="137" t="s">
        <v>932</v>
      </c>
      <c r="DO5" s="145">
        <f ca="1">IF(AN14="X", $DK$3, IF( AN15="X", $DK$4, IF(AN16="X", $DK$5, $DK$6)))</f>
        <v>341.5</v>
      </c>
      <c r="DP5" s="145">
        <f t="shared" ref="DP5:EH5" ca="1" si="247">IF(AO14="X", $DK$3, IF( AO15="X", $DK$4, IF(AO16="X", $DK$5, $DK$6)))</f>
        <v>341.5</v>
      </c>
      <c r="DQ5" s="145">
        <f t="shared" ca="1" si="247"/>
        <v>341.5</v>
      </c>
      <c r="DR5" s="145">
        <f t="shared" ca="1" si="247"/>
        <v>339.5</v>
      </c>
      <c r="DS5" s="145">
        <f t="shared" ca="1" si="247"/>
        <v>341.5</v>
      </c>
      <c r="DT5" s="145">
        <f t="shared" ca="1" si="247"/>
        <v>313.5</v>
      </c>
      <c r="DU5" s="145">
        <f t="shared" ca="1" si="247"/>
        <v>313.5</v>
      </c>
      <c r="DV5" s="145">
        <f t="shared" ca="1" si="247"/>
        <v>339.5</v>
      </c>
      <c r="DW5" s="145">
        <f t="shared" ca="1" si="247"/>
        <v>341.5</v>
      </c>
      <c r="DX5" s="145">
        <f t="shared" ca="1" si="247"/>
        <v>313.5</v>
      </c>
      <c r="DY5" s="145">
        <f t="shared" ca="1" si="247"/>
        <v>313.5</v>
      </c>
      <c r="DZ5" s="145">
        <f t="shared" ca="1" si="247"/>
        <v>344.5</v>
      </c>
      <c r="EA5" s="145">
        <f t="shared" ca="1" si="247"/>
        <v>344.5</v>
      </c>
      <c r="EB5" s="145">
        <f t="shared" ca="1" si="247"/>
        <v>313.5</v>
      </c>
      <c r="EC5" s="145">
        <f t="shared" ca="1" si="247"/>
        <v>341.5</v>
      </c>
      <c r="ED5" s="145">
        <f t="shared" ca="1" si="247"/>
        <v>344.5</v>
      </c>
      <c r="EE5" s="145">
        <f t="shared" ca="1" si="247"/>
        <v>313.5</v>
      </c>
      <c r="EF5" s="145">
        <f t="shared" ca="1" si="247"/>
        <v>341.5</v>
      </c>
      <c r="EG5" s="145">
        <f t="shared" ca="1" si="247"/>
        <v>341.5</v>
      </c>
      <c r="EH5" s="145">
        <f t="shared" ca="1" si="247"/>
        <v>344.5</v>
      </c>
      <c r="EL5" s="145">
        <f ca="1">IF(BK14="X", $DK$3, IF( BK15="X", $DK$4, IF(BK16="X", $DK$5, $DK$6)))</f>
        <v>341.5</v>
      </c>
      <c r="EM5" s="145">
        <f t="shared" ref="EM5" ca="1" si="248">IF(BL14="X", $DK$3, IF( BL15="X", $DK$4, IF(BL16="X", $DK$5, $DK$6)))</f>
        <v>344.5</v>
      </c>
      <c r="EN5" s="145">
        <f t="shared" ref="EN5" ca="1" si="249">IF(BM14="X", $DK$3, IF( BM15="X", $DK$4, IF(BM16="X", $DK$5, $DK$6)))</f>
        <v>341.5</v>
      </c>
      <c r="EO5" s="145">
        <f t="shared" ref="EO5" ca="1" si="250">IF(BN14="X", $DK$3, IF( BN15="X", $DK$4, IF(BN16="X", $DK$5, $DK$6)))</f>
        <v>339.5</v>
      </c>
      <c r="EP5" s="145">
        <f t="shared" ref="EP5" ca="1" si="251">IF(BO14="X", $DK$3, IF( BO15="X", $DK$4, IF(BO16="X", $DK$5, $DK$6)))</f>
        <v>339.5</v>
      </c>
      <c r="EQ5" s="145">
        <f t="shared" ref="EQ5" ca="1" si="252">IF(BP14="X", $DK$3, IF( BP15="X", $DK$4, IF(BP16="X", $DK$5, $DK$6)))</f>
        <v>341.5</v>
      </c>
      <c r="ER5" s="145">
        <f t="shared" ref="ER5" ca="1" si="253">IF(BQ14="X", $DK$3, IF( BQ15="X", $DK$4, IF(BQ16="X", $DK$5, $DK$6)))</f>
        <v>344.5</v>
      </c>
      <c r="ES5" s="145">
        <f t="shared" ref="ES5" ca="1" si="254">IF(BR14="X", $DK$3, IF( BR15="X", $DK$4, IF(BR16="X", $DK$5, $DK$6)))</f>
        <v>313.5</v>
      </c>
      <c r="ET5" s="145">
        <f t="shared" ref="ET5" ca="1" si="255">IF(BS14="X", $DK$3, IF( BS15="X", $DK$4, IF(BS16="X", $DK$5, $DK$6)))</f>
        <v>341.5</v>
      </c>
      <c r="EU5" s="145">
        <f t="shared" ref="EU5" ca="1" si="256">IF(BT14="X", $DK$3, IF( BT15="X", $DK$4, IF(BT16="X", $DK$5, $DK$6)))</f>
        <v>313.5</v>
      </c>
      <c r="EV5" s="145">
        <f t="shared" ref="EV5" ca="1" si="257">IF(BU14="X", $DK$3, IF( BU15="X", $DK$4, IF(BU16="X", $DK$5, $DK$6)))</f>
        <v>344.5</v>
      </c>
      <c r="EW5" s="145">
        <f t="shared" ref="EW5" ca="1" si="258">IF(BV14="X", $DK$3, IF( BV15="X", $DK$4, IF(BV16="X", $DK$5, $DK$6)))</f>
        <v>344.5</v>
      </c>
      <c r="EX5" s="145">
        <f t="shared" ref="EX5" ca="1" si="259">IF(BW14="X", $DK$3, IF( BW15="X", $DK$4, IF(BW16="X", $DK$5, $DK$6)))</f>
        <v>344.5</v>
      </c>
      <c r="EY5" s="145">
        <f t="shared" ref="EY5" ca="1" si="260">IF(BX14="X", $DK$3, IF( BX15="X", $DK$4, IF(BX16="X", $DK$5, $DK$6)))</f>
        <v>341.5</v>
      </c>
      <c r="EZ5" s="145">
        <f t="shared" ref="EZ5" ca="1" si="261">IF(BY14="X", $DK$3, IF( BY15="X", $DK$4, IF(BY16="X", $DK$5, $DK$6)))</f>
        <v>339.5</v>
      </c>
      <c r="FA5" s="145">
        <f t="shared" ref="FA5" ca="1" si="262">IF(BZ14="X", $DK$3, IF( BZ15="X", $DK$4, IF(BZ16="X", $DK$5, $DK$6)))</f>
        <v>313.5</v>
      </c>
      <c r="FB5" s="145">
        <f t="shared" ref="FB5" ca="1" si="263">IF(CA14="X", $DK$3, IF( CA15="X", $DK$4, IF(CA16="X", $DK$5, $DK$6)))</f>
        <v>313.5</v>
      </c>
      <c r="FC5" s="145">
        <f t="shared" ref="FC5" ca="1" si="264">IF(CB14="X", $DK$3, IF( CB15="X", $DK$4, IF(CB16="X", $DK$5, $DK$6)))</f>
        <v>313.5</v>
      </c>
      <c r="FD5" s="145">
        <f t="shared" ref="FD5" ca="1" si="265">IF(CC14="X", $DK$3, IF( CC15="X", $DK$4, IF(CC16="X", $DK$5, $DK$6)))</f>
        <v>339.5</v>
      </c>
      <c r="FE5" s="145">
        <f t="shared" ref="FE5" ca="1" si="266">IF(CD14="X", $DK$3, IF( CD15="X", $DK$4, IF(CD16="X", $DK$5, $DK$6)))</f>
        <v>344.5</v>
      </c>
      <c r="FI5" s="145">
        <f ca="1">IF(CH14="X", $DK$3, IF( CH15="X", $DK$4, IF(CH16="X", $DK$5, $DK$6)))</f>
        <v>344.5</v>
      </c>
      <c r="FJ5" s="145">
        <f t="shared" ref="FJ5" ca="1" si="267">IF(CI14="X", $DK$3, IF( CI15="X", $DK$4, IF(CI16="X", $DK$5, $DK$6)))</f>
        <v>344.5</v>
      </c>
      <c r="FK5" s="145">
        <f t="shared" ref="FK5" ca="1" si="268">IF(CJ14="X", $DK$3, IF( CJ15="X", $DK$4, IF(CJ16="X", $DK$5, $DK$6)))</f>
        <v>341.5</v>
      </c>
      <c r="FL5" s="145">
        <f t="shared" ref="FL5" ca="1" si="269">IF(CK14="X", $DK$3, IF( CK15="X", $DK$4, IF(CK16="X", $DK$5, $DK$6)))</f>
        <v>339.5</v>
      </c>
      <c r="FM5" s="145">
        <f t="shared" ref="FM5" ca="1" si="270">IF(CL14="X", $DK$3, IF( CL15="X", $DK$4, IF(CL16="X", $DK$5, $DK$6)))</f>
        <v>341.5</v>
      </c>
      <c r="FN5" s="145">
        <f t="shared" ref="FN5" ca="1" si="271">IF(CM14="X", $DK$3, IF( CM15="X", $DK$4, IF(CM16="X", $DK$5, $DK$6)))</f>
        <v>344.5</v>
      </c>
      <c r="FO5" s="145">
        <f t="shared" ref="FO5" ca="1" si="272">IF(CN14="X", $DK$3, IF( CN15="X", $DK$4, IF(CN16="X", $DK$5, $DK$6)))</f>
        <v>313.5</v>
      </c>
      <c r="FP5" s="145">
        <f t="shared" ref="FP5" ca="1" si="273">IF(CO14="X", $DK$3, IF( CO15="X", $DK$4, IF(CO16="X", $DK$5, $DK$6)))</f>
        <v>313.5</v>
      </c>
      <c r="FQ5" s="145">
        <f t="shared" ref="FQ5" ca="1" si="274">IF(CP14="X", $DK$3, IF( CP15="X", $DK$4, IF(CP16="X", $DK$5, $DK$6)))</f>
        <v>341.5</v>
      </c>
      <c r="FR5" s="145">
        <f t="shared" ref="FR5" ca="1" si="275">IF(CQ14="X", $DK$3, IF( CQ15="X", $DK$4, IF(CQ16="X", $DK$5, $DK$6)))</f>
        <v>339.5</v>
      </c>
      <c r="FS5" s="145">
        <f t="shared" ref="FS5" ca="1" si="276">IF(CR14="X", $DK$3, IF( CR15="X", $DK$4, IF(CR16="X", $DK$5, $DK$6)))</f>
        <v>341.5</v>
      </c>
      <c r="FT5" s="145">
        <f t="shared" ref="FT5" ca="1" si="277">IF(CS14="X", $DK$3, IF( CS15="X", $DK$4, IF(CS16="X", $DK$5, $DK$6)))</f>
        <v>344.5</v>
      </c>
      <c r="FU5" s="145">
        <f t="shared" ref="FU5" ca="1" si="278">IF(CT14="X", $DK$3, IF( CT15="X", $DK$4, IF(CT16="X", $DK$5, $DK$6)))</f>
        <v>313.5</v>
      </c>
      <c r="FV5" s="145">
        <f t="shared" ref="FV5" ca="1" si="279">IF(CU14="X", $DK$3, IF( CU15="X", $DK$4, IF(CU16="X", $DK$5, $DK$6)))</f>
        <v>341.5</v>
      </c>
      <c r="FW5" s="145">
        <f t="shared" ref="FW5" ca="1" si="280">IF(CV14="X", $DK$3, IF( CV15="X", $DK$4, IF(CV16="X", $DK$5, $DK$6)))</f>
        <v>339.5</v>
      </c>
      <c r="FX5" s="145">
        <f t="shared" ref="FX5" ca="1" si="281">IF(CW14="X", $DK$3, IF( CW15="X", $DK$4, IF(CW16="X", $DK$5, $DK$6)))</f>
        <v>313.5</v>
      </c>
      <c r="FY5" s="145">
        <f t="shared" ref="FY5" ca="1" si="282">IF(CX14="X", $DK$3, IF( CX15="X", $DK$4, IF(CX16="X", $DK$5, $DK$6)))</f>
        <v>313.5</v>
      </c>
      <c r="FZ5" s="145">
        <f t="shared" ref="FZ5" ca="1" si="283">IF(CY14="X", $DK$3, IF( CY15="X", $DK$4, IF(CY16="X", $DK$5, $DK$6)))</f>
        <v>341.5</v>
      </c>
      <c r="GA5" s="145">
        <f t="shared" ref="GA5" ca="1" si="284">IF(CZ14="X", $DK$3, IF( CZ15="X", $DK$4, IF(CZ16="X", $DK$5, $DK$6)))</f>
        <v>344.5</v>
      </c>
      <c r="GB5" s="145">
        <f t="shared" ref="GB5" ca="1" si="285">IF(DA14="X", $DK$3, IF( DA15="X", $DK$4, IF(DA16="X", $DK$5, $DK$6)))</f>
        <v>339.5</v>
      </c>
      <c r="GD5" s="148"/>
      <c r="GE5" s="131" t="s">
        <v>804</v>
      </c>
      <c r="GF5" s="131">
        <f ca="1">IF(GF4="BUT", 1, 0)</f>
        <v>0</v>
      </c>
      <c r="GG5" s="131">
        <f t="shared" ref="GG5:GY5" ca="1" si="286">IF(GG4="BUT", 1, 0)</f>
        <v>0</v>
      </c>
      <c r="GH5" s="131">
        <f t="shared" ca="1" si="286"/>
        <v>0</v>
      </c>
      <c r="GI5" s="131">
        <f t="shared" ca="1" si="286"/>
        <v>0</v>
      </c>
      <c r="GJ5" s="131">
        <f t="shared" ca="1" si="286"/>
        <v>0</v>
      </c>
      <c r="GK5" s="131">
        <f t="shared" ca="1" si="286"/>
        <v>0</v>
      </c>
      <c r="GL5" s="131">
        <f t="shared" ca="1" si="286"/>
        <v>1</v>
      </c>
      <c r="GM5" s="131">
        <f t="shared" ca="1" si="286"/>
        <v>0</v>
      </c>
      <c r="GN5" s="131">
        <f t="shared" ca="1" si="286"/>
        <v>0</v>
      </c>
      <c r="GO5" s="131">
        <f t="shared" ca="1" si="286"/>
        <v>0</v>
      </c>
      <c r="GP5" s="131">
        <f t="shared" ca="1" si="286"/>
        <v>0</v>
      </c>
      <c r="GQ5" s="131">
        <f t="shared" ca="1" si="286"/>
        <v>0</v>
      </c>
      <c r="GR5" s="131">
        <f t="shared" ca="1" si="286"/>
        <v>0</v>
      </c>
      <c r="GS5" s="131">
        <f t="shared" ca="1" si="286"/>
        <v>0</v>
      </c>
      <c r="GT5" s="131">
        <f t="shared" ca="1" si="286"/>
        <v>0</v>
      </c>
      <c r="GU5" s="131">
        <f t="shared" ca="1" si="286"/>
        <v>0</v>
      </c>
      <c r="GV5" s="131">
        <f t="shared" ca="1" si="286"/>
        <v>0</v>
      </c>
      <c r="GW5" s="131">
        <f t="shared" ca="1" si="286"/>
        <v>0</v>
      </c>
      <c r="GX5" s="131">
        <f t="shared" ca="1" si="286"/>
        <v>0</v>
      </c>
      <c r="GY5" s="131">
        <f t="shared" ca="1" si="286"/>
        <v>0</v>
      </c>
      <c r="GZ5" s="131"/>
      <c r="HA5" s="148"/>
      <c r="HB5" s="131"/>
      <c r="HC5" s="131">
        <f ca="1">IF(HC4="BUT", 1, 0)</f>
        <v>0</v>
      </c>
      <c r="HD5" s="131">
        <f t="shared" ref="HD5" ca="1" si="287">IF(HD4="BUT", 1, 0)</f>
        <v>0</v>
      </c>
      <c r="HE5" s="131">
        <f t="shared" ref="HE5" ca="1" si="288">IF(HE4="BUT", 1, 0)</f>
        <v>0</v>
      </c>
      <c r="HF5" s="131">
        <f t="shared" ref="HF5" ca="1" si="289">IF(HF4="BUT", 1, 0)</f>
        <v>0</v>
      </c>
      <c r="HG5" s="131">
        <f t="shared" ref="HG5" ca="1" si="290">IF(HG4="BUT", 1, 0)</f>
        <v>0</v>
      </c>
      <c r="HH5" s="131">
        <f t="shared" ref="HH5" ca="1" si="291">IF(HH4="BUT", 1, 0)</f>
        <v>0</v>
      </c>
      <c r="HI5" s="131">
        <f t="shared" ref="HI5" ca="1" si="292">IF(HI4="BUT", 1, 0)</f>
        <v>0</v>
      </c>
      <c r="HJ5" s="131">
        <f t="shared" ref="HJ5" ca="1" si="293">IF(HJ4="BUT", 1, 0)</f>
        <v>0</v>
      </c>
      <c r="HK5" s="131">
        <f t="shared" ref="HK5" ca="1" si="294">IF(HK4="BUT", 1, 0)</f>
        <v>0</v>
      </c>
      <c r="HL5" s="131">
        <f t="shared" ref="HL5" ca="1" si="295">IF(HL4="BUT", 1, 0)</f>
        <v>0</v>
      </c>
      <c r="HM5" s="131">
        <f t="shared" ref="HM5" ca="1" si="296">IF(HM4="BUT", 1, 0)</f>
        <v>0</v>
      </c>
      <c r="HN5" s="131">
        <f t="shared" ref="HN5" ca="1" si="297">IF(HN4="BUT", 1, 0)</f>
        <v>0</v>
      </c>
      <c r="HO5" s="131">
        <f t="shared" ref="HO5" ca="1" si="298">IF(HO4="BUT", 1, 0)</f>
        <v>1</v>
      </c>
      <c r="HP5" s="131">
        <f t="shared" ref="HP5" ca="1" si="299">IF(HP4="BUT", 1, 0)</f>
        <v>0</v>
      </c>
      <c r="HQ5" s="131">
        <f t="shared" ref="HQ5" ca="1" si="300">IF(HQ4="BUT", 1, 0)</f>
        <v>0</v>
      </c>
      <c r="HR5" s="131">
        <f t="shared" ref="HR5" ca="1" si="301">IF(HR4="BUT", 1, 0)</f>
        <v>0</v>
      </c>
      <c r="HS5" s="131">
        <f t="shared" ref="HS5" ca="1" si="302">IF(HS4="BUT", 1, 0)</f>
        <v>0</v>
      </c>
      <c r="HT5" s="131">
        <f t="shared" ref="HT5" ca="1" si="303">IF(HT4="BUT", 1, 0)</f>
        <v>0</v>
      </c>
      <c r="HU5" s="131">
        <f t="shared" ref="HU5" ca="1" si="304">IF(HU4="BUT", 1, 0)</f>
        <v>1</v>
      </c>
      <c r="HV5" s="131">
        <f t="shared" ref="HV5" ca="1" si="305">IF(HV4="BUT", 1, 0)</f>
        <v>0</v>
      </c>
      <c r="HW5" s="131"/>
      <c r="HX5" s="148"/>
      <c r="HY5" s="131"/>
      <c r="HZ5" s="131">
        <f ca="1">IF(HZ4="BUT", 1, 0)</f>
        <v>0</v>
      </c>
      <c r="IA5" s="131">
        <f t="shared" ref="IA5" ca="1" si="306">IF(IA4="BUT", 1, 0)</f>
        <v>0</v>
      </c>
      <c r="IB5" s="131">
        <f t="shared" ref="IB5" ca="1" si="307">IF(IB4="BUT", 1, 0)</f>
        <v>0</v>
      </c>
      <c r="IC5" s="131">
        <f t="shared" ref="IC5" ca="1" si="308">IF(IC4="BUT", 1, 0)</f>
        <v>0</v>
      </c>
      <c r="ID5" s="131">
        <f t="shared" ref="ID5" ca="1" si="309">IF(ID4="BUT", 1, 0)</f>
        <v>1</v>
      </c>
      <c r="IE5" s="131">
        <f t="shared" ref="IE5" ca="1" si="310">IF(IE4="BUT", 1, 0)</f>
        <v>0</v>
      </c>
      <c r="IF5" s="131">
        <f t="shared" ref="IF5" ca="1" si="311">IF(IF4="BUT", 1, 0)</f>
        <v>0</v>
      </c>
      <c r="IG5" s="131">
        <f t="shared" ref="IG5" ca="1" si="312">IF(IG4="BUT", 1, 0)</f>
        <v>0</v>
      </c>
      <c r="IH5" s="131">
        <f t="shared" ref="IH5" ca="1" si="313">IF(IH4="BUT", 1, 0)</f>
        <v>0</v>
      </c>
      <c r="II5" s="131">
        <f t="shared" ref="II5" ca="1" si="314">IF(II4="BUT", 1, 0)</f>
        <v>0</v>
      </c>
      <c r="IJ5" s="131">
        <f t="shared" ref="IJ5" ca="1" si="315">IF(IJ4="BUT", 1, 0)</f>
        <v>0</v>
      </c>
      <c r="IK5" s="131">
        <f t="shared" ref="IK5" ca="1" si="316">IF(IK4="BUT", 1, 0)</f>
        <v>0</v>
      </c>
      <c r="IL5" s="131">
        <f t="shared" ref="IL5" ca="1" si="317">IF(IL4="BUT", 1, 0)</f>
        <v>0</v>
      </c>
      <c r="IM5" s="131">
        <f t="shared" ref="IM5" ca="1" si="318">IF(IM4="BUT", 1, 0)</f>
        <v>0</v>
      </c>
      <c r="IN5" s="131">
        <f t="shared" ref="IN5" ca="1" si="319">IF(IN4="BUT", 1, 0)</f>
        <v>0</v>
      </c>
      <c r="IO5" s="131">
        <f t="shared" ref="IO5" ca="1" si="320">IF(IO4="BUT", 1, 0)</f>
        <v>0</v>
      </c>
      <c r="IP5" s="131">
        <f t="shared" ref="IP5" ca="1" si="321">IF(IP4="BUT", 1, 0)</f>
        <v>0</v>
      </c>
      <c r="IQ5" s="131">
        <f t="shared" ref="IQ5" ca="1" si="322">IF(IQ4="BUT", 1, 0)</f>
        <v>0</v>
      </c>
      <c r="IR5" s="131">
        <f t="shared" ref="IR5" ca="1" si="323">IF(IR4="BUT", 1, 0)</f>
        <v>0</v>
      </c>
      <c r="IS5" s="131">
        <f t="shared" ref="IS5" ca="1" si="324">IF(IS4="BUT", 1, 0)</f>
        <v>0</v>
      </c>
      <c r="IT5" s="136">
        <f ca="1">GF5+GG5+GH5+GI5+GJ5+GK5+GL5+GM5+GN5+GO5+GP5+GQ5+GR5+GS5+GT5+GU5+GV5+GW5+GX5+GY5+HC5+HD5+HE5+HF5+HG5+HH5+HI5+HJ5+HK5+HL5+HM5+HN5+HO5+HP5+HR5+HQ5+HS5+HT5+HU5+HV5+HZ5+IA5+IB5+IC5+ID5+IE5+IF5+IG5+IH5+II5+IJ5+IK5+IL5+IM5+IN5+IO5+IP5+IQ5+IR5+IS5</f>
        <v>4</v>
      </c>
      <c r="IU5" s="148"/>
      <c r="JC5" s="118">
        <v>2</v>
      </c>
      <c r="JD5" s="140" t="s">
        <v>945</v>
      </c>
      <c r="JF5" s="118">
        <f>LARGE(JM2:JM19, 2)</f>
        <v>88</v>
      </c>
      <c r="JG5" s="153">
        <f>$T$19*1.5</f>
        <v>139.5</v>
      </c>
      <c r="JH5" s="153">
        <f t="shared" si="243"/>
        <v>48.5</v>
      </c>
      <c r="JL5" s="118" t="str">
        <f>$B$2</f>
        <v>S.Gagne</v>
      </c>
      <c r="JM5" s="118">
        <f>$E$2</f>
        <v>85</v>
      </c>
      <c r="JO5" s="118" t="str">
        <f>$AC$6</f>
        <v>M.Hejduk</v>
      </c>
      <c r="JP5" s="118">
        <f>$AF$6</f>
        <v>85</v>
      </c>
    </row>
    <row r="6" spans="1:276">
      <c r="A6" s="142">
        <v>3</v>
      </c>
      <c r="B6" s="119" t="s">
        <v>851</v>
      </c>
      <c r="C6" s="142">
        <v>83</v>
      </c>
      <c r="D6" s="142">
        <v>50</v>
      </c>
      <c r="E6" s="142">
        <v>80</v>
      </c>
      <c r="F6" s="142">
        <v>82</v>
      </c>
      <c r="G6" s="119" t="s">
        <v>852</v>
      </c>
      <c r="H6" s="142">
        <v>84</v>
      </c>
      <c r="I6" s="142">
        <v>80</v>
      </c>
      <c r="J6" s="142">
        <v>74</v>
      </c>
      <c r="K6" s="142">
        <v>92</v>
      </c>
      <c r="L6" s="119" t="s">
        <v>853</v>
      </c>
      <c r="M6" s="142">
        <v>84</v>
      </c>
      <c r="N6" s="142">
        <v>70</v>
      </c>
      <c r="O6" s="142">
        <v>83</v>
      </c>
      <c r="P6" s="142">
        <v>84</v>
      </c>
      <c r="R6" s="121">
        <v>3</v>
      </c>
      <c r="S6" s="119" t="s">
        <v>881</v>
      </c>
      <c r="T6" s="121">
        <v>80</v>
      </c>
      <c r="U6" s="121">
        <v>60</v>
      </c>
      <c r="V6" s="121">
        <v>75</v>
      </c>
      <c r="W6" s="121">
        <v>80</v>
      </c>
      <c r="X6" s="119" t="s">
        <v>882</v>
      </c>
      <c r="Y6" s="121">
        <v>83</v>
      </c>
      <c r="Z6" s="121">
        <v>80</v>
      </c>
      <c r="AA6" s="121">
        <v>75</v>
      </c>
      <c r="AB6" s="121">
        <v>90</v>
      </c>
      <c r="AC6" s="119" t="s">
        <v>883</v>
      </c>
      <c r="AD6" s="121">
        <v>84</v>
      </c>
      <c r="AE6" s="121">
        <v>60</v>
      </c>
      <c r="AF6" s="121">
        <v>85</v>
      </c>
      <c r="AG6" s="121">
        <v>80</v>
      </c>
      <c r="AJ6" s="118" t="s">
        <v>911</v>
      </c>
      <c r="AK6" s="118">
        <f>AL5+1</f>
        <v>80</v>
      </c>
      <c r="AL6" s="118">
        <f>AK6+(N20-1)</f>
        <v>100</v>
      </c>
      <c r="AN6" s="118" t="str">
        <f ca="1">IF(AN2&gt;$AL$5, "X", "")</f>
        <v>X</v>
      </c>
      <c r="AO6" s="130" t="str">
        <f t="shared" ref="AO6:BG6" ca="1" si="325">IF(AO2&gt;$AL$5, "X", "")</f>
        <v>X</v>
      </c>
      <c r="AP6" s="130" t="str">
        <f t="shared" ca="1" si="325"/>
        <v/>
      </c>
      <c r="AQ6" s="130" t="str">
        <f t="shared" ca="1" si="325"/>
        <v/>
      </c>
      <c r="AR6" s="130" t="str">
        <f t="shared" ca="1" si="325"/>
        <v/>
      </c>
      <c r="AS6" s="130" t="str">
        <f t="shared" ca="1" si="325"/>
        <v/>
      </c>
      <c r="AT6" s="130" t="str">
        <f t="shared" ca="1" si="325"/>
        <v/>
      </c>
      <c r="AU6" s="130" t="str">
        <f t="shared" ca="1" si="325"/>
        <v/>
      </c>
      <c r="AV6" s="130" t="str">
        <f t="shared" ca="1" si="325"/>
        <v/>
      </c>
      <c r="AW6" s="130" t="str">
        <f t="shared" ca="1" si="325"/>
        <v/>
      </c>
      <c r="AX6" s="130" t="str">
        <f t="shared" ca="1" si="325"/>
        <v>X</v>
      </c>
      <c r="AY6" s="130" t="str">
        <f t="shared" ca="1" si="325"/>
        <v/>
      </c>
      <c r="AZ6" s="130" t="str">
        <f t="shared" ca="1" si="325"/>
        <v>X</v>
      </c>
      <c r="BA6" s="130" t="str">
        <f t="shared" ca="1" si="325"/>
        <v/>
      </c>
      <c r="BB6" s="130" t="str">
        <f t="shared" ca="1" si="325"/>
        <v/>
      </c>
      <c r="BC6" s="130" t="str">
        <f t="shared" ca="1" si="325"/>
        <v/>
      </c>
      <c r="BD6" s="130" t="str">
        <f t="shared" ca="1" si="325"/>
        <v/>
      </c>
      <c r="BE6" s="130" t="str">
        <f t="shared" ca="1" si="325"/>
        <v>X</v>
      </c>
      <c r="BF6" s="130" t="str">
        <f t="shared" ca="1" si="325"/>
        <v/>
      </c>
      <c r="BG6" s="130" t="str">
        <f t="shared" ca="1" si="325"/>
        <v/>
      </c>
      <c r="BK6" s="130" t="str">
        <f ca="1">IF(BK2&gt;$AL$5, "X", "")</f>
        <v/>
      </c>
      <c r="BL6" s="130" t="str">
        <f t="shared" ref="BL6:CD6" ca="1" si="326">IF(BL2&gt;$AL$5, "X", "")</f>
        <v/>
      </c>
      <c r="BM6" s="130" t="str">
        <f t="shared" ca="1" si="326"/>
        <v/>
      </c>
      <c r="BN6" s="130" t="str">
        <f t="shared" ca="1" si="326"/>
        <v/>
      </c>
      <c r="BO6" s="130" t="str">
        <f t="shared" ca="1" si="326"/>
        <v>X</v>
      </c>
      <c r="BP6" s="130" t="str">
        <f t="shared" ca="1" si="326"/>
        <v/>
      </c>
      <c r="BQ6" s="130" t="str">
        <f t="shared" ca="1" si="326"/>
        <v>X</v>
      </c>
      <c r="BR6" s="130" t="str">
        <f t="shared" ca="1" si="326"/>
        <v/>
      </c>
      <c r="BS6" s="130" t="str">
        <f t="shared" ca="1" si="326"/>
        <v>X</v>
      </c>
      <c r="BT6" s="130" t="str">
        <f t="shared" ca="1" si="326"/>
        <v>X</v>
      </c>
      <c r="BU6" s="130" t="str">
        <f t="shared" ca="1" si="326"/>
        <v/>
      </c>
      <c r="BV6" s="130" t="str">
        <f t="shared" ca="1" si="326"/>
        <v/>
      </c>
      <c r="BW6" s="130" t="str">
        <f t="shared" ca="1" si="326"/>
        <v/>
      </c>
      <c r="BX6" s="130" t="str">
        <f t="shared" ca="1" si="326"/>
        <v/>
      </c>
      <c r="BY6" s="130" t="str">
        <f t="shared" ca="1" si="326"/>
        <v/>
      </c>
      <c r="BZ6" s="130" t="str">
        <f t="shared" ca="1" si="326"/>
        <v/>
      </c>
      <c r="CA6" s="130" t="str">
        <f t="shared" ca="1" si="326"/>
        <v/>
      </c>
      <c r="CB6" s="130" t="str">
        <f t="shared" ca="1" si="326"/>
        <v>X</v>
      </c>
      <c r="CC6" s="130" t="str">
        <f t="shared" ca="1" si="326"/>
        <v/>
      </c>
      <c r="CD6" s="130" t="str">
        <f t="shared" ca="1" si="326"/>
        <v>X</v>
      </c>
      <c r="CH6" s="130" t="str">
        <f ca="1">IF(CH2&gt;$AL$5, "X", "")</f>
        <v>X</v>
      </c>
      <c r="CI6" s="130" t="str">
        <f t="shared" ref="CI6:DA6" ca="1" si="327">IF(CI2&gt;$AL$5, "X", "")</f>
        <v/>
      </c>
      <c r="CJ6" s="130" t="str">
        <f t="shared" ca="1" si="327"/>
        <v>X</v>
      </c>
      <c r="CK6" s="130" t="str">
        <f t="shared" ca="1" si="327"/>
        <v/>
      </c>
      <c r="CL6" s="130" t="str">
        <f t="shared" ca="1" si="327"/>
        <v/>
      </c>
      <c r="CM6" s="130" t="str">
        <f t="shared" ca="1" si="327"/>
        <v/>
      </c>
      <c r="CN6" s="130" t="str">
        <f t="shared" ca="1" si="327"/>
        <v/>
      </c>
      <c r="CO6" s="130" t="str">
        <f t="shared" ca="1" si="327"/>
        <v>X</v>
      </c>
      <c r="CP6" s="130" t="str">
        <f t="shared" ca="1" si="327"/>
        <v>X</v>
      </c>
      <c r="CQ6" s="130" t="str">
        <f t="shared" ca="1" si="327"/>
        <v>X</v>
      </c>
      <c r="CR6" s="130" t="str">
        <f t="shared" ca="1" si="327"/>
        <v/>
      </c>
      <c r="CS6" s="130" t="str">
        <f t="shared" ca="1" si="327"/>
        <v>X</v>
      </c>
      <c r="CT6" s="130" t="str">
        <f t="shared" ca="1" si="327"/>
        <v>X</v>
      </c>
      <c r="CU6" s="130" t="str">
        <f t="shared" ca="1" si="327"/>
        <v>X</v>
      </c>
      <c r="CV6" s="130" t="str">
        <f t="shared" ca="1" si="327"/>
        <v>X</v>
      </c>
      <c r="CW6" s="130" t="str">
        <f t="shared" ca="1" si="327"/>
        <v/>
      </c>
      <c r="CX6" s="130" t="str">
        <f t="shared" ca="1" si="327"/>
        <v/>
      </c>
      <c r="CY6" s="130" t="str">
        <f t="shared" ca="1" si="327"/>
        <v/>
      </c>
      <c r="CZ6" s="130" t="str">
        <f t="shared" ca="1" si="327"/>
        <v/>
      </c>
      <c r="DA6" s="130" t="str">
        <f t="shared" ca="1" si="327"/>
        <v>X</v>
      </c>
      <c r="DD6" s="133" t="s">
        <v>899</v>
      </c>
      <c r="DE6" s="136">
        <f>C8+H8+M8</f>
        <v>242</v>
      </c>
      <c r="DF6" s="134">
        <f>DF12*1.5+$D$8+$I$8+$N$8</f>
        <v>314</v>
      </c>
      <c r="DG6" s="134">
        <f>DG13*1.5+$D$8+$I$8+$N$8</f>
        <v>303.5</v>
      </c>
      <c r="DI6" s="133" t="s">
        <v>899</v>
      </c>
      <c r="DJ6" s="136">
        <f>AD8+Y8+T8</f>
        <v>236</v>
      </c>
      <c r="DK6" s="134">
        <f>DK12*1.5+$U$8+$Z$8+$AE$8</f>
        <v>313.5</v>
      </c>
      <c r="DL6" s="134">
        <f>DL13*1.5+$U$8+$Z$8+$AE$8</f>
        <v>295.5</v>
      </c>
      <c r="DN6" s="137" t="s">
        <v>933</v>
      </c>
      <c r="DO6" s="145">
        <f ca="1">IF(AN19="X", $DK$8, IF(AN20="X", $DK$9, $DK$10))</f>
        <v>165</v>
      </c>
      <c r="DP6" s="145">
        <f t="shared" ref="DP6:EH6" ca="1" si="328">IF(AO19="X", $DK$8, IF(AO20="X", $DK$9, $DK$10))</f>
        <v>165</v>
      </c>
      <c r="DQ6" s="145">
        <f t="shared" ca="1" si="328"/>
        <v>165</v>
      </c>
      <c r="DR6" s="145">
        <f t="shared" ca="1" si="328"/>
        <v>155</v>
      </c>
      <c r="DS6" s="145">
        <f t="shared" ca="1" si="328"/>
        <v>155</v>
      </c>
      <c r="DT6" s="145">
        <f t="shared" ca="1" si="328"/>
        <v>165</v>
      </c>
      <c r="DU6" s="145">
        <f t="shared" ca="1" si="328"/>
        <v>150</v>
      </c>
      <c r="DV6" s="145">
        <f t="shared" ca="1" si="328"/>
        <v>150</v>
      </c>
      <c r="DW6" s="145">
        <f t="shared" ca="1" si="328"/>
        <v>150</v>
      </c>
      <c r="DX6" s="145">
        <f t="shared" ca="1" si="328"/>
        <v>150</v>
      </c>
      <c r="DY6" s="145">
        <f t="shared" ca="1" si="328"/>
        <v>165</v>
      </c>
      <c r="DZ6" s="145">
        <f t="shared" ca="1" si="328"/>
        <v>165</v>
      </c>
      <c r="EA6" s="145">
        <f t="shared" ca="1" si="328"/>
        <v>150</v>
      </c>
      <c r="EB6" s="145">
        <f t="shared" ca="1" si="328"/>
        <v>150</v>
      </c>
      <c r="EC6" s="145">
        <f t="shared" ca="1" si="328"/>
        <v>165</v>
      </c>
      <c r="ED6" s="145">
        <f t="shared" ca="1" si="328"/>
        <v>155</v>
      </c>
      <c r="EE6" s="145">
        <f t="shared" ca="1" si="328"/>
        <v>155</v>
      </c>
      <c r="EF6" s="145">
        <f t="shared" ca="1" si="328"/>
        <v>155</v>
      </c>
      <c r="EG6" s="145">
        <f t="shared" ca="1" si="328"/>
        <v>150</v>
      </c>
      <c r="EH6" s="145">
        <f t="shared" ca="1" si="328"/>
        <v>165</v>
      </c>
      <c r="EL6" s="145">
        <f ca="1">IF(BK19="X", $DK$8, IF(BK20="X", $DK$9, $DK$10))</f>
        <v>165</v>
      </c>
      <c r="EM6" s="145">
        <f t="shared" ref="EM6" ca="1" si="329">IF(BL19="X", $DK$8, IF(BL20="X", $DK$9, $DK$10))</f>
        <v>165</v>
      </c>
      <c r="EN6" s="145">
        <f t="shared" ref="EN6" ca="1" si="330">IF(BM19="X", $DK$8, IF(BM20="X", $DK$9, $DK$10))</f>
        <v>150</v>
      </c>
      <c r="EO6" s="145">
        <f t="shared" ref="EO6" ca="1" si="331">IF(BN19="X", $DK$8, IF(BN20="X", $DK$9, $DK$10))</f>
        <v>165</v>
      </c>
      <c r="EP6" s="145">
        <f t="shared" ref="EP6" ca="1" si="332">IF(BO19="X", $DK$8, IF(BO20="X", $DK$9, $DK$10))</f>
        <v>150</v>
      </c>
      <c r="EQ6" s="145">
        <f t="shared" ref="EQ6" ca="1" si="333">IF(BP19="X", $DK$8, IF(BP20="X", $DK$9, $DK$10))</f>
        <v>165</v>
      </c>
      <c r="ER6" s="145">
        <f t="shared" ref="ER6" ca="1" si="334">IF(BQ19="X", $DK$8, IF(BQ20="X", $DK$9, $DK$10))</f>
        <v>155</v>
      </c>
      <c r="ES6" s="145">
        <f t="shared" ref="ES6" ca="1" si="335">IF(BR19="X", $DK$8, IF(BR20="X", $DK$9, $DK$10))</f>
        <v>155</v>
      </c>
      <c r="ET6" s="145">
        <f t="shared" ref="ET6" ca="1" si="336">IF(BS19="X", $DK$8, IF(BS20="X", $DK$9, $DK$10))</f>
        <v>155</v>
      </c>
      <c r="EU6" s="145">
        <f t="shared" ref="EU6" ca="1" si="337">IF(BT19="X", $DK$8, IF(BT20="X", $DK$9, $DK$10))</f>
        <v>165</v>
      </c>
      <c r="EV6" s="145">
        <f t="shared" ref="EV6" ca="1" si="338">IF(BU19="X", $DK$8, IF(BU20="X", $DK$9, $DK$10))</f>
        <v>150</v>
      </c>
      <c r="EW6" s="145">
        <f t="shared" ref="EW6" ca="1" si="339">IF(BV19="X", $DK$8, IF(BV20="X", $DK$9, $DK$10))</f>
        <v>155</v>
      </c>
      <c r="EX6" s="145">
        <f t="shared" ref="EX6" ca="1" si="340">IF(BW19="X", $DK$8, IF(BW20="X", $DK$9, $DK$10))</f>
        <v>150</v>
      </c>
      <c r="EY6" s="145">
        <f t="shared" ref="EY6" ca="1" si="341">IF(BX19="X", $DK$8, IF(BX20="X", $DK$9, $DK$10))</f>
        <v>155</v>
      </c>
      <c r="EZ6" s="145">
        <f t="shared" ref="EZ6" ca="1" si="342">IF(BY19="X", $DK$8, IF(BY20="X", $DK$9, $DK$10))</f>
        <v>155</v>
      </c>
      <c r="FA6" s="145">
        <f t="shared" ref="FA6" ca="1" si="343">IF(BZ19="X", $DK$8, IF(BZ20="X", $DK$9, $DK$10))</f>
        <v>150</v>
      </c>
      <c r="FB6" s="145">
        <f t="shared" ref="FB6" ca="1" si="344">IF(CA19="X", $DK$8, IF(CA20="X", $DK$9, $DK$10))</f>
        <v>165</v>
      </c>
      <c r="FC6" s="145">
        <f t="shared" ref="FC6" ca="1" si="345">IF(CB19="X", $DK$8, IF(CB20="X", $DK$9, $DK$10))</f>
        <v>150</v>
      </c>
      <c r="FD6" s="145">
        <f t="shared" ref="FD6" ca="1" si="346">IF(CC19="X", $DK$8, IF(CC20="X", $DK$9, $DK$10))</f>
        <v>150</v>
      </c>
      <c r="FE6" s="145">
        <f t="shared" ref="FE6" ca="1" si="347">IF(CD19="X", $DK$8, IF(CD20="X", $DK$9, $DK$10))</f>
        <v>150</v>
      </c>
      <c r="FI6" s="145">
        <f ca="1">IF(CH19="X", $DK$8, IF(CH20="X", $DK$9, $DK$10))</f>
        <v>165</v>
      </c>
      <c r="FJ6" s="145">
        <f t="shared" ref="FJ6" ca="1" si="348">IF(CI19="X", $DK$8, IF(CI20="X", $DK$9, $DK$10))</f>
        <v>165</v>
      </c>
      <c r="FK6" s="145">
        <f t="shared" ref="FK6" ca="1" si="349">IF(CJ19="X", $DK$8, IF(CJ20="X", $DK$9, $DK$10))</f>
        <v>155</v>
      </c>
      <c r="FL6" s="145">
        <f t="shared" ref="FL6" ca="1" si="350">IF(CK19="X", $DK$8, IF(CK20="X", $DK$9, $DK$10))</f>
        <v>155</v>
      </c>
      <c r="FM6" s="145">
        <f t="shared" ref="FM6" ca="1" si="351">IF(CL19="X", $DK$8, IF(CL20="X", $DK$9, $DK$10))</f>
        <v>150</v>
      </c>
      <c r="FN6" s="145">
        <f t="shared" ref="FN6" ca="1" si="352">IF(CM19="X", $DK$8, IF(CM20="X", $DK$9, $DK$10))</f>
        <v>165</v>
      </c>
      <c r="FO6" s="145">
        <f t="shared" ref="FO6" ca="1" si="353">IF(CN19="X", $DK$8, IF(CN20="X", $DK$9, $DK$10))</f>
        <v>150</v>
      </c>
      <c r="FP6" s="145">
        <f t="shared" ref="FP6" ca="1" si="354">IF(CO19="X", $DK$8, IF(CO20="X", $DK$9, $DK$10))</f>
        <v>155</v>
      </c>
      <c r="FQ6" s="145">
        <f t="shared" ref="FQ6" ca="1" si="355">IF(CP19="X", $DK$8, IF(CP20="X", $DK$9, $DK$10))</f>
        <v>150</v>
      </c>
      <c r="FR6" s="145">
        <f t="shared" ref="FR6" ca="1" si="356">IF(CQ19="X", $DK$8, IF(CQ20="X", $DK$9, $DK$10))</f>
        <v>165</v>
      </c>
      <c r="FS6" s="145">
        <f t="shared" ref="FS6" ca="1" si="357">IF(CR19="X", $DK$8, IF(CR20="X", $DK$9, $DK$10))</f>
        <v>150</v>
      </c>
      <c r="FT6" s="145">
        <f t="shared" ref="FT6" ca="1" si="358">IF(CS19="X", $DK$8, IF(CS20="X", $DK$9, $DK$10))</f>
        <v>165</v>
      </c>
      <c r="FU6" s="145">
        <f t="shared" ref="FU6" ca="1" si="359">IF(CT19="X", $DK$8, IF(CT20="X", $DK$9, $DK$10))</f>
        <v>150</v>
      </c>
      <c r="FV6" s="145">
        <f t="shared" ref="FV6" ca="1" si="360">IF(CU19="X", $DK$8, IF(CU20="X", $DK$9, $DK$10))</f>
        <v>150</v>
      </c>
      <c r="FW6" s="145">
        <f t="shared" ref="FW6" ca="1" si="361">IF(CV19="X", $DK$8, IF(CV20="X", $DK$9, $DK$10))</f>
        <v>165</v>
      </c>
      <c r="FX6" s="145">
        <f t="shared" ref="FX6" ca="1" si="362">IF(CW19="X", $DK$8, IF(CW20="X", $DK$9, $DK$10))</f>
        <v>150</v>
      </c>
      <c r="FY6" s="145">
        <f t="shared" ref="FY6" ca="1" si="363">IF(CX19="X", $DK$8, IF(CX20="X", $DK$9, $DK$10))</f>
        <v>155</v>
      </c>
      <c r="FZ6" s="145">
        <f t="shared" ref="FZ6" ca="1" si="364">IF(CY19="X", $DK$8, IF(CY20="X", $DK$9, $DK$10))</f>
        <v>150</v>
      </c>
      <c r="GA6" s="145">
        <f t="shared" ref="GA6" ca="1" si="365">IF(CZ19="X", $DK$8, IF(CZ20="X", $DK$9, $DK$10))</f>
        <v>155</v>
      </c>
      <c r="GB6" s="145">
        <f t="shared" ref="GB6" ca="1" si="366">IF(DA19="X", $DK$8, IF(DA20="X", $DK$9, $DK$10))</f>
        <v>165</v>
      </c>
      <c r="GD6" s="148"/>
      <c r="GE6" s="148"/>
      <c r="GF6" s="148"/>
      <c r="GG6" s="148"/>
      <c r="GH6" s="148"/>
      <c r="GI6" s="148"/>
      <c r="GJ6" s="148"/>
      <c r="GK6" s="148"/>
      <c r="GL6" s="148"/>
      <c r="GM6" s="148"/>
      <c r="GN6" s="148"/>
      <c r="GO6" s="148"/>
      <c r="GP6" s="148"/>
      <c r="GQ6" s="148"/>
      <c r="GR6" s="148"/>
      <c r="GS6" s="148"/>
      <c r="GT6" s="148"/>
      <c r="GU6" s="148"/>
      <c r="GV6" s="148"/>
      <c r="GW6" s="148"/>
      <c r="GX6" s="148"/>
      <c r="GY6" s="148"/>
      <c r="GZ6" s="148"/>
      <c r="HA6" s="148"/>
      <c r="HB6" s="148"/>
      <c r="HC6" s="148"/>
      <c r="HD6" s="148"/>
      <c r="HE6" s="148"/>
      <c r="HF6" s="148"/>
      <c r="HG6" s="148"/>
      <c r="HH6" s="148"/>
      <c r="HI6" s="148"/>
      <c r="HJ6" s="148"/>
      <c r="HK6" s="148"/>
      <c r="HL6" s="148"/>
      <c r="HM6" s="148"/>
      <c r="HN6" s="148"/>
      <c r="HO6" s="148"/>
      <c r="HP6" s="148"/>
      <c r="HQ6" s="148"/>
      <c r="HR6" s="148"/>
      <c r="HS6" s="148"/>
      <c r="HT6" s="148"/>
      <c r="HU6" s="148"/>
      <c r="HV6" s="148"/>
      <c r="HW6" s="148"/>
      <c r="HX6" s="148"/>
      <c r="HY6" s="148"/>
      <c r="HZ6" s="148"/>
      <c r="IA6" s="148"/>
      <c r="IB6" s="148"/>
      <c r="IC6" s="148"/>
      <c r="ID6" s="148"/>
      <c r="IE6" s="148"/>
      <c r="IF6" s="148"/>
      <c r="IG6" s="148"/>
      <c r="IH6" s="148"/>
      <c r="II6" s="148"/>
      <c r="IJ6" s="148"/>
      <c r="IK6" s="148"/>
      <c r="IL6" s="148"/>
      <c r="IM6" s="148"/>
      <c r="IN6" s="148"/>
      <c r="IO6" s="148"/>
      <c r="IP6" s="148"/>
      <c r="IQ6" s="148"/>
      <c r="IR6" s="148"/>
      <c r="IS6" s="148"/>
      <c r="IT6" s="131"/>
      <c r="IU6" s="148"/>
      <c r="JC6" s="118">
        <v>2</v>
      </c>
      <c r="JD6" s="140" t="s">
        <v>946</v>
      </c>
      <c r="JF6" s="153">
        <f>LARGE($JP$2:$JP$19, 2)</f>
        <v>88</v>
      </c>
      <c r="JG6" s="153">
        <f>$C$19*1.5</f>
        <v>129</v>
      </c>
      <c r="JH6" s="153">
        <f t="shared" si="243"/>
        <v>59</v>
      </c>
      <c r="JL6" s="118" t="str">
        <f>$B$16</f>
        <v>E.Jovanovski</v>
      </c>
      <c r="JM6" s="118">
        <f>$E$16</f>
        <v>83</v>
      </c>
      <c r="JO6" s="118" t="str">
        <f>$X$14</f>
        <v>S.Gonchar</v>
      </c>
      <c r="JP6" s="118">
        <f>$AA$14</f>
        <v>84</v>
      </c>
    </row>
    <row r="7" spans="1:276">
      <c r="A7" s="142"/>
      <c r="B7" s="142"/>
      <c r="C7" s="142"/>
      <c r="D7" s="142"/>
      <c r="E7" s="142"/>
      <c r="F7" s="142"/>
      <c r="G7" s="142"/>
      <c r="H7" s="142"/>
      <c r="I7" s="142"/>
      <c r="J7" s="142"/>
      <c r="K7" s="142"/>
      <c r="L7" s="142"/>
      <c r="M7" s="142"/>
      <c r="N7" s="142"/>
      <c r="O7" s="142"/>
      <c r="P7" s="142"/>
      <c r="R7" s="121"/>
      <c r="S7" s="121"/>
      <c r="T7" s="121"/>
      <c r="U7" s="121"/>
      <c r="V7" s="121"/>
      <c r="W7" s="121"/>
      <c r="X7" s="121"/>
      <c r="Y7" s="121"/>
      <c r="Z7" s="121"/>
      <c r="AA7" s="121"/>
      <c r="AB7" s="121"/>
      <c r="AC7" s="121"/>
      <c r="AD7" s="121"/>
      <c r="AE7" s="121"/>
      <c r="AF7" s="121"/>
      <c r="AG7" s="121"/>
      <c r="AJ7" s="131" t="s">
        <v>907</v>
      </c>
      <c r="AK7" s="131"/>
      <c r="AL7" s="131"/>
      <c r="AM7" s="131"/>
      <c r="AN7" s="131">
        <f ca="1">RANDBETWEEN(1, 100)</f>
        <v>80</v>
      </c>
      <c r="AO7" s="131">
        <f t="shared" ref="AO7:BG7" ca="1" si="367">RANDBETWEEN(1, 100)</f>
        <v>4</v>
      </c>
      <c r="AP7" s="131">
        <f t="shared" ca="1" si="367"/>
        <v>23</v>
      </c>
      <c r="AQ7" s="131">
        <f t="shared" ca="1" si="367"/>
        <v>27</v>
      </c>
      <c r="AR7" s="131">
        <f t="shared" ca="1" si="367"/>
        <v>35</v>
      </c>
      <c r="AS7" s="131">
        <f t="shared" ca="1" si="367"/>
        <v>66</v>
      </c>
      <c r="AT7" s="131">
        <f t="shared" ca="1" si="367"/>
        <v>8</v>
      </c>
      <c r="AU7" s="131">
        <f t="shared" ca="1" si="367"/>
        <v>89</v>
      </c>
      <c r="AV7" s="131">
        <f t="shared" ca="1" si="367"/>
        <v>24</v>
      </c>
      <c r="AW7" s="131">
        <f t="shared" ca="1" si="367"/>
        <v>28</v>
      </c>
      <c r="AX7" s="131">
        <f t="shared" ca="1" si="367"/>
        <v>48</v>
      </c>
      <c r="AY7" s="131">
        <f t="shared" ca="1" si="367"/>
        <v>83</v>
      </c>
      <c r="AZ7" s="131">
        <f t="shared" ca="1" si="367"/>
        <v>44</v>
      </c>
      <c r="BA7" s="131">
        <f t="shared" ca="1" si="367"/>
        <v>78</v>
      </c>
      <c r="BB7" s="131">
        <f t="shared" ca="1" si="367"/>
        <v>83</v>
      </c>
      <c r="BC7" s="131">
        <f t="shared" ca="1" si="367"/>
        <v>30</v>
      </c>
      <c r="BD7" s="131">
        <f t="shared" ca="1" si="367"/>
        <v>11</v>
      </c>
      <c r="BE7" s="131">
        <f t="shared" ca="1" si="367"/>
        <v>83</v>
      </c>
      <c r="BF7" s="131">
        <f t="shared" ca="1" si="367"/>
        <v>30</v>
      </c>
      <c r="BG7" s="131">
        <f t="shared" ca="1" si="367"/>
        <v>7</v>
      </c>
      <c r="BH7" s="131"/>
      <c r="BI7" s="131"/>
      <c r="BJ7" s="131"/>
      <c r="BK7" s="131">
        <f ca="1">RANDBETWEEN(1, 100)</f>
        <v>69</v>
      </c>
      <c r="BL7" s="131">
        <f t="shared" ref="BL7:CD7" ca="1" si="368">RANDBETWEEN(1, 100)</f>
        <v>40</v>
      </c>
      <c r="BM7" s="131">
        <f t="shared" ca="1" si="368"/>
        <v>74</v>
      </c>
      <c r="BN7" s="131">
        <f t="shared" ca="1" si="368"/>
        <v>91</v>
      </c>
      <c r="BO7" s="131">
        <f t="shared" ca="1" si="368"/>
        <v>68</v>
      </c>
      <c r="BP7" s="131">
        <f t="shared" ca="1" si="368"/>
        <v>89</v>
      </c>
      <c r="BQ7" s="131">
        <f t="shared" ca="1" si="368"/>
        <v>97</v>
      </c>
      <c r="BR7" s="131">
        <f t="shared" ca="1" si="368"/>
        <v>66</v>
      </c>
      <c r="BS7" s="131">
        <f t="shared" ca="1" si="368"/>
        <v>49</v>
      </c>
      <c r="BT7" s="131">
        <f t="shared" ca="1" si="368"/>
        <v>32</v>
      </c>
      <c r="BU7" s="131">
        <f t="shared" ca="1" si="368"/>
        <v>38</v>
      </c>
      <c r="BV7" s="131">
        <f t="shared" ca="1" si="368"/>
        <v>96</v>
      </c>
      <c r="BW7" s="131">
        <f t="shared" ca="1" si="368"/>
        <v>25</v>
      </c>
      <c r="BX7" s="131">
        <f t="shared" ca="1" si="368"/>
        <v>14</v>
      </c>
      <c r="BY7" s="131">
        <f t="shared" ca="1" si="368"/>
        <v>29</v>
      </c>
      <c r="BZ7" s="131">
        <f t="shared" ca="1" si="368"/>
        <v>12</v>
      </c>
      <c r="CA7" s="131">
        <f t="shared" ca="1" si="368"/>
        <v>14</v>
      </c>
      <c r="CB7" s="131">
        <f t="shared" ca="1" si="368"/>
        <v>49</v>
      </c>
      <c r="CC7" s="131">
        <f t="shared" ca="1" si="368"/>
        <v>74</v>
      </c>
      <c r="CD7" s="131">
        <f t="shared" ca="1" si="368"/>
        <v>33</v>
      </c>
      <c r="CE7" s="131"/>
      <c r="CF7" s="131"/>
      <c r="CG7" s="131"/>
      <c r="CH7" s="131">
        <f ca="1">RANDBETWEEN(1, 100)</f>
        <v>27</v>
      </c>
      <c r="CI7" s="131">
        <f t="shared" ref="CI7:DA7" ca="1" si="369">RANDBETWEEN(1, 100)</f>
        <v>2</v>
      </c>
      <c r="CJ7" s="131">
        <f t="shared" ca="1" si="369"/>
        <v>52</v>
      </c>
      <c r="CK7" s="131">
        <f t="shared" ca="1" si="369"/>
        <v>25</v>
      </c>
      <c r="CL7" s="131">
        <f t="shared" ca="1" si="369"/>
        <v>62</v>
      </c>
      <c r="CM7" s="131">
        <f t="shared" ca="1" si="369"/>
        <v>14</v>
      </c>
      <c r="CN7" s="131">
        <f t="shared" ca="1" si="369"/>
        <v>83</v>
      </c>
      <c r="CO7" s="131">
        <f t="shared" ca="1" si="369"/>
        <v>68</v>
      </c>
      <c r="CP7" s="131">
        <f t="shared" ca="1" si="369"/>
        <v>7</v>
      </c>
      <c r="CQ7" s="131">
        <f t="shared" ca="1" si="369"/>
        <v>96</v>
      </c>
      <c r="CR7" s="131">
        <f t="shared" ca="1" si="369"/>
        <v>20</v>
      </c>
      <c r="CS7" s="131">
        <f t="shared" ca="1" si="369"/>
        <v>34</v>
      </c>
      <c r="CT7" s="131">
        <f t="shared" ca="1" si="369"/>
        <v>69</v>
      </c>
      <c r="CU7" s="131">
        <f t="shared" ca="1" si="369"/>
        <v>42</v>
      </c>
      <c r="CV7" s="131">
        <f t="shared" ca="1" si="369"/>
        <v>98</v>
      </c>
      <c r="CW7" s="131">
        <f t="shared" ca="1" si="369"/>
        <v>51</v>
      </c>
      <c r="CX7" s="131">
        <f t="shared" ca="1" si="369"/>
        <v>8</v>
      </c>
      <c r="CY7" s="131">
        <f t="shared" ca="1" si="369"/>
        <v>34</v>
      </c>
      <c r="CZ7" s="131">
        <f t="shared" ca="1" si="369"/>
        <v>38</v>
      </c>
      <c r="DA7" s="131">
        <f t="shared" ca="1" si="369"/>
        <v>54</v>
      </c>
      <c r="DE7" s="136"/>
      <c r="DF7" s="134"/>
      <c r="DG7" s="134"/>
      <c r="DI7" s="133"/>
      <c r="DJ7" s="136"/>
      <c r="DK7" s="134"/>
      <c r="DL7" s="134"/>
      <c r="DN7" s="137" t="s">
        <v>934</v>
      </c>
      <c r="DO7" s="145">
        <f ca="1">DO6+DO5</f>
        <v>506.5</v>
      </c>
      <c r="DP7" s="145">
        <f t="shared" ref="DP7:EH7" ca="1" si="370">DP6+DP5</f>
        <v>506.5</v>
      </c>
      <c r="DQ7" s="145">
        <f t="shared" ca="1" si="370"/>
        <v>506.5</v>
      </c>
      <c r="DR7" s="145">
        <f t="shared" ca="1" si="370"/>
        <v>494.5</v>
      </c>
      <c r="DS7" s="145">
        <f t="shared" ca="1" si="370"/>
        <v>496.5</v>
      </c>
      <c r="DT7" s="145">
        <f t="shared" ca="1" si="370"/>
        <v>478.5</v>
      </c>
      <c r="DU7" s="145">
        <f t="shared" ca="1" si="370"/>
        <v>463.5</v>
      </c>
      <c r="DV7" s="145">
        <f t="shared" ca="1" si="370"/>
        <v>489.5</v>
      </c>
      <c r="DW7" s="145">
        <f t="shared" ca="1" si="370"/>
        <v>491.5</v>
      </c>
      <c r="DX7" s="145">
        <f t="shared" ca="1" si="370"/>
        <v>463.5</v>
      </c>
      <c r="DY7" s="145">
        <f t="shared" ca="1" si="370"/>
        <v>478.5</v>
      </c>
      <c r="DZ7" s="145">
        <f t="shared" ca="1" si="370"/>
        <v>509.5</v>
      </c>
      <c r="EA7" s="145">
        <f t="shared" ca="1" si="370"/>
        <v>494.5</v>
      </c>
      <c r="EB7" s="145">
        <f t="shared" ca="1" si="370"/>
        <v>463.5</v>
      </c>
      <c r="EC7" s="145">
        <f t="shared" ca="1" si="370"/>
        <v>506.5</v>
      </c>
      <c r="ED7" s="145">
        <f t="shared" ca="1" si="370"/>
        <v>499.5</v>
      </c>
      <c r="EE7" s="145">
        <f t="shared" ca="1" si="370"/>
        <v>468.5</v>
      </c>
      <c r="EF7" s="145">
        <f t="shared" ca="1" si="370"/>
        <v>496.5</v>
      </c>
      <c r="EG7" s="145">
        <f t="shared" ca="1" si="370"/>
        <v>491.5</v>
      </c>
      <c r="EH7" s="145">
        <f t="shared" ca="1" si="370"/>
        <v>509.5</v>
      </c>
      <c r="EL7" s="145">
        <f ca="1">EL6+EL5</f>
        <v>506.5</v>
      </c>
      <c r="EM7" s="145">
        <f t="shared" ref="EM7" ca="1" si="371">EM6+EM5</f>
        <v>509.5</v>
      </c>
      <c r="EN7" s="145">
        <f t="shared" ref="EN7" ca="1" si="372">EN6+EN5</f>
        <v>491.5</v>
      </c>
      <c r="EO7" s="145">
        <f t="shared" ref="EO7" ca="1" si="373">EO6+EO5</f>
        <v>504.5</v>
      </c>
      <c r="EP7" s="145">
        <f t="shared" ref="EP7" ca="1" si="374">EP6+EP5</f>
        <v>489.5</v>
      </c>
      <c r="EQ7" s="145">
        <f t="shared" ref="EQ7" ca="1" si="375">EQ6+EQ5</f>
        <v>506.5</v>
      </c>
      <c r="ER7" s="145">
        <f t="shared" ref="ER7" ca="1" si="376">ER6+ER5</f>
        <v>499.5</v>
      </c>
      <c r="ES7" s="145">
        <f t="shared" ref="ES7" ca="1" si="377">ES6+ES5</f>
        <v>468.5</v>
      </c>
      <c r="ET7" s="145">
        <f t="shared" ref="ET7" ca="1" si="378">ET6+ET5</f>
        <v>496.5</v>
      </c>
      <c r="EU7" s="145">
        <f t="shared" ref="EU7" ca="1" si="379">EU6+EU5</f>
        <v>478.5</v>
      </c>
      <c r="EV7" s="145">
        <f t="shared" ref="EV7" ca="1" si="380">EV6+EV5</f>
        <v>494.5</v>
      </c>
      <c r="EW7" s="145">
        <f t="shared" ref="EW7" ca="1" si="381">EW6+EW5</f>
        <v>499.5</v>
      </c>
      <c r="EX7" s="145">
        <f t="shared" ref="EX7" ca="1" si="382">EX6+EX5</f>
        <v>494.5</v>
      </c>
      <c r="EY7" s="145">
        <f t="shared" ref="EY7" ca="1" si="383">EY6+EY5</f>
        <v>496.5</v>
      </c>
      <c r="EZ7" s="145">
        <f t="shared" ref="EZ7" ca="1" si="384">EZ6+EZ5</f>
        <v>494.5</v>
      </c>
      <c r="FA7" s="145">
        <f t="shared" ref="FA7" ca="1" si="385">FA6+FA5</f>
        <v>463.5</v>
      </c>
      <c r="FB7" s="145">
        <f t="shared" ref="FB7" ca="1" si="386">FB6+FB5</f>
        <v>478.5</v>
      </c>
      <c r="FC7" s="145">
        <f t="shared" ref="FC7" ca="1" si="387">FC6+FC5</f>
        <v>463.5</v>
      </c>
      <c r="FD7" s="145">
        <f t="shared" ref="FD7" ca="1" si="388">FD6+FD5</f>
        <v>489.5</v>
      </c>
      <c r="FE7" s="145">
        <f t="shared" ref="FE7" ca="1" si="389">FE6+FE5</f>
        <v>494.5</v>
      </c>
      <c r="FI7" s="145">
        <f ca="1">FI6+FI5</f>
        <v>509.5</v>
      </c>
      <c r="FJ7" s="145">
        <f t="shared" ref="FJ7" ca="1" si="390">FJ6+FJ5</f>
        <v>509.5</v>
      </c>
      <c r="FK7" s="145">
        <f t="shared" ref="FK7" ca="1" si="391">FK6+FK5</f>
        <v>496.5</v>
      </c>
      <c r="FL7" s="145">
        <f t="shared" ref="FL7" ca="1" si="392">FL6+FL5</f>
        <v>494.5</v>
      </c>
      <c r="FM7" s="145">
        <f t="shared" ref="FM7" ca="1" si="393">FM6+FM5</f>
        <v>491.5</v>
      </c>
      <c r="FN7" s="145">
        <f t="shared" ref="FN7" ca="1" si="394">FN6+FN5</f>
        <v>509.5</v>
      </c>
      <c r="FO7" s="145">
        <f t="shared" ref="FO7" ca="1" si="395">FO6+FO5</f>
        <v>463.5</v>
      </c>
      <c r="FP7" s="145">
        <f t="shared" ref="FP7" ca="1" si="396">FP6+FP5</f>
        <v>468.5</v>
      </c>
      <c r="FQ7" s="145">
        <f t="shared" ref="FQ7" ca="1" si="397">FQ6+FQ5</f>
        <v>491.5</v>
      </c>
      <c r="FR7" s="145">
        <f t="shared" ref="FR7" ca="1" si="398">FR6+FR5</f>
        <v>504.5</v>
      </c>
      <c r="FS7" s="145">
        <f t="shared" ref="FS7" ca="1" si="399">FS6+FS5</f>
        <v>491.5</v>
      </c>
      <c r="FT7" s="145">
        <f t="shared" ref="FT7" ca="1" si="400">FT6+FT5</f>
        <v>509.5</v>
      </c>
      <c r="FU7" s="145">
        <f t="shared" ref="FU7" ca="1" si="401">FU6+FU5</f>
        <v>463.5</v>
      </c>
      <c r="FV7" s="145">
        <f t="shared" ref="FV7" ca="1" si="402">FV6+FV5</f>
        <v>491.5</v>
      </c>
      <c r="FW7" s="145">
        <f t="shared" ref="FW7" ca="1" si="403">FW6+FW5</f>
        <v>504.5</v>
      </c>
      <c r="FX7" s="145">
        <f t="shared" ref="FX7" ca="1" si="404">FX6+FX5</f>
        <v>463.5</v>
      </c>
      <c r="FY7" s="145">
        <f t="shared" ref="FY7" ca="1" si="405">FY6+FY5</f>
        <v>468.5</v>
      </c>
      <c r="FZ7" s="145">
        <f t="shared" ref="FZ7" ca="1" si="406">FZ6+FZ5</f>
        <v>491.5</v>
      </c>
      <c r="GA7" s="145">
        <f t="shared" ref="GA7" ca="1" si="407">GA6+GA5</f>
        <v>499.5</v>
      </c>
      <c r="GB7" s="145">
        <f t="shared" ref="GB7" ca="1" si="408">GB6+GB5</f>
        <v>504.5</v>
      </c>
      <c r="GD7" s="148"/>
      <c r="GE7" s="148"/>
      <c r="GF7" s="148"/>
      <c r="GG7" s="148"/>
      <c r="GH7" s="148"/>
      <c r="GI7" s="148"/>
      <c r="GJ7" s="148"/>
      <c r="GK7" s="148"/>
      <c r="GL7" s="148"/>
      <c r="GM7" s="148"/>
      <c r="GN7" s="148"/>
      <c r="GO7" s="148"/>
      <c r="GP7" s="148"/>
      <c r="GQ7" s="148"/>
      <c r="GR7" s="148"/>
      <c r="GS7" s="148"/>
      <c r="GT7" s="148"/>
      <c r="GU7" s="148"/>
      <c r="GV7" s="148"/>
      <c r="GW7" s="148"/>
      <c r="GX7" s="148"/>
      <c r="GY7" s="148"/>
      <c r="GZ7" s="148"/>
      <c r="HA7" s="148"/>
      <c r="HB7" s="148"/>
      <c r="HC7" s="148"/>
      <c r="HD7" s="148"/>
      <c r="HE7" s="148"/>
      <c r="HF7" s="148"/>
      <c r="HG7" s="148"/>
      <c r="HH7" s="148"/>
      <c r="HI7" s="148"/>
      <c r="HJ7" s="148"/>
      <c r="HK7" s="148"/>
      <c r="HL7" s="148"/>
      <c r="HM7" s="148"/>
      <c r="HN7" s="148"/>
      <c r="HO7" s="148"/>
      <c r="HP7" s="148"/>
      <c r="HQ7" s="148"/>
      <c r="HR7" s="148"/>
      <c r="HS7" s="148"/>
      <c r="HT7" s="148"/>
      <c r="HU7" s="148"/>
      <c r="HV7" s="148"/>
      <c r="HW7" s="148"/>
      <c r="HX7" s="148"/>
      <c r="HY7" s="148"/>
      <c r="HZ7" s="148"/>
      <c r="IA7" s="148"/>
      <c r="IB7" s="148"/>
      <c r="IC7" s="148"/>
      <c r="ID7" s="148"/>
      <c r="IE7" s="148"/>
      <c r="IF7" s="148"/>
      <c r="IG7" s="148"/>
      <c r="IH7" s="148"/>
      <c r="II7" s="148"/>
      <c r="IJ7" s="148"/>
      <c r="IK7" s="148"/>
      <c r="IL7" s="148"/>
      <c r="IM7" s="148"/>
      <c r="IN7" s="148"/>
      <c r="IO7" s="148"/>
      <c r="IP7" s="148"/>
      <c r="IQ7" s="148"/>
      <c r="IR7" s="148"/>
      <c r="IS7" s="148"/>
      <c r="IT7" s="131"/>
      <c r="IU7" s="148"/>
      <c r="IX7" s="137" t="s">
        <v>915</v>
      </c>
      <c r="IY7" s="137" t="s">
        <v>943</v>
      </c>
      <c r="JA7" s="137" t="s">
        <v>916</v>
      </c>
      <c r="JB7" s="137" t="s">
        <v>943</v>
      </c>
      <c r="JC7" s="118">
        <v>3</v>
      </c>
      <c r="JD7" s="140" t="s">
        <v>945</v>
      </c>
      <c r="JF7" s="118">
        <f>LARGE(JM2:JM19, 3)</f>
        <v>85</v>
      </c>
      <c r="JG7" s="153">
        <f>$T$19*1.5</f>
        <v>139.5</v>
      </c>
      <c r="JH7" s="153">
        <f t="shared" si="243"/>
        <v>45.5</v>
      </c>
      <c r="JL7" s="118" t="str">
        <f>$G$8</f>
        <v>J.Carter</v>
      </c>
      <c r="JM7" s="118">
        <f>$J$8</f>
        <v>83</v>
      </c>
      <c r="JO7" s="118" t="str">
        <f>$X$2</f>
        <v>M.Savard</v>
      </c>
      <c r="JP7" s="118">
        <f>$AA$2</f>
        <v>83</v>
      </c>
    </row>
    <row r="8" spans="1:276">
      <c r="A8" s="142">
        <v>4</v>
      </c>
      <c r="B8" s="119" t="s">
        <v>854</v>
      </c>
      <c r="C8" s="142">
        <v>79</v>
      </c>
      <c r="D8" s="142">
        <v>55</v>
      </c>
      <c r="E8" s="142">
        <v>82</v>
      </c>
      <c r="F8" s="142">
        <v>76</v>
      </c>
      <c r="G8" s="119" t="s">
        <v>855</v>
      </c>
      <c r="H8" s="142">
        <v>82</v>
      </c>
      <c r="I8" s="142">
        <v>70</v>
      </c>
      <c r="J8" s="142">
        <v>83</v>
      </c>
      <c r="K8" s="142">
        <v>77</v>
      </c>
      <c r="L8" s="119" t="s">
        <v>856</v>
      </c>
      <c r="M8" s="142">
        <v>81</v>
      </c>
      <c r="N8" s="142">
        <v>60</v>
      </c>
      <c r="O8" s="142">
        <v>81</v>
      </c>
      <c r="P8" s="142">
        <v>77</v>
      </c>
      <c r="R8" s="121">
        <v>4</v>
      </c>
      <c r="S8" s="119" t="s">
        <v>884</v>
      </c>
      <c r="T8" s="121">
        <v>74</v>
      </c>
      <c r="U8" s="121">
        <v>74</v>
      </c>
      <c r="V8" s="121">
        <v>73</v>
      </c>
      <c r="W8" s="121">
        <v>72</v>
      </c>
      <c r="X8" s="119" t="s">
        <v>885</v>
      </c>
      <c r="Y8" s="121">
        <v>82</v>
      </c>
      <c r="Z8" s="121">
        <v>50</v>
      </c>
      <c r="AA8" s="121">
        <v>80</v>
      </c>
      <c r="AB8" s="121">
        <v>78</v>
      </c>
      <c r="AC8" s="119" t="s">
        <v>886</v>
      </c>
      <c r="AD8" s="121">
        <v>80</v>
      </c>
      <c r="AE8" s="121">
        <v>50</v>
      </c>
      <c r="AF8" s="121">
        <v>79</v>
      </c>
      <c r="AG8" s="121">
        <v>80</v>
      </c>
      <c r="AJ8" s="118" t="s">
        <v>914</v>
      </c>
      <c r="AK8" s="118">
        <v>1</v>
      </c>
      <c r="AL8" s="118">
        <f>P17</f>
        <v>38</v>
      </c>
      <c r="AN8" s="118" t="str">
        <f ca="1">IF(AN7&lt;$AK$9, "X", "")</f>
        <v/>
      </c>
      <c r="AO8" s="133" t="str">
        <f t="shared" ref="AO8:BG8" ca="1" si="409">IF(AO7&lt;$AK$9, "X", "")</f>
        <v>X</v>
      </c>
      <c r="AP8" s="133" t="str">
        <f t="shared" ca="1" si="409"/>
        <v>X</v>
      </c>
      <c r="AQ8" s="133" t="str">
        <f t="shared" ca="1" si="409"/>
        <v>X</v>
      </c>
      <c r="AR8" s="133" t="str">
        <f t="shared" ca="1" si="409"/>
        <v>X</v>
      </c>
      <c r="AS8" s="133" t="str">
        <f t="shared" ca="1" si="409"/>
        <v/>
      </c>
      <c r="AT8" s="133" t="str">
        <f t="shared" ca="1" si="409"/>
        <v>X</v>
      </c>
      <c r="AU8" s="133" t="str">
        <f t="shared" ca="1" si="409"/>
        <v/>
      </c>
      <c r="AV8" s="133" t="str">
        <f t="shared" ca="1" si="409"/>
        <v>X</v>
      </c>
      <c r="AW8" s="133" t="str">
        <f t="shared" ca="1" si="409"/>
        <v>X</v>
      </c>
      <c r="AX8" s="133" t="str">
        <f t="shared" ca="1" si="409"/>
        <v/>
      </c>
      <c r="AY8" s="133" t="str">
        <f t="shared" ca="1" si="409"/>
        <v/>
      </c>
      <c r="AZ8" s="133" t="str">
        <f t="shared" ca="1" si="409"/>
        <v/>
      </c>
      <c r="BA8" s="133" t="str">
        <f t="shared" ca="1" si="409"/>
        <v/>
      </c>
      <c r="BB8" s="133" t="str">
        <f t="shared" ca="1" si="409"/>
        <v/>
      </c>
      <c r="BC8" s="133" t="str">
        <f t="shared" ca="1" si="409"/>
        <v>X</v>
      </c>
      <c r="BD8" s="133" t="str">
        <f t="shared" ca="1" si="409"/>
        <v>X</v>
      </c>
      <c r="BE8" s="133" t="str">
        <f t="shared" ca="1" si="409"/>
        <v/>
      </c>
      <c r="BF8" s="133" t="str">
        <f t="shared" ca="1" si="409"/>
        <v>X</v>
      </c>
      <c r="BG8" s="133" t="str">
        <f t="shared" ca="1" si="409"/>
        <v>X</v>
      </c>
      <c r="BK8" s="133" t="str">
        <f ca="1">IF(BK7&lt;$AK$9, "X", "")</f>
        <v/>
      </c>
      <c r="BL8" s="133" t="str">
        <f t="shared" ref="BL8" ca="1" si="410">IF(BL7&lt;$AK$9, "X", "")</f>
        <v/>
      </c>
      <c r="BM8" s="133" t="str">
        <f t="shared" ref="BM8" ca="1" si="411">IF(BM7&lt;$AK$9, "X", "")</f>
        <v/>
      </c>
      <c r="BN8" s="133" t="str">
        <f t="shared" ref="BN8" ca="1" si="412">IF(BN7&lt;$AK$9, "X", "")</f>
        <v/>
      </c>
      <c r="BO8" s="133" t="str">
        <f t="shared" ref="BO8" ca="1" si="413">IF(BO7&lt;$AK$9, "X", "")</f>
        <v/>
      </c>
      <c r="BP8" s="133" t="str">
        <f t="shared" ref="BP8" ca="1" si="414">IF(BP7&lt;$AK$9, "X", "")</f>
        <v/>
      </c>
      <c r="BQ8" s="133" t="str">
        <f t="shared" ref="BQ8" ca="1" si="415">IF(BQ7&lt;$AK$9, "X", "")</f>
        <v/>
      </c>
      <c r="BR8" s="133" t="str">
        <f t="shared" ref="BR8" ca="1" si="416">IF(BR7&lt;$AK$9, "X", "")</f>
        <v/>
      </c>
      <c r="BS8" s="133" t="str">
        <f t="shared" ref="BS8" ca="1" si="417">IF(BS7&lt;$AK$9, "X", "")</f>
        <v/>
      </c>
      <c r="BT8" s="133" t="str">
        <f t="shared" ref="BT8" ca="1" si="418">IF(BT7&lt;$AK$9, "X", "")</f>
        <v>X</v>
      </c>
      <c r="BU8" s="133" t="str">
        <f t="shared" ref="BU8" ca="1" si="419">IF(BU7&lt;$AK$9, "X", "")</f>
        <v>X</v>
      </c>
      <c r="BV8" s="133" t="str">
        <f t="shared" ref="BV8" ca="1" si="420">IF(BV7&lt;$AK$9, "X", "")</f>
        <v/>
      </c>
      <c r="BW8" s="133" t="str">
        <f t="shared" ref="BW8" ca="1" si="421">IF(BW7&lt;$AK$9, "X", "")</f>
        <v>X</v>
      </c>
      <c r="BX8" s="133" t="str">
        <f t="shared" ref="BX8" ca="1" si="422">IF(BX7&lt;$AK$9, "X", "")</f>
        <v>X</v>
      </c>
      <c r="BY8" s="133" t="str">
        <f t="shared" ref="BY8" ca="1" si="423">IF(BY7&lt;$AK$9, "X", "")</f>
        <v>X</v>
      </c>
      <c r="BZ8" s="133" t="str">
        <f t="shared" ref="BZ8" ca="1" si="424">IF(BZ7&lt;$AK$9, "X", "")</f>
        <v>X</v>
      </c>
      <c r="CA8" s="133" t="str">
        <f t="shared" ref="CA8" ca="1" si="425">IF(CA7&lt;$AK$9, "X", "")</f>
        <v>X</v>
      </c>
      <c r="CB8" s="133" t="str">
        <f t="shared" ref="CB8" ca="1" si="426">IF(CB7&lt;$AK$9, "X", "")</f>
        <v/>
      </c>
      <c r="CC8" s="133" t="str">
        <f t="shared" ref="CC8" ca="1" si="427">IF(CC7&lt;$AK$9, "X", "")</f>
        <v/>
      </c>
      <c r="CD8" s="133" t="str">
        <f t="shared" ref="CD8" ca="1" si="428">IF(CD7&lt;$AK$9, "X", "")</f>
        <v>X</v>
      </c>
      <c r="CH8" s="133" t="str">
        <f ca="1">IF(CH7&lt;$AK$9, "X", "")</f>
        <v>X</v>
      </c>
      <c r="CI8" s="133" t="str">
        <f t="shared" ref="CI8" ca="1" si="429">IF(CI7&lt;$AK$9, "X", "")</f>
        <v>X</v>
      </c>
      <c r="CJ8" s="133" t="str">
        <f t="shared" ref="CJ8" ca="1" si="430">IF(CJ7&lt;$AK$9, "X", "")</f>
        <v/>
      </c>
      <c r="CK8" s="133" t="str">
        <f t="shared" ref="CK8" ca="1" si="431">IF(CK7&lt;$AK$9, "X", "")</f>
        <v>X</v>
      </c>
      <c r="CL8" s="133" t="str">
        <f t="shared" ref="CL8" ca="1" si="432">IF(CL7&lt;$AK$9, "X", "")</f>
        <v/>
      </c>
      <c r="CM8" s="133" t="str">
        <f t="shared" ref="CM8" ca="1" si="433">IF(CM7&lt;$AK$9, "X", "")</f>
        <v>X</v>
      </c>
      <c r="CN8" s="133" t="str">
        <f t="shared" ref="CN8" ca="1" si="434">IF(CN7&lt;$AK$9, "X", "")</f>
        <v/>
      </c>
      <c r="CO8" s="133" t="str">
        <f t="shared" ref="CO8" ca="1" si="435">IF(CO7&lt;$AK$9, "X", "")</f>
        <v/>
      </c>
      <c r="CP8" s="133" t="str">
        <f t="shared" ref="CP8" ca="1" si="436">IF(CP7&lt;$AK$9, "X", "")</f>
        <v>X</v>
      </c>
      <c r="CQ8" s="133" t="str">
        <f t="shared" ref="CQ8" ca="1" si="437">IF(CQ7&lt;$AK$9, "X", "")</f>
        <v/>
      </c>
      <c r="CR8" s="133" t="str">
        <f t="shared" ref="CR8" ca="1" si="438">IF(CR7&lt;$AK$9, "X", "")</f>
        <v>X</v>
      </c>
      <c r="CS8" s="133" t="str">
        <f t="shared" ref="CS8" ca="1" si="439">IF(CS7&lt;$AK$9, "X", "")</f>
        <v>X</v>
      </c>
      <c r="CT8" s="133" t="str">
        <f t="shared" ref="CT8" ca="1" si="440">IF(CT7&lt;$AK$9, "X", "")</f>
        <v/>
      </c>
      <c r="CU8" s="133" t="str">
        <f t="shared" ref="CU8" ca="1" si="441">IF(CU7&lt;$AK$9, "X", "")</f>
        <v/>
      </c>
      <c r="CV8" s="133" t="str">
        <f t="shared" ref="CV8" ca="1" si="442">IF(CV7&lt;$AK$9, "X", "")</f>
        <v/>
      </c>
      <c r="CW8" s="133" t="str">
        <f t="shared" ref="CW8" ca="1" si="443">IF(CW7&lt;$AK$9, "X", "")</f>
        <v/>
      </c>
      <c r="CX8" s="133" t="str">
        <f t="shared" ref="CX8" ca="1" si="444">IF(CX7&lt;$AK$9, "X", "")</f>
        <v>X</v>
      </c>
      <c r="CY8" s="133" t="str">
        <f t="shared" ref="CY8" ca="1" si="445">IF(CY7&lt;$AK$9, "X", "")</f>
        <v>X</v>
      </c>
      <c r="CZ8" s="133" t="str">
        <f t="shared" ref="CZ8" ca="1" si="446">IF(CZ7&lt;$AK$9, "X", "")</f>
        <v>X</v>
      </c>
      <c r="DA8" s="133" t="str">
        <f t="shared" ref="DA8" ca="1" si="447">IF(DA7&lt;$AK$9, "X", "")</f>
        <v/>
      </c>
      <c r="DD8" s="133" t="s">
        <v>921</v>
      </c>
      <c r="DE8" s="136">
        <f>C12+H12</f>
        <v>160</v>
      </c>
      <c r="DF8" s="134">
        <f>$D$12+$I$12</f>
        <v>179</v>
      </c>
      <c r="DG8" s="134">
        <f>$D$12+$I$12</f>
        <v>179</v>
      </c>
      <c r="DI8" s="133" t="s">
        <v>921</v>
      </c>
      <c r="DJ8" s="136">
        <f>T12+Y12</f>
        <v>143</v>
      </c>
      <c r="DK8" s="134">
        <f>$U$12+$Z$12</f>
        <v>165</v>
      </c>
      <c r="DL8" s="134">
        <f>$U$12+$Z$12</f>
        <v>165</v>
      </c>
      <c r="DN8" s="133" t="s">
        <v>931</v>
      </c>
      <c r="DO8" s="139">
        <f ca="1">DO4-DO7</f>
        <v>57.699999999999932</v>
      </c>
      <c r="DP8" s="139">
        <f t="shared" ref="DP8:EH8" ca="1" si="448">DP4-DP7</f>
        <v>56.299999999999955</v>
      </c>
      <c r="DQ8" s="139">
        <f t="shared" ca="1" si="448"/>
        <v>81.5</v>
      </c>
      <c r="DR8" s="139">
        <f t="shared" ca="1" si="448"/>
        <v>82.299999999999955</v>
      </c>
      <c r="DS8" s="139">
        <f t="shared" ca="1" si="448"/>
        <v>91.5</v>
      </c>
      <c r="DT8" s="139">
        <f t="shared" ca="1" si="448"/>
        <v>101.09999999999991</v>
      </c>
      <c r="DU8" s="139">
        <f t="shared" ca="1" si="448"/>
        <v>124.5</v>
      </c>
      <c r="DV8" s="139">
        <f t="shared" ca="1" si="448"/>
        <v>99.899999999999977</v>
      </c>
      <c r="DW8" s="139">
        <f t="shared" ca="1" si="448"/>
        <v>83.899999999999977</v>
      </c>
      <c r="DX8" s="139">
        <f t="shared" ca="1" si="448"/>
        <v>111.89999999999998</v>
      </c>
      <c r="DY8" s="139">
        <f t="shared" ca="1" si="448"/>
        <v>87.099999999999909</v>
      </c>
      <c r="DZ8" s="139">
        <f t="shared" ca="1" si="448"/>
        <v>67.299999999999955</v>
      </c>
      <c r="EA8" s="139">
        <f t="shared" ca="1" si="448"/>
        <v>71.099999999999909</v>
      </c>
      <c r="EB8" s="139">
        <f t="shared" ca="1" si="448"/>
        <v>114.69999999999993</v>
      </c>
      <c r="EC8" s="139">
        <f t="shared" ca="1" si="448"/>
        <v>71.699999999999932</v>
      </c>
      <c r="ED8" s="139">
        <f t="shared" ca="1" si="448"/>
        <v>77.299999999999955</v>
      </c>
      <c r="EE8" s="139">
        <f t="shared" ca="1" si="448"/>
        <v>106.89999999999998</v>
      </c>
      <c r="EF8" s="139">
        <f t="shared" ca="1" si="448"/>
        <v>67.699999999999932</v>
      </c>
      <c r="EG8" s="139">
        <f t="shared" ca="1" si="448"/>
        <v>83.899999999999977</v>
      </c>
      <c r="EH8" s="139">
        <f t="shared" ca="1" si="448"/>
        <v>67.299999999999955</v>
      </c>
      <c r="EL8" s="139">
        <f ca="1">EL4-EL7</f>
        <v>84.299999999999955</v>
      </c>
      <c r="EM8" s="139">
        <f t="shared" ref="EM8" ca="1" si="449">EM4-EM7</f>
        <v>68.699999999999932</v>
      </c>
      <c r="EN8" s="139">
        <f t="shared" ref="EN8" ca="1" si="450">EN4-EN7</f>
        <v>85.299999999999955</v>
      </c>
      <c r="EO8" s="139">
        <f t="shared" ref="EO8" ca="1" si="451">EO4-EO7</f>
        <v>72.299999999999955</v>
      </c>
      <c r="EP8" s="139">
        <f t="shared" ref="EP8" ca="1" si="452">EP4-EP7</f>
        <v>76.099999999999909</v>
      </c>
      <c r="EQ8" s="139">
        <f t="shared" ref="EQ8" ca="1" si="453">EQ4-EQ7</f>
        <v>70.299999999999955</v>
      </c>
      <c r="ER8" s="139">
        <f t="shared" ref="ER8" ca="1" si="454">ER4-ER7</f>
        <v>64.699999999999932</v>
      </c>
      <c r="ES8" s="139">
        <f t="shared" ref="ES8" ca="1" si="455">ES4-ES7</f>
        <v>111.09999999999991</v>
      </c>
      <c r="ET8" s="139">
        <f t="shared" ref="ET8" ca="1" si="456">ET4-ET7</f>
        <v>69.099999999999909</v>
      </c>
      <c r="EU8" s="139">
        <f t="shared" ref="EU8" ca="1" si="457">EU4-EU7</f>
        <v>84.299999999999955</v>
      </c>
      <c r="EV8" s="139">
        <f t="shared" ref="EV8" ca="1" si="458">EV4-EV7</f>
        <v>80.899999999999977</v>
      </c>
      <c r="EW8" s="139">
        <f t="shared" ref="EW8" ca="1" si="459">EW4-EW7</f>
        <v>78.699999999999932</v>
      </c>
      <c r="EX8" s="139">
        <f t="shared" ref="EX8" ca="1" si="460">EX4-EX7</f>
        <v>93.5</v>
      </c>
      <c r="EY8" s="139">
        <f t="shared" ref="EY8" ca="1" si="461">EY4-EY7</f>
        <v>80.299999999999955</v>
      </c>
      <c r="EZ8" s="139">
        <f t="shared" ref="EZ8" ca="1" si="462">EZ4-EZ7</f>
        <v>80.899999999999977</v>
      </c>
      <c r="FA8" s="139">
        <f t="shared" ref="FA8" ca="1" si="463">FA4-FA7</f>
        <v>111.89999999999998</v>
      </c>
      <c r="FB8" s="139">
        <f t="shared" ref="FB8" ca="1" si="464">FB4-FB7</f>
        <v>98.299999999999955</v>
      </c>
      <c r="FC8" s="139">
        <f t="shared" ref="FC8" ca="1" si="465">FC4-FC7</f>
        <v>102.09999999999991</v>
      </c>
      <c r="FD8" s="139">
        <f t="shared" ref="FD8" ca="1" si="466">FD4-FD7</f>
        <v>99.899999999999977</v>
      </c>
      <c r="FE8" s="139">
        <f t="shared" ref="FE8" ca="1" si="467">FE4-FE7</f>
        <v>68.299999999999955</v>
      </c>
      <c r="FI8" s="139">
        <f ca="1">FI4-FI7</f>
        <v>53.299999999999955</v>
      </c>
      <c r="FJ8" s="139">
        <f t="shared" ref="FJ8" ca="1" si="468">FJ4-FJ7</f>
        <v>78.5</v>
      </c>
      <c r="FK8" s="139">
        <f t="shared" ref="FK8" ca="1" si="469">FK4-FK7</f>
        <v>69.099999999999909</v>
      </c>
      <c r="FL8" s="139">
        <f t="shared" ref="FL8" ca="1" si="470">FL4-FL7</f>
        <v>82.299999999999955</v>
      </c>
      <c r="FM8" s="139">
        <f t="shared" ref="FM8" ca="1" si="471">FM4-FM7</f>
        <v>99.299999999999955</v>
      </c>
      <c r="FN8" s="139">
        <f t="shared" ref="FN8" ca="1" si="472">FN4-FN7</f>
        <v>78.5</v>
      </c>
      <c r="FO8" s="139">
        <f t="shared" ref="FO8" ca="1" si="473">FO4-FO7</f>
        <v>114.69999999999993</v>
      </c>
      <c r="FP8" s="139">
        <f t="shared" ref="FP8" ca="1" si="474">FP4-FP7</f>
        <v>97.099999999999909</v>
      </c>
      <c r="FQ8" s="139">
        <f t="shared" ref="FQ8" ca="1" si="475">FQ4-FQ7</f>
        <v>71.299999999999955</v>
      </c>
      <c r="FR8" s="139">
        <f t="shared" ref="FR8" ca="1" si="476">FR4-FR7</f>
        <v>59.699999999999932</v>
      </c>
      <c r="FS8" s="139">
        <f t="shared" ref="FS8" ca="1" si="477">FS4-FS7</f>
        <v>83.899999999999977</v>
      </c>
      <c r="FT8" s="139">
        <f t="shared" ref="FT8" ca="1" si="478">FT4-FT7</f>
        <v>53.299999999999955</v>
      </c>
      <c r="FU8" s="139">
        <f t="shared" ref="FU8" ca="1" si="479">FU4-FU7</f>
        <v>102.09999999999991</v>
      </c>
      <c r="FV8" s="139">
        <f t="shared" ref="FV8" ca="1" si="480">FV4-FV7</f>
        <v>74.099999999999909</v>
      </c>
      <c r="FW8" s="139">
        <f t="shared" ref="FW8" ca="1" si="481">FW4-FW7</f>
        <v>59.699999999999932</v>
      </c>
      <c r="FX8" s="139">
        <f t="shared" ref="FX8" ca="1" si="482">FX4-FX7</f>
        <v>114.69999999999993</v>
      </c>
      <c r="FY8" s="139">
        <f t="shared" ref="FY8" ca="1" si="483">FY4-FY7</f>
        <v>119.5</v>
      </c>
      <c r="FZ8" s="139">
        <f t="shared" ref="FZ8" ca="1" si="484">FZ4-FZ7</f>
        <v>96.5</v>
      </c>
      <c r="GA8" s="139">
        <f t="shared" ref="GA8" ca="1" si="485">GA4-GA7</f>
        <v>77.299999999999955</v>
      </c>
      <c r="GB8" s="139">
        <f t="shared" ref="GB8" ca="1" si="486">GB4-GB7</f>
        <v>61.099999999999909</v>
      </c>
      <c r="GD8" s="148"/>
      <c r="GE8" s="148"/>
      <c r="GF8" s="148"/>
      <c r="GG8" s="148"/>
      <c r="GH8" s="148"/>
      <c r="GI8" s="148"/>
      <c r="GJ8" s="148"/>
      <c r="GK8" s="148"/>
      <c r="GL8" s="148"/>
      <c r="GM8" s="148"/>
      <c r="GN8" s="148"/>
      <c r="GO8" s="148"/>
      <c r="GP8" s="148"/>
      <c r="GQ8" s="148"/>
      <c r="GR8" s="148"/>
      <c r="GS8" s="148"/>
      <c r="GT8" s="148"/>
      <c r="GU8" s="148"/>
      <c r="GV8" s="148"/>
      <c r="GW8" s="148"/>
      <c r="GX8" s="148"/>
      <c r="GY8" s="148"/>
      <c r="GZ8" s="148"/>
      <c r="HA8" s="148"/>
      <c r="HB8" s="148"/>
      <c r="HC8" s="148"/>
      <c r="HD8" s="148"/>
      <c r="HE8" s="148"/>
      <c r="HF8" s="148"/>
      <c r="HG8" s="148"/>
      <c r="HH8" s="148"/>
      <c r="HI8" s="148"/>
      <c r="HJ8" s="148"/>
      <c r="HK8" s="148"/>
      <c r="HL8" s="148"/>
      <c r="HM8" s="148"/>
      <c r="HN8" s="148"/>
      <c r="HO8" s="148"/>
      <c r="HP8" s="148"/>
      <c r="HQ8" s="148"/>
      <c r="HR8" s="148"/>
      <c r="HS8" s="148"/>
      <c r="HT8" s="148"/>
      <c r="HU8" s="148"/>
      <c r="HV8" s="148"/>
      <c r="HW8" s="148"/>
      <c r="HX8" s="148"/>
      <c r="HY8" s="148"/>
      <c r="HZ8" s="148"/>
      <c r="IA8" s="148"/>
      <c r="IB8" s="148"/>
      <c r="IC8" s="148"/>
      <c r="ID8" s="148"/>
      <c r="IE8" s="148"/>
      <c r="IF8" s="148"/>
      <c r="IG8" s="148"/>
      <c r="IH8" s="148"/>
      <c r="II8" s="148"/>
      <c r="IJ8" s="148"/>
      <c r="IK8" s="148"/>
      <c r="IL8" s="148"/>
      <c r="IM8" s="148"/>
      <c r="IN8" s="148"/>
      <c r="IO8" s="148"/>
      <c r="IP8" s="148"/>
      <c r="IQ8" s="148"/>
      <c r="IR8" s="148"/>
      <c r="IS8" s="148"/>
      <c r="IT8" s="131"/>
      <c r="IU8" s="148"/>
      <c r="IW8" s="137" t="s">
        <v>942</v>
      </c>
      <c r="JC8" s="118">
        <v>3</v>
      </c>
      <c r="JD8" s="140" t="s">
        <v>946</v>
      </c>
      <c r="JF8" s="153">
        <f>LARGE($JP$2:$JP$19, 3)</f>
        <v>85</v>
      </c>
      <c r="JG8" s="153">
        <f>$C$19*1.5</f>
        <v>129</v>
      </c>
      <c r="JH8" s="153">
        <f>JF8-JG8+100</f>
        <v>56</v>
      </c>
      <c r="JL8" s="118" t="str">
        <f>$L$6</f>
        <v>J.Williams</v>
      </c>
      <c r="JM8" s="118">
        <f>$O$6</f>
        <v>83</v>
      </c>
      <c r="JO8" s="118" t="str">
        <f>$S$4</f>
        <v>D.Penner</v>
      </c>
      <c r="JP8" s="118">
        <f>$V$4</f>
        <v>83</v>
      </c>
    </row>
    <row r="9" spans="1:276">
      <c r="A9" s="142"/>
      <c r="B9" s="142"/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J9" s="118" t="s">
        <v>913</v>
      </c>
      <c r="AK9" s="118">
        <f>AL8+1</f>
        <v>39</v>
      </c>
      <c r="AL9" s="118">
        <f>P18-1+AK9</f>
        <v>70</v>
      </c>
      <c r="AN9" s="118" t="str">
        <f ca="1">IF(AND(AN7&gt;$AL$8, AN7&lt;$AK$10), "X", "")</f>
        <v/>
      </c>
      <c r="AO9" s="133" t="str">
        <f t="shared" ref="AO9:BG9" ca="1" si="487">IF(AND(AO7&gt;$AL$8, AO7&lt;$AK$10), "X", "")</f>
        <v/>
      </c>
      <c r="AP9" s="133" t="str">
        <f t="shared" ca="1" si="487"/>
        <v/>
      </c>
      <c r="AQ9" s="133" t="str">
        <f t="shared" ca="1" si="487"/>
        <v/>
      </c>
      <c r="AR9" s="133" t="str">
        <f t="shared" ca="1" si="487"/>
        <v/>
      </c>
      <c r="AS9" s="133" t="str">
        <f t="shared" ca="1" si="487"/>
        <v>X</v>
      </c>
      <c r="AT9" s="133" t="str">
        <f t="shared" ca="1" si="487"/>
        <v/>
      </c>
      <c r="AU9" s="133" t="str">
        <f t="shared" ca="1" si="487"/>
        <v/>
      </c>
      <c r="AV9" s="133" t="str">
        <f t="shared" ca="1" si="487"/>
        <v/>
      </c>
      <c r="AW9" s="133" t="str">
        <f t="shared" ca="1" si="487"/>
        <v/>
      </c>
      <c r="AX9" s="133" t="str">
        <f t="shared" ca="1" si="487"/>
        <v>X</v>
      </c>
      <c r="AY9" s="133" t="str">
        <f t="shared" ca="1" si="487"/>
        <v/>
      </c>
      <c r="AZ9" s="133" t="str">
        <f t="shared" ca="1" si="487"/>
        <v>X</v>
      </c>
      <c r="BA9" s="133" t="str">
        <f t="shared" ca="1" si="487"/>
        <v/>
      </c>
      <c r="BB9" s="133" t="str">
        <f t="shared" ca="1" si="487"/>
        <v/>
      </c>
      <c r="BC9" s="133" t="str">
        <f t="shared" ca="1" si="487"/>
        <v/>
      </c>
      <c r="BD9" s="133" t="str">
        <f t="shared" ca="1" si="487"/>
        <v/>
      </c>
      <c r="BE9" s="133" t="str">
        <f t="shared" ca="1" si="487"/>
        <v/>
      </c>
      <c r="BF9" s="133" t="str">
        <f t="shared" ca="1" si="487"/>
        <v/>
      </c>
      <c r="BG9" s="133" t="str">
        <f t="shared" ca="1" si="487"/>
        <v/>
      </c>
      <c r="BK9" s="133" t="str">
        <f ca="1">IF(AND(BK7&gt;$AL$8, BK7&lt;$AK$10), "X", "")</f>
        <v>X</v>
      </c>
      <c r="BL9" s="133" t="str">
        <f t="shared" ref="BL9:CD9" ca="1" si="488">IF(AND(BL7&gt;$AL$8, BL7&lt;$AK$10), "X", "")</f>
        <v>X</v>
      </c>
      <c r="BM9" s="133" t="str">
        <f t="shared" ca="1" si="488"/>
        <v/>
      </c>
      <c r="BN9" s="133" t="str">
        <f t="shared" ca="1" si="488"/>
        <v/>
      </c>
      <c r="BO9" s="133" t="str">
        <f t="shared" ca="1" si="488"/>
        <v>X</v>
      </c>
      <c r="BP9" s="133" t="str">
        <f t="shared" ca="1" si="488"/>
        <v/>
      </c>
      <c r="BQ9" s="133" t="str">
        <f t="shared" ca="1" si="488"/>
        <v/>
      </c>
      <c r="BR9" s="133" t="str">
        <f t="shared" ca="1" si="488"/>
        <v>X</v>
      </c>
      <c r="BS9" s="133" t="str">
        <f t="shared" ca="1" si="488"/>
        <v>X</v>
      </c>
      <c r="BT9" s="133" t="str">
        <f t="shared" ca="1" si="488"/>
        <v/>
      </c>
      <c r="BU9" s="133" t="str">
        <f t="shared" ca="1" si="488"/>
        <v/>
      </c>
      <c r="BV9" s="133" t="str">
        <f t="shared" ca="1" si="488"/>
        <v/>
      </c>
      <c r="BW9" s="133" t="str">
        <f t="shared" ca="1" si="488"/>
        <v/>
      </c>
      <c r="BX9" s="133" t="str">
        <f t="shared" ca="1" si="488"/>
        <v/>
      </c>
      <c r="BY9" s="133" t="str">
        <f t="shared" ca="1" si="488"/>
        <v/>
      </c>
      <c r="BZ9" s="133" t="str">
        <f t="shared" ca="1" si="488"/>
        <v/>
      </c>
      <c r="CA9" s="133" t="str">
        <f t="shared" ca="1" si="488"/>
        <v/>
      </c>
      <c r="CB9" s="133" t="str">
        <f t="shared" ca="1" si="488"/>
        <v>X</v>
      </c>
      <c r="CC9" s="133" t="str">
        <f t="shared" ca="1" si="488"/>
        <v/>
      </c>
      <c r="CD9" s="133" t="str">
        <f t="shared" ca="1" si="488"/>
        <v/>
      </c>
      <c r="CH9" s="133" t="str">
        <f ca="1">IF(AND(CH7&gt;$AL$8, CH7&lt;$AK$10), "X", "")</f>
        <v/>
      </c>
      <c r="CI9" s="133" t="str">
        <f t="shared" ref="CI9:DA9" ca="1" si="489">IF(AND(CI7&gt;$AL$8, CI7&lt;$AK$10), "X", "")</f>
        <v/>
      </c>
      <c r="CJ9" s="133" t="str">
        <f t="shared" ca="1" si="489"/>
        <v>X</v>
      </c>
      <c r="CK9" s="133" t="str">
        <f t="shared" ca="1" si="489"/>
        <v/>
      </c>
      <c r="CL9" s="133" t="str">
        <f t="shared" ca="1" si="489"/>
        <v>X</v>
      </c>
      <c r="CM9" s="133" t="str">
        <f t="shared" ca="1" si="489"/>
        <v/>
      </c>
      <c r="CN9" s="133" t="str">
        <f t="shared" ca="1" si="489"/>
        <v/>
      </c>
      <c r="CO9" s="133" t="str">
        <f t="shared" ca="1" si="489"/>
        <v>X</v>
      </c>
      <c r="CP9" s="133" t="str">
        <f t="shared" ca="1" si="489"/>
        <v/>
      </c>
      <c r="CQ9" s="133" t="str">
        <f t="shared" ca="1" si="489"/>
        <v/>
      </c>
      <c r="CR9" s="133" t="str">
        <f t="shared" ca="1" si="489"/>
        <v/>
      </c>
      <c r="CS9" s="133" t="str">
        <f t="shared" ca="1" si="489"/>
        <v/>
      </c>
      <c r="CT9" s="133" t="str">
        <f t="shared" ca="1" si="489"/>
        <v>X</v>
      </c>
      <c r="CU9" s="133" t="str">
        <f t="shared" ca="1" si="489"/>
        <v>X</v>
      </c>
      <c r="CV9" s="133" t="str">
        <f t="shared" ca="1" si="489"/>
        <v/>
      </c>
      <c r="CW9" s="133" t="str">
        <f t="shared" ca="1" si="489"/>
        <v>X</v>
      </c>
      <c r="CX9" s="133" t="str">
        <f t="shared" ca="1" si="489"/>
        <v/>
      </c>
      <c r="CY9" s="133" t="str">
        <f t="shared" ca="1" si="489"/>
        <v/>
      </c>
      <c r="CZ9" s="133" t="str">
        <f t="shared" ca="1" si="489"/>
        <v/>
      </c>
      <c r="DA9" s="133" t="str">
        <f t="shared" ca="1" si="489"/>
        <v>X</v>
      </c>
      <c r="DD9" s="133" t="s">
        <v>922</v>
      </c>
      <c r="DE9" s="136">
        <f>C14+H14</f>
        <v>162</v>
      </c>
      <c r="DF9" s="134">
        <f>$D$14+$I$14</f>
        <v>177</v>
      </c>
      <c r="DG9" s="134">
        <f>$D$14+$I$14</f>
        <v>177</v>
      </c>
      <c r="DI9" s="133" t="s">
        <v>922</v>
      </c>
      <c r="DJ9" s="136">
        <f>T14+Y14</f>
        <v>168</v>
      </c>
      <c r="DK9" s="134">
        <f>$U$14+$Z$14</f>
        <v>150</v>
      </c>
      <c r="DL9" s="134">
        <f>$U$14+$Z$14</f>
        <v>150</v>
      </c>
      <c r="GD9" s="148"/>
      <c r="GE9" s="148"/>
      <c r="GF9" s="148"/>
      <c r="GG9" s="148"/>
      <c r="GH9" s="148"/>
      <c r="GI9" s="148"/>
      <c r="GJ9" s="148"/>
      <c r="GK9" s="148"/>
      <c r="GL9" s="148"/>
      <c r="GM9" s="148"/>
      <c r="GN9" s="148"/>
      <c r="GO9" s="148"/>
      <c r="GP9" s="148"/>
      <c r="GQ9" s="148"/>
      <c r="GR9" s="148"/>
      <c r="GS9" s="148"/>
      <c r="GT9" s="148"/>
      <c r="GU9" s="148"/>
      <c r="GV9" s="148"/>
      <c r="GW9" s="148"/>
      <c r="GX9" s="148"/>
      <c r="GY9" s="148"/>
      <c r="GZ9" s="148"/>
      <c r="HA9" s="148"/>
      <c r="HB9" s="148"/>
      <c r="HC9" s="148"/>
      <c r="HD9" s="148"/>
      <c r="HE9" s="148"/>
      <c r="HF9" s="148"/>
      <c r="HG9" s="148"/>
      <c r="HH9" s="148"/>
      <c r="HI9" s="148"/>
      <c r="HJ9" s="148"/>
      <c r="HK9" s="148"/>
      <c r="HL9" s="148"/>
      <c r="HM9" s="148"/>
      <c r="HN9" s="148"/>
      <c r="HO9" s="148"/>
      <c r="HP9" s="148"/>
      <c r="HQ9" s="148"/>
      <c r="HR9" s="148"/>
      <c r="HS9" s="148"/>
      <c r="HT9" s="148"/>
      <c r="HU9" s="148"/>
      <c r="HV9" s="148"/>
      <c r="HW9" s="148"/>
      <c r="HX9" s="148"/>
      <c r="HY9" s="148"/>
      <c r="HZ9" s="148"/>
      <c r="IA9" s="148"/>
      <c r="IB9" s="148"/>
      <c r="IC9" s="148"/>
      <c r="ID9" s="148"/>
      <c r="IE9" s="148"/>
      <c r="IF9" s="148"/>
      <c r="IG9" s="148"/>
      <c r="IH9" s="148"/>
      <c r="II9" s="148"/>
      <c r="IJ9" s="148"/>
      <c r="IK9" s="148"/>
      <c r="IL9" s="148"/>
      <c r="IM9" s="148"/>
      <c r="IN9" s="148"/>
      <c r="IO9" s="148"/>
      <c r="IP9" s="148"/>
      <c r="IQ9" s="148"/>
      <c r="IR9" s="148"/>
      <c r="IS9" s="148"/>
      <c r="IT9" s="131"/>
      <c r="IU9" s="148"/>
      <c r="IW9" s="118">
        <v>61</v>
      </c>
      <c r="IX9" s="118" t="str">
        <f ca="1">IF(IT5=IT14, IF(IY9&lt;IW3, 1, 0), "0")</f>
        <v>0</v>
      </c>
      <c r="IY9" s="118">
        <f ca="1">RANDBETWEEN(1,1500)</f>
        <v>269</v>
      </c>
      <c r="JA9" s="118" t="str">
        <f ca="1">IF(IT5=IT14, IF(JB9&lt;IX3, 1, 0), "0")</f>
        <v>0</v>
      </c>
      <c r="JB9" s="137">
        <f ca="1">RANDBETWEEN(1,1500)</f>
        <v>53</v>
      </c>
      <c r="JC9" s="118">
        <v>4</v>
      </c>
      <c r="JD9" s="140" t="s">
        <v>945</v>
      </c>
      <c r="JF9" s="118">
        <f>LARGE(JM2:JM19, 4)</f>
        <v>85</v>
      </c>
      <c r="JG9" s="153">
        <f>$T$19*1.5</f>
        <v>139.5</v>
      </c>
      <c r="JH9" s="153">
        <f t="shared" si="243"/>
        <v>45.5</v>
      </c>
      <c r="JL9" s="118" t="str">
        <f>$B$8</f>
        <v>A.Kostitsyn</v>
      </c>
      <c r="JM9" s="118">
        <f>$E$8</f>
        <v>82</v>
      </c>
      <c r="JO9" s="118" t="str">
        <f>$S$14</f>
        <v>B.McCabe</v>
      </c>
      <c r="JP9" s="118">
        <f>$V$14</f>
        <v>83</v>
      </c>
    </row>
    <row r="10" spans="1:276">
      <c r="A10" s="142"/>
      <c r="B10" s="142" t="s">
        <v>857</v>
      </c>
      <c r="C10" s="142"/>
      <c r="D10" s="142"/>
      <c r="E10" s="142"/>
      <c r="F10" s="142"/>
      <c r="G10" s="142" t="s">
        <v>857</v>
      </c>
      <c r="H10" s="142"/>
      <c r="I10" s="142"/>
      <c r="J10" s="142"/>
      <c r="K10" s="142"/>
      <c r="L10" s="142"/>
      <c r="M10" s="142"/>
      <c r="N10" s="142"/>
      <c r="O10" s="142"/>
      <c r="P10" s="142"/>
      <c r="R10" s="121"/>
      <c r="S10" s="121" t="s">
        <v>857</v>
      </c>
      <c r="T10" s="121"/>
      <c r="U10" s="121"/>
      <c r="V10" s="121"/>
      <c r="W10" s="121"/>
      <c r="X10" s="121" t="s">
        <v>857</v>
      </c>
      <c r="Y10" s="121"/>
      <c r="Z10" s="121"/>
      <c r="AA10" s="121"/>
      <c r="AB10" s="121"/>
      <c r="AC10" s="121"/>
      <c r="AD10" s="121"/>
      <c r="AE10" s="121"/>
      <c r="AF10" s="121"/>
      <c r="AG10" s="121"/>
      <c r="AJ10" s="118" t="s">
        <v>912</v>
      </c>
      <c r="AK10" s="118">
        <f>AL9+1</f>
        <v>71</v>
      </c>
      <c r="AL10" s="118">
        <f>P19-1+AK10</f>
        <v>100</v>
      </c>
      <c r="AN10" s="118" t="str">
        <f ca="1">IF(AN7&gt;$AL$9, "X", "")</f>
        <v>X</v>
      </c>
      <c r="AO10" s="133" t="str">
        <f t="shared" ref="AO10:BG10" ca="1" si="490">IF(AO7&gt;$AL$9, "X", "")</f>
        <v/>
      </c>
      <c r="AP10" s="133" t="str">
        <f t="shared" ca="1" si="490"/>
        <v/>
      </c>
      <c r="AQ10" s="133" t="str">
        <f t="shared" ca="1" si="490"/>
        <v/>
      </c>
      <c r="AR10" s="133" t="str">
        <f t="shared" ca="1" si="490"/>
        <v/>
      </c>
      <c r="AS10" s="133" t="str">
        <f t="shared" ca="1" si="490"/>
        <v/>
      </c>
      <c r="AT10" s="133" t="str">
        <f t="shared" ca="1" si="490"/>
        <v/>
      </c>
      <c r="AU10" s="133" t="str">
        <f t="shared" ca="1" si="490"/>
        <v>X</v>
      </c>
      <c r="AV10" s="133" t="str">
        <f t="shared" ca="1" si="490"/>
        <v/>
      </c>
      <c r="AW10" s="133" t="str">
        <f t="shared" ca="1" si="490"/>
        <v/>
      </c>
      <c r="AX10" s="133" t="str">
        <f t="shared" ca="1" si="490"/>
        <v/>
      </c>
      <c r="AY10" s="133" t="str">
        <f t="shared" ca="1" si="490"/>
        <v>X</v>
      </c>
      <c r="AZ10" s="133" t="str">
        <f t="shared" ca="1" si="490"/>
        <v/>
      </c>
      <c r="BA10" s="133" t="str">
        <f t="shared" ca="1" si="490"/>
        <v>X</v>
      </c>
      <c r="BB10" s="133" t="str">
        <f t="shared" ca="1" si="490"/>
        <v>X</v>
      </c>
      <c r="BC10" s="133" t="str">
        <f t="shared" ca="1" si="490"/>
        <v/>
      </c>
      <c r="BD10" s="133" t="str">
        <f t="shared" ca="1" si="490"/>
        <v/>
      </c>
      <c r="BE10" s="133" t="str">
        <f t="shared" ca="1" si="490"/>
        <v>X</v>
      </c>
      <c r="BF10" s="133" t="str">
        <f t="shared" ca="1" si="490"/>
        <v/>
      </c>
      <c r="BG10" s="133" t="str">
        <f t="shared" ca="1" si="490"/>
        <v/>
      </c>
      <c r="BK10" s="133" t="str">
        <f ca="1">IF(BK7&gt;$AL$9, "X", "")</f>
        <v/>
      </c>
      <c r="BL10" s="133" t="str">
        <f t="shared" ref="BL10:CD10" ca="1" si="491">IF(BL7&gt;$AL$9, "X", "")</f>
        <v/>
      </c>
      <c r="BM10" s="133" t="str">
        <f t="shared" ca="1" si="491"/>
        <v>X</v>
      </c>
      <c r="BN10" s="133" t="str">
        <f t="shared" ca="1" si="491"/>
        <v>X</v>
      </c>
      <c r="BO10" s="133" t="str">
        <f t="shared" ca="1" si="491"/>
        <v/>
      </c>
      <c r="BP10" s="133" t="str">
        <f t="shared" ca="1" si="491"/>
        <v>X</v>
      </c>
      <c r="BQ10" s="133" t="str">
        <f t="shared" ca="1" si="491"/>
        <v>X</v>
      </c>
      <c r="BR10" s="133" t="str">
        <f t="shared" ca="1" si="491"/>
        <v/>
      </c>
      <c r="BS10" s="133" t="str">
        <f t="shared" ca="1" si="491"/>
        <v/>
      </c>
      <c r="BT10" s="133" t="str">
        <f t="shared" ca="1" si="491"/>
        <v/>
      </c>
      <c r="BU10" s="133" t="str">
        <f t="shared" ca="1" si="491"/>
        <v/>
      </c>
      <c r="BV10" s="133" t="str">
        <f t="shared" ca="1" si="491"/>
        <v>X</v>
      </c>
      <c r="BW10" s="133" t="str">
        <f t="shared" ca="1" si="491"/>
        <v/>
      </c>
      <c r="BX10" s="133" t="str">
        <f t="shared" ca="1" si="491"/>
        <v/>
      </c>
      <c r="BY10" s="133" t="str">
        <f t="shared" ca="1" si="491"/>
        <v/>
      </c>
      <c r="BZ10" s="133" t="str">
        <f t="shared" ca="1" si="491"/>
        <v/>
      </c>
      <c r="CA10" s="133" t="str">
        <f t="shared" ca="1" si="491"/>
        <v/>
      </c>
      <c r="CB10" s="133" t="str">
        <f t="shared" ca="1" si="491"/>
        <v/>
      </c>
      <c r="CC10" s="133" t="str">
        <f t="shared" ca="1" si="491"/>
        <v>X</v>
      </c>
      <c r="CD10" s="133" t="str">
        <f t="shared" ca="1" si="491"/>
        <v/>
      </c>
      <c r="CH10" s="133" t="str">
        <f ca="1">IF(CH7&gt;$AL$9, "X", "")</f>
        <v/>
      </c>
      <c r="CI10" s="133" t="str">
        <f t="shared" ref="CI10:DA10" ca="1" si="492">IF(CI7&gt;$AL$9, "X", "")</f>
        <v/>
      </c>
      <c r="CJ10" s="133" t="str">
        <f t="shared" ca="1" si="492"/>
        <v/>
      </c>
      <c r="CK10" s="133" t="str">
        <f t="shared" ca="1" si="492"/>
        <v/>
      </c>
      <c r="CL10" s="133" t="str">
        <f t="shared" ca="1" si="492"/>
        <v/>
      </c>
      <c r="CM10" s="133" t="str">
        <f t="shared" ca="1" si="492"/>
        <v/>
      </c>
      <c r="CN10" s="133" t="str">
        <f t="shared" ca="1" si="492"/>
        <v>X</v>
      </c>
      <c r="CO10" s="133" t="str">
        <f t="shared" ca="1" si="492"/>
        <v/>
      </c>
      <c r="CP10" s="133" t="str">
        <f t="shared" ca="1" si="492"/>
        <v/>
      </c>
      <c r="CQ10" s="133" t="str">
        <f t="shared" ca="1" si="492"/>
        <v>X</v>
      </c>
      <c r="CR10" s="133" t="str">
        <f t="shared" ca="1" si="492"/>
        <v/>
      </c>
      <c r="CS10" s="133" t="str">
        <f t="shared" ca="1" si="492"/>
        <v/>
      </c>
      <c r="CT10" s="133" t="str">
        <f t="shared" ca="1" si="492"/>
        <v/>
      </c>
      <c r="CU10" s="133" t="str">
        <f t="shared" ca="1" si="492"/>
        <v/>
      </c>
      <c r="CV10" s="133" t="str">
        <f t="shared" ca="1" si="492"/>
        <v>X</v>
      </c>
      <c r="CW10" s="133" t="str">
        <f t="shared" ca="1" si="492"/>
        <v/>
      </c>
      <c r="CX10" s="133" t="str">
        <f t="shared" ca="1" si="492"/>
        <v/>
      </c>
      <c r="CY10" s="133" t="str">
        <f t="shared" ca="1" si="492"/>
        <v/>
      </c>
      <c r="CZ10" s="133" t="str">
        <f t="shared" ca="1" si="492"/>
        <v/>
      </c>
      <c r="DA10" s="133" t="str">
        <f t="shared" ca="1" si="492"/>
        <v/>
      </c>
      <c r="DD10" s="133" t="s">
        <v>923</v>
      </c>
      <c r="DE10" s="136">
        <f>C16+H16</f>
        <v>161</v>
      </c>
      <c r="DF10" s="134">
        <f>$D$16+$I$16</f>
        <v>160</v>
      </c>
      <c r="DG10" s="134">
        <f>$D$16+$I$16</f>
        <v>160</v>
      </c>
      <c r="DI10" s="133" t="s">
        <v>923</v>
      </c>
      <c r="DJ10" s="136">
        <f>T16+Y16</f>
        <v>161</v>
      </c>
      <c r="DK10" s="134">
        <f>$U$16+$Z$16</f>
        <v>155</v>
      </c>
      <c r="DL10" s="134">
        <f>$U$16+$Z$16</f>
        <v>155</v>
      </c>
      <c r="DN10" s="117" t="s">
        <v>916</v>
      </c>
      <c r="DO10" s="104">
        <v>1</v>
      </c>
      <c r="DP10" s="104">
        <v>2</v>
      </c>
      <c r="DQ10" s="104">
        <v>3</v>
      </c>
      <c r="DR10" s="104">
        <v>4</v>
      </c>
      <c r="DS10" s="104">
        <v>5</v>
      </c>
      <c r="DT10" s="104">
        <v>6</v>
      </c>
      <c r="DU10" s="104">
        <v>7</v>
      </c>
      <c r="DV10" s="104">
        <v>8</v>
      </c>
      <c r="DW10" s="104">
        <v>9</v>
      </c>
      <c r="DX10" s="104">
        <v>10</v>
      </c>
      <c r="DY10" s="104">
        <v>11</v>
      </c>
      <c r="DZ10" s="104">
        <v>12</v>
      </c>
      <c r="EA10" s="104">
        <v>13</v>
      </c>
      <c r="EB10" s="104">
        <v>14</v>
      </c>
      <c r="EC10" s="104">
        <v>15</v>
      </c>
      <c r="ED10" s="104">
        <v>16</v>
      </c>
      <c r="EE10" s="104">
        <v>17</v>
      </c>
      <c r="EF10" s="104">
        <v>18</v>
      </c>
      <c r="EG10" s="104">
        <v>19</v>
      </c>
      <c r="EH10" s="104">
        <v>20</v>
      </c>
      <c r="EI10" s="104" t="s">
        <v>759</v>
      </c>
      <c r="EJ10" s="104"/>
      <c r="EK10" s="104" t="s">
        <v>760</v>
      </c>
      <c r="EL10" s="104">
        <v>21</v>
      </c>
      <c r="EM10" s="104">
        <v>22</v>
      </c>
      <c r="EN10" s="104">
        <v>23</v>
      </c>
      <c r="EO10" s="104">
        <v>24</v>
      </c>
      <c r="EP10" s="104">
        <v>25</v>
      </c>
      <c r="EQ10" s="104">
        <v>26</v>
      </c>
      <c r="ER10" s="104">
        <v>27</v>
      </c>
      <c r="ES10" s="104">
        <v>28</v>
      </c>
      <c r="ET10" s="104">
        <v>29</v>
      </c>
      <c r="EU10" s="104">
        <v>30</v>
      </c>
      <c r="EV10" s="104">
        <v>31</v>
      </c>
      <c r="EW10" s="104">
        <v>32</v>
      </c>
      <c r="EX10" s="104">
        <v>33</v>
      </c>
      <c r="EY10" s="104">
        <v>34</v>
      </c>
      <c r="EZ10" s="104">
        <v>35</v>
      </c>
      <c r="FA10" s="104">
        <v>36</v>
      </c>
      <c r="FB10" s="104">
        <v>37</v>
      </c>
      <c r="FC10" s="104">
        <v>38</v>
      </c>
      <c r="FD10" s="104">
        <v>39</v>
      </c>
      <c r="FE10" s="104">
        <v>40</v>
      </c>
      <c r="FF10" s="104" t="s">
        <v>762</v>
      </c>
      <c r="FG10" s="104"/>
      <c r="FH10" s="104" t="s">
        <v>763</v>
      </c>
      <c r="FI10" s="104">
        <v>41</v>
      </c>
      <c r="FJ10" s="104">
        <v>42</v>
      </c>
      <c r="FK10" s="104">
        <v>43</v>
      </c>
      <c r="FL10" s="104">
        <v>44</v>
      </c>
      <c r="FM10" s="104">
        <v>45</v>
      </c>
      <c r="FN10" s="104">
        <v>46</v>
      </c>
      <c r="FO10" s="104">
        <v>47</v>
      </c>
      <c r="FP10" s="104">
        <v>48</v>
      </c>
      <c r="FQ10" s="104">
        <v>49</v>
      </c>
      <c r="FR10" s="104">
        <v>50</v>
      </c>
      <c r="FS10" s="104">
        <v>51</v>
      </c>
      <c r="FT10" s="104">
        <v>52</v>
      </c>
      <c r="FU10" s="104">
        <v>53</v>
      </c>
      <c r="FV10" s="104">
        <v>54</v>
      </c>
      <c r="FW10" s="104">
        <v>55</v>
      </c>
      <c r="FX10" s="104">
        <v>56</v>
      </c>
      <c r="FY10" s="104">
        <v>57</v>
      </c>
      <c r="FZ10" s="104">
        <v>58</v>
      </c>
      <c r="GA10" s="104">
        <v>59</v>
      </c>
      <c r="GB10" s="104">
        <v>60</v>
      </c>
      <c r="GC10" s="104" t="s">
        <v>764</v>
      </c>
      <c r="GD10" s="148"/>
      <c r="GE10" s="138" t="s">
        <v>916</v>
      </c>
      <c r="GF10" s="150">
        <v>1</v>
      </c>
      <c r="GG10" s="150">
        <v>2</v>
      </c>
      <c r="GH10" s="150">
        <v>3</v>
      </c>
      <c r="GI10" s="150">
        <v>4</v>
      </c>
      <c r="GJ10" s="150">
        <v>5</v>
      </c>
      <c r="GK10" s="150">
        <v>6</v>
      </c>
      <c r="GL10" s="150">
        <v>7</v>
      </c>
      <c r="GM10" s="150">
        <v>8</v>
      </c>
      <c r="GN10" s="150">
        <v>9</v>
      </c>
      <c r="GO10" s="150">
        <v>10</v>
      </c>
      <c r="GP10" s="150">
        <v>11</v>
      </c>
      <c r="GQ10" s="150">
        <v>12</v>
      </c>
      <c r="GR10" s="150">
        <v>13</v>
      </c>
      <c r="GS10" s="150">
        <v>14</v>
      </c>
      <c r="GT10" s="150">
        <v>15</v>
      </c>
      <c r="GU10" s="150">
        <v>16</v>
      </c>
      <c r="GV10" s="150">
        <v>17</v>
      </c>
      <c r="GW10" s="150">
        <v>18</v>
      </c>
      <c r="GX10" s="150">
        <v>19</v>
      </c>
      <c r="GY10" s="150">
        <v>20</v>
      </c>
      <c r="GZ10" s="150" t="s">
        <v>759</v>
      </c>
      <c r="HA10" s="149"/>
      <c r="HB10" s="150" t="s">
        <v>760</v>
      </c>
      <c r="HC10" s="150">
        <v>21</v>
      </c>
      <c r="HD10" s="150">
        <v>22</v>
      </c>
      <c r="HE10" s="150">
        <v>23</v>
      </c>
      <c r="HF10" s="150">
        <v>24</v>
      </c>
      <c r="HG10" s="150">
        <v>25</v>
      </c>
      <c r="HH10" s="150">
        <v>26</v>
      </c>
      <c r="HI10" s="150">
        <v>27</v>
      </c>
      <c r="HJ10" s="150">
        <v>28</v>
      </c>
      <c r="HK10" s="150">
        <v>29</v>
      </c>
      <c r="HL10" s="150">
        <v>30</v>
      </c>
      <c r="HM10" s="150">
        <v>31</v>
      </c>
      <c r="HN10" s="150">
        <v>32</v>
      </c>
      <c r="HO10" s="150">
        <v>33</v>
      </c>
      <c r="HP10" s="150">
        <v>34</v>
      </c>
      <c r="HQ10" s="150">
        <v>35</v>
      </c>
      <c r="HR10" s="150">
        <v>36</v>
      </c>
      <c r="HS10" s="150">
        <v>37</v>
      </c>
      <c r="HT10" s="150">
        <v>38</v>
      </c>
      <c r="HU10" s="150">
        <v>39</v>
      </c>
      <c r="HV10" s="150">
        <v>40</v>
      </c>
      <c r="HW10" s="150" t="s">
        <v>762</v>
      </c>
      <c r="HX10" s="149"/>
      <c r="HY10" s="150" t="s">
        <v>763</v>
      </c>
      <c r="HZ10" s="150">
        <v>41</v>
      </c>
      <c r="IA10" s="150">
        <v>42</v>
      </c>
      <c r="IB10" s="150">
        <v>43</v>
      </c>
      <c r="IC10" s="150">
        <v>44</v>
      </c>
      <c r="ID10" s="150">
        <v>45</v>
      </c>
      <c r="IE10" s="150">
        <v>46</v>
      </c>
      <c r="IF10" s="150">
        <v>47</v>
      </c>
      <c r="IG10" s="150">
        <v>48</v>
      </c>
      <c r="IH10" s="150">
        <v>49</v>
      </c>
      <c r="II10" s="150">
        <v>50</v>
      </c>
      <c r="IJ10" s="150">
        <v>51</v>
      </c>
      <c r="IK10" s="150">
        <v>52</v>
      </c>
      <c r="IL10" s="150">
        <v>53</v>
      </c>
      <c r="IM10" s="150">
        <v>54</v>
      </c>
      <c r="IN10" s="150">
        <v>55</v>
      </c>
      <c r="IO10" s="150">
        <v>56</v>
      </c>
      <c r="IP10" s="150">
        <v>57</v>
      </c>
      <c r="IQ10" s="150">
        <v>58</v>
      </c>
      <c r="IR10" s="150">
        <v>59</v>
      </c>
      <c r="IS10" s="150">
        <v>60</v>
      </c>
      <c r="IT10" s="150" t="s">
        <v>764</v>
      </c>
      <c r="IU10" s="148"/>
      <c r="IW10" s="118">
        <v>62</v>
      </c>
      <c r="IX10" s="118" t="str">
        <f ca="1">IF(AND(IT5=IT14,IX9=JA9), IF(IY10&lt;IW3, 1,0),"0")</f>
        <v>0</v>
      </c>
      <c r="IY10" s="137">
        <f t="shared" ref="IY10:IY13" ca="1" si="493">RANDBETWEEN(1,1500)</f>
        <v>1243</v>
      </c>
      <c r="JA10" s="118" t="str">
        <f ca="1">IF(AND(IT5=IT14,IX9=JA9), IF(JB10&lt;IX3, 1,0),"0")</f>
        <v>0</v>
      </c>
      <c r="JB10" s="137">
        <f t="shared" ref="JB10:JB13" ca="1" si="494">RANDBETWEEN(1,1500)</f>
        <v>1429</v>
      </c>
      <c r="JC10" s="118">
        <v>4</v>
      </c>
      <c r="JD10" s="140" t="s">
        <v>946</v>
      </c>
      <c r="JF10" s="153">
        <f>LARGE($JP$2:$JP$19, 4)</f>
        <v>85</v>
      </c>
      <c r="JG10" s="153">
        <f>$C$19*1.5</f>
        <v>129</v>
      </c>
      <c r="JH10" s="153">
        <f t="shared" si="243"/>
        <v>56</v>
      </c>
      <c r="JL10" s="118" t="str">
        <f>$L$8</f>
        <v>J.Lupul</v>
      </c>
      <c r="JM10" s="118">
        <f>$O$8</f>
        <v>81</v>
      </c>
      <c r="JO10" s="118" t="str">
        <f>$S$2</f>
        <v>P.Elias</v>
      </c>
      <c r="JP10" s="118">
        <f>$V$2</f>
        <v>80</v>
      </c>
    </row>
    <row r="11" spans="1:276">
      <c r="A11" s="142"/>
      <c r="B11" s="142"/>
      <c r="C11" s="142" t="s">
        <v>840</v>
      </c>
      <c r="D11" s="93" t="s">
        <v>9</v>
      </c>
      <c r="E11" s="142" t="s">
        <v>841</v>
      </c>
      <c r="F11" s="142" t="s">
        <v>842</v>
      </c>
      <c r="G11" s="142"/>
      <c r="H11" s="142" t="s">
        <v>840</v>
      </c>
      <c r="I11" s="93" t="s">
        <v>9</v>
      </c>
      <c r="J11" s="142" t="s">
        <v>841</v>
      </c>
      <c r="K11" s="142" t="s">
        <v>842</v>
      </c>
      <c r="L11" s="142"/>
      <c r="M11" s="142"/>
      <c r="N11" s="142"/>
      <c r="O11" s="142"/>
      <c r="P11" s="142"/>
      <c r="R11" s="121"/>
      <c r="S11" s="121"/>
      <c r="T11" s="121" t="s">
        <v>840</v>
      </c>
      <c r="U11" s="93" t="s">
        <v>9</v>
      </c>
      <c r="V11" s="121" t="s">
        <v>841</v>
      </c>
      <c r="W11" s="121" t="s">
        <v>842</v>
      </c>
      <c r="X11" s="121"/>
      <c r="Y11" s="121" t="s">
        <v>840</v>
      </c>
      <c r="Z11" s="93" t="s">
        <v>9</v>
      </c>
      <c r="AA11" s="121" t="s">
        <v>841</v>
      </c>
      <c r="AB11" s="121" t="s">
        <v>842</v>
      </c>
      <c r="AC11" s="121"/>
      <c r="AD11" s="121"/>
      <c r="AE11" s="121"/>
      <c r="AF11" s="121"/>
      <c r="AG11" s="121"/>
      <c r="DE11" s="136"/>
      <c r="DF11" s="134"/>
      <c r="DG11" s="134"/>
      <c r="DJ11" s="136"/>
      <c r="DK11" s="134"/>
      <c r="DL11" s="134"/>
      <c r="DN11" s="137" t="s">
        <v>739</v>
      </c>
      <c r="DO11" s="145">
        <f ca="1">IF(AN14="X", $DJ$3, IF(AN15="X", $DJ$4, IF(AN16="X", $DJ$5, $DJ$6)))</f>
        <v>253</v>
      </c>
      <c r="DP11" s="145">
        <f t="shared" ref="DP11:EH11" ca="1" si="495">IF(AO14="X", $DJ$3, IF(AO15="X", $DJ$4, IF(AO16="X", $DJ$5, $DJ$6)))</f>
        <v>253</v>
      </c>
      <c r="DQ11" s="145">
        <f t="shared" ca="1" si="495"/>
        <v>253</v>
      </c>
      <c r="DR11" s="145">
        <f t="shared" ca="1" si="495"/>
        <v>247</v>
      </c>
      <c r="DS11" s="145">
        <f t="shared" ca="1" si="495"/>
        <v>253</v>
      </c>
      <c r="DT11" s="145">
        <f t="shared" ca="1" si="495"/>
        <v>236</v>
      </c>
      <c r="DU11" s="145">
        <f t="shared" ca="1" si="495"/>
        <v>236</v>
      </c>
      <c r="DV11" s="145">
        <f t="shared" ca="1" si="495"/>
        <v>247</v>
      </c>
      <c r="DW11" s="145">
        <f t="shared" ca="1" si="495"/>
        <v>253</v>
      </c>
      <c r="DX11" s="145">
        <f t="shared" ca="1" si="495"/>
        <v>236</v>
      </c>
      <c r="DY11" s="145">
        <f t="shared" ca="1" si="495"/>
        <v>236</v>
      </c>
      <c r="DZ11" s="145">
        <f t="shared" ca="1" si="495"/>
        <v>267</v>
      </c>
      <c r="EA11" s="145">
        <f t="shared" ca="1" si="495"/>
        <v>267</v>
      </c>
      <c r="EB11" s="145">
        <f t="shared" ca="1" si="495"/>
        <v>236</v>
      </c>
      <c r="EC11" s="145">
        <f t="shared" ca="1" si="495"/>
        <v>253</v>
      </c>
      <c r="ED11" s="145">
        <f t="shared" ca="1" si="495"/>
        <v>267</v>
      </c>
      <c r="EE11" s="145">
        <f t="shared" ca="1" si="495"/>
        <v>236</v>
      </c>
      <c r="EF11" s="145">
        <f t="shared" ca="1" si="495"/>
        <v>253</v>
      </c>
      <c r="EG11" s="145">
        <f t="shared" ca="1" si="495"/>
        <v>253</v>
      </c>
      <c r="EH11" s="145">
        <f t="shared" ca="1" si="495"/>
        <v>267</v>
      </c>
      <c r="EL11" s="145">
        <f ca="1">IF(BK14="X", $DJ$3, IF(BK15="X", $DJ$4, IF(BK16="X", $DJ$5, $DJ$6)))</f>
        <v>253</v>
      </c>
      <c r="EM11" s="145">
        <f t="shared" ref="EM11" ca="1" si="496">IF(BL14="X", $DJ$3, IF(BL15="X", $DJ$4, IF(BL16="X", $DJ$5, $DJ$6)))</f>
        <v>267</v>
      </c>
      <c r="EN11" s="145">
        <f t="shared" ref="EN11" ca="1" si="497">IF(BM14="X", $DJ$3, IF(BM15="X", $DJ$4, IF(BM16="X", $DJ$5, $DJ$6)))</f>
        <v>253</v>
      </c>
      <c r="EO11" s="145">
        <f t="shared" ref="EO11" ca="1" si="498">IF(BN14="X", $DJ$3, IF(BN15="X", $DJ$4, IF(BN16="X", $DJ$5, $DJ$6)))</f>
        <v>247</v>
      </c>
      <c r="EP11" s="145">
        <f t="shared" ref="EP11" ca="1" si="499">IF(BO14="X", $DJ$3, IF(BO15="X", $DJ$4, IF(BO16="X", $DJ$5, $DJ$6)))</f>
        <v>247</v>
      </c>
      <c r="EQ11" s="145">
        <f t="shared" ref="EQ11" ca="1" si="500">IF(BP14="X", $DJ$3, IF(BP15="X", $DJ$4, IF(BP16="X", $DJ$5, $DJ$6)))</f>
        <v>253</v>
      </c>
      <c r="ER11" s="145">
        <f t="shared" ref="ER11" ca="1" si="501">IF(BQ14="X", $DJ$3, IF(BQ15="X", $DJ$4, IF(BQ16="X", $DJ$5, $DJ$6)))</f>
        <v>267</v>
      </c>
      <c r="ES11" s="145">
        <f t="shared" ref="ES11" ca="1" si="502">IF(BR14="X", $DJ$3, IF(BR15="X", $DJ$4, IF(BR16="X", $DJ$5, $DJ$6)))</f>
        <v>236</v>
      </c>
      <c r="ET11" s="145">
        <f t="shared" ref="ET11" ca="1" si="503">IF(BS14="X", $DJ$3, IF(BS15="X", $DJ$4, IF(BS16="X", $DJ$5, $DJ$6)))</f>
        <v>253</v>
      </c>
      <c r="EU11" s="145">
        <f t="shared" ref="EU11" ca="1" si="504">IF(BT14="X", $DJ$3, IF(BT15="X", $DJ$4, IF(BT16="X", $DJ$5, $DJ$6)))</f>
        <v>236</v>
      </c>
      <c r="EV11" s="145">
        <f t="shared" ref="EV11" ca="1" si="505">IF(BU14="X", $DJ$3, IF(BU15="X", $DJ$4, IF(BU16="X", $DJ$5, $DJ$6)))</f>
        <v>267</v>
      </c>
      <c r="EW11" s="145">
        <f t="shared" ref="EW11" ca="1" si="506">IF(BV14="X", $DJ$3, IF(BV15="X", $DJ$4, IF(BV16="X", $DJ$5, $DJ$6)))</f>
        <v>267</v>
      </c>
      <c r="EX11" s="145">
        <f t="shared" ref="EX11" ca="1" si="507">IF(BW14="X", $DJ$3, IF(BW15="X", $DJ$4, IF(BW16="X", $DJ$5, $DJ$6)))</f>
        <v>267</v>
      </c>
      <c r="EY11" s="145">
        <f t="shared" ref="EY11" ca="1" si="508">IF(BX14="X", $DJ$3, IF(BX15="X", $DJ$4, IF(BX16="X", $DJ$5, $DJ$6)))</f>
        <v>253</v>
      </c>
      <c r="EZ11" s="145">
        <f t="shared" ref="EZ11" ca="1" si="509">IF(BY14="X", $DJ$3, IF(BY15="X", $DJ$4, IF(BY16="X", $DJ$5, $DJ$6)))</f>
        <v>247</v>
      </c>
      <c r="FA11" s="145">
        <f t="shared" ref="FA11" ca="1" si="510">IF(BZ14="X", $DJ$3, IF(BZ15="X", $DJ$4, IF(BZ16="X", $DJ$5, $DJ$6)))</f>
        <v>236</v>
      </c>
      <c r="FB11" s="145">
        <f t="shared" ref="FB11" ca="1" si="511">IF(CA14="X", $DJ$3, IF(CA15="X", $DJ$4, IF(CA16="X", $DJ$5, $DJ$6)))</f>
        <v>236</v>
      </c>
      <c r="FC11" s="145">
        <f t="shared" ref="FC11" ca="1" si="512">IF(CB14="X", $DJ$3, IF(CB15="X", $DJ$4, IF(CB16="X", $DJ$5, $DJ$6)))</f>
        <v>236</v>
      </c>
      <c r="FD11" s="145">
        <f t="shared" ref="FD11" ca="1" si="513">IF(CC14="X", $DJ$3, IF(CC15="X", $DJ$4, IF(CC16="X", $DJ$5, $DJ$6)))</f>
        <v>247</v>
      </c>
      <c r="FE11" s="145">
        <f t="shared" ref="FE11" ca="1" si="514">IF(CD14="X", $DJ$3, IF(CD15="X", $DJ$4, IF(CD16="X", $DJ$5, $DJ$6)))</f>
        <v>267</v>
      </c>
      <c r="FI11" s="145">
        <f ca="1">IF(CH14="X", $DJ$3, IF(CH15="X", $DJ$4, IF(CH16="X", $DJ$5, $DJ$6)))</f>
        <v>267</v>
      </c>
      <c r="FJ11" s="145">
        <f t="shared" ref="FJ11" ca="1" si="515">IF(CI14="X", $DJ$3, IF(CI15="X", $DJ$4, IF(CI16="X", $DJ$5, $DJ$6)))</f>
        <v>267</v>
      </c>
      <c r="FK11" s="145">
        <f t="shared" ref="FK11" ca="1" si="516">IF(CJ14="X", $DJ$3, IF(CJ15="X", $DJ$4, IF(CJ16="X", $DJ$5, $DJ$6)))</f>
        <v>253</v>
      </c>
      <c r="FL11" s="145">
        <f t="shared" ref="FL11" ca="1" si="517">IF(CK14="X", $DJ$3, IF(CK15="X", $DJ$4, IF(CK16="X", $DJ$5, $DJ$6)))</f>
        <v>247</v>
      </c>
      <c r="FM11" s="145">
        <f t="shared" ref="FM11" ca="1" si="518">IF(CL14="X", $DJ$3, IF(CL15="X", $DJ$4, IF(CL16="X", $DJ$5, $DJ$6)))</f>
        <v>253</v>
      </c>
      <c r="FN11" s="145">
        <f t="shared" ref="FN11" ca="1" si="519">IF(CM14="X", $DJ$3, IF(CM15="X", $DJ$4, IF(CM16="X", $DJ$5, $DJ$6)))</f>
        <v>267</v>
      </c>
      <c r="FO11" s="145">
        <f t="shared" ref="FO11" ca="1" si="520">IF(CN14="X", $DJ$3, IF(CN15="X", $DJ$4, IF(CN16="X", $DJ$5, $DJ$6)))</f>
        <v>236</v>
      </c>
      <c r="FP11" s="145">
        <f t="shared" ref="FP11" ca="1" si="521">IF(CO14="X", $DJ$3, IF(CO15="X", $DJ$4, IF(CO16="X", $DJ$5, $DJ$6)))</f>
        <v>236</v>
      </c>
      <c r="FQ11" s="145">
        <f t="shared" ref="FQ11" ca="1" si="522">IF(CP14="X", $DJ$3, IF(CP15="X", $DJ$4, IF(CP16="X", $DJ$5, $DJ$6)))</f>
        <v>253</v>
      </c>
      <c r="FR11" s="145">
        <f t="shared" ref="FR11" ca="1" si="523">IF(CQ14="X", $DJ$3, IF(CQ15="X", $DJ$4, IF(CQ16="X", $DJ$5, $DJ$6)))</f>
        <v>247</v>
      </c>
      <c r="FS11" s="145">
        <f t="shared" ref="FS11" ca="1" si="524">IF(CR14="X", $DJ$3, IF(CR15="X", $DJ$4, IF(CR16="X", $DJ$5, $DJ$6)))</f>
        <v>253</v>
      </c>
      <c r="FT11" s="145">
        <f t="shared" ref="FT11" ca="1" si="525">IF(CS14="X", $DJ$3, IF(CS15="X", $DJ$4, IF(CS16="X", $DJ$5, $DJ$6)))</f>
        <v>267</v>
      </c>
      <c r="FU11" s="145">
        <f t="shared" ref="FU11" ca="1" si="526">IF(CT14="X", $DJ$3, IF(CT15="X", $DJ$4, IF(CT16="X", $DJ$5, $DJ$6)))</f>
        <v>236</v>
      </c>
      <c r="FV11" s="145">
        <f t="shared" ref="FV11" ca="1" si="527">IF(CU14="X", $DJ$3, IF(CU15="X", $DJ$4, IF(CU16="X", $DJ$5, $DJ$6)))</f>
        <v>253</v>
      </c>
      <c r="FW11" s="145">
        <f t="shared" ref="FW11" ca="1" si="528">IF(CV14="X", $DJ$3, IF(CV15="X", $DJ$4, IF(CV16="X", $DJ$5, $DJ$6)))</f>
        <v>247</v>
      </c>
      <c r="FX11" s="145">
        <f t="shared" ref="FX11" ca="1" si="529">IF(CW14="X", $DJ$3, IF(CW15="X", $DJ$4, IF(CW16="X", $DJ$5, $DJ$6)))</f>
        <v>236</v>
      </c>
      <c r="FY11" s="145">
        <f t="shared" ref="FY11" ca="1" si="530">IF(CX14="X", $DJ$3, IF(CX15="X", $DJ$4, IF(CX16="X", $DJ$5, $DJ$6)))</f>
        <v>236</v>
      </c>
      <c r="FZ11" s="145">
        <f t="shared" ref="FZ11" ca="1" si="531">IF(CY14="X", $DJ$3, IF(CY15="X", $DJ$4, IF(CY16="X", $DJ$5, $DJ$6)))</f>
        <v>253</v>
      </c>
      <c r="GA11" s="145">
        <f t="shared" ref="GA11" ca="1" si="532">IF(CZ14="X", $DJ$3, IF(CZ15="X", $DJ$4, IF(CZ16="X", $DJ$5, $DJ$6)))</f>
        <v>267</v>
      </c>
      <c r="GB11" s="145">
        <f t="shared" ref="GB11" ca="1" si="533">IF(DA14="X", $DJ$3, IF(DA15="X", $DJ$4, IF(DA16="X", $DJ$5, $DJ$6)))</f>
        <v>247</v>
      </c>
      <c r="GD11" s="148"/>
      <c r="GE11" s="131" t="s">
        <v>938</v>
      </c>
      <c r="GF11" s="143">
        <f ca="1">DO17</f>
        <v>80.399999999999977</v>
      </c>
      <c r="GG11" s="143">
        <f t="shared" ref="GG11:GY11" ca="1" si="534">DP17</f>
        <v>61.399999999999977</v>
      </c>
      <c r="GH11" s="143">
        <f t="shared" ca="1" si="534"/>
        <v>52.399999999999977</v>
      </c>
      <c r="GI11" s="143">
        <f t="shared" ca="1" si="534"/>
        <v>66.199999999999932</v>
      </c>
      <c r="GJ11" s="143">
        <f t="shared" ca="1" si="534"/>
        <v>77.599999999999909</v>
      </c>
      <c r="GK11" s="143">
        <f t="shared" ca="1" si="534"/>
        <v>27.600000000000023</v>
      </c>
      <c r="GL11" s="143">
        <f t="shared" ca="1" si="534"/>
        <v>63.599999999999909</v>
      </c>
      <c r="GM11" s="143">
        <f t="shared" ca="1" si="534"/>
        <v>98</v>
      </c>
      <c r="GN11" s="143">
        <f t="shared" ca="1" si="534"/>
        <v>81.399999999999977</v>
      </c>
      <c r="GO11" s="143">
        <f t="shared" ca="1" si="534"/>
        <v>57.599999999999909</v>
      </c>
      <c r="GP11" s="143">
        <f t="shared" ca="1" si="534"/>
        <v>39.600000000000023</v>
      </c>
      <c r="GQ11" s="143">
        <f t="shared" ca="1" si="534"/>
        <v>85</v>
      </c>
      <c r="GR11" s="143">
        <f t="shared" ca="1" si="534"/>
        <v>118</v>
      </c>
      <c r="GS11" s="143">
        <f t="shared" ca="1" si="534"/>
        <v>79.599999999999909</v>
      </c>
      <c r="GT11" s="143">
        <f t="shared" ca="1" si="534"/>
        <v>68.399999999999977</v>
      </c>
      <c r="GU11" s="143">
        <f t="shared" ca="1" si="534"/>
        <v>94.199999999999932</v>
      </c>
      <c r="GV11" s="143">
        <f t="shared" ca="1" si="534"/>
        <v>47.799999999999955</v>
      </c>
      <c r="GW11" s="143">
        <f t="shared" ca="1" si="534"/>
        <v>105.59999999999991</v>
      </c>
      <c r="GX11" s="143">
        <f t="shared" ca="1" si="534"/>
        <v>81.399999999999977</v>
      </c>
      <c r="GY11" s="143">
        <f t="shared" ca="1" si="534"/>
        <v>69</v>
      </c>
      <c r="GZ11" s="131"/>
      <c r="HA11" s="148"/>
      <c r="HB11" s="131"/>
      <c r="HC11" s="143">
        <f ca="1">EL17</f>
        <v>54.399999999999977</v>
      </c>
      <c r="HD11" s="143">
        <f t="shared" ref="HD11" ca="1" si="535">EM17</f>
        <v>68</v>
      </c>
      <c r="HE11" s="143">
        <f t="shared" ref="HE11" ca="1" si="536">EN17</f>
        <v>100.39999999999998</v>
      </c>
      <c r="HF11" s="143">
        <f t="shared" ref="HF11" ca="1" si="537">EO17</f>
        <v>57</v>
      </c>
      <c r="HG11" s="143">
        <f t="shared" ref="HG11" ca="1" si="538">EP17</f>
        <v>90</v>
      </c>
      <c r="HH11" s="143">
        <f t="shared" ref="HH11" ca="1" si="539">EQ17</f>
        <v>65.399999999999977</v>
      </c>
      <c r="HI11" s="143">
        <f t="shared" ref="HI11" ca="1" si="540">ER17</f>
        <v>125.19999999999993</v>
      </c>
      <c r="HJ11" s="143">
        <f t="shared" ref="HJ11" ca="1" si="541">ES17</f>
        <v>52.799999999999955</v>
      </c>
      <c r="HK11" s="143">
        <f t="shared" ref="HK11" ca="1" si="542">ET17</f>
        <v>88.599999999999909</v>
      </c>
      <c r="HL11" s="143">
        <f t="shared" ref="HL11" ca="1" si="543">EU17</f>
        <v>37.600000000000023</v>
      </c>
      <c r="HM11" s="143">
        <f t="shared" ref="HM11" ca="1" si="544">EV17</f>
        <v>101</v>
      </c>
      <c r="HN11" s="143">
        <f t="shared" ref="HN11" ca="1" si="545">EW17</f>
        <v>113.19999999999993</v>
      </c>
      <c r="HO11" s="143">
        <f t="shared" ref="HO11" ca="1" si="546">EX17</f>
        <v>107</v>
      </c>
      <c r="HP11" s="143">
        <f t="shared" ref="HP11" ca="1" si="547">EY17</f>
        <v>74.599999999999909</v>
      </c>
      <c r="HQ11" s="143">
        <f t="shared" ref="HQ11" ca="1" si="548">EZ17</f>
        <v>63.199999999999932</v>
      </c>
      <c r="HR11" s="143">
        <f t="shared" ref="HR11" ca="1" si="549">FA17</f>
        <v>57.599999999999909</v>
      </c>
      <c r="HS11" s="143">
        <f t="shared" ref="HS11" ca="1" si="550">FB17</f>
        <v>25.600000000000023</v>
      </c>
      <c r="HT11" s="143">
        <f t="shared" ref="HT11" ca="1" si="551">FC17</f>
        <v>74.599999999999909</v>
      </c>
      <c r="HU11" s="143">
        <f t="shared" ref="HU11" ca="1" si="552">FD17</f>
        <v>98</v>
      </c>
      <c r="HV11" s="143">
        <f t="shared" ref="HV11" ca="1" si="553">FE17</f>
        <v>116</v>
      </c>
      <c r="HW11" s="131"/>
      <c r="HX11" s="148"/>
      <c r="HY11" s="131"/>
      <c r="HZ11" s="143">
        <f ca="1">FI17</f>
        <v>81</v>
      </c>
      <c r="IA11" s="143">
        <f t="shared" ref="IA11" ca="1" si="554">FJ17</f>
        <v>72</v>
      </c>
      <c r="IB11" s="143">
        <f t="shared" ref="IB11" ca="1" si="555">FK17</f>
        <v>88.599999999999909</v>
      </c>
      <c r="IC11" s="143">
        <f t="shared" ref="IC11" ca="1" si="556">FL17</f>
        <v>66.199999999999932</v>
      </c>
      <c r="ID11" s="143">
        <f t="shared" ref="ID11" ca="1" si="557">FM17</f>
        <v>89.399999999999977</v>
      </c>
      <c r="IE11" s="143">
        <f t="shared" ref="IE11" ca="1" si="558">FN17</f>
        <v>72</v>
      </c>
      <c r="IF11" s="143">
        <f t="shared" ref="IF11" ca="1" si="559">FO17</f>
        <v>79.599999999999909</v>
      </c>
      <c r="IG11" s="143">
        <f t="shared" ref="IG11" ca="1" si="560">FP17</f>
        <v>64.799999999999955</v>
      </c>
      <c r="IH11" s="143">
        <f t="shared" ref="IH11" ca="1" si="561">FQ17</f>
        <v>96.399999999999977</v>
      </c>
      <c r="II11" s="143">
        <f t="shared" ref="II11" ca="1" si="562">FR17</f>
        <v>72</v>
      </c>
      <c r="IJ11" s="143">
        <f t="shared" ref="IJ11" ca="1" si="563">FS17</f>
        <v>81.399999999999977</v>
      </c>
      <c r="IK11" s="143">
        <f t="shared" ref="IK11" ca="1" si="564">FT17</f>
        <v>81</v>
      </c>
      <c r="IL11" s="143">
        <f t="shared" ref="IL11" ca="1" si="565">FU17</f>
        <v>74.599999999999909</v>
      </c>
      <c r="IM11" s="143">
        <f t="shared" ref="IM11" ca="1" si="566">FV17</f>
        <v>98.399999999999977</v>
      </c>
      <c r="IN11" s="143">
        <f t="shared" ref="IN11" ca="1" si="567">FW17</f>
        <v>72</v>
      </c>
      <c r="IO11" s="143">
        <f t="shared" ref="IO11" ca="1" si="568">FX17</f>
        <v>59.599999999999909</v>
      </c>
      <c r="IP11" s="143">
        <f t="shared" ref="IP11" ca="1" si="569">FY17</f>
        <v>53.799999999999955</v>
      </c>
      <c r="IQ11" s="143">
        <f t="shared" ref="IQ11" ca="1" si="570">FZ17</f>
        <v>87.399999999999977</v>
      </c>
      <c r="IR11" s="143">
        <f t="shared" ref="IR11" ca="1" si="571">GA17</f>
        <v>94.199999999999932</v>
      </c>
      <c r="IS11" s="143">
        <f t="shared" ref="IS11" ca="1" si="572">GB17</f>
        <v>55</v>
      </c>
      <c r="IT11" s="131"/>
      <c r="IU11" s="148"/>
      <c r="IW11" s="118">
        <v>63</v>
      </c>
      <c r="IX11" s="118" t="str">
        <f ca="1">IF(AND(IT5=IT14,IX10=JA10, IX9=JA9), IF(IY11&lt;IW3, 1, 0), "0")</f>
        <v>0</v>
      </c>
      <c r="IY11" s="137">
        <f t="shared" ca="1" si="493"/>
        <v>1245</v>
      </c>
      <c r="JA11" s="118" t="str">
        <f ca="1">IF(AND(IT5=IT14,IX10=JA10,IX9=JA9), IF(JB11&lt;IX3, 1,0), "0")</f>
        <v>0</v>
      </c>
      <c r="JB11" s="137">
        <f t="shared" ca="1" si="494"/>
        <v>415</v>
      </c>
      <c r="JC11" s="118">
        <v>5</v>
      </c>
      <c r="JD11" s="140" t="s">
        <v>945</v>
      </c>
      <c r="JF11" s="118">
        <f>LARGE(JM2:JM19,5)</f>
        <v>83</v>
      </c>
      <c r="JG11" s="153">
        <f>$T$19*1.5</f>
        <v>139.5</v>
      </c>
      <c r="JH11" s="153">
        <f t="shared" si="243"/>
        <v>43.5</v>
      </c>
      <c r="JL11" s="118" t="str">
        <f>$L$2</f>
        <v>P.Kane</v>
      </c>
      <c r="JM11" s="118">
        <f>$O$2</f>
        <v>81</v>
      </c>
      <c r="JO11" s="118" t="str">
        <f>$X$8</f>
        <v>P.Kessel</v>
      </c>
      <c r="JP11" s="118">
        <f>$AA$8</f>
        <v>80</v>
      </c>
    </row>
    <row r="12" spans="1:276">
      <c r="A12" s="142">
        <v>1</v>
      </c>
      <c r="B12" s="119" t="s">
        <v>858</v>
      </c>
      <c r="C12" s="142">
        <v>90</v>
      </c>
      <c r="D12" s="142">
        <v>95</v>
      </c>
      <c r="E12" s="142">
        <v>85</v>
      </c>
      <c r="F12" s="142">
        <v>95</v>
      </c>
      <c r="G12" s="119" t="s">
        <v>859</v>
      </c>
      <c r="H12" s="142">
        <v>70</v>
      </c>
      <c r="I12" s="142">
        <v>84</v>
      </c>
      <c r="J12" s="142">
        <v>64</v>
      </c>
      <c r="K12" s="142">
        <v>75</v>
      </c>
      <c r="L12" s="142"/>
      <c r="M12" s="142"/>
      <c r="N12" s="142"/>
      <c r="O12" s="142"/>
      <c r="P12" s="142"/>
      <c r="R12" s="121">
        <v>1</v>
      </c>
      <c r="S12" s="119" t="s">
        <v>887</v>
      </c>
      <c r="T12" s="121">
        <v>71</v>
      </c>
      <c r="U12" s="121">
        <v>90</v>
      </c>
      <c r="V12" s="121">
        <v>73</v>
      </c>
      <c r="W12" s="121">
        <v>75</v>
      </c>
      <c r="X12" s="119" t="s">
        <v>888</v>
      </c>
      <c r="Y12" s="121">
        <v>72</v>
      </c>
      <c r="Z12" s="121">
        <v>75</v>
      </c>
      <c r="AA12" s="121">
        <v>71</v>
      </c>
      <c r="AB12" s="121">
        <v>70</v>
      </c>
      <c r="AC12" s="121"/>
      <c r="AD12" s="121"/>
      <c r="AE12" s="121"/>
      <c r="AF12" s="121"/>
      <c r="AG12" s="121"/>
      <c r="AI12" s="68" t="s">
        <v>916</v>
      </c>
      <c r="AM12" s="104" t="s">
        <v>761</v>
      </c>
      <c r="AN12" s="104">
        <v>1</v>
      </c>
      <c r="AO12" s="104">
        <v>2</v>
      </c>
      <c r="AP12" s="104">
        <v>3</v>
      </c>
      <c r="AQ12" s="104">
        <v>4</v>
      </c>
      <c r="AR12" s="104">
        <v>5</v>
      </c>
      <c r="AS12" s="104">
        <v>6</v>
      </c>
      <c r="AT12" s="104">
        <v>7</v>
      </c>
      <c r="AU12" s="104">
        <v>8</v>
      </c>
      <c r="AV12" s="104">
        <v>9</v>
      </c>
      <c r="AW12" s="104">
        <v>10</v>
      </c>
      <c r="AX12" s="104">
        <v>11</v>
      </c>
      <c r="AY12" s="104">
        <v>12</v>
      </c>
      <c r="AZ12" s="104">
        <v>13</v>
      </c>
      <c r="BA12" s="104">
        <v>14</v>
      </c>
      <c r="BB12" s="104">
        <v>15</v>
      </c>
      <c r="BC12" s="104">
        <v>16</v>
      </c>
      <c r="BD12" s="104">
        <v>17</v>
      </c>
      <c r="BE12" s="104">
        <v>18</v>
      </c>
      <c r="BF12" s="104">
        <v>19</v>
      </c>
      <c r="BG12" s="104">
        <v>20</v>
      </c>
      <c r="BH12" s="104" t="s">
        <v>759</v>
      </c>
      <c r="BI12" s="104"/>
      <c r="BJ12" s="104" t="s">
        <v>760</v>
      </c>
      <c r="BK12" s="104">
        <v>21</v>
      </c>
      <c r="BL12" s="104">
        <v>22</v>
      </c>
      <c r="BM12" s="104">
        <v>23</v>
      </c>
      <c r="BN12" s="104">
        <v>24</v>
      </c>
      <c r="BO12" s="104">
        <v>25</v>
      </c>
      <c r="BP12" s="104">
        <v>26</v>
      </c>
      <c r="BQ12" s="104">
        <v>27</v>
      </c>
      <c r="BR12" s="104">
        <v>28</v>
      </c>
      <c r="BS12" s="104">
        <v>29</v>
      </c>
      <c r="BT12" s="104">
        <v>30</v>
      </c>
      <c r="BU12" s="104">
        <v>31</v>
      </c>
      <c r="BV12" s="104">
        <v>32</v>
      </c>
      <c r="BW12" s="104">
        <v>33</v>
      </c>
      <c r="BX12" s="104">
        <v>34</v>
      </c>
      <c r="BY12" s="104">
        <v>35</v>
      </c>
      <c r="BZ12" s="104">
        <v>36</v>
      </c>
      <c r="CA12" s="104">
        <v>37</v>
      </c>
      <c r="CB12" s="104">
        <v>38</v>
      </c>
      <c r="CC12" s="104">
        <v>39</v>
      </c>
      <c r="CD12" s="104">
        <v>40</v>
      </c>
      <c r="CE12" s="104" t="s">
        <v>762</v>
      </c>
      <c r="CF12" s="104"/>
      <c r="CG12" s="104" t="s">
        <v>763</v>
      </c>
      <c r="CH12" s="104">
        <v>41</v>
      </c>
      <c r="CI12" s="104">
        <v>42</v>
      </c>
      <c r="CJ12" s="104">
        <v>43</v>
      </c>
      <c r="CK12" s="104">
        <v>44</v>
      </c>
      <c r="CL12" s="104">
        <v>45</v>
      </c>
      <c r="CM12" s="104">
        <v>46</v>
      </c>
      <c r="CN12" s="104">
        <v>47</v>
      </c>
      <c r="CO12" s="104">
        <v>48</v>
      </c>
      <c r="CP12" s="104">
        <v>49</v>
      </c>
      <c r="CQ12" s="104">
        <v>50</v>
      </c>
      <c r="CR12" s="104">
        <v>51</v>
      </c>
      <c r="CS12" s="104">
        <v>52</v>
      </c>
      <c r="CT12" s="104">
        <v>53</v>
      </c>
      <c r="CU12" s="104">
        <v>54</v>
      </c>
      <c r="CV12" s="104">
        <v>55</v>
      </c>
      <c r="CW12" s="104">
        <v>56</v>
      </c>
      <c r="CX12" s="104">
        <v>57</v>
      </c>
      <c r="CY12" s="104">
        <v>58</v>
      </c>
      <c r="CZ12" s="104">
        <v>59</v>
      </c>
      <c r="DA12" s="104">
        <v>60</v>
      </c>
      <c r="DB12" s="104" t="s">
        <v>764</v>
      </c>
      <c r="DD12" s="133" t="s">
        <v>926</v>
      </c>
      <c r="DE12" s="136" t="s">
        <v>925</v>
      </c>
      <c r="DF12" s="134">
        <f>C19</f>
        <v>86</v>
      </c>
      <c r="DG12" s="134" t="s">
        <v>925</v>
      </c>
      <c r="DI12" s="133" t="s">
        <v>926</v>
      </c>
      <c r="DJ12" s="136" t="s">
        <v>925</v>
      </c>
      <c r="DK12" s="134">
        <f>T19</f>
        <v>93</v>
      </c>
      <c r="DL12" s="134" t="s">
        <v>925</v>
      </c>
      <c r="DN12" s="137" t="s">
        <v>745</v>
      </c>
      <c r="DO12" s="145">
        <f ca="1">IF(AN19="X", $DJ$8, IF(AN20="X", $DJ$9, $DJ$10))</f>
        <v>143</v>
      </c>
      <c r="DP12" s="145">
        <f t="shared" ref="DP12:EH12" ca="1" si="573">IF(AO19="X", $DJ$8, IF(AO20="X", $DJ$9, $DJ$10))</f>
        <v>143</v>
      </c>
      <c r="DQ12" s="145">
        <f t="shared" ca="1" si="573"/>
        <v>143</v>
      </c>
      <c r="DR12" s="145">
        <f t="shared" ca="1" si="573"/>
        <v>161</v>
      </c>
      <c r="DS12" s="145">
        <f t="shared" ca="1" si="573"/>
        <v>161</v>
      </c>
      <c r="DT12" s="145">
        <f t="shared" ca="1" si="573"/>
        <v>143</v>
      </c>
      <c r="DU12" s="145">
        <f t="shared" ca="1" si="573"/>
        <v>168</v>
      </c>
      <c r="DV12" s="145">
        <f t="shared" ca="1" si="573"/>
        <v>168</v>
      </c>
      <c r="DW12" s="145">
        <f t="shared" ca="1" si="573"/>
        <v>168</v>
      </c>
      <c r="DX12" s="145">
        <f t="shared" ca="1" si="573"/>
        <v>168</v>
      </c>
      <c r="DY12" s="145">
        <f t="shared" ca="1" si="573"/>
        <v>143</v>
      </c>
      <c r="DZ12" s="145">
        <f t="shared" ca="1" si="573"/>
        <v>143</v>
      </c>
      <c r="EA12" s="145">
        <f t="shared" ca="1" si="573"/>
        <v>168</v>
      </c>
      <c r="EB12" s="145">
        <f t="shared" ca="1" si="573"/>
        <v>168</v>
      </c>
      <c r="EC12" s="145">
        <f t="shared" ca="1" si="573"/>
        <v>143</v>
      </c>
      <c r="ED12" s="145">
        <f t="shared" ca="1" si="573"/>
        <v>161</v>
      </c>
      <c r="EE12" s="145">
        <f t="shared" ca="1" si="573"/>
        <v>161</v>
      </c>
      <c r="EF12" s="145">
        <f t="shared" ca="1" si="573"/>
        <v>161</v>
      </c>
      <c r="EG12" s="145">
        <f t="shared" ca="1" si="573"/>
        <v>168</v>
      </c>
      <c r="EH12" s="145">
        <f t="shared" ca="1" si="573"/>
        <v>143</v>
      </c>
      <c r="EL12" s="145">
        <f ca="1">IF(BK19="X", $DJ$8, IF(BK20="X", $DJ$9, $DJ$10))</f>
        <v>143</v>
      </c>
      <c r="EM12" s="145">
        <f t="shared" ref="EM12" ca="1" si="574">IF(BL19="X", $DJ$8, IF(BL20="X", $DJ$9, $DJ$10))</f>
        <v>143</v>
      </c>
      <c r="EN12" s="145">
        <f t="shared" ref="EN12" ca="1" si="575">IF(BM19="X", $DJ$8, IF(BM20="X", $DJ$9, $DJ$10))</f>
        <v>168</v>
      </c>
      <c r="EO12" s="145">
        <f t="shared" ref="EO12" ca="1" si="576">IF(BN19="X", $DJ$8, IF(BN20="X", $DJ$9, $DJ$10))</f>
        <v>143</v>
      </c>
      <c r="EP12" s="145">
        <f t="shared" ref="EP12" ca="1" si="577">IF(BO19="X", $DJ$8, IF(BO20="X", $DJ$9, $DJ$10))</f>
        <v>168</v>
      </c>
      <c r="EQ12" s="145">
        <f t="shared" ref="EQ12" ca="1" si="578">IF(BP19="X", $DJ$8, IF(BP20="X", $DJ$9, $DJ$10))</f>
        <v>143</v>
      </c>
      <c r="ER12" s="145">
        <f t="shared" ref="ER12" ca="1" si="579">IF(BQ19="X", $DJ$8, IF(BQ20="X", $DJ$9, $DJ$10))</f>
        <v>161</v>
      </c>
      <c r="ES12" s="145">
        <f t="shared" ref="ES12" ca="1" si="580">IF(BR19="X", $DJ$8, IF(BR20="X", $DJ$9, $DJ$10))</f>
        <v>161</v>
      </c>
      <c r="ET12" s="145">
        <f t="shared" ref="ET12" ca="1" si="581">IF(BS19="X", $DJ$8, IF(BS20="X", $DJ$9, $DJ$10))</f>
        <v>161</v>
      </c>
      <c r="EU12" s="145">
        <f t="shared" ref="EU12" ca="1" si="582">IF(BT19="X", $DJ$8, IF(BT20="X", $DJ$9, $DJ$10))</f>
        <v>143</v>
      </c>
      <c r="EV12" s="145">
        <f t="shared" ref="EV12" ca="1" si="583">IF(BU19="X", $DJ$8, IF(BU20="X", $DJ$9, $DJ$10))</f>
        <v>168</v>
      </c>
      <c r="EW12" s="145">
        <f t="shared" ref="EW12" ca="1" si="584">IF(BV19="X", $DJ$8, IF(BV20="X", $DJ$9, $DJ$10))</f>
        <v>161</v>
      </c>
      <c r="EX12" s="145">
        <f t="shared" ref="EX12" ca="1" si="585">IF(BW19="X", $DJ$8, IF(BW20="X", $DJ$9, $DJ$10))</f>
        <v>168</v>
      </c>
      <c r="EY12" s="145">
        <f t="shared" ref="EY12" ca="1" si="586">IF(BX19="X", $DJ$8, IF(BX20="X", $DJ$9, $DJ$10))</f>
        <v>161</v>
      </c>
      <c r="EZ12" s="145">
        <f t="shared" ref="EZ12" ca="1" si="587">IF(BY19="X", $DJ$8, IF(BY20="X", $DJ$9, $DJ$10))</f>
        <v>161</v>
      </c>
      <c r="FA12" s="145">
        <f t="shared" ref="FA12" ca="1" si="588">IF(BZ19="X", $DJ$8, IF(BZ20="X", $DJ$9, $DJ$10))</f>
        <v>168</v>
      </c>
      <c r="FB12" s="145">
        <f t="shared" ref="FB12" ca="1" si="589">IF(CA19="X", $DJ$8, IF(CA20="X", $DJ$9, $DJ$10))</f>
        <v>143</v>
      </c>
      <c r="FC12" s="145">
        <f t="shared" ref="FC12" ca="1" si="590">IF(CB19="X", $DJ$8, IF(CB20="X", $DJ$9, $DJ$10))</f>
        <v>168</v>
      </c>
      <c r="FD12" s="145">
        <f t="shared" ref="FD12" ca="1" si="591">IF(CC19="X", $DJ$8, IF(CC20="X", $DJ$9, $DJ$10))</f>
        <v>168</v>
      </c>
      <c r="FE12" s="145">
        <f t="shared" ref="FE12" ca="1" si="592">IF(CD19="X", $DJ$8, IF(CD20="X", $DJ$9, $DJ$10))</f>
        <v>168</v>
      </c>
      <c r="FI12" s="145">
        <f ca="1">IF(CH19="X", $DJ$8, IF(CH20="X", $DJ$9, $DJ$10))</f>
        <v>143</v>
      </c>
      <c r="FJ12" s="145">
        <f t="shared" ref="FJ12" ca="1" si="593">IF(CI19="X", $DJ$8, IF(CI20="X", $DJ$9, $DJ$10))</f>
        <v>143</v>
      </c>
      <c r="FK12" s="145">
        <f t="shared" ref="FK12" ca="1" si="594">IF(CJ19="X", $DJ$8, IF(CJ20="X", $DJ$9, $DJ$10))</f>
        <v>161</v>
      </c>
      <c r="FL12" s="145">
        <f t="shared" ref="FL12" ca="1" si="595">IF(CK19="X", $DJ$8, IF(CK20="X", $DJ$9, $DJ$10))</f>
        <v>161</v>
      </c>
      <c r="FM12" s="145">
        <f t="shared" ref="FM12" ca="1" si="596">IF(CL19="X", $DJ$8, IF(CL20="X", $DJ$9, $DJ$10))</f>
        <v>168</v>
      </c>
      <c r="FN12" s="145">
        <f t="shared" ref="FN12" ca="1" si="597">IF(CM19="X", $DJ$8, IF(CM20="X", $DJ$9, $DJ$10))</f>
        <v>143</v>
      </c>
      <c r="FO12" s="145">
        <f t="shared" ref="FO12" ca="1" si="598">IF(CN19="X", $DJ$8, IF(CN20="X", $DJ$9, $DJ$10))</f>
        <v>168</v>
      </c>
      <c r="FP12" s="145">
        <f t="shared" ref="FP12" ca="1" si="599">IF(CO19="X", $DJ$8, IF(CO20="X", $DJ$9, $DJ$10))</f>
        <v>161</v>
      </c>
      <c r="FQ12" s="145">
        <f t="shared" ref="FQ12" ca="1" si="600">IF(CP19="X", $DJ$8, IF(CP20="X", $DJ$9, $DJ$10))</f>
        <v>168</v>
      </c>
      <c r="FR12" s="145">
        <f t="shared" ref="FR12" ca="1" si="601">IF(CQ19="X", $DJ$8, IF(CQ20="X", $DJ$9, $DJ$10))</f>
        <v>143</v>
      </c>
      <c r="FS12" s="145">
        <f t="shared" ref="FS12" ca="1" si="602">IF(CR19="X", $DJ$8, IF(CR20="X", $DJ$9, $DJ$10))</f>
        <v>168</v>
      </c>
      <c r="FT12" s="145">
        <f t="shared" ref="FT12" ca="1" si="603">IF(CS19="X", $DJ$8, IF(CS20="X", $DJ$9, $DJ$10))</f>
        <v>143</v>
      </c>
      <c r="FU12" s="145">
        <f t="shared" ref="FU12" ca="1" si="604">IF(CT19="X", $DJ$8, IF(CT20="X", $DJ$9, $DJ$10))</f>
        <v>168</v>
      </c>
      <c r="FV12" s="145">
        <f t="shared" ref="FV12" ca="1" si="605">IF(CU19="X", $DJ$8, IF(CU20="X", $DJ$9, $DJ$10))</f>
        <v>168</v>
      </c>
      <c r="FW12" s="145">
        <f t="shared" ref="FW12" ca="1" si="606">IF(CV19="X", $DJ$8, IF(CV20="X", $DJ$9, $DJ$10))</f>
        <v>143</v>
      </c>
      <c r="FX12" s="145">
        <f t="shared" ref="FX12" ca="1" si="607">IF(CW19="X", $DJ$8, IF(CW20="X", $DJ$9, $DJ$10))</f>
        <v>168</v>
      </c>
      <c r="FY12" s="145">
        <f t="shared" ref="FY12" ca="1" si="608">IF(CX19="X", $DJ$8, IF(CX20="X", $DJ$9, $DJ$10))</f>
        <v>161</v>
      </c>
      <c r="FZ12" s="145">
        <f t="shared" ref="FZ12" ca="1" si="609">IF(CY19="X", $DJ$8, IF(CY20="X", $DJ$9, $DJ$10))</f>
        <v>168</v>
      </c>
      <c r="GA12" s="145">
        <f t="shared" ref="GA12" ca="1" si="610">IF(CZ19="X", $DJ$8, IF(CZ20="X", $DJ$9, $DJ$10))</f>
        <v>161</v>
      </c>
      <c r="GB12" s="145">
        <f t="shared" ref="GB12" ca="1" si="611">IF(DA19="X", $DJ$8, IF(DA20="X", $DJ$9, $DJ$10))</f>
        <v>143</v>
      </c>
      <c r="GD12" s="148"/>
      <c r="GE12" s="131" t="s">
        <v>939</v>
      </c>
      <c r="GF12" s="131">
        <f t="shared" ref="GF12:GX12" ca="1" si="612">RANDBETWEEN(1, 1500)</f>
        <v>1185</v>
      </c>
      <c r="GG12" s="131">
        <f t="shared" ca="1" si="612"/>
        <v>661</v>
      </c>
      <c r="GH12" s="131">
        <f t="shared" ca="1" si="612"/>
        <v>1348</v>
      </c>
      <c r="GI12" s="131">
        <f t="shared" ca="1" si="612"/>
        <v>244</v>
      </c>
      <c r="GJ12" s="131">
        <f t="shared" ca="1" si="612"/>
        <v>795</v>
      </c>
      <c r="GK12" s="131">
        <f t="shared" ca="1" si="612"/>
        <v>600</v>
      </c>
      <c r="GL12" s="131">
        <f t="shared" ca="1" si="612"/>
        <v>1235</v>
      </c>
      <c r="GM12" s="131">
        <f t="shared" ca="1" si="612"/>
        <v>1160</v>
      </c>
      <c r="GN12" s="131">
        <f t="shared" ca="1" si="612"/>
        <v>81</v>
      </c>
      <c r="GO12" s="131">
        <f t="shared" ca="1" si="612"/>
        <v>729</v>
      </c>
      <c r="GP12" s="131">
        <f t="shared" ca="1" si="612"/>
        <v>1439</v>
      </c>
      <c r="GQ12" s="131">
        <f t="shared" ca="1" si="612"/>
        <v>3</v>
      </c>
      <c r="GR12" s="131">
        <f t="shared" ca="1" si="612"/>
        <v>468</v>
      </c>
      <c r="GS12" s="131">
        <f t="shared" ca="1" si="612"/>
        <v>319</v>
      </c>
      <c r="GT12" s="131">
        <f t="shared" ca="1" si="612"/>
        <v>176</v>
      </c>
      <c r="GU12" s="131">
        <f t="shared" ca="1" si="612"/>
        <v>357</v>
      </c>
      <c r="GV12" s="131">
        <f t="shared" ca="1" si="612"/>
        <v>600</v>
      </c>
      <c r="GW12" s="131">
        <f t="shared" ca="1" si="612"/>
        <v>1070</v>
      </c>
      <c r="GX12" s="131">
        <f t="shared" ca="1" si="612"/>
        <v>802</v>
      </c>
      <c r="GY12" s="131">
        <f ca="1">RANDBETWEEN(1, 1500)</f>
        <v>642</v>
      </c>
      <c r="GZ12" s="131"/>
      <c r="HA12" s="148"/>
      <c r="HB12" s="131"/>
      <c r="HC12" s="131">
        <f t="shared" ref="HC12:HU12" ca="1" si="613">RANDBETWEEN(1, 1500)</f>
        <v>474</v>
      </c>
      <c r="HD12" s="131">
        <f t="shared" ca="1" si="613"/>
        <v>950</v>
      </c>
      <c r="HE12" s="131">
        <f t="shared" ca="1" si="613"/>
        <v>1068</v>
      </c>
      <c r="HF12" s="131">
        <f t="shared" ca="1" si="613"/>
        <v>178</v>
      </c>
      <c r="HG12" s="131">
        <f t="shared" ca="1" si="613"/>
        <v>56</v>
      </c>
      <c r="HH12" s="131">
        <f t="shared" ca="1" si="613"/>
        <v>444</v>
      </c>
      <c r="HI12" s="131">
        <f t="shared" ca="1" si="613"/>
        <v>926</v>
      </c>
      <c r="HJ12" s="131">
        <f t="shared" ca="1" si="613"/>
        <v>1022</v>
      </c>
      <c r="HK12" s="131">
        <f t="shared" ca="1" si="613"/>
        <v>899</v>
      </c>
      <c r="HL12" s="131">
        <f t="shared" ca="1" si="613"/>
        <v>1302</v>
      </c>
      <c r="HM12" s="131">
        <f t="shared" ca="1" si="613"/>
        <v>1473</v>
      </c>
      <c r="HN12" s="131">
        <f t="shared" ca="1" si="613"/>
        <v>1237</v>
      </c>
      <c r="HO12" s="131">
        <f t="shared" ca="1" si="613"/>
        <v>1360</v>
      </c>
      <c r="HP12" s="131">
        <f t="shared" ca="1" si="613"/>
        <v>326</v>
      </c>
      <c r="HQ12" s="131">
        <f t="shared" ca="1" si="613"/>
        <v>1260</v>
      </c>
      <c r="HR12" s="131">
        <f t="shared" ca="1" si="613"/>
        <v>1086</v>
      </c>
      <c r="HS12" s="131">
        <f t="shared" ca="1" si="613"/>
        <v>737</v>
      </c>
      <c r="HT12" s="131">
        <f t="shared" ca="1" si="613"/>
        <v>367</v>
      </c>
      <c r="HU12" s="131">
        <f t="shared" ca="1" si="613"/>
        <v>1406</v>
      </c>
      <c r="HV12" s="131">
        <f ca="1">RANDBETWEEN(1, 1500)</f>
        <v>412</v>
      </c>
      <c r="HW12" s="131"/>
      <c r="HX12" s="148"/>
      <c r="HY12" s="131"/>
      <c r="HZ12" s="131">
        <f t="shared" ref="HZ12:IR12" ca="1" si="614">RANDBETWEEN(1, 1500)</f>
        <v>717</v>
      </c>
      <c r="IA12" s="131">
        <f t="shared" ca="1" si="614"/>
        <v>1464</v>
      </c>
      <c r="IB12" s="131">
        <f t="shared" ca="1" si="614"/>
        <v>455</v>
      </c>
      <c r="IC12" s="131">
        <f t="shared" ca="1" si="614"/>
        <v>1103</v>
      </c>
      <c r="ID12" s="131">
        <f t="shared" ca="1" si="614"/>
        <v>749</v>
      </c>
      <c r="IE12" s="131">
        <f t="shared" ca="1" si="614"/>
        <v>215</v>
      </c>
      <c r="IF12" s="131">
        <f t="shared" ca="1" si="614"/>
        <v>650</v>
      </c>
      <c r="IG12" s="131">
        <f t="shared" ca="1" si="614"/>
        <v>119</v>
      </c>
      <c r="IH12" s="131">
        <f t="shared" ca="1" si="614"/>
        <v>252</v>
      </c>
      <c r="II12" s="131">
        <f t="shared" ca="1" si="614"/>
        <v>802</v>
      </c>
      <c r="IJ12" s="131">
        <f t="shared" ca="1" si="614"/>
        <v>748</v>
      </c>
      <c r="IK12" s="131">
        <f t="shared" ca="1" si="614"/>
        <v>1055</v>
      </c>
      <c r="IL12" s="131">
        <f t="shared" ca="1" si="614"/>
        <v>443</v>
      </c>
      <c r="IM12" s="131">
        <f t="shared" ca="1" si="614"/>
        <v>831</v>
      </c>
      <c r="IN12" s="131">
        <f t="shared" ca="1" si="614"/>
        <v>933</v>
      </c>
      <c r="IO12" s="131">
        <f t="shared" ca="1" si="614"/>
        <v>658</v>
      </c>
      <c r="IP12" s="131">
        <f t="shared" ca="1" si="614"/>
        <v>1196</v>
      </c>
      <c r="IQ12" s="131">
        <f t="shared" ca="1" si="614"/>
        <v>419</v>
      </c>
      <c r="IR12" s="131">
        <f t="shared" ca="1" si="614"/>
        <v>1308</v>
      </c>
      <c r="IS12" s="131">
        <f ca="1">RANDBETWEEN(1, 1500)</f>
        <v>298</v>
      </c>
      <c r="IT12" s="131"/>
      <c r="IU12" s="148"/>
      <c r="IW12" s="118">
        <v>64</v>
      </c>
      <c r="IX12" s="118">
        <f ca="1">IF(AND(IT5=IT14,IX9=JA9,IX10=JA10,IX11=JA11), IF(IY12&lt;IW3, 1,0),0)</f>
        <v>0</v>
      </c>
      <c r="IY12" s="137">
        <f t="shared" ca="1" si="493"/>
        <v>644</v>
      </c>
      <c r="JA12" s="118">
        <f ca="1">IF(AND(IT5=IT14,IX9=JA9,IX10=JA10,IX11=JA11), IF(JB12&lt;IX3, 1,0),0)</f>
        <v>0</v>
      </c>
      <c r="JB12" s="137">
        <f t="shared" ca="1" si="494"/>
        <v>902</v>
      </c>
      <c r="JC12" s="118">
        <v>5</v>
      </c>
      <c r="JD12" s="140" t="s">
        <v>946</v>
      </c>
      <c r="JF12" s="153">
        <f>LARGE($JP$2:$JP$19, 5)</f>
        <v>84</v>
      </c>
      <c r="JG12" s="153">
        <f>$C$19*1.5</f>
        <v>129</v>
      </c>
      <c r="JH12" s="153">
        <f t="shared" si="243"/>
        <v>55</v>
      </c>
      <c r="JL12" s="118" t="str">
        <f>$L$4</f>
        <v>B.Gionta</v>
      </c>
      <c r="JM12" s="118">
        <f>$O$4</f>
        <v>80</v>
      </c>
      <c r="JO12" s="118" t="str">
        <f>$AC$8</f>
        <v>T.Bertuzzi</v>
      </c>
      <c r="JP12" s="118">
        <f>$AF$8</f>
        <v>79</v>
      </c>
    </row>
    <row r="13" spans="1:276">
      <c r="A13" s="142"/>
      <c r="B13" s="142"/>
      <c r="C13" s="142"/>
      <c r="D13" s="142"/>
      <c r="E13" s="142"/>
      <c r="F13" s="142"/>
      <c r="G13" s="142"/>
      <c r="H13" s="142"/>
      <c r="I13" s="142"/>
      <c r="J13" s="142"/>
      <c r="K13" s="142"/>
      <c r="L13" s="142"/>
      <c r="M13" s="142"/>
      <c r="N13" s="142"/>
      <c r="O13" s="142"/>
      <c r="P13" s="142"/>
      <c r="R13" s="121"/>
      <c r="S13" s="121"/>
      <c r="T13" s="121"/>
      <c r="U13" s="121"/>
      <c r="V13" s="121"/>
      <c r="W13" s="121"/>
      <c r="X13" s="121"/>
      <c r="Y13" s="121"/>
      <c r="Z13" s="121"/>
      <c r="AA13" s="121"/>
      <c r="AB13" s="121"/>
      <c r="AC13" s="121"/>
      <c r="AD13" s="121"/>
      <c r="AE13" s="121"/>
      <c r="AF13" s="121"/>
      <c r="AG13" s="121"/>
      <c r="AJ13" s="135" t="s">
        <v>907</v>
      </c>
      <c r="AK13" s="135"/>
      <c r="AL13" s="135"/>
      <c r="AM13" s="135"/>
      <c r="AN13" s="135">
        <f ca="1">RANDBETWEEN(1, 100)</f>
        <v>61</v>
      </c>
      <c r="AO13" s="135">
        <f t="shared" ref="AO13:BG13" ca="1" si="615">RANDBETWEEN(1, 100)</f>
        <v>43</v>
      </c>
      <c r="AP13" s="135">
        <f t="shared" ca="1" si="615"/>
        <v>48</v>
      </c>
      <c r="AQ13" s="135">
        <f t="shared" ca="1" si="615"/>
        <v>69</v>
      </c>
      <c r="AR13" s="135">
        <f t="shared" ca="1" si="615"/>
        <v>62</v>
      </c>
      <c r="AS13" s="135">
        <f t="shared" ca="1" si="615"/>
        <v>83</v>
      </c>
      <c r="AT13" s="135">
        <f t="shared" ca="1" si="615"/>
        <v>88</v>
      </c>
      <c r="AU13" s="135">
        <f t="shared" ca="1" si="615"/>
        <v>73</v>
      </c>
      <c r="AV13" s="135">
        <f t="shared" ca="1" si="615"/>
        <v>55</v>
      </c>
      <c r="AW13" s="135">
        <f t="shared" ca="1" si="615"/>
        <v>96</v>
      </c>
      <c r="AX13" s="135">
        <f t="shared" ca="1" si="615"/>
        <v>99</v>
      </c>
      <c r="AY13" s="135">
        <f t="shared" ca="1" si="615"/>
        <v>20</v>
      </c>
      <c r="AZ13" s="135">
        <f t="shared" ca="1" si="615"/>
        <v>36</v>
      </c>
      <c r="BA13" s="135">
        <f t="shared" ca="1" si="615"/>
        <v>85</v>
      </c>
      <c r="BB13" s="135">
        <f t="shared" ca="1" si="615"/>
        <v>59</v>
      </c>
      <c r="BC13" s="135">
        <f t="shared" ca="1" si="615"/>
        <v>27</v>
      </c>
      <c r="BD13" s="135">
        <f t="shared" ca="1" si="615"/>
        <v>100</v>
      </c>
      <c r="BE13" s="135">
        <f t="shared" ca="1" si="615"/>
        <v>54</v>
      </c>
      <c r="BF13" s="135">
        <f t="shared" ca="1" si="615"/>
        <v>55</v>
      </c>
      <c r="BG13" s="135">
        <f t="shared" ca="1" si="615"/>
        <v>5</v>
      </c>
      <c r="BH13" s="135"/>
      <c r="BI13" s="135"/>
      <c r="BJ13" s="135"/>
      <c r="BK13" s="135">
        <f ca="1">RANDBETWEEN(1, 100)</f>
        <v>48</v>
      </c>
      <c r="BL13" s="135">
        <f t="shared" ref="BL13:CD13" ca="1" si="616">RANDBETWEEN(1, 100)</f>
        <v>14</v>
      </c>
      <c r="BM13" s="135">
        <f t="shared" ca="1" si="616"/>
        <v>51</v>
      </c>
      <c r="BN13" s="135">
        <f t="shared" ca="1" si="616"/>
        <v>75</v>
      </c>
      <c r="BO13" s="135">
        <f t="shared" ca="1" si="616"/>
        <v>75</v>
      </c>
      <c r="BP13" s="135">
        <f t="shared" ca="1" si="616"/>
        <v>42</v>
      </c>
      <c r="BQ13" s="135">
        <f t="shared" ca="1" si="616"/>
        <v>10</v>
      </c>
      <c r="BR13" s="135">
        <f t="shared" ca="1" si="616"/>
        <v>86</v>
      </c>
      <c r="BS13" s="135">
        <f t="shared" ca="1" si="616"/>
        <v>62</v>
      </c>
      <c r="BT13" s="135">
        <f t="shared" ca="1" si="616"/>
        <v>83</v>
      </c>
      <c r="BU13" s="135">
        <f t="shared" ca="1" si="616"/>
        <v>25</v>
      </c>
      <c r="BV13" s="135">
        <f t="shared" ca="1" si="616"/>
        <v>29</v>
      </c>
      <c r="BW13" s="135">
        <f t="shared" ca="1" si="616"/>
        <v>6</v>
      </c>
      <c r="BX13" s="135">
        <f t="shared" ca="1" si="616"/>
        <v>58</v>
      </c>
      <c r="BY13" s="135">
        <f t="shared" ca="1" si="616"/>
        <v>64</v>
      </c>
      <c r="BZ13" s="135">
        <f t="shared" ca="1" si="616"/>
        <v>95</v>
      </c>
      <c r="CA13" s="135">
        <f t="shared" ca="1" si="616"/>
        <v>88</v>
      </c>
      <c r="CB13" s="135">
        <f t="shared" ca="1" si="616"/>
        <v>95</v>
      </c>
      <c r="CC13" s="135">
        <f t="shared" ca="1" si="616"/>
        <v>82</v>
      </c>
      <c r="CD13" s="135">
        <f t="shared" ca="1" si="616"/>
        <v>17</v>
      </c>
      <c r="CE13" s="135"/>
      <c r="CF13" s="135"/>
      <c r="CG13" s="135"/>
      <c r="CH13" s="135">
        <f ca="1">RANDBETWEEN(1, 100)</f>
        <v>32</v>
      </c>
      <c r="CI13" s="135">
        <f t="shared" ref="CI13:DA13" ca="1" si="617">RANDBETWEEN(1, 100)</f>
        <v>36</v>
      </c>
      <c r="CJ13" s="135">
        <f t="shared" ca="1" si="617"/>
        <v>50</v>
      </c>
      <c r="CK13" s="135">
        <f t="shared" ca="1" si="617"/>
        <v>76</v>
      </c>
      <c r="CL13" s="135">
        <f t="shared" ca="1" si="617"/>
        <v>38</v>
      </c>
      <c r="CM13" s="135">
        <f t="shared" ca="1" si="617"/>
        <v>2</v>
      </c>
      <c r="CN13" s="135">
        <f t="shared" ca="1" si="617"/>
        <v>85</v>
      </c>
      <c r="CO13" s="135">
        <f t="shared" ca="1" si="617"/>
        <v>97</v>
      </c>
      <c r="CP13" s="135">
        <f t="shared" ca="1" si="617"/>
        <v>40</v>
      </c>
      <c r="CQ13" s="135">
        <f t="shared" ca="1" si="617"/>
        <v>64</v>
      </c>
      <c r="CR13" s="135">
        <f t="shared" ca="1" si="617"/>
        <v>52</v>
      </c>
      <c r="CS13" s="135">
        <f t="shared" ca="1" si="617"/>
        <v>6</v>
      </c>
      <c r="CT13" s="135">
        <f t="shared" ca="1" si="617"/>
        <v>86</v>
      </c>
      <c r="CU13" s="135">
        <f t="shared" ca="1" si="617"/>
        <v>39</v>
      </c>
      <c r="CV13" s="135">
        <f t="shared" ca="1" si="617"/>
        <v>64</v>
      </c>
      <c r="CW13" s="135">
        <f t="shared" ca="1" si="617"/>
        <v>95</v>
      </c>
      <c r="CX13" s="135">
        <f t="shared" ca="1" si="617"/>
        <v>91</v>
      </c>
      <c r="CY13" s="135">
        <f t="shared" ca="1" si="617"/>
        <v>42</v>
      </c>
      <c r="CZ13" s="135">
        <f t="shared" ca="1" si="617"/>
        <v>29</v>
      </c>
      <c r="DA13" s="135">
        <f t="shared" ca="1" si="617"/>
        <v>70</v>
      </c>
      <c r="DD13" s="133" t="s">
        <v>927</v>
      </c>
      <c r="DE13" s="136" t="s">
        <v>925</v>
      </c>
      <c r="DF13" s="134" t="s">
        <v>925</v>
      </c>
      <c r="DG13" s="134">
        <f>C21</f>
        <v>79</v>
      </c>
      <c r="DI13" s="133" t="s">
        <v>927</v>
      </c>
      <c r="DJ13" s="136" t="s">
        <v>925</v>
      </c>
      <c r="DK13" s="134" t="s">
        <v>925</v>
      </c>
      <c r="DL13" s="134">
        <f>T21</f>
        <v>81</v>
      </c>
      <c r="DN13" s="137" t="s">
        <v>930</v>
      </c>
      <c r="DO13" s="145">
        <f ca="1">(DO11+DO12)*1.4</f>
        <v>554.4</v>
      </c>
      <c r="DP13" s="145">
        <f t="shared" ref="DP13:EH13" ca="1" si="618">(DP11+DP12)*1.4</f>
        <v>554.4</v>
      </c>
      <c r="DQ13" s="145">
        <f t="shared" ca="1" si="618"/>
        <v>554.4</v>
      </c>
      <c r="DR13" s="145">
        <f t="shared" ca="1" si="618"/>
        <v>571.19999999999993</v>
      </c>
      <c r="DS13" s="145">
        <f t="shared" ca="1" si="618"/>
        <v>579.59999999999991</v>
      </c>
      <c r="DT13" s="145">
        <f t="shared" ca="1" si="618"/>
        <v>530.6</v>
      </c>
      <c r="DU13" s="145">
        <f t="shared" ca="1" si="618"/>
        <v>565.59999999999991</v>
      </c>
      <c r="DV13" s="145">
        <f t="shared" ca="1" si="618"/>
        <v>581</v>
      </c>
      <c r="DW13" s="145">
        <f t="shared" ca="1" si="618"/>
        <v>589.4</v>
      </c>
      <c r="DX13" s="145">
        <f t="shared" ca="1" si="618"/>
        <v>565.59999999999991</v>
      </c>
      <c r="DY13" s="145">
        <f t="shared" ca="1" si="618"/>
        <v>530.6</v>
      </c>
      <c r="DZ13" s="145">
        <f t="shared" ca="1" si="618"/>
        <v>574</v>
      </c>
      <c r="EA13" s="145">
        <f t="shared" ca="1" si="618"/>
        <v>609</v>
      </c>
      <c r="EB13" s="145">
        <f t="shared" ca="1" si="618"/>
        <v>565.59999999999991</v>
      </c>
      <c r="EC13" s="145">
        <f t="shared" ca="1" si="618"/>
        <v>554.4</v>
      </c>
      <c r="ED13" s="145">
        <f t="shared" ca="1" si="618"/>
        <v>599.19999999999993</v>
      </c>
      <c r="EE13" s="145">
        <f t="shared" ca="1" si="618"/>
        <v>555.79999999999995</v>
      </c>
      <c r="EF13" s="145">
        <f t="shared" ca="1" si="618"/>
        <v>579.59999999999991</v>
      </c>
      <c r="EG13" s="145">
        <f t="shared" ca="1" si="618"/>
        <v>589.4</v>
      </c>
      <c r="EH13" s="145">
        <f t="shared" ca="1" si="618"/>
        <v>574</v>
      </c>
      <c r="EL13" s="145">
        <f ca="1">(EL11+EL12)*1.4</f>
        <v>554.4</v>
      </c>
      <c r="EM13" s="145">
        <f t="shared" ref="EM13" ca="1" si="619">(EM11+EM12)*1.4</f>
        <v>574</v>
      </c>
      <c r="EN13" s="145">
        <f t="shared" ref="EN13" ca="1" si="620">(EN11+EN12)*1.4</f>
        <v>589.4</v>
      </c>
      <c r="EO13" s="145">
        <f t="shared" ref="EO13" ca="1" si="621">(EO11+EO12)*1.4</f>
        <v>546</v>
      </c>
      <c r="EP13" s="145">
        <f t="shared" ref="EP13" ca="1" si="622">(EP11+EP12)*1.4</f>
        <v>581</v>
      </c>
      <c r="EQ13" s="145">
        <f t="shared" ref="EQ13" ca="1" si="623">(EQ11+EQ12)*1.4</f>
        <v>554.4</v>
      </c>
      <c r="ER13" s="145">
        <f t="shared" ref="ER13" ca="1" si="624">(ER11+ER12)*1.4</f>
        <v>599.19999999999993</v>
      </c>
      <c r="ES13" s="145">
        <f t="shared" ref="ES13" ca="1" si="625">(ES11+ES12)*1.4</f>
        <v>555.79999999999995</v>
      </c>
      <c r="ET13" s="145">
        <f t="shared" ref="ET13" ca="1" si="626">(ET11+ET12)*1.4</f>
        <v>579.59999999999991</v>
      </c>
      <c r="EU13" s="145">
        <f t="shared" ref="EU13" ca="1" si="627">(EU11+EU12)*1.4</f>
        <v>530.6</v>
      </c>
      <c r="EV13" s="145">
        <f t="shared" ref="EV13" ca="1" si="628">(EV11+EV12)*1.4</f>
        <v>609</v>
      </c>
      <c r="EW13" s="145">
        <f t="shared" ref="EW13" ca="1" si="629">(EW11+EW12)*1.4</f>
        <v>599.19999999999993</v>
      </c>
      <c r="EX13" s="145">
        <f t="shared" ref="EX13" ca="1" si="630">(EX11+EX12)*1.4</f>
        <v>609</v>
      </c>
      <c r="EY13" s="145">
        <f t="shared" ref="EY13" ca="1" si="631">(EY11+EY12)*1.4</f>
        <v>579.59999999999991</v>
      </c>
      <c r="EZ13" s="145">
        <f t="shared" ref="EZ13" ca="1" si="632">(EZ11+EZ12)*1.4</f>
        <v>571.19999999999993</v>
      </c>
      <c r="FA13" s="145">
        <f t="shared" ref="FA13" ca="1" si="633">(FA11+FA12)*1.4</f>
        <v>565.59999999999991</v>
      </c>
      <c r="FB13" s="145">
        <f t="shared" ref="FB13" ca="1" si="634">(FB11+FB12)*1.4</f>
        <v>530.6</v>
      </c>
      <c r="FC13" s="145">
        <f t="shared" ref="FC13" ca="1" si="635">(FC11+FC12)*1.4</f>
        <v>565.59999999999991</v>
      </c>
      <c r="FD13" s="145">
        <f t="shared" ref="FD13" ca="1" si="636">(FD11+FD12)*1.4</f>
        <v>581</v>
      </c>
      <c r="FE13" s="145">
        <f t="shared" ref="FE13" ca="1" si="637">(FE11+FE12)*1.4</f>
        <v>609</v>
      </c>
      <c r="FI13" s="145">
        <f ca="1">(FI11+FI12)*1.4</f>
        <v>574</v>
      </c>
      <c r="FJ13" s="145">
        <f t="shared" ref="FJ13" ca="1" si="638">(FJ11+FJ12)*1.4</f>
        <v>574</v>
      </c>
      <c r="FK13" s="145">
        <f t="shared" ref="FK13" ca="1" si="639">(FK11+FK12)*1.4</f>
        <v>579.59999999999991</v>
      </c>
      <c r="FL13" s="145">
        <f t="shared" ref="FL13" ca="1" si="640">(FL11+FL12)*1.4</f>
        <v>571.19999999999993</v>
      </c>
      <c r="FM13" s="145">
        <f t="shared" ref="FM13" ca="1" si="641">(FM11+FM12)*1.4</f>
        <v>589.4</v>
      </c>
      <c r="FN13" s="145">
        <f t="shared" ref="FN13" ca="1" si="642">(FN11+FN12)*1.4</f>
        <v>574</v>
      </c>
      <c r="FO13" s="145">
        <f t="shared" ref="FO13" ca="1" si="643">(FO11+FO12)*1.4</f>
        <v>565.59999999999991</v>
      </c>
      <c r="FP13" s="145">
        <f t="shared" ref="FP13" ca="1" si="644">(FP11+FP12)*1.4</f>
        <v>555.79999999999995</v>
      </c>
      <c r="FQ13" s="145">
        <f t="shared" ref="FQ13" ca="1" si="645">(FQ11+FQ12)*1.4</f>
        <v>589.4</v>
      </c>
      <c r="FR13" s="145">
        <f t="shared" ref="FR13" ca="1" si="646">(FR11+FR12)*1.4</f>
        <v>546</v>
      </c>
      <c r="FS13" s="145">
        <f t="shared" ref="FS13" ca="1" si="647">(FS11+FS12)*1.4</f>
        <v>589.4</v>
      </c>
      <c r="FT13" s="145">
        <f t="shared" ref="FT13" ca="1" si="648">(FT11+FT12)*1.4</f>
        <v>574</v>
      </c>
      <c r="FU13" s="145">
        <f t="shared" ref="FU13" ca="1" si="649">(FU11+FU12)*1.4</f>
        <v>565.59999999999991</v>
      </c>
      <c r="FV13" s="145">
        <f t="shared" ref="FV13" ca="1" si="650">(FV11+FV12)*1.4</f>
        <v>589.4</v>
      </c>
      <c r="FW13" s="145">
        <f t="shared" ref="FW13" ca="1" si="651">(FW11+FW12)*1.4</f>
        <v>546</v>
      </c>
      <c r="FX13" s="145">
        <f t="shared" ref="FX13" ca="1" si="652">(FX11+FX12)*1.4</f>
        <v>565.59999999999991</v>
      </c>
      <c r="FY13" s="145">
        <f t="shared" ref="FY13" ca="1" si="653">(FY11+FY12)*1.4</f>
        <v>555.79999999999995</v>
      </c>
      <c r="FZ13" s="145">
        <f t="shared" ref="FZ13" ca="1" si="654">(FZ11+FZ12)*1.4</f>
        <v>589.4</v>
      </c>
      <c r="GA13" s="145">
        <f t="shared" ref="GA13" ca="1" si="655">(GA11+GA12)*1.4</f>
        <v>599.19999999999993</v>
      </c>
      <c r="GB13" s="145">
        <f t="shared" ref="GB13" ca="1" si="656">(GB11+GB12)*1.4</f>
        <v>546</v>
      </c>
      <c r="GD13" s="148"/>
      <c r="GE13" s="131" t="s">
        <v>940</v>
      </c>
      <c r="GF13" s="131" t="str">
        <f ca="1">IF(GF12&lt;GF11, "BUT", "")</f>
        <v/>
      </c>
      <c r="GG13" s="131" t="str">
        <f t="shared" ref="GG13:GX13" ca="1" si="657">IF(GG12&lt;GG11, "BUT", "")</f>
        <v/>
      </c>
      <c r="GH13" s="131" t="str">
        <f t="shared" ca="1" si="657"/>
        <v/>
      </c>
      <c r="GI13" s="131" t="str">
        <f t="shared" ca="1" si="657"/>
        <v/>
      </c>
      <c r="GJ13" s="131" t="str">
        <f t="shared" ca="1" si="657"/>
        <v/>
      </c>
      <c r="GK13" s="131" t="str">
        <f t="shared" ca="1" si="657"/>
        <v/>
      </c>
      <c r="GL13" s="131" t="str">
        <f t="shared" ca="1" si="657"/>
        <v/>
      </c>
      <c r="GM13" s="131" t="str">
        <f t="shared" ca="1" si="657"/>
        <v/>
      </c>
      <c r="GN13" s="131" t="str">
        <f t="shared" ca="1" si="657"/>
        <v>BUT</v>
      </c>
      <c r="GO13" s="131" t="str">
        <f t="shared" ca="1" si="657"/>
        <v/>
      </c>
      <c r="GP13" s="131" t="str">
        <f t="shared" ca="1" si="657"/>
        <v/>
      </c>
      <c r="GQ13" s="131" t="str">
        <f t="shared" ca="1" si="657"/>
        <v>BUT</v>
      </c>
      <c r="GR13" s="131" t="str">
        <f t="shared" ca="1" si="657"/>
        <v/>
      </c>
      <c r="GS13" s="131" t="str">
        <f t="shared" ca="1" si="657"/>
        <v/>
      </c>
      <c r="GT13" s="131" t="str">
        <f t="shared" ca="1" si="657"/>
        <v/>
      </c>
      <c r="GU13" s="131" t="str">
        <f t="shared" ca="1" si="657"/>
        <v/>
      </c>
      <c r="GV13" s="131" t="str">
        <f t="shared" ca="1" si="657"/>
        <v/>
      </c>
      <c r="GW13" s="131" t="str">
        <f t="shared" ca="1" si="657"/>
        <v/>
      </c>
      <c r="GX13" s="131" t="str">
        <f t="shared" ca="1" si="657"/>
        <v/>
      </c>
      <c r="GY13" s="131" t="str">
        <f ca="1">IF(GY12&lt;GY11, "BUT", "")</f>
        <v/>
      </c>
      <c r="GZ13" s="131"/>
      <c r="HA13" s="148"/>
      <c r="HB13" s="131"/>
      <c r="HC13" s="131" t="str">
        <f ca="1">IF(HC12&lt;HC11, "BUT", "")</f>
        <v/>
      </c>
      <c r="HD13" s="131" t="str">
        <f t="shared" ref="HD13" ca="1" si="658">IF(HD12&lt;HD11, "BUT", "")</f>
        <v/>
      </c>
      <c r="HE13" s="131" t="str">
        <f t="shared" ref="HE13" ca="1" si="659">IF(HE12&lt;HE11, "BUT", "")</f>
        <v/>
      </c>
      <c r="HF13" s="131" t="str">
        <f t="shared" ref="HF13" ca="1" si="660">IF(HF12&lt;HF11, "BUT", "")</f>
        <v/>
      </c>
      <c r="HG13" s="131" t="str">
        <f t="shared" ref="HG13" ca="1" si="661">IF(HG12&lt;HG11, "BUT", "")</f>
        <v>BUT</v>
      </c>
      <c r="HH13" s="131" t="str">
        <f t="shared" ref="HH13" ca="1" si="662">IF(HH12&lt;HH11, "BUT", "")</f>
        <v/>
      </c>
      <c r="HI13" s="131" t="str">
        <f t="shared" ref="HI13" ca="1" si="663">IF(HI12&lt;HI11, "BUT", "")</f>
        <v/>
      </c>
      <c r="HJ13" s="131" t="str">
        <f t="shared" ref="HJ13" ca="1" si="664">IF(HJ12&lt;HJ11, "BUT", "")</f>
        <v/>
      </c>
      <c r="HK13" s="131" t="str">
        <f t="shared" ref="HK13" ca="1" si="665">IF(HK12&lt;HK11, "BUT", "")</f>
        <v/>
      </c>
      <c r="HL13" s="131" t="str">
        <f t="shared" ref="HL13" ca="1" si="666">IF(HL12&lt;HL11, "BUT", "")</f>
        <v/>
      </c>
      <c r="HM13" s="131" t="str">
        <f t="shared" ref="HM13" ca="1" si="667">IF(HM12&lt;HM11, "BUT", "")</f>
        <v/>
      </c>
      <c r="HN13" s="131" t="str">
        <f t="shared" ref="HN13" ca="1" si="668">IF(HN12&lt;HN11, "BUT", "")</f>
        <v/>
      </c>
      <c r="HO13" s="131" t="str">
        <f t="shared" ref="HO13" ca="1" si="669">IF(HO12&lt;HO11, "BUT", "")</f>
        <v/>
      </c>
      <c r="HP13" s="131" t="str">
        <f t="shared" ref="HP13" ca="1" si="670">IF(HP12&lt;HP11, "BUT", "")</f>
        <v/>
      </c>
      <c r="HQ13" s="131" t="str">
        <f t="shared" ref="HQ13" ca="1" si="671">IF(HQ12&lt;HQ11, "BUT", "")</f>
        <v/>
      </c>
      <c r="HR13" s="131" t="str">
        <f t="shared" ref="HR13" ca="1" si="672">IF(HR12&lt;HR11, "BUT", "")</f>
        <v/>
      </c>
      <c r="HS13" s="131" t="str">
        <f t="shared" ref="HS13" ca="1" si="673">IF(HS12&lt;HS11, "BUT", "")</f>
        <v/>
      </c>
      <c r="HT13" s="131" t="str">
        <f t="shared" ref="HT13" ca="1" si="674">IF(HT12&lt;HT11, "BUT", "")</f>
        <v/>
      </c>
      <c r="HU13" s="131" t="str">
        <f t="shared" ref="HU13" ca="1" si="675">IF(HU12&lt;HU11, "BUT", "")</f>
        <v/>
      </c>
      <c r="HV13" s="131" t="str">
        <f ca="1">IF(HV12&lt;HV11, "BUT", "")</f>
        <v/>
      </c>
      <c r="HW13" s="131"/>
      <c r="HX13" s="148"/>
      <c r="HY13" s="131"/>
      <c r="HZ13" s="131" t="str">
        <f ca="1">IF(HZ12&lt;HZ11, "BUT", "")</f>
        <v/>
      </c>
      <c r="IA13" s="131" t="str">
        <f t="shared" ref="IA13" ca="1" si="676">IF(IA12&lt;IA11, "BUT", "")</f>
        <v/>
      </c>
      <c r="IB13" s="131" t="str">
        <f t="shared" ref="IB13" ca="1" si="677">IF(IB12&lt;IB11, "BUT", "")</f>
        <v/>
      </c>
      <c r="IC13" s="131" t="str">
        <f t="shared" ref="IC13" ca="1" si="678">IF(IC12&lt;IC11, "BUT", "")</f>
        <v/>
      </c>
      <c r="ID13" s="131" t="str">
        <f t="shared" ref="ID13" ca="1" si="679">IF(ID12&lt;ID11, "BUT", "")</f>
        <v/>
      </c>
      <c r="IE13" s="131" t="str">
        <f t="shared" ref="IE13" ca="1" si="680">IF(IE12&lt;IE11, "BUT", "")</f>
        <v/>
      </c>
      <c r="IF13" s="131" t="str">
        <f t="shared" ref="IF13" ca="1" si="681">IF(IF12&lt;IF11, "BUT", "")</f>
        <v/>
      </c>
      <c r="IG13" s="131" t="str">
        <f t="shared" ref="IG13" ca="1" si="682">IF(IG12&lt;IG11, "BUT", "")</f>
        <v/>
      </c>
      <c r="IH13" s="131" t="str">
        <f t="shared" ref="IH13" ca="1" si="683">IF(IH12&lt;IH11, "BUT", "")</f>
        <v/>
      </c>
      <c r="II13" s="131" t="str">
        <f t="shared" ref="II13" ca="1" si="684">IF(II12&lt;II11, "BUT", "")</f>
        <v/>
      </c>
      <c r="IJ13" s="131" t="str">
        <f t="shared" ref="IJ13" ca="1" si="685">IF(IJ12&lt;IJ11, "BUT", "")</f>
        <v/>
      </c>
      <c r="IK13" s="131" t="str">
        <f t="shared" ref="IK13" ca="1" si="686">IF(IK12&lt;IK11, "BUT", "")</f>
        <v/>
      </c>
      <c r="IL13" s="131" t="str">
        <f t="shared" ref="IL13" ca="1" si="687">IF(IL12&lt;IL11, "BUT", "")</f>
        <v/>
      </c>
      <c r="IM13" s="131" t="str">
        <f t="shared" ref="IM13" ca="1" si="688">IF(IM12&lt;IM11, "BUT", "")</f>
        <v/>
      </c>
      <c r="IN13" s="131" t="str">
        <f t="shared" ref="IN13" ca="1" si="689">IF(IN12&lt;IN11, "BUT", "")</f>
        <v/>
      </c>
      <c r="IO13" s="131" t="str">
        <f t="shared" ref="IO13" ca="1" si="690">IF(IO12&lt;IO11, "BUT", "")</f>
        <v/>
      </c>
      <c r="IP13" s="131" t="str">
        <f t="shared" ref="IP13" ca="1" si="691">IF(IP12&lt;IP11, "BUT", "")</f>
        <v/>
      </c>
      <c r="IQ13" s="131" t="str">
        <f t="shared" ref="IQ13" ca="1" si="692">IF(IQ12&lt;IQ11, "BUT", "")</f>
        <v/>
      </c>
      <c r="IR13" s="131" t="str">
        <f t="shared" ref="IR13" ca="1" si="693">IF(IR12&lt;IR11, "BUT", "")</f>
        <v/>
      </c>
      <c r="IS13" s="131" t="str">
        <f ca="1">IF(IS12&lt;IS11, "BUT", "")</f>
        <v/>
      </c>
      <c r="IT13" s="131"/>
      <c r="IU13" s="148"/>
      <c r="IW13" s="118">
        <v>65</v>
      </c>
      <c r="IX13" s="118">
        <f ca="1">IF(AND(IT5=IT14, IX9=JA9,IX10=JA10,IX11=JA11,IX12=JA12), IF(IY13&lt;IW3, 1,0), 0)</f>
        <v>0</v>
      </c>
      <c r="IY13" s="137">
        <f t="shared" ca="1" si="493"/>
        <v>924</v>
      </c>
      <c r="JA13" s="118">
        <f ca="1">IF(AND(IT5=IT14,IX9=JA9,IX10=JA10,IX11=JA11,IX12=JA12), IF(JB13&lt;IX3, 1, 0), 0)</f>
        <v>0</v>
      </c>
      <c r="JB13" s="137">
        <f t="shared" ca="1" si="494"/>
        <v>827</v>
      </c>
      <c r="JC13" s="118">
        <v>6</v>
      </c>
      <c r="JD13" s="140" t="s">
        <v>945</v>
      </c>
      <c r="JF13" s="118">
        <f>LARGE(JM2:JM19,6)</f>
        <v>83</v>
      </c>
      <c r="JG13" s="153">
        <f>$T$19*1.5</f>
        <v>139.5</v>
      </c>
      <c r="JH13" s="153">
        <f t="shared" si="243"/>
        <v>43.5</v>
      </c>
      <c r="JL13" s="118" t="str">
        <f>$B$6</f>
        <v>K.Huselius</v>
      </c>
      <c r="JM13" s="118">
        <f>$E$6</f>
        <v>80</v>
      </c>
      <c r="JO13" s="118" t="str">
        <f>$S$16</f>
        <v>R.Whitney</v>
      </c>
      <c r="JP13" s="118">
        <f>$V$16</f>
        <v>78</v>
      </c>
    </row>
    <row r="14" spans="1:276">
      <c r="A14" s="142">
        <v>2</v>
      </c>
      <c r="B14" s="119" t="s">
        <v>860</v>
      </c>
      <c r="C14" s="142">
        <v>87</v>
      </c>
      <c r="D14" s="142">
        <v>90</v>
      </c>
      <c r="E14" s="142">
        <v>90</v>
      </c>
      <c r="F14" s="142">
        <v>85</v>
      </c>
      <c r="G14" s="119" t="s">
        <v>861</v>
      </c>
      <c r="H14" s="142">
        <v>75</v>
      </c>
      <c r="I14" s="142">
        <v>87</v>
      </c>
      <c r="J14" s="142">
        <v>70</v>
      </c>
      <c r="K14" s="142">
        <v>80</v>
      </c>
      <c r="L14" s="142"/>
      <c r="M14" s="142"/>
      <c r="N14" s="142"/>
      <c r="O14" s="142"/>
      <c r="P14" s="142"/>
      <c r="R14" s="121">
        <v>2</v>
      </c>
      <c r="S14" s="119" t="s">
        <v>889</v>
      </c>
      <c r="T14" s="121">
        <v>81</v>
      </c>
      <c r="U14" s="121">
        <v>75</v>
      </c>
      <c r="V14" s="121">
        <v>83</v>
      </c>
      <c r="W14" s="121">
        <v>78</v>
      </c>
      <c r="X14" s="119" t="s">
        <v>890</v>
      </c>
      <c r="Y14" s="121">
        <v>87</v>
      </c>
      <c r="Z14" s="121">
        <v>75</v>
      </c>
      <c r="AA14" s="121">
        <v>84</v>
      </c>
      <c r="AB14" s="121">
        <v>88</v>
      </c>
      <c r="AC14" s="121"/>
      <c r="AD14" s="121"/>
      <c r="AE14" s="121"/>
      <c r="AF14" s="121"/>
      <c r="AG14" s="121"/>
      <c r="AJ14" s="118" t="s">
        <v>908</v>
      </c>
      <c r="AK14" s="118">
        <v>1</v>
      </c>
      <c r="AL14" s="118">
        <f>AE17-1+AK14</f>
        <v>37</v>
      </c>
      <c r="AN14" s="118" t="str">
        <f ca="1">IF(AN13&lt;$AK$15, "X", "")</f>
        <v/>
      </c>
      <c r="AO14" s="130" t="str">
        <f t="shared" ref="AO14:BG14" ca="1" si="694">IF(AO13&lt;$AK$15, "X", "")</f>
        <v/>
      </c>
      <c r="AP14" s="130" t="str">
        <f t="shared" ca="1" si="694"/>
        <v/>
      </c>
      <c r="AQ14" s="130" t="str">
        <f t="shared" ca="1" si="694"/>
        <v/>
      </c>
      <c r="AR14" s="130" t="str">
        <f t="shared" ca="1" si="694"/>
        <v/>
      </c>
      <c r="AS14" s="130" t="str">
        <f t="shared" ca="1" si="694"/>
        <v/>
      </c>
      <c r="AT14" s="130" t="str">
        <f t="shared" ca="1" si="694"/>
        <v/>
      </c>
      <c r="AU14" s="130" t="str">
        <f t="shared" ca="1" si="694"/>
        <v/>
      </c>
      <c r="AV14" s="130" t="str">
        <f t="shared" ca="1" si="694"/>
        <v/>
      </c>
      <c r="AW14" s="130" t="str">
        <f t="shared" ca="1" si="694"/>
        <v/>
      </c>
      <c r="AX14" s="130" t="str">
        <f t="shared" ca="1" si="694"/>
        <v/>
      </c>
      <c r="AY14" s="130" t="str">
        <f t="shared" ca="1" si="694"/>
        <v>X</v>
      </c>
      <c r="AZ14" s="130" t="str">
        <f t="shared" ca="1" si="694"/>
        <v>X</v>
      </c>
      <c r="BA14" s="130" t="str">
        <f t="shared" ca="1" si="694"/>
        <v/>
      </c>
      <c r="BB14" s="130" t="str">
        <f t="shared" ca="1" si="694"/>
        <v/>
      </c>
      <c r="BC14" s="130" t="str">
        <f t="shared" ca="1" si="694"/>
        <v>X</v>
      </c>
      <c r="BD14" s="130" t="str">
        <f t="shared" ca="1" si="694"/>
        <v/>
      </c>
      <c r="BE14" s="130" t="str">
        <f t="shared" ca="1" si="694"/>
        <v/>
      </c>
      <c r="BF14" s="130" t="str">
        <f t="shared" ca="1" si="694"/>
        <v/>
      </c>
      <c r="BG14" s="130" t="str">
        <f t="shared" ca="1" si="694"/>
        <v>X</v>
      </c>
      <c r="BK14" s="130" t="str">
        <f ca="1">IF(BK13&lt;$AK$15, "X", "")</f>
        <v/>
      </c>
      <c r="BL14" s="130" t="str">
        <f t="shared" ref="BL14" ca="1" si="695">IF(BL13&lt;$AK$15, "X", "")</f>
        <v>X</v>
      </c>
      <c r="BM14" s="130" t="str">
        <f t="shared" ref="BM14" ca="1" si="696">IF(BM13&lt;$AK$15, "X", "")</f>
        <v/>
      </c>
      <c r="BN14" s="130" t="str">
        <f t="shared" ref="BN14" ca="1" si="697">IF(BN13&lt;$AK$15, "X", "")</f>
        <v/>
      </c>
      <c r="BO14" s="130" t="str">
        <f t="shared" ref="BO14" ca="1" si="698">IF(BO13&lt;$AK$15, "X", "")</f>
        <v/>
      </c>
      <c r="BP14" s="130" t="str">
        <f t="shared" ref="BP14" ca="1" si="699">IF(BP13&lt;$AK$15, "X", "")</f>
        <v/>
      </c>
      <c r="BQ14" s="130" t="str">
        <f t="shared" ref="BQ14" ca="1" si="700">IF(BQ13&lt;$AK$15, "X", "")</f>
        <v>X</v>
      </c>
      <c r="BR14" s="130" t="str">
        <f t="shared" ref="BR14" ca="1" si="701">IF(BR13&lt;$AK$15, "X", "")</f>
        <v/>
      </c>
      <c r="BS14" s="130" t="str">
        <f t="shared" ref="BS14" ca="1" si="702">IF(BS13&lt;$AK$15, "X", "")</f>
        <v/>
      </c>
      <c r="BT14" s="130" t="str">
        <f t="shared" ref="BT14" ca="1" si="703">IF(BT13&lt;$AK$15, "X", "")</f>
        <v/>
      </c>
      <c r="BU14" s="130" t="str">
        <f t="shared" ref="BU14" ca="1" si="704">IF(BU13&lt;$AK$15, "X", "")</f>
        <v>X</v>
      </c>
      <c r="BV14" s="130" t="str">
        <f t="shared" ref="BV14" ca="1" si="705">IF(BV13&lt;$AK$15, "X", "")</f>
        <v>X</v>
      </c>
      <c r="BW14" s="130" t="str">
        <f t="shared" ref="BW14" ca="1" si="706">IF(BW13&lt;$AK$15, "X", "")</f>
        <v>X</v>
      </c>
      <c r="BX14" s="130" t="str">
        <f t="shared" ref="BX14" ca="1" si="707">IF(BX13&lt;$AK$15, "X", "")</f>
        <v/>
      </c>
      <c r="BY14" s="130" t="str">
        <f t="shared" ref="BY14" ca="1" si="708">IF(BY13&lt;$AK$15, "X", "")</f>
        <v/>
      </c>
      <c r="BZ14" s="130" t="str">
        <f t="shared" ref="BZ14" ca="1" si="709">IF(BZ13&lt;$AK$15, "X", "")</f>
        <v/>
      </c>
      <c r="CA14" s="130" t="str">
        <f t="shared" ref="CA14" ca="1" si="710">IF(CA13&lt;$AK$15, "X", "")</f>
        <v/>
      </c>
      <c r="CB14" s="130" t="str">
        <f t="shared" ref="CB14" ca="1" si="711">IF(CB13&lt;$AK$15, "X", "")</f>
        <v/>
      </c>
      <c r="CC14" s="130" t="str">
        <f t="shared" ref="CC14" ca="1" si="712">IF(CC13&lt;$AK$15, "X", "")</f>
        <v/>
      </c>
      <c r="CD14" s="130" t="str">
        <f t="shared" ref="CD14" ca="1" si="713">IF(CD13&lt;$AK$15, "X", "")</f>
        <v>X</v>
      </c>
      <c r="CH14" s="130" t="str">
        <f ca="1">IF(CH13&lt;$AK$15, "X", "")</f>
        <v>X</v>
      </c>
      <c r="CI14" s="130" t="str">
        <f t="shared" ref="CI14" ca="1" si="714">IF(CI13&lt;$AK$15, "X", "")</f>
        <v>X</v>
      </c>
      <c r="CJ14" s="130" t="str">
        <f t="shared" ref="CJ14" ca="1" si="715">IF(CJ13&lt;$AK$15, "X", "")</f>
        <v/>
      </c>
      <c r="CK14" s="130" t="str">
        <f t="shared" ref="CK14" ca="1" si="716">IF(CK13&lt;$AK$15, "X", "")</f>
        <v/>
      </c>
      <c r="CL14" s="130" t="str">
        <f t="shared" ref="CL14" ca="1" si="717">IF(CL13&lt;$AK$15, "X", "")</f>
        <v/>
      </c>
      <c r="CM14" s="130" t="str">
        <f t="shared" ref="CM14" ca="1" si="718">IF(CM13&lt;$AK$15, "X", "")</f>
        <v>X</v>
      </c>
      <c r="CN14" s="130" t="str">
        <f t="shared" ref="CN14" ca="1" si="719">IF(CN13&lt;$AK$15, "X", "")</f>
        <v/>
      </c>
      <c r="CO14" s="130" t="str">
        <f t="shared" ref="CO14" ca="1" si="720">IF(CO13&lt;$AK$15, "X", "")</f>
        <v/>
      </c>
      <c r="CP14" s="130" t="str">
        <f t="shared" ref="CP14" ca="1" si="721">IF(CP13&lt;$AK$15, "X", "")</f>
        <v/>
      </c>
      <c r="CQ14" s="130" t="str">
        <f t="shared" ref="CQ14" ca="1" si="722">IF(CQ13&lt;$AK$15, "X", "")</f>
        <v/>
      </c>
      <c r="CR14" s="130" t="str">
        <f t="shared" ref="CR14" ca="1" si="723">IF(CR13&lt;$AK$15, "X", "")</f>
        <v/>
      </c>
      <c r="CS14" s="130" t="str">
        <f t="shared" ref="CS14" ca="1" si="724">IF(CS13&lt;$AK$15, "X", "")</f>
        <v>X</v>
      </c>
      <c r="CT14" s="130" t="str">
        <f t="shared" ref="CT14" ca="1" si="725">IF(CT13&lt;$AK$15, "X", "")</f>
        <v/>
      </c>
      <c r="CU14" s="130" t="str">
        <f t="shared" ref="CU14" ca="1" si="726">IF(CU13&lt;$AK$15, "X", "")</f>
        <v/>
      </c>
      <c r="CV14" s="130" t="str">
        <f t="shared" ref="CV14" ca="1" si="727">IF(CV13&lt;$AK$15, "X", "")</f>
        <v/>
      </c>
      <c r="CW14" s="130" t="str">
        <f t="shared" ref="CW14" ca="1" si="728">IF(CW13&lt;$AK$15, "X", "")</f>
        <v/>
      </c>
      <c r="CX14" s="130" t="str">
        <f t="shared" ref="CX14" ca="1" si="729">IF(CX13&lt;$AK$15, "X", "")</f>
        <v/>
      </c>
      <c r="CY14" s="130" t="str">
        <f t="shared" ref="CY14" ca="1" si="730">IF(CY13&lt;$AK$15, "X", "")</f>
        <v/>
      </c>
      <c r="CZ14" s="130" t="str">
        <f t="shared" ref="CZ14" ca="1" si="731">IF(CZ13&lt;$AK$15, "X", "")</f>
        <v>X</v>
      </c>
      <c r="DA14" s="130" t="str">
        <f t="shared" ref="DA14" ca="1" si="732">IF(DA13&lt;$AK$15, "X", "")</f>
        <v/>
      </c>
      <c r="DN14" s="137" t="s">
        <v>932</v>
      </c>
      <c r="DO14" s="144">
        <f ca="1">IF(AN3="X", $DF$3, IF(AN4="X", $DF$4, IF(AN5="X", $DF$5, $DF$6)))</f>
        <v>314</v>
      </c>
      <c r="DP14" s="144">
        <f t="shared" ref="DP14:EH14" ca="1" si="733">IF(AO3="X", $DF$3, IF(AO4="X", $DF$4, IF(AO5="X", $DF$5, $DF$6)))</f>
        <v>314</v>
      </c>
      <c r="DQ14" s="144">
        <f t="shared" ca="1" si="733"/>
        <v>323</v>
      </c>
      <c r="DR14" s="144">
        <f t="shared" ca="1" si="733"/>
        <v>326</v>
      </c>
      <c r="DS14" s="144">
        <f t="shared" ca="1" si="733"/>
        <v>323</v>
      </c>
      <c r="DT14" s="144">
        <f t="shared" ca="1" si="733"/>
        <v>326</v>
      </c>
      <c r="DU14" s="144">
        <f t="shared" ca="1" si="733"/>
        <v>323</v>
      </c>
      <c r="DV14" s="144">
        <f t="shared" ca="1" si="733"/>
        <v>323</v>
      </c>
      <c r="DW14" s="144">
        <f t="shared" ca="1" si="733"/>
        <v>329</v>
      </c>
      <c r="DX14" s="144">
        <f t="shared" ca="1" si="733"/>
        <v>329</v>
      </c>
      <c r="DY14" s="144">
        <f t="shared" ca="1" si="733"/>
        <v>314</v>
      </c>
      <c r="DZ14" s="144">
        <f t="shared" ca="1" si="733"/>
        <v>329</v>
      </c>
      <c r="EA14" s="144">
        <f t="shared" ca="1" si="733"/>
        <v>314</v>
      </c>
      <c r="EB14" s="144">
        <f t="shared" ca="1" si="733"/>
        <v>326</v>
      </c>
      <c r="EC14" s="144">
        <f t="shared" ca="1" si="733"/>
        <v>326</v>
      </c>
      <c r="ED14" s="144">
        <f t="shared" ca="1" si="733"/>
        <v>326</v>
      </c>
      <c r="EE14" s="144">
        <f t="shared" ca="1" si="733"/>
        <v>329</v>
      </c>
      <c r="EF14" s="144">
        <f t="shared" ca="1" si="733"/>
        <v>314</v>
      </c>
      <c r="EG14" s="144">
        <f t="shared" ca="1" si="733"/>
        <v>329</v>
      </c>
      <c r="EH14" s="144">
        <f t="shared" ca="1" si="733"/>
        <v>326</v>
      </c>
      <c r="EL14" s="144">
        <f ca="1">IF(BK3="X", $DF$3, IF(BK4="X", $DF$4, IF(BK5="X", $DF$5, $DF$6)))</f>
        <v>323</v>
      </c>
      <c r="EM14" s="144">
        <f t="shared" ref="EM14" ca="1" si="734">IF(BL3="X", $DF$3, IF(BL4="X", $DF$4, IF(BL5="X", $DF$5, $DF$6)))</f>
        <v>329</v>
      </c>
      <c r="EN14" s="144">
        <f t="shared" ref="EN14" ca="1" si="735">IF(BM3="X", $DF$3, IF(BM4="X", $DF$4, IF(BM5="X", $DF$5, $DF$6)))</f>
        <v>329</v>
      </c>
      <c r="EO14" s="144">
        <f t="shared" ref="EO14" ca="1" si="736">IF(BN3="X", $DF$3, IF(BN4="X", $DF$4, IF(BN5="X", $DF$5, $DF$6)))</f>
        <v>329</v>
      </c>
      <c r="EP14" s="144">
        <f t="shared" ref="EP14" ca="1" si="737">IF(BO3="X", $DF$3, IF(BO4="X", $DF$4, IF(BO5="X", $DF$5, $DF$6)))</f>
        <v>314</v>
      </c>
      <c r="EQ14" s="144">
        <f t="shared" ref="EQ14" ca="1" si="738">IF(BP3="X", $DF$3, IF(BP4="X", $DF$4, IF(BP5="X", $DF$5, $DF$6)))</f>
        <v>329</v>
      </c>
      <c r="ER14" s="144">
        <f t="shared" ref="ER14" ca="1" si="739">IF(BQ3="X", $DF$3, IF(BQ4="X", $DF$4, IF(BQ5="X", $DF$5, $DF$6)))</f>
        <v>314</v>
      </c>
      <c r="ES14" s="144">
        <f t="shared" ref="ES14" ca="1" si="740">IF(BR3="X", $DF$3, IF(BR4="X", $DF$4, IF(BR5="X", $DF$5, $DF$6)))</f>
        <v>326</v>
      </c>
      <c r="ET14" s="144">
        <f t="shared" ref="ET14" ca="1" si="741">IF(BS3="X", $DF$3, IF(BS4="X", $DF$4, IF(BS5="X", $DF$5, $DF$6)))</f>
        <v>314</v>
      </c>
      <c r="EU14" s="144">
        <f t="shared" ref="EU14" ca="1" si="742">IF(BT3="X", $DF$3, IF(BT4="X", $DF$4, IF(BT5="X", $DF$5, $DF$6)))</f>
        <v>314</v>
      </c>
      <c r="EV14" s="144">
        <f t="shared" ref="EV14" ca="1" si="743">IF(BU3="X", $DF$3, IF(BU4="X", $DF$4, IF(BU5="X", $DF$5, $DF$6)))</f>
        <v>329</v>
      </c>
      <c r="EW14" s="144">
        <f t="shared" ref="EW14" ca="1" si="744">IF(BV3="X", $DF$3, IF(BV4="X", $DF$4, IF(BV5="X", $DF$5, $DF$6)))</f>
        <v>326</v>
      </c>
      <c r="EX14" s="144">
        <f t="shared" ref="EX14" ca="1" si="745">IF(BW3="X", $DF$3, IF(BW4="X", $DF$4, IF(BW5="X", $DF$5, $DF$6)))</f>
        <v>323</v>
      </c>
      <c r="EY14" s="144">
        <f t="shared" ref="EY14" ca="1" si="746">IF(BX3="X", $DF$3, IF(BX4="X", $DF$4, IF(BX5="X", $DF$5, $DF$6)))</f>
        <v>326</v>
      </c>
      <c r="EZ14" s="144">
        <f t="shared" ref="EZ14" ca="1" si="747">IF(BY3="X", $DF$3, IF(BY4="X", $DF$4, IF(BY5="X", $DF$5, $DF$6)))</f>
        <v>329</v>
      </c>
      <c r="FA14" s="144">
        <f t="shared" ref="FA14" ca="1" si="748">IF(BZ3="X", $DF$3, IF(BZ4="X", $DF$4, IF(BZ5="X", $DF$5, $DF$6)))</f>
        <v>329</v>
      </c>
      <c r="FB14" s="144">
        <f t="shared" ref="FB14" ca="1" si="749">IF(CA3="X", $DF$3, IF(CA4="X", $DF$4, IF(CA5="X", $DF$5, $DF$6)))</f>
        <v>326</v>
      </c>
      <c r="FC14" s="144">
        <f t="shared" ref="FC14" ca="1" si="750">IF(CB3="X", $DF$3, IF(CB4="X", $DF$4, IF(CB5="X", $DF$5, $DF$6)))</f>
        <v>314</v>
      </c>
      <c r="FD14" s="144">
        <f t="shared" ref="FD14" ca="1" si="751">IF(CC3="X", $DF$3, IF(CC4="X", $DF$4, IF(CC5="X", $DF$5, $DF$6)))</f>
        <v>323</v>
      </c>
      <c r="FE14" s="144">
        <f t="shared" ref="FE14" ca="1" si="752">IF(CD3="X", $DF$3, IF(CD4="X", $DF$4, IF(CD5="X", $DF$5, $DF$6)))</f>
        <v>314</v>
      </c>
      <c r="FI14" s="144">
        <f ca="1">IF(CH3="X", $DF$3, IF(CH4="X", $DF$4, IF(CH5="X", $DF$5, $DF$6)))</f>
        <v>314</v>
      </c>
      <c r="FJ14" s="144">
        <f t="shared" ref="FJ14" ca="1" si="753">IF(CI3="X", $DF$3, IF(CI4="X", $DF$4, IF(CI5="X", $DF$5, $DF$6)))</f>
        <v>323</v>
      </c>
      <c r="FK14" s="144">
        <f t="shared" ref="FK14" ca="1" si="754">IF(CJ3="X", $DF$3, IF(CJ4="X", $DF$4, IF(CJ5="X", $DF$5, $DF$6)))</f>
        <v>314</v>
      </c>
      <c r="FL14" s="144">
        <f t="shared" ref="FL14" ca="1" si="755">IF(CK3="X", $DF$3, IF(CK4="X", $DF$4, IF(CK5="X", $DF$5, $DF$6)))</f>
        <v>326</v>
      </c>
      <c r="FM14" s="144">
        <f t="shared" ref="FM14" ca="1" si="756">IF(CL3="X", $DF$3, IF(CL4="X", $DF$4, IF(CL5="X", $DF$5, $DF$6)))</f>
        <v>323</v>
      </c>
      <c r="FN14" s="144">
        <f t="shared" ref="FN14" ca="1" si="757">IF(CM3="X", $DF$3, IF(CM4="X", $DF$4, IF(CM5="X", $DF$5, $DF$6)))</f>
        <v>323</v>
      </c>
      <c r="FO14" s="144">
        <f t="shared" ref="FO14" ca="1" si="758">IF(CN3="X", $DF$3, IF(CN4="X", $DF$4, IF(CN5="X", $DF$5, $DF$6)))</f>
        <v>326</v>
      </c>
      <c r="FP14" s="144">
        <f t="shared" ref="FP14" ca="1" si="759">IF(CO3="X", $DF$3, IF(CO4="X", $DF$4, IF(CO5="X", $DF$5, $DF$6)))</f>
        <v>314</v>
      </c>
      <c r="FQ14" s="144">
        <f t="shared" ref="FQ14" ca="1" si="760">IF(CP3="X", $DF$3, IF(CP4="X", $DF$4, IF(CP5="X", $DF$5, $DF$6)))</f>
        <v>314</v>
      </c>
      <c r="FR14" s="144">
        <f t="shared" ref="FR14" ca="1" si="761">IF(CQ3="X", $DF$3, IF(CQ4="X", $DF$4, IF(CQ5="X", $DF$5, $DF$6)))</f>
        <v>314</v>
      </c>
      <c r="FS14" s="144">
        <f t="shared" ref="FS14" ca="1" si="762">IF(CR3="X", $DF$3, IF(CR4="X", $DF$4, IF(CR5="X", $DF$5, $DF$6)))</f>
        <v>329</v>
      </c>
      <c r="FT14" s="144">
        <f t="shared" ref="FT14" ca="1" si="763">IF(CS3="X", $DF$3, IF(CS4="X", $DF$4, IF(CS5="X", $DF$5, $DF$6)))</f>
        <v>314</v>
      </c>
      <c r="FU14" s="144">
        <f t="shared" ref="FU14" ca="1" si="764">IF(CT3="X", $DF$3, IF(CT4="X", $DF$4, IF(CT5="X", $DF$5, $DF$6)))</f>
        <v>314</v>
      </c>
      <c r="FV14" s="144">
        <f t="shared" ref="FV14" ca="1" si="765">IF(CU3="X", $DF$3, IF(CU4="X", $DF$4, IF(CU5="X", $DF$5, $DF$6)))</f>
        <v>314</v>
      </c>
      <c r="FW14" s="144">
        <f t="shared" ref="FW14" ca="1" si="766">IF(CV3="X", $DF$3, IF(CV4="X", $DF$4, IF(CV5="X", $DF$5, $DF$6)))</f>
        <v>314</v>
      </c>
      <c r="FX14" s="144">
        <f t="shared" ref="FX14" ca="1" si="767">IF(CW3="X", $DF$3, IF(CW4="X", $DF$4, IF(CW5="X", $DF$5, $DF$6)))</f>
        <v>329</v>
      </c>
      <c r="FY14" s="144">
        <f t="shared" ref="FY14" ca="1" si="768">IF(CX3="X", $DF$3, IF(CX4="X", $DF$4, IF(CX5="X", $DF$5, $DF$6)))</f>
        <v>323</v>
      </c>
      <c r="FZ14" s="144">
        <f t="shared" ref="FZ14" ca="1" si="769">IF(CY3="X", $DF$3, IF(CY4="X", $DF$4, IF(CY5="X", $DF$5, $DF$6)))</f>
        <v>323</v>
      </c>
      <c r="GA14" s="144">
        <f t="shared" ref="GA14" ca="1" si="770">IF(CZ3="X", $DF$3, IF(CZ4="X", $DF$4, IF(CZ5="X", $DF$5, $DF$6)))</f>
        <v>326</v>
      </c>
      <c r="GB14" s="144">
        <f t="shared" ref="GB14" ca="1" si="771">IF(DA3="X", $DF$3, IF(DA4="X", $DF$4, IF(DA5="X", $DF$5, $DF$6)))</f>
        <v>314</v>
      </c>
      <c r="GD14" s="148"/>
      <c r="GE14" s="131" t="s">
        <v>804</v>
      </c>
      <c r="GF14" s="131">
        <f ca="1">IF(GF13="BUT", 1, 0)</f>
        <v>0</v>
      </c>
      <c r="GG14" s="131">
        <f t="shared" ref="GG14:GY14" ca="1" si="772">IF(GG13="BUT", 1, 0)</f>
        <v>0</v>
      </c>
      <c r="GH14" s="131">
        <f t="shared" ca="1" si="772"/>
        <v>0</v>
      </c>
      <c r="GI14" s="131">
        <f t="shared" ca="1" si="772"/>
        <v>0</v>
      </c>
      <c r="GJ14" s="131">
        <f t="shared" ca="1" si="772"/>
        <v>0</v>
      </c>
      <c r="GK14" s="131">
        <f t="shared" ca="1" si="772"/>
        <v>0</v>
      </c>
      <c r="GL14" s="131">
        <f t="shared" ca="1" si="772"/>
        <v>0</v>
      </c>
      <c r="GM14" s="131">
        <f t="shared" ca="1" si="772"/>
        <v>0</v>
      </c>
      <c r="GN14" s="131">
        <f t="shared" ca="1" si="772"/>
        <v>1</v>
      </c>
      <c r="GO14" s="131">
        <f t="shared" ca="1" si="772"/>
        <v>0</v>
      </c>
      <c r="GP14" s="131">
        <f t="shared" ca="1" si="772"/>
        <v>0</v>
      </c>
      <c r="GQ14" s="131">
        <f t="shared" ca="1" si="772"/>
        <v>1</v>
      </c>
      <c r="GR14" s="131">
        <f t="shared" ca="1" si="772"/>
        <v>0</v>
      </c>
      <c r="GS14" s="131">
        <f t="shared" ca="1" si="772"/>
        <v>0</v>
      </c>
      <c r="GT14" s="131">
        <f t="shared" ca="1" si="772"/>
        <v>0</v>
      </c>
      <c r="GU14" s="131">
        <f t="shared" ca="1" si="772"/>
        <v>0</v>
      </c>
      <c r="GV14" s="131">
        <f t="shared" ca="1" si="772"/>
        <v>0</v>
      </c>
      <c r="GW14" s="131">
        <f t="shared" ca="1" si="772"/>
        <v>0</v>
      </c>
      <c r="GX14" s="131">
        <f t="shared" ca="1" si="772"/>
        <v>0</v>
      </c>
      <c r="GY14" s="131">
        <f t="shared" ca="1" si="772"/>
        <v>0</v>
      </c>
      <c r="GZ14" s="131"/>
      <c r="HA14" s="148"/>
      <c r="HB14" s="131"/>
      <c r="HC14" s="131">
        <f ca="1">IF(HC13="BUT", 1, 0)</f>
        <v>0</v>
      </c>
      <c r="HD14" s="131">
        <f t="shared" ref="HD14" ca="1" si="773">IF(HD13="BUT", 1, 0)</f>
        <v>0</v>
      </c>
      <c r="HE14" s="131">
        <f t="shared" ref="HE14" ca="1" si="774">IF(HE13="BUT", 1, 0)</f>
        <v>0</v>
      </c>
      <c r="HF14" s="131">
        <f t="shared" ref="HF14" ca="1" si="775">IF(HF13="BUT", 1, 0)</f>
        <v>0</v>
      </c>
      <c r="HG14" s="131">
        <f t="shared" ref="HG14" ca="1" si="776">IF(HG13="BUT", 1, 0)</f>
        <v>1</v>
      </c>
      <c r="HH14" s="131">
        <f t="shared" ref="HH14" ca="1" si="777">IF(HH13="BUT", 1, 0)</f>
        <v>0</v>
      </c>
      <c r="HI14" s="131">
        <f t="shared" ref="HI14" ca="1" si="778">IF(HI13="BUT", 1, 0)</f>
        <v>0</v>
      </c>
      <c r="HJ14" s="131">
        <f t="shared" ref="HJ14" ca="1" si="779">IF(HJ13="BUT", 1, 0)</f>
        <v>0</v>
      </c>
      <c r="HK14" s="131">
        <f t="shared" ref="HK14" ca="1" si="780">IF(HK13="BUT", 1, 0)</f>
        <v>0</v>
      </c>
      <c r="HL14" s="131">
        <f t="shared" ref="HL14" ca="1" si="781">IF(HL13="BUT", 1, 0)</f>
        <v>0</v>
      </c>
      <c r="HM14" s="131">
        <f t="shared" ref="HM14" ca="1" si="782">IF(HM13="BUT", 1, 0)</f>
        <v>0</v>
      </c>
      <c r="HN14" s="131">
        <f t="shared" ref="HN14" ca="1" si="783">IF(HN13="BUT", 1, 0)</f>
        <v>0</v>
      </c>
      <c r="HO14" s="131">
        <f t="shared" ref="HO14" ca="1" si="784">IF(HO13="BUT", 1, 0)</f>
        <v>0</v>
      </c>
      <c r="HP14" s="131">
        <f t="shared" ref="HP14" ca="1" si="785">IF(HP13="BUT", 1, 0)</f>
        <v>0</v>
      </c>
      <c r="HQ14" s="131">
        <f t="shared" ref="HQ14" ca="1" si="786">IF(HQ13="BUT", 1, 0)</f>
        <v>0</v>
      </c>
      <c r="HR14" s="131">
        <f t="shared" ref="HR14" ca="1" si="787">IF(HR13="BUT", 1, 0)</f>
        <v>0</v>
      </c>
      <c r="HS14" s="131">
        <f t="shared" ref="HS14" ca="1" si="788">IF(HS13="BUT", 1, 0)</f>
        <v>0</v>
      </c>
      <c r="HT14" s="131">
        <f t="shared" ref="HT14" ca="1" si="789">IF(HT13="BUT", 1, 0)</f>
        <v>0</v>
      </c>
      <c r="HU14" s="131">
        <f t="shared" ref="HU14" ca="1" si="790">IF(HU13="BUT", 1, 0)</f>
        <v>0</v>
      </c>
      <c r="HV14" s="131">
        <f t="shared" ref="HV14" ca="1" si="791">IF(HV13="BUT", 1, 0)</f>
        <v>0</v>
      </c>
      <c r="HW14" s="131"/>
      <c r="HX14" s="148"/>
      <c r="HY14" s="131"/>
      <c r="HZ14" s="131">
        <f ca="1">IF(HZ13="BUT", 1, 0)</f>
        <v>0</v>
      </c>
      <c r="IA14" s="131">
        <f t="shared" ref="IA14" ca="1" si="792">IF(IA13="BUT", 1, 0)</f>
        <v>0</v>
      </c>
      <c r="IB14" s="131">
        <f t="shared" ref="IB14" ca="1" si="793">IF(IB13="BUT", 1, 0)</f>
        <v>0</v>
      </c>
      <c r="IC14" s="131">
        <f t="shared" ref="IC14" ca="1" si="794">IF(IC13="BUT", 1, 0)</f>
        <v>0</v>
      </c>
      <c r="ID14" s="131">
        <f t="shared" ref="ID14" ca="1" si="795">IF(ID13="BUT", 1, 0)</f>
        <v>0</v>
      </c>
      <c r="IE14" s="131">
        <f t="shared" ref="IE14" ca="1" si="796">IF(IE13="BUT", 1, 0)</f>
        <v>0</v>
      </c>
      <c r="IF14" s="131">
        <f t="shared" ref="IF14" ca="1" si="797">IF(IF13="BUT", 1, 0)</f>
        <v>0</v>
      </c>
      <c r="IG14" s="131">
        <f t="shared" ref="IG14" ca="1" si="798">IF(IG13="BUT", 1, 0)</f>
        <v>0</v>
      </c>
      <c r="IH14" s="131">
        <f t="shared" ref="IH14" ca="1" si="799">IF(IH13="BUT", 1, 0)</f>
        <v>0</v>
      </c>
      <c r="II14" s="131">
        <f t="shared" ref="II14" ca="1" si="800">IF(II13="BUT", 1, 0)</f>
        <v>0</v>
      </c>
      <c r="IJ14" s="131">
        <f t="shared" ref="IJ14" ca="1" si="801">IF(IJ13="BUT", 1, 0)</f>
        <v>0</v>
      </c>
      <c r="IK14" s="131">
        <f t="shared" ref="IK14" ca="1" si="802">IF(IK13="BUT", 1, 0)</f>
        <v>0</v>
      </c>
      <c r="IL14" s="131">
        <f t="shared" ref="IL14" ca="1" si="803">IF(IL13="BUT", 1, 0)</f>
        <v>0</v>
      </c>
      <c r="IM14" s="131">
        <f t="shared" ref="IM14" ca="1" si="804">IF(IM13="BUT", 1, 0)</f>
        <v>0</v>
      </c>
      <c r="IN14" s="131">
        <f t="shared" ref="IN14" ca="1" si="805">IF(IN13="BUT", 1, 0)</f>
        <v>0</v>
      </c>
      <c r="IO14" s="131">
        <f t="shared" ref="IO14" ca="1" si="806">IF(IO13="BUT", 1, 0)</f>
        <v>0</v>
      </c>
      <c r="IP14" s="131">
        <f t="shared" ref="IP14" ca="1" si="807">IF(IP13="BUT", 1, 0)</f>
        <v>0</v>
      </c>
      <c r="IQ14" s="131">
        <f t="shared" ref="IQ14" ca="1" si="808">IF(IQ13="BUT", 1, 0)</f>
        <v>0</v>
      </c>
      <c r="IR14" s="131">
        <f t="shared" ref="IR14" ca="1" si="809">IF(IR13="BUT", 1, 0)</f>
        <v>0</v>
      </c>
      <c r="IS14" s="131">
        <f t="shared" ref="IS14" ca="1" si="810">IF(IS13="BUT", 1, 0)</f>
        <v>0</v>
      </c>
      <c r="IT14" s="136">
        <f ca="1">GF14+GG14+GH14+GI14+GJ14+GK14+GL14+GM14+GN14+GO14+GP14+GQ14+GR14+GS14+GT14+GU14+GV14+GW14+GX14+GY14+HC14+HD14+HE14+HF14+HG14+HH14+HI14+HJ14+HK14+HL14+HM14+HN14+HO14+HP14+HR14+HQ14+HS14+HT14+HU14+HV14+HZ14+IA14+IB14+IC14+ID14+IE14+IF14+IG14+IH14+II14+IJ14+IK14+IL14+IM14+IN14+IO14+IP14+IQ14+IR14+IS14</f>
        <v>3</v>
      </c>
      <c r="IU14" s="148"/>
      <c r="IX14" s="154" t="s">
        <v>944</v>
      </c>
      <c r="IY14" s="154"/>
      <c r="IZ14" s="154"/>
      <c r="JA14" s="154"/>
      <c r="JC14" s="118">
        <v>6</v>
      </c>
      <c r="JD14" s="140" t="s">
        <v>946</v>
      </c>
      <c r="JF14" s="153">
        <f>LARGE($JP$2:$JP$19, 6)</f>
        <v>83</v>
      </c>
      <c r="JG14" s="153">
        <f>$C$19*1.5</f>
        <v>129</v>
      </c>
      <c r="JH14" s="153">
        <f t="shared" si="243"/>
        <v>54</v>
      </c>
      <c r="JL14" s="118" t="str">
        <f>$G$16</f>
        <v>S.Salo</v>
      </c>
      <c r="JM14" s="118">
        <f>$J$16</f>
        <v>80</v>
      </c>
      <c r="JO14" s="118" t="str">
        <f>$X$16</f>
        <v>J.Pitkanen</v>
      </c>
      <c r="JP14" s="118">
        <f>$AA$16</f>
        <v>78</v>
      </c>
    </row>
    <row r="15" spans="1:276">
      <c r="A15" s="142"/>
      <c r="B15" s="142"/>
      <c r="C15" s="142"/>
      <c r="D15" s="142"/>
      <c r="E15" s="142"/>
      <c r="F15" s="142"/>
      <c r="G15" s="142"/>
      <c r="H15" s="142"/>
      <c r="I15" s="142"/>
      <c r="J15" s="142"/>
      <c r="K15" s="142"/>
      <c r="L15" s="142"/>
      <c r="M15" s="142"/>
      <c r="N15" s="142"/>
      <c r="O15" s="142"/>
      <c r="P15" s="142"/>
      <c r="R15" s="121"/>
      <c r="S15" s="121"/>
      <c r="T15" s="121"/>
      <c r="U15" s="121"/>
      <c r="V15" s="121"/>
      <c r="W15" s="121"/>
      <c r="X15" s="121"/>
      <c r="Y15" s="121"/>
      <c r="Z15" s="121"/>
      <c r="AA15" s="121"/>
      <c r="AB15" s="121"/>
      <c r="AC15" s="121"/>
      <c r="AD15" s="121"/>
      <c r="AE15" s="121"/>
      <c r="AF15" s="121"/>
      <c r="AG15" s="121"/>
      <c r="AJ15" s="118" t="s">
        <v>909</v>
      </c>
      <c r="AK15" s="118">
        <f>AL14+1</f>
        <v>38</v>
      </c>
      <c r="AL15" s="118">
        <f>AE18-1+AK15</f>
        <v>62</v>
      </c>
      <c r="AN15" s="118" t="str">
        <f ca="1">IF(AND(AN13&lt;$AK$16, AN13&gt;$AL$14), "X", "")</f>
        <v>X</v>
      </c>
      <c r="AO15" s="130" t="str">
        <f t="shared" ref="AO15:BG15" ca="1" si="811">IF(AND(AO13&lt;$AK$16, AO13&gt;$AL$14), "X", "")</f>
        <v>X</v>
      </c>
      <c r="AP15" s="130" t="str">
        <f t="shared" ca="1" si="811"/>
        <v>X</v>
      </c>
      <c r="AQ15" s="130" t="str">
        <f t="shared" ca="1" si="811"/>
        <v/>
      </c>
      <c r="AR15" s="130" t="str">
        <f t="shared" ca="1" si="811"/>
        <v>X</v>
      </c>
      <c r="AS15" s="130" t="str">
        <f t="shared" ca="1" si="811"/>
        <v/>
      </c>
      <c r="AT15" s="130" t="str">
        <f t="shared" ca="1" si="811"/>
        <v/>
      </c>
      <c r="AU15" s="130" t="str">
        <f t="shared" ca="1" si="811"/>
        <v/>
      </c>
      <c r="AV15" s="130" t="str">
        <f t="shared" ca="1" si="811"/>
        <v>X</v>
      </c>
      <c r="AW15" s="130" t="str">
        <f t="shared" ca="1" si="811"/>
        <v/>
      </c>
      <c r="AX15" s="130" t="str">
        <f t="shared" ca="1" si="811"/>
        <v/>
      </c>
      <c r="AY15" s="130" t="str">
        <f t="shared" ca="1" si="811"/>
        <v/>
      </c>
      <c r="AZ15" s="130" t="str">
        <f t="shared" ca="1" si="811"/>
        <v/>
      </c>
      <c r="BA15" s="130" t="str">
        <f t="shared" ca="1" si="811"/>
        <v/>
      </c>
      <c r="BB15" s="130" t="str">
        <f t="shared" ca="1" si="811"/>
        <v>X</v>
      </c>
      <c r="BC15" s="130" t="str">
        <f t="shared" ca="1" si="811"/>
        <v/>
      </c>
      <c r="BD15" s="130" t="str">
        <f t="shared" ca="1" si="811"/>
        <v/>
      </c>
      <c r="BE15" s="130" t="str">
        <f t="shared" ca="1" si="811"/>
        <v>X</v>
      </c>
      <c r="BF15" s="130" t="str">
        <f t="shared" ca="1" si="811"/>
        <v>X</v>
      </c>
      <c r="BG15" s="130" t="str">
        <f t="shared" ca="1" si="811"/>
        <v/>
      </c>
      <c r="BK15" s="130" t="str">
        <f ca="1">IF(AND(BK13&lt;$AK$16, BK13&gt;$AL$14), "X", "")</f>
        <v>X</v>
      </c>
      <c r="BL15" s="130" t="str">
        <f t="shared" ref="BL15:CD15" ca="1" si="812">IF(AND(BL13&lt;$AK$16, BL13&gt;$AL$14), "X", "")</f>
        <v/>
      </c>
      <c r="BM15" s="130" t="str">
        <f t="shared" ca="1" si="812"/>
        <v>X</v>
      </c>
      <c r="BN15" s="130" t="str">
        <f t="shared" ca="1" si="812"/>
        <v/>
      </c>
      <c r="BO15" s="130" t="str">
        <f t="shared" ca="1" si="812"/>
        <v/>
      </c>
      <c r="BP15" s="130" t="str">
        <f t="shared" ca="1" si="812"/>
        <v>X</v>
      </c>
      <c r="BQ15" s="130" t="str">
        <f t="shared" ca="1" si="812"/>
        <v/>
      </c>
      <c r="BR15" s="130" t="str">
        <f t="shared" ca="1" si="812"/>
        <v/>
      </c>
      <c r="BS15" s="130" t="str">
        <f t="shared" ca="1" si="812"/>
        <v>X</v>
      </c>
      <c r="BT15" s="130" t="str">
        <f t="shared" ca="1" si="812"/>
        <v/>
      </c>
      <c r="BU15" s="130" t="str">
        <f t="shared" ca="1" si="812"/>
        <v/>
      </c>
      <c r="BV15" s="130" t="str">
        <f t="shared" ca="1" si="812"/>
        <v/>
      </c>
      <c r="BW15" s="130" t="str">
        <f t="shared" ca="1" si="812"/>
        <v/>
      </c>
      <c r="BX15" s="130" t="str">
        <f t="shared" ca="1" si="812"/>
        <v>X</v>
      </c>
      <c r="BY15" s="130" t="str">
        <f t="shared" ca="1" si="812"/>
        <v/>
      </c>
      <c r="BZ15" s="130" t="str">
        <f t="shared" ca="1" si="812"/>
        <v/>
      </c>
      <c r="CA15" s="130" t="str">
        <f t="shared" ca="1" si="812"/>
        <v/>
      </c>
      <c r="CB15" s="130" t="str">
        <f t="shared" ca="1" si="812"/>
        <v/>
      </c>
      <c r="CC15" s="130" t="str">
        <f t="shared" ca="1" si="812"/>
        <v/>
      </c>
      <c r="CD15" s="130" t="str">
        <f t="shared" ca="1" si="812"/>
        <v/>
      </c>
      <c r="CH15" s="130" t="str">
        <f ca="1">IF(AND(CH13&lt;$AK$16, CH13&gt;$AL$14), "X", "")</f>
        <v/>
      </c>
      <c r="CI15" s="130" t="str">
        <f t="shared" ref="CI15:DA15" ca="1" si="813">IF(AND(CI13&lt;$AK$16, CI13&gt;$AL$14), "X", "")</f>
        <v/>
      </c>
      <c r="CJ15" s="130" t="str">
        <f t="shared" ca="1" si="813"/>
        <v>X</v>
      </c>
      <c r="CK15" s="130" t="str">
        <f t="shared" ca="1" si="813"/>
        <v/>
      </c>
      <c r="CL15" s="130" t="str">
        <f t="shared" ca="1" si="813"/>
        <v>X</v>
      </c>
      <c r="CM15" s="130" t="str">
        <f t="shared" ca="1" si="813"/>
        <v/>
      </c>
      <c r="CN15" s="130" t="str">
        <f t="shared" ca="1" si="813"/>
        <v/>
      </c>
      <c r="CO15" s="130" t="str">
        <f t="shared" ca="1" si="813"/>
        <v/>
      </c>
      <c r="CP15" s="130" t="str">
        <f t="shared" ca="1" si="813"/>
        <v>X</v>
      </c>
      <c r="CQ15" s="130" t="str">
        <f t="shared" ca="1" si="813"/>
        <v/>
      </c>
      <c r="CR15" s="130" t="str">
        <f t="shared" ca="1" si="813"/>
        <v>X</v>
      </c>
      <c r="CS15" s="130" t="str">
        <f t="shared" ca="1" si="813"/>
        <v/>
      </c>
      <c r="CT15" s="130" t="str">
        <f t="shared" ca="1" si="813"/>
        <v/>
      </c>
      <c r="CU15" s="130" t="str">
        <f t="shared" ca="1" si="813"/>
        <v>X</v>
      </c>
      <c r="CV15" s="130" t="str">
        <f t="shared" ca="1" si="813"/>
        <v/>
      </c>
      <c r="CW15" s="130" t="str">
        <f t="shared" ca="1" si="813"/>
        <v/>
      </c>
      <c r="CX15" s="130" t="str">
        <f t="shared" ca="1" si="813"/>
        <v/>
      </c>
      <c r="CY15" s="130" t="str">
        <f t="shared" ca="1" si="813"/>
        <v>X</v>
      </c>
      <c r="CZ15" s="130" t="str">
        <f t="shared" ca="1" si="813"/>
        <v/>
      </c>
      <c r="DA15" s="130" t="str">
        <f t="shared" ca="1" si="813"/>
        <v/>
      </c>
      <c r="DN15" s="137" t="s">
        <v>933</v>
      </c>
      <c r="DO15" s="144">
        <f ca="1">IF(AN8="X", $DF$8, IF(AN9="X", $DF$9, $DF$10))</f>
        <v>160</v>
      </c>
      <c r="DP15" s="144">
        <f t="shared" ref="DP15:EH15" ca="1" si="814">IF(AO8="X", $DF$8, IF(AO9="X", $DF$9, $DF$10))</f>
        <v>179</v>
      </c>
      <c r="DQ15" s="144">
        <f t="shared" ca="1" si="814"/>
        <v>179</v>
      </c>
      <c r="DR15" s="144">
        <f t="shared" ca="1" si="814"/>
        <v>179</v>
      </c>
      <c r="DS15" s="144">
        <f t="shared" ca="1" si="814"/>
        <v>179</v>
      </c>
      <c r="DT15" s="144">
        <f t="shared" ca="1" si="814"/>
        <v>177</v>
      </c>
      <c r="DU15" s="144">
        <f t="shared" ca="1" si="814"/>
        <v>179</v>
      </c>
      <c r="DV15" s="144">
        <f t="shared" ca="1" si="814"/>
        <v>160</v>
      </c>
      <c r="DW15" s="144">
        <f t="shared" ca="1" si="814"/>
        <v>179</v>
      </c>
      <c r="DX15" s="144">
        <f t="shared" ca="1" si="814"/>
        <v>179</v>
      </c>
      <c r="DY15" s="144">
        <f t="shared" ca="1" si="814"/>
        <v>177</v>
      </c>
      <c r="DZ15" s="144">
        <f t="shared" ca="1" si="814"/>
        <v>160</v>
      </c>
      <c r="EA15" s="144">
        <f t="shared" ca="1" si="814"/>
        <v>177</v>
      </c>
      <c r="EB15" s="144">
        <f t="shared" ca="1" si="814"/>
        <v>160</v>
      </c>
      <c r="EC15" s="144">
        <f t="shared" ca="1" si="814"/>
        <v>160</v>
      </c>
      <c r="ED15" s="144">
        <f t="shared" ca="1" si="814"/>
        <v>179</v>
      </c>
      <c r="EE15" s="144">
        <f t="shared" ca="1" si="814"/>
        <v>179</v>
      </c>
      <c r="EF15" s="144">
        <f t="shared" ca="1" si="814"/>
        <v>160</v>
      </c>
      <c r="EG15" s="144">
        <f t="shared" ca="1" si="814"/>
        <v>179</v>
      </c>
      <c r="EH15" s="144">
        <f t="shared" ca="1" si="814"/>
        <v>179</v>
      </c>
      <c r="EL15" s="144">
        <f ca="1">IF(BK8="X", $DF$8, IF(BK9="X", $DF$9, $DF$10))</f>
        <v>177</v>
      </c>
      <c r="EM15" s="144">
        <f t="shared" ref="EM15" ca="1" si="815">IF(BL8="X", $DF$8, IF(BL9="X", $DF$9, $DF$10))</f>
        <v>177</v>
      </c>
      <c r="EN15" s="144">
        <f t="shared" ref="EN15" ca="1" si="816">IF(BM8="X", $DF$8, IF(BM9="X", $DF$9, $DF$10))</f>
        <v>160</v>
      </c>
      <c r="EO15" s="144">
        <f t="shared" ref="EO15" ca="1" si="817">IF(BN8="X", $DF$8, IF(BN9="X", $DF$9, $DF$10))</f>
        <v>160</v>
      </c>
      <c r="EP15" s="144">
        <f t="shared" ref="EP15" ca="1" si="818">IF(BO8="X", $DF$8, IF(BO9="X", $DF$9, $DF$10))</f>
        <v>177</v>
      </c>
      <c r="EQ15" s="144">
        <f t="shared" ref="EQ15" ca="1" si="819">IF(BP8="X", $DF$8, IF(BP9="X", $DF$9, $DF$10))</f>
        <v>160</v>
      </c>
      <c r="ER15" s="144">
        <f t="shared" ref="ER15" ca="1" si="820">IF(BQ8="X", $DF$8, IF(BQ9="X", $DF$9, $DF$10))</f>
        <v>160</v>
      </c>
      <c r="ES15" s="144">
        <f t="shared" ref="ES15" ca="1" si="821">IF(BR8="X", $DF$8, IF(BR9="X", $DF$9, $DF$10))</f>
        <v>177</v>
      </c>
      <c r="ET15" s="144">
        <f t="shared" ref="ET15" ca="1" si="822">IF(BS8="X", $DF$8, IF(BS9="X", $DF$9, $DF$10))</f>
        <v>177</v>
      </c>
      <c r="EU15" s="144">
        <f t="shared" ref="EU15" ca="1" si="823">IF(BT8="X", $DF$8, IF(BT9="X", $DF$9, $DF$10))</f>
        <v>179</v>
      </c>
      <c r="EV15" s="144">
        <f t="shared" ref="EV15" ca="1" si="824">IF(BU8="X", $DF$8, IF(BU9="X", $DF$9, $DF$10))</f>
        <v>179</v>
      </c>
      <c r="EW15" s="144">
        <f t="shared" ref="EW15" ca="1" si="825">IF(BV8="X", $DF$8, IF(BV9="X", $DF$9, $DF$10))</f>
        <v>160</v>
      </c>
      <c r="EX15" s="144">
        <f t="shared" ref="EX15" ca="1" si="826">IF(BW8="X", $DF$8, IF(BW9="X", $DF$9, $DF$10))</f>
        <v>179</v>
      </c>
      <c r="EY15" s="144">
        <f t="shared" ref="EY15" ca="1" si="827">IF(BX8="X", $DF$8, IF(BX9="X", $DF$9, $DF$10))</f>
        <v>179</v>
      </c>
      <c r="EZ15" s="144">
        <f t="shared" ref="EZ15" ca="1" si="828">IF(BY8="X", $DF$8, IF(BY9="X", $DF$9, $DF$10))</f>
        <v>179</v>
      </c>
      <c r="FA15" s="144">
        <f t="shared" ref="FA15" ca="1" si="829">IF(BZ8="X", $DF$8, IF(BZ9="X", $DF$9, $DF$10))</f>
        <v>179</v>
      </c>
      <c r="FB15" s="144">
        <f t="shared" ref="FB15" ca="1" si="830">IF(CA8="X", $DF$8, IF(CA9="X", $DF$9, $DF$10))</f>
        <v>179</v>
      </c>
      <c r="FC15" s="144">
        <f t="shared" ref="FC15" ca="1" si="831">IF(CB8="X", $DF$8, IF(CB9="X", $DF$9, $DF$10))</f>
        <v>177</v>
      </c>
      <c r="FD15" s="144">
        <f t="shared" ref="FD15" ca="1" si="832">IF(CC8="X", $DF$8, IF(CC9="X", $DF$9, $DF$10))</f>
        <v>160</v>
      </c>
      <c r="FE15" s="144">
        <f t="shared" ref="FE15" ca="1" si="833">IF(CD8="X", $DF$8, IF(CD9="X", $DF$9, $DF$10))</f>
        <v>179</v>
      </c>
      <c r="FI15" s="144">
        <f ca="1">IF(CH8="X", $DF$8, IF(CH9="X", $DF$9, $DF$10))</f>
        <v>179</v>
      </c>
      <c r="FJ15" s="144">
        <f t="shared" ref="FJ15" ca="1" si="834">IF(CI8="X", $DF$8, IF(CI9="X", $DF$9, $DF$10))</f>
        <v>179</v>
      </c>
      <c r="FK15" s="144">
        <f t="shared" ref="FK15" ca="1" si="835">IF(CJ8="X", $DF$8, IF(CJ9="X", $DF$9, $DF$10))</f>
        <v>177</v>
      </c>
      <c r="FL15" s="144">
        <f t="shared" ref="FL15" ca="1" si="836">IF(CK8="X", $DF$8, IF(CK9="X", $DF$9, $DF$10))</f>
        <v>179</v>
      </c>
      <c r="FM15" s="144">
        <f t="shared" ref="FM15" ca="1" si="837">IF(CL8="X", $DF$8, IF(CL9="X", $DF$9, $DF$10))</f>
        <v>177</v>
      </c>
      <c r="FN15" s="144">
        <f t="shared" ref="FN15" ca="1" si="838">IF(CM8="X", $DF$8, IF(CM9="X", $DF$9, $DF$10))</f>
        <v>179</v>
      </c>
      <c r="FO15" s="144">
        <f t="shared" ref="FO15" ca="1" si="839">IF(CN8="X", $DF$8, IF(CN9="X", $DF$9, $DF$10))</f>
        <v>160</v>
      </c>
      <c r="FP15" s="144">
        <f t="shared" ref="FP15" ca="1" si="840">IF(CO8="X", $DF$8, IF(CO9="X", $DF$9, $DF$10))</f>
        <v>177</v>
      </c>
      <c r="FQ15" s="144">
        <f t="shared" ref="FQ15" ca="1" si="841">IF(CP8="X", $DF$8, IF(CP9="X", $DF$9, $DF$10))</f>
        <v>179</v>
      </c>
      <c r="FR15" s="144">
        <f t="shared" ref="FR15" ca="1" si="842">IF(CQ8="X", $DF$8, IF(CQ9="X", $DF$9, $DF$10))</f>
        <v>160</v>
      </c>
      <c r="FS15" s="144">
        <f t="shared" ref="FS15" ca="1" si="843">IF(CR8="X", $DF$8, IF(CR9="X", $DF$9, $DF$10))</f>
        <v>179</v>
      </c>
      <c r="FT15" s="144">
        <f t="shared" ref="FT15" ca="1" si="844">IF(CS8="X", $DF$8, IF(CS9="X", $DF$9, $DF$10))</f>
        <v>179</v>
      </c>
      <c r="FU15" s="144">
        <f t="shared" ref="FU15" ca="1" si="845">IF(CT8="X", $DF$8, IF(CT9="X", $DF$9, $DF$10))</f>
        <v>177</v>
      </c>
      <c r="FV15" s="144">
        <f t="shared" ref="FV15" ca="1" si="846">IF(CU8="X", $DF$8, IF(CU9="X", $DF$9, $DF$10))</f>
        <v>177</v>
      </c>
      <c r="FW15" s="144">
        <f t="shared" ref="FW15" ca="1" si="847">IF(CV8="X", $DF$8, IF(CV9="X", $DF$9, $DF$10))</f>
        <v>160</v>
      </c>
      <c r="FX15" s="144">
        <f t="shared" ref="FX15" ca="1" si="848">IF(CW8="X", $DF$8, IF(CW9="X", $DF$9, $DF$10))</f>
        <v>177</v>
      </c>
      <c r="FY15" s="144">
        <f t="shared" ref="FY15" ca="1" si="849">IF(CX8="X", $DF$8, IF(CX9="X", $DF$9, $DF$10))</f>
        <v>179</v>
      </c>
      <c r="FZ15" s="144">
        <f t="shared" ref="FZ15" ca="1" si="850">IF(CY8="X", $DF$8, IF(CY9="X", $DF$9, $DF$10))</f>
        <v>179</v>
      </c>
      <c r="GA15" s="144">
        <f t="shared" ref="GA15" ca="1" si="851">IF(CZ8="X", $DF$8, IF(CZ9="X", $DF$9, $DF$10))</f>
        <v>179</v>
      </c>
      <c r="GB15" s="144">
        <f t="shared" ref="GB15" ca="1" si="852">IF(DA8="X", $DF$8, IF(DA9="X", $DF$9, $DF$10))</f>
        <v>177</v>
      </c>
      <c r="GD15" s="148"/>
      <c r="GE15" s="148"/>
      <c r="GF15" s="148"/>
      <c r="GG15" s="148"/>
      <c r="GH15" s="148"/>
      <c r="GI15" s="148"/>
      <c r="GJ15" s="148"/>
      <c r="GK15" s="148"/>
      <c r="GL15" s="148"/>
      <c r="GM15" s="148"/>
      <c r="GN15" s="148"/>
      <c r="GO15" s="148"/>
      <c r="GP15" s="148"/>
      <c r="GQ15" s="148"/>
      <c r="GR15" s="148"/>
      <c r="GS15" s="148"/>
      <c r="GT15" s="148"/>
      <c r="GU15" s="148"/>
      <c r="GV15" s="148"/>
      <c r="GW15" s="148"/>
      <c r="GX15" s="148"/>
      <c r="GY15" s="148"/>
      <c r="GZ15" s="148"/>
      <c r="HA15" s="148"/>
      <c r="HB15" s="148"/>
      <c r="HC15" s="148"/>
      <c r="HD15" s="148"/>
      <c r="HE15" s="148"/>
      <c r="HF15" s="148"/>
      <c r="HG15" s="148"/>
      <c r="HH15" s="148"/>
      <c r="HI15" s="148"/>
      <c r="HJ15" s="148"/>
      <c r="HK15" s="148"/>
      <c r="HL15" s="148"/>
      <c r="HM15" s="148"/>
      <c r="HN15" s="148"/>
      <c r="HO15" s="148"/>
      <c r="HP15" s="148"/>
      <c r="HQ15" s="148"/>
      <c r="HR15" s="148"/>
      <c r="HS15" s="148"/>
      <c r="HT15" s="148"/>
      <c r="HU15" s="148"/>
      <c r="HV15" s="148"/>
      <c r="HW15" s="148"/>
      <c r="HX15" s="148"/>
      <c r="HY15" s="148"/>
      <c r="HZ15" s="148"/>
      <c r="IA15" s="148"/>
      <c r="IB15" s="148"/>
      <c r="IC15" s="148"/>
      <c r="ID15" s="148"/>
      <c r="IE15" s="148"/>
      <c r="IF15" s="148"/>
      <c r="IG15" s="148"/>
      <c r="IH15" s="148"/>
      <c r="II15" s="148"/>
      <c r="IJ15" s="148"/>
      <c r="IK15" s="148"/>
      <c r="IL15" s="148"/>
      <c r="IM15" s="148"/>
      <c r="IN15" s="148"/>
      <c r="IO15" s="148"/>
      <c r="IP15" s="148"/>
      <c r="IQ15" s="148"/>
      <c r="IR15" s="148"/>
      <c r="IS15" s="148"/>
      <c r="IT15" s="148"/>
      <c r="IU15" s="148"/>
      <c r="IX15" s="140" t="s">
        <v>915</v>
      </c>
      <c r="JA15" s="140" t="s">
        <v>916</v>
      </c>
      <c r="JC15" s="118">
        <v>7</v>
      </c>
      <c r="JD15" s="140" t="s">
        <v>945</v>
      </c>
      <c r="JF15" s="118">
        <f>LARGE(JM2:JM19, 7)</f>
        <v>83</v>
      </c>
      <c r="JG15" s="153">
        <f>$T$19*1.5</f>
        <v>139.5</v>
      </c>
      <c r="JH15" s="153">
        <f t="shared" si="243"/>
        <v>43.5</v>
      </c>
      <c r="JL15" s="118" t="str">
        <f>$B$4</f>
        <v>S.Sullivan</v>
      </c>
      <c r="JM15" s="118">
        <f>$E$4</f>
        <v>80</v>
      </c>
      <c r="JO15" s="118" t="str">
        <f>$S$6</f>
        <v>J.Jokinen</v>
      </c>
      <c r="JP15" s="118">
        <f>$V$6</f>
        <v>75</v>
      </c>
    </row>
    <row r="16" spans="1:276">
      <c r="A16" s="142">
        <v>3</v>
      </c>
      <c r="B16" s="119" t="s">
        <v>862</v>
      </c>
      <c r="C16" s="142">
        <v>81</v>
      </c>
      <c r="D16" s="142">
        <v>80</v>
      </c>
      <c r="E16" s="142">
        <v>83</v>
      </c>
      <c r="F16" s="142">
        <v>80</v>
      </c>
      <c r="G16" s="119" t="s">
        <v>863</v>
      </c>
      <c r="H16" s="142">
        <v>80</v>
      </c>
      <c r="I16" s="142">
        <v>80</v>
      </c>
      <c r="J16" s="142">
        <v>80</v>
      </c>
      <c r="K16" s="142">
        <v>80</v>
      </c>
      <c r="L16" s="142"/>
      <c r="M16" s="190" t="s">
        <v>864</v>
      </c>
      <c r="N16" s="190"/>
      <c r="O16" s="190"/>
      <c r="P16" s="190"/>
      <c r="R16" s="121">
        <v>3</v>
      </c>
      <c r="S16" s="119" t="s">
        <v>891</v>
      </c>
      <c r="T16" s="121">
        <v>79</v>
      </c>
      <c r="U16" s="121">
        <v>79</v>
      </c>
      <c r="V16" s="121">
        <v>78</v>
      </c>
      <c r="W16" s="121">
        <v>80</v>
      </c>
      <c r="X16" s="119" t="s">
        <v>892</v>
      </c>
      <c r="Y16" s="121">
        <v>82</v>
      </c>
      <c r="Z16" s="121">
        <v>76</v>
      </c>
      <c r="AA16" s="121">
        <v>78</v>
      </c>
      <c r="AB16" s="121">
        <v>84</v>
      </c>
      <c r="AC16" s="121"/>
      <c r="AD16" s="190" t="s">
        <v>864</v>
      </c>
      <c r="AE16" s="191"/>
      <c r="AF16" s="191"/>
      <c r="AG16" s="191"/>
      <c r="AJ16" s="118" t="s">
        <v>910</v>
      </c>
      <c r="AK16" s="118">
        <f>AL15+1</f>
        <v>63</v>
      </c>
      <c r="AL16" s="118">
        <f>AE19-1+AK16</f>
        <v>82</v>
      </c>
      <c r="AN16" s="118" t="str">
        <f ca="1">IF(AND(AN13&lt;$AK$17, AN13&gt;$AL$15), "X", "")</f>
        <v/>
      </c>
      <c r="AO16" s="130" t="str">
        <f t="shared" ref="AO16:BG16" ca="1" si="853">IF(AND(AO13&lt;$AK$17, AO13&gt;$AL$15), "X", "")</f>
        <v/>
      </c>
      <c r="AP16" s="130" t="str">
        <f t="shared" ca="1" si="853"/>
        <v/>
      </c>
      <c r="AQ16" s="130" t="str">
        <f t="shared" ca="1" si="853"/>
        <v>X</v>
      </c>
      <c r="AR16" s="130" t="str">
        <f t="shared" ca="1" si="853"/>
        <v/>
      </c>
      <c r="AS16" s="130" t="str">
        <f t="shared" ca="1" si="853"/>
        <v/>
      </c>
      <c r="AT16" s="130" t="str">
        <f t="shared" ca="1" si="853"/>
        <v/>
      </c>
      <c r="AU16" s="130" t="str">
        <f t="shared" ca="1" si="853"/>
        <v>X</v>
      </c>
      <c r="AV16" s="130" t="str">
        <f t="shared" ca="1" si="853"/>
        <v/>
      </c>
      <c r="AW16" s="130" t="str">
        <f t="shared" ca="1" si="853"/>
        <v/>
      </c>
      <c r="AX16" s="130" t="str">
        <f t="shared" ca="1" si="853"/>
        <v/>
      </c>
      <c r="AY16" s="130" t="str">
        <f t="shared" ca="1" si="853"/>
        <v/>
      </c>
      <c r="AZ16" s="130" t="str">
        <f t="shared" ca="1" si="853"/>
        <v/>
      </c>
      <c r="BA16" s="130" t="str">
        <f t="shared" ca="1" si="853"/>
        <v/>
      </c>
      <c r="BB16" s="130" t="str">
        <f t="shared" ca="1" si="853"/>
        <v/>
      </c>
      <c r="BC16" s="130" t="str">
        <f t="shared" ca="1" si="853"/>
        <v/>
      </c>
      <c r="BD16" s="130" t="str">
        <f t="shared" ca="1" si="853"/>
        <v/>
      </c>
      <c r="BE16" s="130" t="str">
        <f t="shared" ca="1" si="853"/>
        <v/>
      </c>
      <c r="BF16" s="130" t="str">
        <f t="shared" ca="1" si="853"/>
        <v/>
      </c>
      <c r="BG16" s="130" t="str">
        <f t="shared" ca="1" si="853"/>
        <v/>
      </c>
      <c r="BK16" s="130" t="str">
        <f ca="1">IF(AND(BK13&lt;$AK$17, BK13&gt;$AL$15), "X", "")</f>
        <v/>
      </c>
      <c r="BL16" s="130" t="str">
        <f t="shared" ref="BL16:CD16" ca="1" si="854">IF(AND(BL13&lt;$AK$17, BL13&gt;$AL$15), "X", "")</f>
        <v/>
      </c>
      <c r="BM16" s="130" t="str">
        <f t="shared" ca="1" si="854"/>
        <v/>
      </c>
      <c r="BN16" s="130" t="str">
        <f t="shared" ca="1" si="854"/>
        <v>X</v>
      </c>
      <c r="BO16" s="130" t="str">
        <f t="shared" ca="1" si="854"/>
        <v>X</v>
      </c>
      <c r="BP16" s="130" t="str">
        <f t="shared" ca="1" si="854"/>
        <v/>
      </c>
      <c r="BQ16" s="130" t="str">
        <f t="shared" ca="1" si="854"/>
        <v/>
      </c>
      <c r="BR16" s="130" t="str">
        <f t="shared" ca="1" si="854"/>
        <v/>
      </c>
      <c r="BS16" s="130" t="str">
        <f t="shared" ca="1" si="854"/>
        <v/>
      </c>
      <c r="BT16" s="130" t="str">
        <f t="shared" ca="1" si="854"/>
        <v/>
      </c>
      <c r="BU16" s="130" t="str">
        <f t="shared" ca="1" si="854"/>
        <v/>
      </c>
      <c r="BV16" s="130" t="str">
        <f t="shared" ca="1" si="854"/>
        <v/>
      </c>
      <c r="BW16" s="130" t="str">
        <f t="shared" ca="1" si="854"/>
        <v/>
      </c>
      <c r="BX16" s="130" t="str">
        <f t="shared" ca="1" si="854"/>
        <v/>
      </c>
      <c r="BY16" s="130" t="str">
        <f t="shared" ca="1" si="854"/>
        <v>X</v>
      </c>
      <c r="BZ16" s="130" t="str">
        <f t="shared" ca="1" si="854"/>
        <v/>
      </c>
      <c r="CA16" s="130" t="str">
        <f t="shared" ca="1" si="854"/>
        <v/>
      </c>
      <c r="CB16" s="130" t="str">
        <f t="shared" ca="1" si="854"/>
        <v/>
      </c>
      <c r="CC16" s="130" t="str">
        <f t="shared" ca="1" si="854"/>
        <v>X</v>
      </c>
      <c r="CD16" s="130" t="str">
        <f t="shared" ca="1" si="854"/>
        <v/>
      </c>
      <c r="CH16" s="130" t="str">
        <f ca="1">IF(AND(CH13&lt;$AK$17, CH13&gt;$AL$15), "X", "")</f>
        <v/>
      </c>
      <c r="CI16" s="130" t="str">
        <f t="shared" ref="CI16:DA16" ca="1" si="855">IF(AND(CI13&lt;$AK$17, CI13&gt;$AL$15), "X", "")</f>
        <v/>
      </c>
      <c r="CJ16" s="130" t="str">
        <f t="shared" ca="1" si="855"/>
        <v/>
      </c>
      <c r="CK16" s="130" t="str">
        <f t="shared" ca="1" si="855"/>
        <v>X</v>
      </c>
      <c r="CL16" s="130" t="str">
        <f t="shared" ca="1" si="855"/>
        <v/>
      </c>
      <c r="CM16" s="130" t="str">
        <f t="shared" ca="1" si="855"/>
        <v/>
      </c>
      <c r="CN16" s="130" t="str">
        <f t="shared" ca="1" si="855"/>
        <v/>
      </c>
      <c r="CO16" s="130" t="str">
        <f t="shared" ca="1" si="855"/>
        <v/>
      </c>
      <c r="CP16" s="130" t="str">
        <f t="shared" ca="1" si="855"/>
        <v/>
      </c>
      <c r="CQ16" s="130" t="str">
        <f t="shared" ca="1" si="855"/>
        <v>X</v>
      </c>
      <c r="CR16" s="130" t="str">
        <f t="shared" ca="1" si="855"/>
        <v/>
      </c>
      <c r="CS16" s="130" t="str">
        <f t="shared" ca="1" si="855"/>
        <v/>
      </c>
      <c r="CT16" s="130" t="str">
        <f t="shared" ca="1" si="855"/>
        <v/>
      </c>
      <c r="CU16" s="130" t="str">
        <f t="shared" ca="1" si="855"/>
        <v/>
      </c>
      <c r="CV16" s="130" t="str">
        <f t="shared" ca="1" si="855"/>
        <v>X</v>
      </c>
      <c r="CW16" s="130" t="str">
        <f t="shared" ca="1" si="855"/>
        <v/>
      </c>
      <c r="CX16" s="130" t="str">
        <f t="shared" ca="1" si="855"/>
        <v/>
      </c>
      <c r="CY16" s="130" t="str">
        <f t="shared" ca="1" si="855"/>
        <v/>
      </c>
      <c r="CZ16" s="130" t="str">
        <f t="shared" ca="1" si="855"/>
        <v/>
      </c>
      <c r="DA16" s="130" t="str">
        <f t="shared" ca="1" si="855"/>
        <v>X</v>
      </c>
      <c r="DN16" s="137" t="s">
        <v>934</v>
      </c>
      <c r="DO16" s="144">
        <f ca="1">DO15+DO14</f>
        <v>474</v>
      </c>
      <c r="DP16" s="144">
        <f t="shared" ref="DP16:EH16" ca="1" si="856">DP15+DP14</f>
        <v>493</v>
      </c>
      <c r="DQ16" s="144">
        <f t="shared" ca="1" si="856"/>
        <v>502</v>
      </c>
      <c r="DR16" s="144">
        <f t="shared" ca="1" si="856"/>
        <v>505</v>
      </c>
      <c r="DS16" s="144">
        <f t="shared" ca="1" si="856"/>
        <v>502</v>
      </c>
      <c r="DT16" s="144">
        <f t="shared" ca="1" si="856"/>
        <v>503</v>
      </c>
      <c r="DU16" s="144">
        <f t="shared" ca="1" si="856"/>
        <v>502</v>
      </c>
      <c r="DV16" s="144">
        <f t="shared" ca="1" si="856"/>
        <v>483</v>
      </c>
      <c r="DW16" s="144">
        <f t="shared" ca="1" si="856"/>
        <v>508</v>
      </c>
      <c r="DX16" s="144">
        <f t="shared" ca="1" si="856"/>
        <v>508</v>
      </c>
      <c r="DY16" s="144">
        <f t="shared" ca="1" si="856"/>
        <v>491</v>
      </c>
      <c r="DZ16" s="144">
        <f t="shared" ca="1" si="856"/>
        <v>489</v>
      </c>
      <c r="EA16" s="144">
        <f t="shared" ca="1" si="856"/>
        <v>491</v>
      </c>
      <c r="EB16" s="144">
        <f t="shared" ca="1" si="856"/>
        <v>486</v>
      </c>
      <c r="EC16" s="144">
        <f t="shared" ca="1" si="856"/>
        <v>486</v>
      </c>
      <c r="ED16" s="144">
        <f t="shared" ca="1" si="856"/>
        <v>505</v>
      </c>
      <c r="EE16" s="144">
        <f t="shared" ca="1" si="856"/>
        <v>508</v>
      </c>
      <c r="EF16" s="144">
        <f t="shared" ca="1" si="856"/>
        <v>474</v>
      </c>
      <c r="EG16" s="144">
        <f t="shared" ca="1" si="856"/>
        <v>508</v>
      </c>
      <c r="EH16" s="144">
        <f t="shared" ca="1" si="856"/>
        <v>505</v>
      </c>
      <c r="EL16" s="144">
        <f ca="1">EL15+EL14</f>
        <v>500</v>
      </c>
      <c r="EM16" s="144">
        <f t="shared" ref="EM16" ca="1" si="857">EM15+EM14</f>
        <v>506</v>
      </c>
      <c r="EN16" s="144">
        <f t="shared" ref="EN16" ca="1" si="858">EN15+EN14</f>
        <v>489</v>
      </c>
      <c r="EO16" s="144">
        <f t="shared" ref="EO16" ca="1" si="859">EO15+EO14</f>
        <v>489</v>
      </c>
      <c r="EP16" s="144">
        <f t="shared" ref="EP16" ca="1" si="860">EP15+EP14</f>
        <v>491</v>
      </c>
      <c r="EQ16" s="144">
        <f t="shared" ref="EQ16" ca="1" si="861">EQ15+EQ14</f>
        <v>489</v>
      </c>
      <c r="ER16" s="144">
        <f t="shared" ref="ER16" ca="1" si="862">ER15+ER14</f>
        <v>474</v>
      </c>
      <c r="ES16" s="144">
        <f t="shared" ref="ES16" ca="1" si="863">ES15+ES14</f>
        <v>503</v>
      </c>
      <c r="ET16" s="144">
        <f t="shared" ref="ET16" ca="1" si="864">ET15+ET14</f>
        <v>491</v>
      </c>
      <c r="EU16" s="144">
        <f t="shared" ref="EU16" ca="1" si="865">EU15+EU14</f>
        <v>493</v>
      </c>
      <c r="EV16" s="144">
        <f t="shared" ref="EV16" ca="1" si="866">EV15+EV14</f>
        <v>508</v>
      </c>
      <c r="EW16" s="144">
        <f t="shared" ref="EW16" ca="1" si="867">EW15+EW14</f>
        <v>486</v>
      </c>
      <c r="EX16" s="144">
        <f t="shared" ref="EX16" ca="1" si="868">EX15+EX14</f>
        <v>502</v>
      </c>
      <c r="EY16" s="144">
        <f t="shared" ref="EY16" ca="1" si="869">EY15+EY14</f>
        <v>505</v>
      </c>
      <c r="EZ16" s="144">
        <f t="shared" ref="EZ16" ca="1" si="870">EZ15+EZ14</f>
        <v>508</v>
      </c>
      <c r="FA16" s="144">
        <f t="shared" ref="FA16" ca="1" si="871">FA15+FA14</f>
        <v>508</v>
      </c>
      <c r="FB16" s="144">
        <f t="shared" ref="FB16" ca="1" si="872">FB15+FB14</f>
        <v>505</v>
      </c>
      <c r="FC16" s="144">
        <f t="shared" ref="FC16" ca="1" si="873">FC15+FC14</f>
        <v>491</v>
      </c>
      <c r="FD16" s="144">
        <f t="shared" ref="FD16" ca="1" si="874">FD15+FD14</f>
        <v>483</v>
      </c>
      <c r="FE16" s="144">
        <f t="shared" ref="FE16" ca="1" si="875">FE15+FE14</f>
        <v>493</v>
      </c>
      <c r="FI16" s="144">
        <f ca="1">FI15+FI14</f>
        <v>493</v>
      </c>
      <c r="FJ16" s="144">
        <f t="shared" ref="FJ16" ca="1" si="876">FJ15+FJ14</f>
        <v>502</v>
      </c>
      <c r="FK16" s="144">
        <f t="shared" ref="FK16" ca="1" si="877">FK15+FK14</f>
        <v>491</v>
      </c>
      <c r="FL16" s="144">
        <f t="shared" ref="FL16" ca="1" si="878">FL15+FL14</f>
        <v>505</v>
      </c>
      <c r="FM16" s="144">
        <f t="shared" ref="FM16" ca="1" si="879">FM15+FM14</f>
        <v>500</v>
      </c>
      <c r="FN16" s="144">
        <f t="shared" ref="FN16" ca="1" si="880">FN15+FN14</f>
        <v>502</v>
      </c>
      <c r="FO16" s="144">
        <f t="shared" ref="FO16" ca="1" si="881">FO15+FO14</f>
        <v>486</v>
      </c>
      <c r="FP16" s="144">
        <f t="shared" ref="FP16" ca="1" si="882">FP15+FP14</f>
        <v>491</v>
      </c>
      <c r="FQ16" s="144">
        <f t="shared" ref="FQ16" ca="1" si="883">FQ15+FQ14</f>
        <v>493</v>
      </c>
      <c r="FR16" s="144">
        <f t="shared" ref="FR16" ca="1" si="884">FR15+FR14</f>
        <v>474</v>
      </c>
      <c r="FS16" s="144">
        <f t="shared" ref="FS16" ca="1" si="885">FS15+FS14</f>
        <v>508</v>
      </c>
      <c r="FT16" s="144">
        <f t="shared" ref="FT16" ca="1" si="886">FT15+FT14</f>
        <v>493</v>
      </c>
      <c r="FU16" s="144">
        <f t="shared" ref="FU16" ca="1" si="887">FU15+FU14</f>
        <v>491</v>
      </c>
      <c r="FV16" s="144">
        <f t="shared" ref="FV16" ca="1" si="888">FV15+FV14</f>
        <v>491</v>
      </c>
      <c r="FW16" s="144">
        <f t="shared" ref="FW16" ca="1" si="889">FW15+FW14</f>
        <v>474</v>
      </c>
      <c r="FX16" s="144">
        <f t="shared" ref="FX16" ca="1" si="890">FX15+FX14</f>
        <v>506</v>
      </c>
      <c r="FY16" s="144">
        <f t="shared" ref="FY16" ca="1" si="891">FY15+FY14</f>
        <v>502</v>
      </c>
      <c r="FZ16" s="144">
        <f t="shared" ref="FZ16" ca="1" si="892">FZ15+FZ14</f>
        <v>502</v>
      </c>
      <c r="GA16" s="144">
        <f t="shared" ref="GA16" ca="1" si="893">GA15+GA14</f>
        <v>505</v>
      </c>
      <c r="GB16" s="144">
        <f t="shared" ref="GB16" ca="1" si="894">GB15+GB14</f>
        <v>491</v>
      </c>
      <c r="IX16" s="118">
        <f ca="1">IT5+IX9+IX10+IX11+IX12+IX13</f>
        <v>4</v>
      </c>
      <c r="JA16" s="118">
        <f ca="1">JA9+JA10+JA11+JA12+JA13+IT14</f>
        <v>3</v>
      </c>
      <c r="JC16" s="118">
        <v>7</v>
      </c>
      <c r="JD16" s="140" t="s">
        <v>946</v>
      </c>
      <c r="JF16" s="153">
        <f>LARGE($JP$2:$JP$19, 7)</f>
        <v>83</v>
      </c>
      <c r="JG16" s="153">
        <f>$C$19*1.5</f>
        <v>129</v>
      </c>
      <c r="JH16" s="153">
        <f t="shared" si="243"/>
        <v>54</v>
      </c>
      <c r="JL16" s="118" t="str">
        <f>$G$6</f>
        <v>S.Gomez</v>
      </c>
      <c r="JM16" s="118">
        <f>$J$6</f>
        <v>74</v>
      </c>
      <c r="JO16" s="118" t="str">
        <f>$X$6</f>
        <v>M.Koivu</v>
      </c>
      <c r="JP16" s="118">
        <f>$AA$6</f>
        <v>75</v>
      </c>
    </row>
    <row r="17" spans="1:276">
      <c r="A17" s="142"/>
      <c r="B17" s="142"/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1" t="s">
        <v>865</v>
      </c>
      <c r="N17" s="142">
        <v>29</v>
      </c>
      <c r="O17" s="141" t="s">
        <v>866</v>
      </c>
      <c r="P17" s="142">
        <v>38</v>
      </c>
      <c r="R17" s="121"/>
      <c r="S17" s="121"/>
      <c r="T17" s="121"/>
      <c r="U17" s="121"/>
      <c r="V17" s="121"/>
      <c r="W17" s="121"/>
      <c r="X17" s="121"/>
      <c r="Y17" s="121"/>
      <c r="Z17" s="121"/>
      <c r="AA17" s="121"/>
      <c r="AB17" s="121"/>
      <c r="AC17" s="121"/>
      <c r="AD17" s="120" t="s">
        <v>865</v>
      </c>
      <c r="AE17" s="121">
        <v>37</v>
      </c>
      <c r="AF17" s="120" t="s">
        <v>866</v>
      </c>
      <c r="AG17" s="121">
        <v>35</v>
      </c>
      <c r="AJ17" s="118" t="s">
        <v>911</v>
      </c>
      <c r="AK17" s="118">
        <f>AL16+1</f>
        <v>83</v>
      </c>
      <c r="AL17" s="118">
        <f>AE20-1+AK17</f>
        <v>100</v>
      </c>
      <c r="AN17" s="118" t="str">
        <f ca="1">IF(AN13&gt;$AL$16, "X", "")</f>
        <v/>
      </c>
      <c r="AO17" s="130" t="str">
        <f t="shared" ref="AO17:BG17" ca="1" si="895">IF(AO13&gt;$AL$16, "X", "")</f>
        <v/>
      </c>
      <c r="AP17" s="130" t="str">
        <f t="shared" ca="1" si="895"/>
        <v/>
      </c>
      <c r="AQ17" s="130" t="str">
        <f t="shared" ca="1" si="895"/>
        <v/>
      </c>
      <c r="AR17" s="130" t="str">
        <f t="shared" ca="1" si="895"/>
        <v/>
      </c>
      <c r="AS17" s="130" t="str">
        <f t="shared" ca="1" si="895"/>
        <v>X</v>
      </c>
      <c r="AT17" s="130" t="str">
        <f t="shared" ca="1" si="895"/>
        <v>X</v>
      </c>
      <c r="AU17" s="130" t="str">
        <f t="shared" ca="1" si="895"/>
        <v/>
      </c>
      <c r="AV17" s="130" t="str">
        <f t="shared" ca="1" si="895"/>
        <v/>
      </c>
      <c r="AW17" s="130" t="str">
        <f t="shared" ca="1" si="895"/>
        <v>X</v>
      </c>
      <c r="AX17" s="130" t="str">
        <f t="shared" ca="1" si="895"/>
        <v>X</v>
      </c>
      <c r="AY17" s="130" t="str">
        <f t="shared" ca="1" si="895"/>
        <v/>
      </c>
      <c r="AZ17" s="130" t="str">
        <f t="shared" ca="1" si="895"/>
        <v/>
      </c>
      <c r="BA17" s="130" t="str">
        <f t="shared" ca="1" si="895"/>
        <v>X</v>
      </c>
      <c r="BB17" s="130" t="str">
        <f t="shared" ca="1" si="895"/>
        <v/>
      </c>
      <c r="BC17" s="130" t="str">
        <f t="shared" ca="1" si="895"/>
        <v/>
      </c>
      <c r="BD17" s="130" t="str">
        <f t="shared" ca="1" si="895"/>
        <v>X</v>
      </c>
      <c r="BE17" s="130" t="str">
        <f t="shared" ca="1" si="895"/>
        <v/>
      </c>
      <c r="BF17" s="130" t="str">
        <f t="shared" ca="1" si="895"/>
        <v/>
      </c>
      <c r="BG17" s="130" t="str">
        <f t="shared" ca="1" si="895"/>
        <v/>
      </c>
      <c r="BK17" s="130" t="str">
        <f ca="1">IF(BK13&gt;$AL$16, "X", "")</f>
        <v/>
      </c>
      <c r="BL17" s="130" t="str">
        <f t="shared" ref="BL17:CD17" ca="1" si="896">IF(BL13&gt;$AL$16, "X", "")</f>
        <v/>
      </c>
      <c r="BM17" s="130" t="str">
        <f t="shared" ca="1" si="896"/>
        <v/>
      </c>
      <c r="BN17" s="130" t="str">
        <f t="shared" ca="1" si="896"/>
        <v/>
      </c>
      <c r="BO17" s="130" t="str">
        <f t="shared" ca="1" si="896"/>
        <v/>
      </c>
      <c r="BP17" s="130" t="str">
        <f t="shared" ca="1" si="896"/>
        <v/>
      </c>
      <c r="BQ17" s="130" t="str">
        <f t="shared" ca="1" si="896"/>
        <v/>
      </c>
      <c r="BR17" s="130" t="str">
        <f t="shared" ca="1" si="896"/>
        <v>X</v>
      </c>
      <c r="BS17" s="130" t="str">
        <f t="shared" ca="1" si="896"/>
        <v/>
      </c>
      <c r="BT17" s="130" t="str">
        <f t="shared" ca="1" si="896"/>
        <v>X</v>
      </c>
      <c r="BU17" s="130" t="str">
        <f t="shared" ca="1" si="896"/>
        <v/>
      </c>
      <c r="BV17" s="130" t="str">
        <f t="shared" ca="1" si="896"/>
        <v/>
      </c>
      <c r="BW17" s="130" t="str">
        <f t="shared" ca="1" si="896"/>
        <v/>
      </c>
      <c r="BX17" s="130" t="str">
        <f t="shared" ca="1" si="896"/>
        <v/>
      </c>
      <c r="BY17" s="130" t="str">
        <f t="shared" ca="1" si="896"/>
        <v/>
      </c>
      <c r="BZ17" s="130" t="str">
        <f t="shared" ca="1" si="896"/>
        <v>X</v>
      </c>
      <c r="CA17" s="130" t="str">
        <f t="shared" ca="1" si="896"/>
        <v>X</v>
      </c>
      <c r="CB17" s="130" t="str">
        <f t="shared" ca="1" si="896"/>
        <v>X</v>
      </c>
      <c r="CC17" s="130" t="str">
        <f t="shared" ca="1" si="896"/>
        <v/>
      </c>
      <c r="CD17" s="130" t="str">
        <f t="shared" ca="1" si="896"/>
        <v/>
      </c>
      <c r="CH17" s="130" t="str">
        <f ca="1">IF(CH13&gt;$AL$16, "X", "")</f>
        <v/>
      </c>
      <c r="CI17" s="130" t="str">
        <f t="shared" ref="CI17:DA17" ca="1" si="897">IF(CI13&gt;$AL$16, "X", "")</f>
        <v/>
      </c>
      <c r="CJ17" s="130" t="str">
        <f t="shared" ca="1" si="897"/>
        <v/>
      </c>
      <c r="CK17" s="130" t="str">
        <f t="shared" ca="1" si="897"/>
        <v/>
      </c>
      <c r="CL17" s="130" t="str">
        <f t="shared" ca="1" si="897"/>
        <v/>
      </c>
      <c r="CM17" s="130" t="str">
        <f t="shared" ca="1" si="897"/>
        <v/>
      </c>
      <c r="CN17" s="130" t="str">
        <f t="shared" ca="1" si="897"/>
        <v>X</v>
      </c>
      <c r="CO17" s="130" t="str">
        <f t="shared" ca="1" si="897"/>
        <v>X</v>
      </c>
      <c r="CP17" s="130" t="str">
        <f t="shared" ca="1" si="897"/>
        <v/>
      </c>
      <c r="CQ17" s="130" t="str">
        <f t="shared" ca="1" si="897"/>
        <v/>
      </c>
      <c r="CR17" s="130" t="str">
        <f t="shared" ca="1" si="897"/>
        <v/>
      </c>
      <c r="CS17" s="130" t="str">
        <f t="shared" ca="1" si="897"/>
        <v/>
      </c>
      <c r="CT17" s="130" t="str">
        <f t="shared" ca="1" si="897"/>
        <v>X</v>
      </c>
      <c r="CU17" s="130" t="str">
        <f t="shared" ca="1" si="897"/>
        <v/>
      </c>
      <c r="CV17" s="130" t="str">
        <f t="shared" ca="1" si="897"/>
        <v/>
      </c>
      <c r="CW17" s="130" t="str">
        <f t="shared" ca="1" si="897"/>
        <v>X</v>
      </c>
      <c r="CX17" s="130" t="str">
        <f t="shared" ca="1" si="897"/>
        <v>X</v>
      </c>
      <c r="CY17" s="130" t="str">
        <f t="shared" ca="1" si="897"/>
        <v/>
      </c>
      <c r="CZ17" s="130" t="str">
        <f t="shared" ca="1" si="897"/>
        <v/>
      </c>
      <c r="DA17" s="130" t="str">
        <f t="shared" ca="1" si="897"/>
        <v/>
      </c>
      <c r="DN17" s="137" t="s">
        <v>931</v>
      </c>
      <c r="DO17" s="146">
        <f ca="1">DO13-DO16</f>
        <v>80.399999999999977</v>
      </c>
      <c r="DP17" s="146">
        <f t="shared" ref="DP17:EH17" ca="1" si="898">DP13-DP16</f>
        <v>61.399999999999977</v>
      </c>
      <c r="DQ17" s="146">
        <f t="shared" ca="1" si="898"/>
        <v>52.399999999999977</v>
      </c>
      <c r="DR17" s="146">
        <f t="shared" ca="1" si="898"/>
        <v>66.199999999999932</v>
      </c>
      <c r="DS17" s="146">
        <f t="shared" ca="1" si="898"/>
        <v>77.599999999999909</v>
      </c>
      <c r="DT17" s="146">
        <f t="shared" ca="1" si="898"/>
        <v>27.600000000000023</v>
      </c>
      <c r="DU17" s="146">
        <f t="shared" ca="1" si="898"/>
        <v>63.599999999999909</v>
      </c>
      <c r="DV17" s="146">
        <f t="shared" ca="1" si="898"/>
        <v>98</v>
      </c>
      <c r="DW17" s="146">
        <f t="shared" ca="1" si="898"/>
        <v>81.399999999999977</v>
      </c>
      <c r="DX17" s="146">
        <f t="shared" ca="1" si="898"/>
        <v>57.599999999999909</v>
      </c>
      <c r="DY17" s="146">
        <f t="shared" ca="1" si="898"/>
        <v>39.600000000000023</v>
      </c>
      <c r="DZ17" s="146">
        <f t="shared" ca="1" si="898"/>
        <v>85</v>
      </c>
      <c r="EA17" s="146">
        <f t="shared" ca="1" si="898"/>
        <v>118</v>
      </c>
      <c r="EB17" s="146">
        <f t="shared" ca="1" si="898"/>
        <v>79.599999999999909</v>
      </c>
      <c r="EC17" s="146">
        <f t="shared" ca="1" si="898"/>
        <v>68.399999999999977</v>
      </c>
      <c r="ED17" s="146">
        <f t="shared" ca="1" si="898"/>
        <v>94.199999999999932</v>
      </c>
      <c r="EE17" s="146">
        <f t="shared" ca="1" si="898"/>
        <v>47.799999999999955</v>
      </c>
      <c r="EF17" s="146">
        <f t="shared" ca="1" si="898"/>
        <v>105.59999999999991</v>
      </c>
      <c r="EG17" s="146">
        <f t="shared" ca="1" si="898"/>
        <v>81.399999999999977</v>
      </c>
      <c r="EH17" s="146">
        <f t="shared" ca="1" si="898"/>
        <v>69</v>
      </c>
      <c r="EL17" s="146">
        <f ca="1">EL13-EL16</f>
        <v>54.399999999999977</v>
      </c>
      <c r="EM17" s="146">
        <f t="shared" ref="EM17" ca="1" si="899">EM13-EM16</f>
        <v>68</v>
      </c>
      <c r="EN17" s="146">
        <f t="shared" ref="EN17" ca="1" si="900">EN13-EN16</f>
        <v>100.39999999999998</v>
      </c>
      <c r="EO17" s="146">
        <f t="shared" ref="EO17" ca="1" si="901">EO13-EO16</f>
        <v>57</v>
      </c>
      <c r="EP17" s="146">
        <f t="shared" ref="EP17" ca="1" si="902">EP13-EP16</f>
        <v>90</v>
      </c>
      <c r="EQ17" s="146">
        <f t="shared" ref="EQ17" ca="1" si="903">EQ13-EQ16</f>
        <v>65.399999999999977</v>
      </c>
      <c r="ER17" s="146">
        <f t="shared" ref="ER17" ca="1" si="904">ER13-ER16</f>
        <v>125.19999999999993</v>
      </c>
      <c r="ES17" s="146">
        <f t="shared" ref="ES17" ca="1" si="905">ES13-ES16</f>
        <v>52.799999999999955</v>
      </c>
      <c r="ET17" s="146">
        <f t="shared" ref="ET17" ca="1" si="906">ET13-ET16</f>
        <v>88.599999999999909</v>
      </c>
      <c r="EU17" s="146">
        <f t="shared" ref="EU17" ca="1" si="907">EU13-EU16</f>
        <v>37.600000000000023</v>
      </c>
      <c r="EV17" s="146">
        <f t="shared" ref="EV17" ca="1" si="908">EV13-EV16</f>
        <v>101</v>
      </c>
      <c r="EW17" s="146">
        <f t="shared" ref="EW17" ca="1" si="909">EW13-EW16</f>
        <v>113.19999999999993</v>
      </c>
      <c r="EX17" s="146">
        <f t="shared" ref="EX17" ca="1" si="910">EX13-EX16</f>
        <v>107</v>
      </c>
      <c r="EY17" s="146">
        <f t="shared" ref="EY17" ca="1" si="911">EY13-EY16</f>
        <v>74.599999999999909</v>
      </c>
      <c r="EZ17" s="146">
        <f t="shared" ref="EZ17" ca="1" si="912">EZ13-EZ16</f>
        <v>63.199999999999932</v>
      </c>
      <c r="FA17" s="146">
        <f t="shared" ref="FA17" ca="1" si="913">FA13-FA16</f>
        <v>57.599999999999909</v>
      </c>
      <c r="FB17" s="146">
        <f t="shared" ref="FB17" ca="1" si="914">FB13-FB16</f>
        <v>25.600000000000023</v>
      </c>
      <c r="FC17" s="146">
        <f t="shared" ref="FC17" ca="1" si="915">FC13-FC16</f>
        <v>74.599999999999909</v>
      </c>
      <c r="FD17" s="146">
        <f t="shared" ref="FD17" ca="1" si="916">FD13-FD16</f>
        <v>98</v>
      </c>
      <c r="FE17" s="146">
        <f t="shared" ref="FE17" ca="1" si="917">FE13-FE16</f>
        <v>116</v>
      </c>
      <c r="FI17" s="146">
        <f ca="1">FI13-FI16</f>
        <v>81</v>
      </c>
      <c r="FJ17" s="146">
        <f t="shared" ref="FJ17" ca="1" si="918">FJ13-FJ16</f>
        <v>72</v>
      </c>
      <c r="FK17" s="146">
        <f t="shared" ref="FK17" ca="1" si="919">FK13-FK16</f>
        <v>88.599999999999909</v>
      </c>
      <c r="FL17" s="146">
        <f t="shared" ref="FL17" ca="1" si="920">FL13-FL16</f>
        <v>66.199999999999932</v>
      </c>
      <c r="FM17" s="146">
        <f t="shared" ref="FM17" ca="1" si="921">FM13-FM16</f>
        <v>89.399999999999977</v>
      </c>
      <c r="FN17" s="146">
        <f t="shared" ref="FN17" ca="1" si="922">FN13-FN16</f>
        <v>72</v>
      </c>
      <c r="FO17" s="146">
        <f t="shared" ref="FO17" ca="1" si="923">FO13-FO16</f>
        <v>79.599999999999909</v>
      </c>
      <c r="FP17" s="146">
        <f t="shared" ref="FP17" ca="1" si="924">FP13-FP16</f>
        <v>64.799999999999955</v>
      </c>
      <c r="FQ17" s="146">
        <f t="shared" ref="FQ17" ca="1" si="925">FQ13-FQ16</f>
        <v>96.399999999999977</v>
      </c>
      <c r="FR17" s="146">
        <f t="shared" ref="FR17" ca="1" si="926">FR13-FR16</f>
        <v>72</v>
      </c>
      <c r="FS17" s="146">
        <f t="shared" ref="FS17" ca="1" si="927">FS13-FS16</f>
        <v>81.399999999999977</v>
      </c>
      <c r="FT17" s="146">
        <f t="shared" ref="FT17" ca="1" si="928">FT13-FT16</f>
        <v>81</v>
      </c>
      <c r="FU17" s="146">
        <f t="shared" ref="FU17" ca="1" si="929">FU13-FU16</f>
        <v>74.599999999999909</v>
      </c>
      <c r="FV17" s="146">
        <f t="shared" ref="FV17" ca="1" si="930">FV13-FV16</f>
        <v>98.399999999999977</v>
      </c>
      <c r="FW17" s="146">
        <f t="shared" ref="FW17" ca="1" si="931">FW13-FW16</f>
        <v>72</v>
      </c>
      <c r="FX17" s="146">
        <f t="shared" ref="FX17" ca="1" si="932">FX13-FX16</f>
        <v>59.599999999999909</v>
      </c>
      <c r="FY17" s="146">
        <f t="shared" ref="FY17" ca="1" si="933">FY13-FY16</f>
        <v>53.799999999999955</v>
      </c>
      <c r="FZ17" s="146">
        <f t="shared" ref="FZ17" ca="1" si="934">FZ13-FZ16</f>
        <v>87.399999999999977</v>
      </c>
      <c r="GA17" s="146">
        <f t="shared" ref="GA17" ca="1" si="935">GA13-GA16</f>
        <v>94.199999999999932</v>
      </c>
      <c r="GB17" s="146">
        <f t="shared" ref="GB17" ca="1" si="936">GB13-GB16</f>
        <v>55</v>
      </c>
      <c r="JC17" s="118">
        <v>8</v>
      </c>
      <c r="JD17" s="140" t="s">
        <v>945</v>
      </c>
      <c r="JF17" s="118">
        <f>LARGE(JM2:JM19,8)</f>
        <v>82</v>
      </c>
      <c r="JG17" s="153">
        <f>$T$19*1.5</f>
        <v>139.5</v>
      </c>
      <c r="JH17" s="153">
        <f t="shared" si="243"/>
        <v>42.5</v>
      </c>
      <c r="JL17" s="118" t="str">
        <f>$G$4</f>
        <v>N.Backstrom</v>
      </c>
      <c r="JM17" s="118">
        <f>$J$4</f>
        <v>73</v>
      </c>
      <c r="JO17" s="118" t="str">
        <f>$S$8</f>
        <v>J.Benn</v>
      </c>
      <c r="JP17" s="118">
        <f>$V$8</f>
        <v>73</v>
      </c>
    </row>
    <row r="18" spans="1:276">
      <c r="A18" s="142"/>
      <c r="B18" s="142" t="s">
        <v>867</v>
      </c>
      <c r="C18" s="142" t="s">
        <v>9</v>
      </c>
      <c r="D18" s="142"/>
      <c r="E18" s="142"/>
      <c r="F18" s="142"/>
      <c r="G18" s="142"/>
      <c r="H18" s="142"/>
      <c r="I18" s="142"/>
      <c r="J18" s="142"/>
      <c r="K18" s="142"/>
      <c r="L18" s="142"/>
      <c r="M18" s="141" t="s">
        <v>868</v>
      </c>
      <c r="N18" s="142">
        <v>27</v>
      </c>
      <c r="O18" s="141" t="s">
        <v>869</v>
      </c>
      <c r="P18" s="142">
        <v>32</v>
      </c>
      <c r="R18" s="121"/>
      <c r="S18" s="121" t="s">
        <v>867</v>
      </c>
      <c r="T18" s="121" t="s">
        <v>9</v>
      </c>
      <c r="U18" s="121"/>
      <c r="V18" s="121"/>
      <c r="W18" s="121"/>
      <c r="X18" s="121"/>
      <c r="Y18" s="121"/>
      <c r="Z18" s="121"/>
      <c r="AA18" s="121"/>
      <c r="AB18" s="121"/>
      <c r="AC18" s="121"/>
      <c r="AD18" s="120" t="s">
        <v>868</v>
      </c>
      <c r="AE18" s="121">
        <v>25</v>
      </c>
      <c r="AF18" s="120" t="s">
        <v>869</v>
      </c>
      <c r="AG18" s="121">
        <v>33</v>
      </c>
      <c r="AJ18" s="135" t="s">
        <v>907</v>
      </c>
      <c r="AK18" s="135"/>
      <c r="AL18" s="135"/>
      <c r="AM18" s="135"/>
      <c r="AN18" s="135">
        <f ca="1">RANDBETWEEN(1, 100)</f>
        <v>12</v>
      </c>
      <c r="AO18" s="135">
        <f t="shared" ref="AO18:BG18" ca="1" si="937">RANDBETWEEN(1, 100)</f>
        <v>17</v>
      </c>
      <c r="AP18" s="135">
        <f t="shared" ca="1" si="937"/>
        <v>13</v>
      </c>
      <c r="AQ18" s="135">
        <f t="shared" ca="1" si="937"/>
        <v>78</v>
      </c>
      <c r="AR18" s="135">
        <f t="shared" ca="1" si="937"/>
        <v>74</v>
      </c>
      <c r="AS18" s="135">
        <f t="shared" ca="1" si="937"/>
        <v>26</v>
      </c>
      <c r="AT18" s="135">
        <f t="shared" ca="1" si="937"/>
        <v>61</v>
      </c>
      <c r="AU18" s="135">
        <f t="shared" ca="1" si="937"/>
        <v>59</v>
      </c>
      <c r="AV18" s="135">
        <f t="shared" ca="1" si="937"/>
        <v>38</v>
      </c>
      <c r="AW18" s="135">
        <f t="shared" ca="1" si="937"/>
        <v>38</v>
      </c>
      <c r="AX18" s="135">
        <f t="shared" ca="1" si="937"/>
        <v>18</v>
      </c>
      <c r="AY18" s="135">
        <f t="shared" ca="1" si="937"/>
        <v>33</v>
      </c>
      <c r="AZ18" s="135">
        <f t="shared" ca="1" si="937"/>
        <v>50</v>
      </c>
      <c r="BA18" s="135">
        <f t="shared" ca="1" si="937"/>
        <v>62</v>
      </c>
      <c r="BB18" s="135">
        <f t="shared" ca="1" si="937"/>
        <v>22</v>
      </c>
      <c r="BC18" s="135">
        <f t="shared" ca="1" si="937"/>
        <v>90</v>
      </c>
      <c r="BD18" s="135">
        <f t="shared" ca="1" si="937"/>
        <v>91</v>
      </c>
      <c r="BE18" s="135">
        <f t="shared" ca="1" si="937"/>
        <v>97</v>
      </c>
      <c r="BF18" s="135">
        <f t="shared" ca="1" si="937"/>
        <v>40</v>
      </c>
      <c r="BG18" s="135">
        <f t="shared" ca="1" si="937"/>
        <v>30</v>
      </c>
      <c r="BH18" s="135"/>
      <c r="BI18" s="135"/>
      <c r="BJ18" s="135"/>
      <c r="BK18" s="135">
        <f ca="1">RANDBETWEEN(1, 100)</f>
        <v>34</v>
      </c>
      <c r="BL18" s="135">
        <f t="shared" ref="BL18:CD18" ca="1" si="938">RANDBETWEEN(1, 100)</f>
        <v>11</v>
      </c>
      <c r="BM18" s="135">
        <f t="shared" ca="1" si="938"/>
        <v>64</v>
      </c>
      <c r="BN18" s="135">
        <f t="shared" ca="1" si="938"/>
        <v>25</v>
      </c>
      <c r="BO18" s="135">
        <f t="shared" ca="1" si="938"/>
        <v>49</v>
      </c>
      <c r="BP18" s="135">
        <f t="shared" ca="1" si="938"/>
        <v>32</v>
      </c>
      <c r="BQ18" s="135">
        <f t="shared" ca="1" si="938"/>
        <v>78</v>
      </c>
      <c r="BR18" s="135">
        <f t="shared" ca="1" si="938"/>
        <v>79</v>
      </c>
      <c r="BS18" s="135">
        <f t="shared" ca="1" si="938"/>
        <v>88</v>
      </c>
      <c r="BT18" s="135">
        <f t="shared" ca="1" si="938"/>
        <v>30</v>
      </c>
      <c r="BU18" s="135">
        <f t="shared" ca="1" si="938"/>
        <v>39</v>
      </c>
      <c r="BV18" s="135">
        <f t="shared" ca="1" si="938"/>
        <v>81</v>
      </c>
      <c r="BW18" s="135">
        <f t="shared" ca="1" si="938"/>
        <v>36</v>
      </c>
      <c r="BX18" s="135">
        <f t="shared" ca="1" si="938"/>
        <v>83</v>
      </c>
      <c r="BY18" s="135">
        <f t="shared" ca="1" si="938"/>
        <v>84</v>
      </c>
      <c r="BZ18" s="135">
        <f t="shared" ca="1" si="938"/>
        <v>48</v>
      </c>
      <c r="CA18" s="135">
        <f t="shared" ca="1" si="938"/>
        <v>1</v>
      </c>
      <c r="CB18" s="135">
        <f t="shared" ca="1" si="938"/>
        <v>44</v>
      </c>
      <c r="CC18" s="135">
        <f t="shared" ca="1" si="938"/>
        <v>59</v>
      </c>
      <c r="CD18" s="135">
        <f t="shared" ca="1" si="938"/>
        <v>61</v>
      </c>
      <c r="CE18" s="135"/>
      <c r="CF18" s="135"/>
      <c r="CG18" s="135"/>
      <c r="CH18" s="135">
        <f ca="1">RANDBETWEEN(1, 100)</f>
        <v>5</v>
      </c>
      <c r="CI18" s="135">
        <f t="shared" ref="CI18:DA18" ca="1" si="939">RANDBETWEEN(1, 100)</f>
        <v>8</v>
      </c>
      <c r="CJ18" s="135">
        <f t="shared" ca="1" si="939"/>
        <v>90</v>
      </c>
      <c r="CK18" s="135">
        <f t="shared" ca="1" si="939"/>
        <v>92</v>
      </c>
      <c r="CL18" s="135">
        <f t="shared" ca="1" si="939"/>
        <v>60</v>
      </c>
      <c r="CM18" s="135">
        <f t="shared" ca="1" si="939"/>
        <v>16</v>
      </c>
      <c r="CN18" s="135">
        <f t="shared" ca="1" si="939"/>
        <v>65</v>
      </c>
      <c r="CO18" s="135">
        <f t="shared" ca="1" si="939"/>
        <v>76</v>
      </c>
      <c r="CP18" s="135">
        <f t="shared" ca="1" si="939"/>
        <v>51</v>
      </c>
      <c r="CQ18" s="135">
        <f t="shared" ca="1" si="939"/>
        <v>24</v>
      </c>
      <c r="CR18" s="135">
        <f t="shared" ca="1" si="939"/>
        <v>41</v>
      </c>
      <c r="CS18" s="135">
        <f t="shared" ca="1" si="939"/>
        <v>8</v>
      </c>
      <c r="CT18" s="135">
        <f t="shared" ca="1" si="939"/>
        <v>61</v>
      </c>
      <c r="CU18" s="135">
        <f t="shared" ca="1" si="939"/>
        <v>63</v>
      </c>
      <c r="CV18" s="135">
        <f t="shared" ca="1" si="939"/>
        <v>26</v>
      </c>
      <c r="CW18" s="135">
        <f t="shared" ca="1" si="939"/>
        <v>38</v>
      </c>
      <c r="CX18" s="135">
        <f t="shared" ca="1" si="939"/>
        <v>76</v>
      </c>
      <c r="CY18" s="135">
        <f t="shared" ca="1" si="939"/>
        <v>49</v>
      </c>
      <c r="CZ18" s="135">
        <f t="shared" ca="1" si="939"/>
        <v>80</v>
      </c>
      <c r="DA18" s="135">
        <f t="shared" ca="1" si="939"/>
        <v>26</v>
      </c>
      <c r="JC18" s="118">
        <v>8</v>
      </c>
      <c r="JD18" s="140" t="s">
        <v>946</v>
      </c>
      <c r="JF18" s="153">
        <f>LARGE($JP$2:$JP$19, 8)</f>
        <v>83</v>
      </c>
      <c r="JG18" s="153">
        <f>$C$19*1.5</f>
        <v>129</v>
      </c>
      <c r="JH18" s="153">
        <f t="shared" si="243"/>
        <v>54</v>
      </c>
      <c r="JL18" s="118" t="str">
        <f>$G$14</f>
        <v>N.Kronwall</v>
      </c>
      <c r="JM18" s="118">
        <f>$J$14</f>
        <v>70</v>
      </c>
      <c r="JO18" s="118" t="str">
        <f>$S$12</f>
        <v>R.Regehr</v>
      </c>
      <c r="JP18" s="118">
        <f>$V$12</f>
        <v>73</v>
      </c>
    </row>
    <row r="19" spans="1:276">
      <c r="A19" s="142">
        <v>1</v>
      </c>
      <c r="B19" s="119" t="s">
        <v>870</v>
      </c>
      <c r="C19" s="142">
        <v>86</v>
      </c>
      <c r="D19" s="142"/>
      <c r="E19" s="142"/>
      <c r="F19" s="142"/>
      <c r="G19" s="142"/>
      <c r="H19" s="142"/>
      <c r="I19" s="142"/>
      <c r="J19" s="142"/>
      <c r="K19" s="142"/>
      <c r="L19" s="142"/>
      <c r="M19" s="141" t="s">
        <v>871</v>
      </c>
      <c r="N19" s="142">
        <v>23</v>
      </c>
      <c r="O19" s="141" t="s">
        <v>872</v>
      </c>
      <c r="P19" s="142">
        <v>30</v>
      </c>
      <c r="R19" s="121">
        <v>1</v>
      </c>
      <c r="S19" s="119" t="s">
        <v>893</v>
      </c>
      <c r="T19" s="121">
        <v>93</v>
      </c>
      <c r="U19" s="121"/>
      <c r="V19" s="121"/>
      <c r="W19" s="121"/>
      <c r="X19" s="121"/>
      <c r="Y19" s="121"/>
      <c r="Z19" s="121"/>
      <c r="AA19" s="121"/>
      <c r="AB19" s="121"/>
      <c r="AC19" s="121"/>
      <c r="AD19" s="120" t="s">
        <v>871</v>
      </c>
      <c r="AE19" s="121">
        <v>20</v>
      </c>
      <c r="AF19" s="120" t="s">
        <v>872</v>
      </c>
      <c r="AG19" s="121">
        <v>32</v>
      </c>
      <c r="AJ19" s="118" t="s">
        <v>914</v>
      </c>
      <c r="AK19" s="118">
        <v>1</v>
      </c>
      <c r="AL19" s="118">
        <f>AG17</f>
        <v>35</v>
      </c>
      <c r="AN19" s="118" t="str">
        <f ca="1">IF(AN18&lt;$AK$20, "X", "")</f>
        <v>X</v>
      </c>
      <c r="AO19" s="133" t="str">
        <f t="shared" ref="AO19:BG19" ca="1" si="940">IF(AO18&lt;$AK$20, "X", "")</f>
        <v>X</v>
      </c>
      <c r="AP19" s="133" t="str">
        <f t="shared" ca="1" si="940"/>
        <v>X</v>
      </c>
      <c r="AQ19" s="133" t="str">
        <f t="shared" ca="1" si="940"/>
        <v/>
      </c>
      <c r="AR19" s="133" t="str">
        <f t="shared" ca="1" si="940"/>
        <v/>
      </c>
      <c r="AS19" s="133" t="str">
        <f t="shared" ca="1" si="940"/>
        <v>X</v>
      </c>
      <c r="AT19" s="133" t="str">
        <f t="shared" ca="1" si="940"/>
        <v/>
      </c>
      <c r="AU19" s="133" t="str">
        <f t="shared" ca="1" si="940"/>
        <v/>
      </c>
      <c r="AV19" s="133" t="str">
        <f t="shared" ca="1" si="940"/>
        <v/>
      </c>
      <c r="AW19" s="133" t="str">
        <f t="shared" ca="1" si="940"/>
        <v/>
      </c>
      <c r="AX19" s="133" t="str">
        <f t="shared" ca="1" si="940"/>
        <v>X</v>
      </c>
      <c r="AY19" s="133" t="str">
        <f t="shared" ca="1" si="940"/>
        <v>X</v>
      </c>
      <c r="AZ19" s="133" t="str">
        <f t="shared" ca="1" si="940"/>
        <v/>
      </c>
      <c r="BA19" s="133" t="str">
        <f t="shared" ca="1" si="940"/>
        <v/>
      </c>
      <c r="BB19" s="133" t="str">
        <f t="shared" ca="1" si="940"/>
        <v>X</v>
      </c>
      <c r="BC19" s="133" t="str">
        <f t="shared" ca="1" si="940"/>
        <v/>
      </c>
      <c r="BD19" s="133" t="str">
        <f t="shared" ca="1" si="940"/>
        <v/>
      </c>
      <c r="BE19" s="133" t="str">
        <f t="shared" ca="1" si="940"/>
        <v/>
      </c>
      <c r="BF19" s="133" t="str">
        <f t="shared" ca="1" si="940"/>
        <v/>
      </c>
      <c r="BG19" s="133" t="str">
        <f t="shared" ca="1" si="940"/>
        <v>X</v>
      </c>
      <c r="BK19" s="133" t="str">
        <f ca="1">IF(BK18&lt;$AK$20, "X", "")</f>
        <v>X</v>
      </c>
      <c r="BL19" s="133" t="str">
        <f t="shared" ref="BL19" ca="1" si="941">IF(BL18&lt;$AK$20, "X", "")</f>
        <v>X</v>
      </c>
      <c r="BM19" s="133" t="str">
        <f t="shared" ref="BM19" ca="1" si="942">IF(BM18&lt;$AK$20, "X", "")</f>
        <v/>
      </c>
      <c r="BN19" s="133" t="str">
        <f t="shared" ref="BN19" ca="1" si="943">IF(BN18&lt;$AK$20, "X", "")</f>
        <v>X</v>
      </c>
      <c r="BO19" s="133" t="str">
        <f t="shared" ref="BO19" ca="1" si="944">IF(BO18&lt;$AK$20, "X", "")</f>
        <v/>
      </c>
      <c r="BP19" s="133" t="str">
        <f t="shared" ref="BP19" ca="1" si="945">IF(BP18&lt;$AK$20, "X", "")</f>
        <v>X</v>
      </c>
      <c r="BQ19" s="133" t="str">
        <f t="shared" ref="BQ19" ca="1" si="946">IF(BQ18&lt;$AK$20, "X", "")</f>
        <v/>
      </c>
      <c r="BR19" s="133" t="str">
        <f t="shared" ref="BR19" ca="1" si="947">IF(BR18&lt;$AK$20, "X", "")</f>
        <v/>
      </c>
      <c r="BS19" s="133" t="str">
        <f t="shared" ref="BS19" ca="1" si="948">IF(BS18&lt;$AK$20, "X", "")</f>
        <v/>
      </c>
      <c r="BT19" s="133" t="str">
        <f t="shared" ref="BT19" ca="1" si="949">IF(BT18&lt;$AK$20, "X", "")</f>
        <v>X</v>
      </c>
      <c r="BU19" s="133" t="str">
        <f t="shared" ref="BU19" ca="1" si="950">IF(BU18&lt;$AK$20, "X", "")</f>
        <v/>
      </c>
      <c r="BV19" s="133" t="str">
        <f t="shared" ref="BV19" ca="1" si="951">IF(BV18&lt;$AK$20, "X", "")</f>
        <v/>
      </c>
      <c r="BW19" s="133" t="str">
        <f t="shared" ref="BW19" ca="1" si="952">IF(BW18&lt;$AK$20, "X", "")</f>
        <v/>
      </c>
      <c r="BX19" s="133" t="str">
        <f t="shared" ref="BX19" ca="1" si="953">IF(BX18&lt;$AK$20, "X", "")</f>
        <v/>
      </c>
      <c r="BY19" s="133" t="str">
        <f t="shared" ref="BY19" ca="1" si="954">IF(BY18&lt;$AK$20, "X", "")</f>
        <v/>
      </c>
      <c r="BZ19" s="133" t="str">
        <f t="shared" ref="BZ19" ca="1" si="955">IF(BZ18&lt;$AK$20, "X", "")</f>
        <v/>
      </c>
      <c r="CA19" s="133" t="str">
        <f t="shared" ref="CA19" ca="1" si="956">IF(CA18&lt;$AK$20, "X", "")</f>
        <v>X</v>
      </c>
      <c r="CB19" s="133" t="str">
        <f t="shared" ref="CB19" ca="1" si="957">IF(CB18&lt;$AK$20, "X", "")</f>
        <v/>
      </c>
      <c r="CC19" s="133" t="str">
        <f t="shared" ref="CC19" ca="1" si="958">IF(CC18&lt;$AK$20, "X", "")</f>
        <v/>
      </c>
      <c r="CD19" s="133" t="str">
        <f t="shared" ref="CD19" ca="1" si="959">IF(CD18&lt;$AK$20, "X", "")</f>
        <v/>
      </c>
      <c r="CH19" s="133" t="str">
        <f ca="1">IF(CH18&lt;$AK$20, "X", "")</f>
        <v>X</v>
      </c>
      <c r="CI19" s="133" t="str">
        <f t="shared" ref="CI19" ca="1" si="960">IF(CI18&lt;$AK$20, "X", "")</f>
        <v>X</v>
      </c>
      <c r="CJ19" s="133" t="str">
        <f t="shared" ref="CJ19" ca="1" si="961">IF(CJ18&lt;$AK$20, "X", "")</f>
        <v/>
      </c>
      <c r="CK19" s="133" t="str">
        <f t="shared" ref="CK19" ca="1" si="962">IF(CK18&lt;$AK$20, "X", "")</f>
        <v/>
      </c>
      <c r="CL19" s="133" t="str">
        <f t="shared" ref="CL19" ca="1" si="963">IF(CL18&lt;$AK$20, "X", "")</f>
        <v/>
      </c>
      <c r="CM19" s="133" t="str">
        <f t="shared" ref="CM19" ca="1" si="964">IF(CM18&lt;$AK$20, "X", "")</f>
        <v>X</v>
      </c>
      <c r="CN19" s="133" t="str">
        <f t="shared" ref="CN19" ca="1" si="965">IF(CN18&lt;$AK$20, "X", "")</f>
        <v/>
      </c>
      <c r="CO19" s="133" t="str">
        <f t="shared" ref="CO19" ca="1" si="966">IF(CO18&lt;$AK$20, "X", "")</f>
        <v/>
      </c>
      <c r="CP19" s="133" t="str">
        <f t="shared" ref="CP19" ca="1" si="967">IF(CP18&lt;$AK$20, "X", "")</f>
        <v/>
      </c>
      <c r="CQ19" s="133" t="str">
        <f t="shared" ref="CQ19" ca="1" si="968">IF(CQ18&lt;$AK$20, "X", "")</f>
        <v>X</v>
      </c>
      <c r="CR19" s="133" t="str">
        <f t="shared" ref="CR19" ca="1" si="969">IF(CR18&lt;$AK$20, "X", "")</f>
        <v/>
      </c>
      <c r="CS19" s="133" t="str">
        <f t="shared" ref="CS19" ca="1" si="970">IF(CS18&lt;$AK$20, "X", "")</f>
        <v>X</v>
      </c>
      <c r="CT19" s="133" t="str">
        <f t="shared" ref="CT19" ca="1" si="971">IF(CT18&lt;$AK$20, "X", "")</f>
        <v/>
      </c>
      <c r="CU19" s="133" t="str">
        <f t="shared" ref="CU19" ca="1" si="972">IF(CU18&lt;$AK$20, "X", "")</f>
        <v/>
      </c>
      <c r="CV19" s="133" t="str">
        <f t="shared" ref="CV19" ca="1" si="973">IF(CV18&lt;$AK$20, "X", "")</f>
        <v>X</v>
      </c>
      <c r="CW19" s="133" t="str">
        <f t="shared" ref="CW19" ca="1" si="974">IF(CW18&lt;$AK$20, "X", "")</f>
        <v/>
      </c>
      <c r="CX19" s="133" t="str">
        <f t="shared" ref="CX19" ca="1" si="975">IF(CX18&lt;$AK$20, "X", "")</f>
        <v/>
      </c>
      <c r="CY19" s="133" t="str">
        <f t="shared" ref="CY19" ca="1" si="976">IF(CY18&lt;$AK$20, "X", "")</f>
        <v/>
      </c>
      <c r="CZ19" s="133" t="str">
        <f t="shared" ref="CZ19" ca="1" si="977">IF(CZ18&lt;$AK$20, "X", "")</f>
        <v/>
      </c>
      <c r="DA19" s="133" t="str">
        <f t="shared" ref="DA19" ca="1" si="978">IF(DA18&lt;$AK$20, "X", "")</f>
        <v>X</v>
      </c>
      <c r="JC19" s="118">
        <v>9</v>
      </c>
      <c r="JD19" s="140" t="s">
        <v>945</v>
      </c>
      <c r="JF19" s="118">
        <f>LARGE(JM2:JM19,9)</f>
        <v>81</v>
      </c>
      <c r="JG19" s="153">
        <f>$T$19*1.5</f>
        <v>139.5</v>
      </c>
      <c r="JH19" s="153">
        <f t="shared" si="243"/>
        <v>41.5</v>
      </c>
      <c r="JL19" s="118" t="str">
        <f>$G$12</f>
        <v>H.Tallinder</v>
      </c>
      <c r="JM19" s="118">
        <f>$J$12</f>
        <v>64</v>
      </c>
      <c r="JO19" s="118" t="str">
        <f>$X$12</f>
        <v>K.Letang</v>
      </c>
      <c r="JP19" s="118">
        <f>$AA$12</f>
        <v>71</v>
      </c>
    </row>
    <row r="20" spans="1:276">
      <c r="A20" s="142"/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1" t="s">
        <v>873</v>
      </c>
      <c r="N20" s="142">
        <v>21</v>
      </c>
      <c r="O20" s="142"/>
      <c r="P20" s="142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0" t="s">
        <v>873</v>
      </c>
      <c r="AE20" s="121">
        <v>18</v>
      </c>
      <c r="AF20" s="121"/>
      <c r="AG20" s="121"/>
      <c r="AJ20" s="118" t="s">
        <v>913</v>
      </c>
      <c r="AK20" s="118">
        <f>AL19+1</f>
        <v>36</v>
      </c>
      <c r="AL20" s="118">
        <f>AG18-1+AK20</f>
        <v>68</v>
      </c>
      <c r="AN20" s="118" t="str">
        <f ca="1">IF(AND(AN18&gt;$AL$19, AN18&lt;$AK$21), "X", "")</f>
        <v/>
      </c>
      <c r="AO20" s="133" t="str">
        <f t="shared" ref="AO20:BG20" ca="1" si="979">IF(AND(AO18&gt;$AL$19, AO18&lt;$AK$21), "X", "")</f>
        <v/>
      </c>
      <c r="AP20" s="133" t="str">
        <f t="shared" ca="1" si="979"/>
        <v/>
      </c>
      <c r="AQ20" s="133" t="str">
        <f t="shared" ca="1" si="979"/>
        <v/>
      </c>
      <c r="AR20" s="133" t="str">
        <f t="shared" ca="1" si="979"/>
        <v/>
      </c>
      <c r="AS20" s="133" t="str">
        <f t="shared" ca="1" si="979"/>
        <v/>
      </c>
      <c r="AT20" s="133" t="str">
        <f t="shared" ca="1" si="979"/>
        <v>X</v>
      </c>
      <c r="AU20" s="133" t="str">
        <f t="shared" ca="1" si="979"/>
        <v>X</v>
      </c>
      <c r="AV20" s="133" t="str">
        <f t="shared" ca="1" si="979"/>
        <v>X</v>
      </c>
      <c r="AW20" s="133" t="str">
        <f t="shared" ca="1" si="979"/>
        <v>X</v>
      </c>
      <c r="AX20" s="133" t="str">
        <f t="shared" ca="1" si="979"/>
        <v/>
      </c>
      <c r="AY20" s="133" t="str">
        <f t="shared" ca="1" si="979"/>
        <v/>
      </c>
      <c r="AZ20" s="133" t="str">
        <f t="shared" ca="1" si="979"/>
        <v>X</v>
      </c>
      <c r="BA20" s="133" t="str">
        <f t="shared" ca="1" si="979"/>
        <v>X</v>
      </c>
      <c r="BB20" s="133" t="str">
        <f t="shared" ca="1" si="979"/>
        <v/>
      </c>
      <c r="BC20" s="133" t="str">
        <f t="shared" ca="1" si="979"/>
        <v/>
      </c>
      <c r="BD20" s="133" t="str">
        <f t="shared" ca="1" si="979"/>
        <v/>
      </c>
      <c r="BE20" s="133" t="str">
        <f t="shared" ca="1" si="979"/>
        <v/>
      </c>
      <c r="BF20" s="133" t="str">
        <f t="shared" ca="1" si="979"/>
        <v>X</v>
      </c>
      <c r="BG20" s="133" t="str">
        <f t="shared" ca="1" si="979"/>
        <v/>
      </c>
      <c r="BK20" s="133" t="str">
        <f ca="1">IF(AND(BK18&gt;$AL$19, BK18&lt;$AK$21), "X", "")</f>
        <v/>
      </c>
      <c r="BL20" s="133" t="str">
        <f t="shared" ref="BL20:CD20" ca="1" si="980">IF(AND(BL18&gt;$AL$19, BL18&lt;$AK$21), "X", "")</f>
        <v/>
      </c>
      <c r="BM20" s="133" t="str">
        <f t="shared" ca="1" si="980"/>
        <v>X</v>
      </c>
      <c r="BN20" s="133" t="str">
        <f t="shared" ca="1" si="980"/>
        <v/>
      </c>
      <c r="BO20" s="133" t="str">
        <f t="shared" ca="1" si="980"/>
        <v>X</v>
      </c>
      <c r="BP20" s="133" t="str">
        <f t="shared" ca="1" si="980"/>
        <v/>
      </c>
      <c r="BQ20" s="133" t="str">
        <f t="shared" ca="1" si="980"/>
        <v/>
      </c>
      <c r="BR20" s="133" t="str">
        <f t="shared" ca="1" si="980"/>
        <v/>
      </c>
      <c r="BS20" s="133" t="str">
        <f t="shared" ca="1" si="980"/>
        <v/>
      </c>
      <c r="BT20" s="133" t="str">
        <f t="shared" ca="1" si="980"/>
        <v/>
      </c>
      <c r="BU20" s="133" t="str">
        <f t="shared" ca="1" si="980"/>
        <v>X</v>
      </c>
      <c r="BV20" s="133" t="str">
        <f t="shared" ca="1" si="980"/>
        <v/>
      </c>
      <c r="BW20" s="133" t="str">
        <f t="shared" ca="1" si="980"/>
        <v>X</v>
      </c>
      <c r="BX20" s="133" t="str">
        <f t="shared" ca="1" si="980"/>
        <v/>
      </c>
      <c r="BY20" s="133" t="str">
        <f t="shared" ca="1" si="980"/>
        <v/>
      </c>
      <c r="BZ20" s="133" t="str">
        <f t="shared" ca="1" si="980"/>
        <v>X</v>
      </c>
      <c r="CA20" s="133" t="str">
        <f t="shared" ca="1" si="980"/>
        <v/>
      </c>
      <c r="CB20" s="133" t="str">
        <f t="shared" ca="1" si="980"/>
        <v>X</v>
      </c>
      <c r="CC20" s="133" t="str">
        <f t="shared" ca="1" si="980"/>
        <v>X</v>
      </c>
      <c r="CD20" s="133" t="str">
        <f t="shared" ca="1" si="980"/>
        <v>X</v>
      </c>
      <c r="CH20" s="133" t="str">
        <f ca="1">IF(AND(CH18&gt;$AL$19, CH18&lt;$AK$21), "X", "")</f>
        <v/>
      </c>
      <c r="CI20" s="133" t="str">
        <f t="shared" ref="CI20:DA20" ca="1" si="981">IF(AND(CI18&gt;$AL$19, CI18&lt;$AK$21), "X", "")</f>
        <v/>
      </c>
      <c r="CJ20" s="133" t="str">
        <f t="shared" ca="1" si="981"/>
        <v/>
      </c>
      <c r="CK20" s="133" t="str">
        <f t="shared" ca="1" si="981"/>
        <v/>
      </c>
      <c r="CL20" s="133" t="str">
        <f t="shared" ca="1" si="981"/>
        <v>X</v>
      </c>
      <c r="CM20" s="133" t="str">
        <f t="shared" ca="1" si="981"/>
        <v/>
      </c>
      <c r="CN20" s="133" t="str">
        <f t="shared" ca="1" si="981"/>
        <v>X</v>
      </c>
      <c r="CO20" s="133" t="str">
        <f t="shared" ca="1" si="981"/>
        <v/>
      </c>
      <c r="CP20" s="133" t="str">
        <f t="shared" ca="1" si="981"/>
        <v>X</v>
      </c>
      <c r="CQ20" s="133" t="str">
        <f t="shared" ca="1" si="981"/>
        <v/>
      </c>
      <c r="CR20" s="133" t="str">
        <f t="shared" ca="1" si="981"/>
        <v>X</v>
      </c>
      <c r="CS20" s="133" t="str">
        <f t="shared" ca="1" si="981"/>
        <v/>
      </c>
      <c r="CT20" s="133" t="str">
        <f t="shared" ca="1" si="981"/>
        <v>X</v>
      </c>
      <c r="CU20" s="133" t="str">
        <f t="shared" ca="1" si="981"/>
        <v>X</v>
      </c>
      <c r="CV20" s="133" t="str">
        <f t="shared" ca="1" si="981"/>
        <v/>
      </c>
      <c r="CW20" s="133" t="str">
        <f t="shared" ca="1" si="981"/>
        <v>X</v>
      </c>
      <c r="CX20" s="133" t="str">
        <f t="shared" ca="1" si="981"/>
        <v/>
      </c>
      <c r="CY20" s="133" t="str">
        <f t="shared" ca="1" si="981"/>
        <v>X</v>
      </c>
      <c r="CZ20" s="133" t="str">
        <f t="shared" ca="1" si="981"/>
        <v/>
      </c>
      <c r="DA20" s="133" t="str">
        <f t="shared" ca="1" si="981"/>
        <v/>
      </c>
      <c r="JC20" s="118">
        <v>9</v>
      </c>
      <c r="JD20" s="140" t="s">
        <v>946</v>
      </c>
      <c r="JF20" s="153">
        <f>LARGE($JP$2:$JP$19, 9)</f>
        <v>80</v>
      </c>
      <c r="JG20" s="153">
        <f>$C$19*1.5</f>
        <v>129</v>
      </c>
      <c r="JH20" s="153">
        <f t="shared" si="243"/>
        <v>51</v>
      </c>
      <c r="JL20" s="152"/>
    </row>
    <row r="21" spans="1:276">
      <c r="A21" s="142">
        <v>2</v>
      </c>
      <c r="B21" s="119" t="s">
        <v>874</v>
      </c>
      <c r="C21" s="142">
        <v>79</v>
      </c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R21" s="121">
        <v>2</v>
      </c>
      <c r="S21" s="119" t="s">
        <v>894</v>
      </c>
      <c r="T21" s="121">
        <v>81</v>
      </c>
      <c r="U21" s="121"/>
      <c r="V21" s="121"/>
      <c r="W21" s="121"/>
      <c r="X21" s="121"/>
      <c r="Y21" s="121"/>
      <c r="Z21" s="121"/>
      <c r="AA21" s="121"/>
      <c r="AB21" s="121"/>
      <c r="AC21" s="121"/>
      <c r="AD21" s="121"/>
      <c r="AE21" s="121"/>
      <c r="AF21" s="121"/>
      <c r="AG21" s="121"/>
      <c r="AJ21" s="118" t="s">
        <v>912</v>
      </c>
      <c r="AK21" s="118">
        <f>AL20+1</f>
        <v>69</v>
      </c>
      <c r="AL21" s="118">
        <f>AG19-1+AK21</f>
        <v>100</v>
      </c>
      <c r="AN21" s="118" t="str">
        <f ca="1">IF(AN18&gt;$AL$20, "X", "")</f>
        <v/>
      </c>
      <c r="AO21" s="133" t="str">
        <f t="shared" ref="AO21:BG21" ca="1" si="982">IF(AO18&gt;$AL$20, "X", "")</f>
        <v/>
      </c>
      <c r="AP21" s="133" t="str">
        <f t="shared" ca="1" si="982"/>
        <v/>
      </c>
      <c r="AQ21" s="133" t="str">
        <f t="shared" ca="1" si="982"/>
        <v>X</v>
      </c>
      <c r="AR21" s="133" t="str">
        <f t="shared" ca="1" si="982"/>
        <v>X</v>
      </c>
      <c r="AS21" s="133" t="str">
        <f t="shared" ca="1" si="982"/>
        <v/>
      </c>
      <c r="AT21" s="133" t="str">
        <f t="shared" ca="1" si="982"/>
        <v/>
      </c>
      <c r="AU21" s="133" t="str">
        <f t="shared" ca="1" si="982"/>
        <v/>
      </c>
      <c r="AV21" s="133" t="str">
        <f t="shared" ca="1" si="982"/>
        <v/>
      </c>
      <c r="AW21" s="133" t="str">
        <f t="shared" ca="1" si="982"/>
        <v/>
      </c>
      <c r="AX21" s="133" t="str">
        <f t="shared" ca="1" si="982"/>
        <v/>
      </c>
      <c r="AY21" s="133" t="str">
        <f t="shared" ca="1" si="982"/>
        <v/>
      </c>
      <c r="AZ21" s="133" t="str">
        <f t="shared" ca="1" si="982"/>
        <v/>
      </c>
      <c r="BA21" s="133" t="str">
        <f t="shared" ca="1" si="982"/>
        <v/>
      </c>
      <c r="BB21" s="133" t="str">
        <f t="shared" ca="1" si="982"/>
        <v/>
      </c>
      <c r="BC21" s="133" t="str">
        <f t="shared" ca="1" si="982"/>
        <v>X</v>
      </c>
      <c r="BD21" s="133" t="str">
        <f t="shared" ca="1" si="982"/>
        <v>X</v>
      </c>
      <c r="BE21" s="133" t="str">
        <f t="shared" ca="1" si="982"/>
        <v>X</v>
      </c>
      <c r="BF21" s="133" t="str">
        <f t="shared" ca="1" si="982"/>
        <v/>
      </c>
      <c r="BG21" s="133" t="str">
        <f t="shared" ca="1" si="982"/>
        <v/>
      </c>
      <c r="BK21" s="133" t="str">
        <f ca="1">IF(BK18&gt;$AL$20, "X", "")</f>
        <v/>
      </c>
      <c r="BL21" s="133" t="str">
        <f t="shared" ref="BL21:CD21" ca="1" si="983">IF(BL18&gt;$AL$20, "X", "")</f>
        <v/>
      </c>
      <c r="BM21" s="133" t="str">
        <f t="shared" ca="1" si="983"/>
        <v/>
      </c>
      <c r="BN21" s="133" t="str">
        <f t="shared" ca="1" si="983"/>
        <v/>
      </c>
      <c r="BO21" s="133" t="str">
        <f t="shared" ca="1" si="983"/>
        <v/>
      </c>
      <c r="BP21" s="133" t="str">
        <f t="shared" ca="1" si="983"/>
        <v/>
      </c>
      <c r="BQ21" s="133" t="str">
        <f t="shared" ca="1" si="983"/>
        <v>X</v>
      </c>
      <c r="BR21" s="133" t="str">
        <f t="shared" ca="1" si="983"/>
        <v>X</v>
      </c>
      <c r="BS21" s="133" t="str">
        <f t="shared" ca="1" si="983"/>
        <v>X</v>
      </c>
      <c r="BT21" s="133" t="str">
        <f t="shared" ca="1" si="983"/>
        <v/>
      </c>
      <c r="BU21" s="133" t="str">
        <f t="shared" ca="1" si="983"/>
        <v/>
      </c>
      <c r="BV21" s="133" t="str">
        <f t="shared" ca="1" si="983"/>
        <v>X</v>
      </c>
      <c r="BW21" s="133" t="str">
        <f t="shared" ca="1" si="983"/>
        <v/>
      </c>
      <c r="BX21" s="133" t="str">
        <f t="shared" ca="1" si="983"/>
        <v>X</v>
      </c>
      <c r="BY21" s="133" t="str">
        <f t="shared" ca="1" si="983"/>
        <v>X</v>
      </c>
      <c r="BZ21" s="133" t="str">
        <f t="shared" ca="1" si="983"/>
        <v/>
      </c>
      <c r="CA21" s="133" t="str">
        <f t="shared" ca="1" si="983"/>
        <v/>
      </c>
      <c r="CB21" s="133" t="str">
        <f t="shared" ca="1" si="983"/>
        <v/>
      </c>
      <c r="CC21" s="133" t="str">
        <f t="shared" ca="1" si="983"/>
        <v/>
      </c>
      <c r="CD21" s="133" t="str">
        <f t="shared" ca="1" si="983"/>
        <v/>
      </c>
      <c r="CH21" s="133" t="str">
        <f ca="1">IF(CH18&gt;$AL$20, "X", "")</f>
        <v/>
      </c>
      <c r="CI21" s="133" t="str">
        <f t="shared" ref="CI21:DA21" ca="1" si="984">IF(CI18&gt;$AL$20, "X", "")</f>
        <v/>
      </c>
      <c r="CJ21" s="133" t="str">
        <f t="shared" ca="1" si="984"/>
        <v>X</v>
      </c>
      <c r="CK21" s="133" t="str">
        <f t="shared" ca="1" si="984"/>
        <v>X</v>
      </c>
      <c r="CL21" s="133" t="str">
        <f t="shared" ca="1" si="984"/>
        <v/>
      </c>
      <c r="CM21" s="133" t="str">
        <f t="shared" ca="1" si="984"/>
        <v/>
      </c>
      <c r="CN21" s="133" t="str">
        <f t="shared" ca="1" si="984"/>
        <v/>
      </c>
      <c r="CO21" s="133" t="str">
        <f t="shared" ca="1" si="984"/>
        <v>X</v>
      </c>
      <c r="CP21" s="133" t="str">
        <f t="shared" ca="1" si="984"/>
        <v/>
      </c>
      <c r="CQ21" s="133" t="str">
        <f t="shared" ca="1" si="984"/>
        <v/>
      </c>
      <c r="CR21" s="133" t="str">
        <f t="shared" ca="1" si="984"/>
        <v/>
      </c>
      <c r="CS21" s="133" t="str">
        <f t="shared" ca="1" si="984"/>
        <v/>
      </c>
      <c r="CT21" s="133" t="str">
        <f t="shared" ca="1" si="984"/>
        <v/>
      </c>
      <c r="CU21" s="133" t="str">
        <f t="shared" ca="1" si="984"/>
        <v/>
      </c>
      <c r="CV21" s="133" t="str">
        <f t="shared" ca="1" si="984"/>
        <v/>
      </c>
      <c r="CW21" s="133" t="str">
        <f t="shared" ca="1" si="984"/>
        <v/>
      </c>
      <c r="CX21" s="133" t="str">
        <f t="shared" ca="1" si="984"/>
        <v>X</v>
      </c>
      <c r="CY21" s="133" t="str">
        <f t="shared" ca="1" si="984"/>
        <v/>
      </c>
      <c r="CZ21" s="133" t="str">
        <f t="shared" ca="1" si="984"/>
        <v>X</v>
      </c>
      <c r="DA21" s="133" t="str">
        <f t="shared" ca="1" si="984"/>
        <v/>
      </c>
      <c r="JC21" s="118">
        <v>10</v>
      </c>
      <c r="JD21" s="140" t="s">
        <v>945</v>
      </c>
      <c r="JF21" s="118">
        <f>LARGE(JM2:JM19, 10)</f>
        <v>81</v>
      </c>
      <c r="JG21" s="153">
        <f>$T$19*1.5</f>
        <v>139.5</v>
      </c>
      <c r="JH21" s="153">
        <f t="shared" si="243"/>
        <v>41.5</v>
      </c>
    </row>
    <row r="22" spans="1:276">
      <c r="A22" s="154"/>
      <c r="B22" s="154"/>
      <c r="C22" s="154"/>
      <c r="D22" s="154"/>
      <c r="E22" s="154"/>
      <c r="F22" s="154"/>
      <c r="G22" s="154"/>
      <c r="H22" s="154"/>
      <c r="I22" s="154"/>
      <c r="J22" s="154"/>
      <c r="K22" s="154"/>
      <c r="L22" s="154"/>
      <c r="M22" s="154"/>
      <c r="N22" s="154"/>
      <c r="O22" s="154"/>
      <c r="P22" s="154"/>
      <c r="R22" s="154"/>
      <c r="S22" s="154"/>
      <c r="T22" s="154"/>
      <c r="U22" s="154"/>
      <c r="V22" s="154"/>
      <c r="W22" s="154"/>
      <c r="X22" s="154"/>
      <c r="Y22" s="154"/>
      <c r="Z22" s="154"/>
      <c r="AA22" s="154"/>
      <c r="AB22" s="154"/>
      <c r="AC22" s="154"/>
      <c r="AD22" s="154"/>
      <c r="AE22" s="154"/>
      <c r="AF22" s="154"/>
      <c r="AG22" s="154"/>
      <c r="JC22" s="118">
        <v>10</v>
      </c>
      <c r="JD22" s="140" t="s">
        <v>946</v>
      </c>
      <c r="JF22" s="153">
        <f>LARGE($JP$2:$JP$19, 10)</f>
        <v>80</v>
      </c>
      <c r="JG22" s="153">
        <f>$C$19*1.5</f>
        <v>129</v>
      </c>
      <c r="JH22" s="153">
        <f t="shared" si="243"/>
        <v>51</v>
      </c>
    </row>
    <row r="23" spans="1:276">
      <c r="A23" s="192" t="s">
        <v>917</v>
      </c>
      <c r="B23" s="192"/>
      <c r="C23" s="192"/>
      <c r="D23" s="192"/>
      <c r="E23" s="192"/>
      <c r="F23" s="192"/>
      <c r="G23" s="192"/>
      <c r="H23" s="192"/>
      <c r="I23" s="192"/>
      <c r="J23" s="192"/>
      <c r="K23" s="192"/>
      <c r="L23" s="192"/>
      <c r="M23" s="192"/>
      <c r="N23" s="192"/>
      <c r="O23" s="192"/>
      <c r="P23" s="192"/>
      <c r="R23" s="192" t="s">
        <v>918</v>
      </c>
      <c r="S23" s="192"/>
      <c r="T23" s="192"/>
      <c r="U23" s="192"/>
      <c r="V23" s="192"/>
      <c r="W23" s="192"/>
      <c r="X23" s="192"/>
      <c r="Y23" s="192"/>
      <c r="Z23" s="192"/>
      <c r="AA23" s="192"/>
      <c r="AB23" s="192"/>
      <c r="AC23" s="192"/>
      <c r="AD23" s="192"/>
      <c r="AE23" s="192"/>
      <c r="AF23" s="192"/>
      <c r="AG23" s="192"/>
      <c r="JC23" s="118">
        <v>11</v>
      </c>
      <c r="JD23" s="140" t="s">
        <v>945</v>
      </c>
      <c r="JF23" s="118">
        <f>LARGE(JM2:JM19,11)</f>
        <v>80</v>
      </c>
      <c r="JG23" s="153">
        <f>$T$19*1.5</f>
        <v>139.5</v>
      </c>
      <c r="JH23" s="153">
        <f t="shared" si="243"/>
        <v>40.5</v>
      </c>
    </row>
    <row r="24" spans="1:276">
      <c r="A24" s="189" t="s">
        <v>935</v>
      </c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  <c r="V24" s="189"/>
      <c r="W24" s="189"/>
      <c r="X24" s="189"/>
      <c r="Y24" s="189"/>
      <c r="Z24" s="189"/>
      <c r="AA24" s="189"/>
      <c r="AB24" s="189"/>
      <c r="AC24" s="189"/>
      <c r="AD24" s="189"/>
      <c r="AE24" s="189"/>
      <c r="AF24" s="189"/>
      <c r="AG24" s="189"/>
      <c r="AJ24" s="189" t="s">
        <v>936</v>
      </c>
      <c r="AK24" s="189"/>
      <c r="AL24" s="189"/>
      <c r="AM24" s="189"/>
      <c r="AN24" s="189"/>
      <c r="AO24" s="189"/>
      <c r="AP24" s="189"/>
      <c r="AQ24" s="189"/>
      <c r="AR24" s="189"/>
      <c r="AS24" s="189"/>
      <c r="AT24" s="189"/>
      <c r="AU24" s="189"/>
      <c r="AV24" s="189"/>
      <c r="AW24" s="189"/>
      <c r="AX24" s="189"/>
      <c r="AY24" s="189"/>
      <c r="AZ24" s="189"/>
      <c r="BA24" s="189"/>
      <c r="BB24" s="189"/>
      <c r="BC24" s="189"/>
      <c r="BD24" s="189"/>
      <c r="BE24" s="189"/>
      <c r="BF24" s="189"/>
      <c r="BG24" s="189"/>
      <c r="BH24" s="189"/>
      <c r="BI24" s="189"/>
      <c r="BJ24" s="189"/>
      <c r="BK24" s="189"/>
      <c r="BL24" s="189"/>
      <c r="BM24" s="189"/>
      <c r="BN24" s="189"/>
      <c r="BO24" s="189"/>
      <c r="BP24" s="189"/>
      <c r="BQ24" s="189"/>
      <c r="BR24" s="189"/>
      <c r="BS24" s="189"/>
      <c r="BT24" s="189"/>
      <c r="BU24" s="189"/>
      <c r="BV24" s="189"/>
      <c r="BW24" s="189"/>
      <c r="BX24" s="189"/>
      <c r="BY24" s="189"/>
      <c r="BZ24" s="189"/>
      <c r="CA24" s="189"/>
      <c r="CB24" s="189"/>
      <c r="CC24" s="189"/>
      <c r="CD24" s="189"/>
      <c r="CE24" s="189"/>
      <c r="CF24" s="189"/>
      <c r="CG24" s="189"/>
      <c r="CH24" s="189"/>
      <c r="CI24" s="189"/>
      <c r="CJ24" s="189"/>
      <c r="CK24" s="189"/>
      <c r="CL24" s="189"/>
      <c r="CM24" s="189"/>
      <c r="CN24" s="189"/>
      <c r="CO24" s="189"/>
      <c r="CP24" s="189"/>
      <c r="CQ24" s="189"/>
      <c r="CR24" s="189"/>
      <c r="CS24" s="189"/>
      <c r="CT24" s="189"/>
      <c r="CU24" s="189"/>
      <c r="CV24" s="189"/>
      <c r="CW24" s="189"/>
      <c r="CX24" s="189"/>
      <c r="CY24" s="189"/>
      <c r="CZ24" s="189"/>
      <c r="DA24" s="189"/>
      <c r="DD24" s="189" t="s">
        <v>937</v>
      </c>
      <c r="DE24" s="189"/>
      <c r="DF24" s="189"/>
      <c r="DG24" s="189"/>
      <c r="DH24" s="189"/>
      <c r="DI24" s="189"/>
      <c r="DJ24" s="189"/>
      <c r="DK24" s="189"/>
      <c r="DL24" s="189"/>
      <c r="DN24" s="147"/>
      <c r="DO24" s="147"/>
      <c r="DP24" s="147"/>
      <c r="DQ24" s="147"/>
      <c r="DR24" s="147"/>
      <c r="DS24" s="147"/>
      <c r="DT24" s="147"/>
      <c r="DU24" s="147"/>
      <c r="DV24" s="147"/>
      <c r="DW24" s="147"/>
      <c r="DX24" s="147"/>
      <c r="DY24" s="147"/>
      <c r="DZ24" s="147"/>
      <c r="EA24" s="147"/>
      <c r="EB24" s="147"/>
      <c r="EC24" s="147"/>
      <c r="ED24" s="147"/>
      <c r="EE24" s="147"/>
      <c r="EF24" s="147"/>
      <c r="EG24" s="147"/>
      <c r="EH24" s="147"/>
      <c r="EI24" s="147"/>
      <c r="EJ24" s="147"/>
      <c r="EK24" s="147"/>
      <c r="EL24" s="147"/>
      <c r="EM24" s="147"/>
      <c r="EN24" s="147"/>
      <c r="EO24" s="147"/>
      <c r="EP24" s="147"/>
      <c r="EQ24" s="147"/>
      <c r="ER24" s="147"/>
      <c r="ES24" s="147"/>
      <c r="ET24" s="147"/>
      <c r="EU24" s="147"/>
      <c r="EV24" s="147"/>
      <c r="EW24" s="147"/>
      <c r="EX24" s="147"/>
      <c r="EY24" s="147"/>
      <c r="EZ24" s="147"/>
      <c r="FA24" s="147"/>
      <c r="FB24" s="147"/>
      <c r="FC24" s="147"/>
      <c r="FD24" s="147"/>
      <c r="FE24" s="147"/>
      <c r="FF24" s="147"/>
      <c r="FG24" s="147"/>
      <c r="FH24" s="147"/>
      <c r="FI24" s="147"/>
      <c r="FJ24" s="147"/>
      <c r="FK24" s="147"/>
      <c r="FL24" s="147"/>
      <c r="FM24" s="147"/>
      <c r="FN24" s="147"/>
      <c r="FO24" s="147"/>
      <c r="FP24" s="147"/>
      <c r="FQ24" s="147"/>
      <c r="FR24" s="147"/>
      <c r="FS24" s="147"/>
      <c r="FT24" s="147"/>
      <c r="FU24" s="147"/>
      <c r="FV24" s="147"/>
      <c r="FW24" s="147"/>
      <c r="FX24" s="147"/>
      <c r="FY24" s="147"/>
      <c r="FZ24" s="147"/>
      <c r="GA24" s="147"/>
      <c r="GB24" s="147"/>
      <c r="GC24" s="147"/>
      <c r="JC24" s="118">
        <v>11</v>
      </c>
      <c r="JD24" s="140" t="s">
        <v>946</v>
      </c>
      <c r="JF24" s="153">
        <f>LARGE($JP$2:$JP$19, 11)</f>
        <v>79</v>
      </c>
      <c r="JG24" s="153">
        <f>$C$19*1.5</f>
        <v>129</v>
      </c>
      <c r="JH24" s="153">
        <f t="shared" si="243"/>
        <v>50</v>
      </c>
    </row>
    <row r="25" spans="1:276">
      <c r="A25" s="189"/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189"/>
      <c r="AB25" s="189"/>
      <c r="AC25" s="189"/>
      <c r="AD25" s="189"/>
      <c r="AE25" s="189"/>
      <c r="AF25" s="189"/>
      <c r="AG25" s="189"/>
      <c r="AJ25" s="189"/>
      <c r="AK25" s="189"/>
      <c r="AL25" s="189"/>
      <c r="AM25" s="189"/>
      <c r="AN25" s="189"/>
      <c r="AO25" s="189"/>
      <c r="AP25" s="189"/>
      <c r="AQ25" s="189"/>
      <c r="AR25" s="189"/>
      <c r="AS25" s="189"/>
      <c r="AT25" s="189"/>
      <c r="AU25" s="189"/>
      <c r="AV25" s="189"/>
      <c r="AW25" s="189"/>
      <c r="AX25" s="189"/>
      <c r="AY25" s="189"/>
      <c r="AZ25" s="189"/>
      <c r="BA25" s="189"/>
      <c r="BB25" s="189"/>
      <c r="BC25" s="189"/>
      <c r="BD25" s="189"/>
      <c r="BE25" s="189"/>
      <c r="BF25" s="189"/>
      <c r="BG25" s="189"/>
      <c r="BH25" s="189"/>
      <c r="BI25" s="189"/>
      <c r="BJ25" s="189"/>
      <c r="BK25" s="189"/>
      <c r="BL25" s="189"/>
      <c r="BM25" s="189"/>
      <c r="BN25" s="189"/>
      <c r="BO25" s="189"/>
      <c r="BP25" s="189"/>
      <c r="BQ25" s="189"/>
      <c r="BR25" s="189"/>
      <c r="BS25" s="189"/>
      <c r="BT25" s="189"/>
      <c r="BU25" s="189"/>
      <c r="BV25" s="189"/>
      <c r="BW25" s="189"/>
      <c r="BX25" s="189"/>
      <c r="BY25" s="189"/>
      <c r="BZ25" s="189"/>
      <c r="CA25" s="189"/>
      <c r="CB25" s="189"/>
      <c r="CC25" s="189"/>
      <c r="CD25" s="189"/>
      <c r="CE25" s="189"/>
      <c r="CF25" s="189"/>
      <c r="CG25" s="189"/>
      <c r="CH25" s="189"/>
      <c r="CI25" s="189"/>
      <c r="CJ25" s="189"/>
      <c r="CK25" s="189"/>
      <c r="CL25" s="189"/>
      <c r="CM25" s="189"/>
      <c r="CN25" s="189"/>
      <c r="CO25" s="189"/>
      <c r="CP25" s="189"/>
      <c r="CQ25" s="189"/>
      <c r="CR25" s="189"/>
      <c r="CS25" s="189"/>
      <c r="CT25" s="189"/>
      <c r="CU25" s="189"/>
      <c r="CV25" s="189"/>
      <c r="CW25" s="189"/>
      <c r="CX25" s="189"/>
      <c r="CY25" s="189"/>
      <c r="CZ25" s="189"/>
      <c r="DA25" s="189"/>
      <c r="DD25" s="189"/>
      <c r="DE25" s="189"/>
      <c r="DF25" s="189"/>
      <c r="DG25" s="189"/>
      <c r="DH25" s="189"/>
      <c r="DI25" s="189"/>
      <c r="DJ25" s="189"/>
      <c r="DK25" s="189"/>
      <c r="DL25" s="189"/>
      <c r="DN25" s="147"/>
      <c r="DO25" s="147"/>
      <c r="DP25" s="147"/>
      <c r="DQ25" s="147"/>
      <c r="DR25" s="147"/>
      <c r="DS25" s="147"/>
      <c r="DT25" s="147"/>
      <c r="DU25" s="147"/>
      <c r="DV25" s="147"/>
      <c r="DW25" s="147"/>
      <c r="DX25" s="147"/>
      <c r="DY25" s="147"/>
      <c r="DZ25" s="147"/>
      <c r="EA25" s="147"/>
      <c r="EB25" s="147"/>
      <c r="EC25" s="147"/>
      <c r="ED25" s="147"/>
      <c r="EE25" s="147"/>
      <c r="EF25" s="147"/>
      <c r="EG25" s="147"/>
      <c r="EH25" s="147"/>
      <c r="EI25" s="147"/>
      <c r="EJ25" s="147"/>
      <c r="EK25" s="147"/>
      <c r="EL25" s="147"/>
      <c r="EM25" s="147"/>
      <c r="EN25" s="147"/>
      <c r="EO25" s="147"/>
      <c r="EP25" s="147"/>
      <c r="EQ25" s="147"/>
      <c r="ER25" s="147"/>
      <c r="ES25" s="147"/>
      <c r="ET25" s="147"/>
      <c r="EU25" s="147"/>
      <c r="EV25" s="147"/>
      <c r="EW25" s="147"/>
      <c r="EX25" s="147"/>
      <c r="EY25" s="147"/>
      <c r="EZ25" s="147"/>
      <c r="FA25" s="147"/>
      <c r="FB25" s="147"/>
      <c r="FC25" s="147"/>
      <c r="FD25" s="147"/>
      <c r="FE25" s="147"/>
      <c r="FF25" s="147"/>
      <c r="FG25" s="147"/>
      <c r="FH25" s="147"/>
      <c r="FI25" s="147"/>
      <c r="FJ25" s="147"/>
      <c r="FK25" s="147"/>
      <c r="FL25" s="147"/>
      <c r="FM25" s="147"/>
      <c r="FN25" s="147"/>
      <c r="FO25" s="147"/>
      <c r="FP25" s="147"/>
      <c r="FQ25" s="147"/>
      <c r="FR25" s="147"/>
      <c r="FS25" s="147"/>
      <c r="FT25" s="147"/>
      <c r="FU25" s="147"/>
      <c r="FV25" s="147"/>
      <c r="FW25" s="147"/>
      <c r="FX25" s="147"/>
      <c r="FY25" s="147"/>
      <c r="FZ25" s="147"/>
      <c r="GA25" s="147"/>
      <c r="GB25" s="147"/>
      <c r="GC25" s="147"/>
      <c r="JC25" s="118">
        <v>12</v>
      </c>
      <c r="JD25" s="140" t="s">
        <v>945</v>
      </c>
      <c r="JF25" s="118">
        <f>LARGE(JM2:JM19,12)</f>
        <v>80</v>
      </c>
      <c r="JG25" s="153">
        <f>$T$19*1.5</f>
        <v>139.5</v>
      </c>
      <c r="JH25" s="153">
        <f t="shared" si="243"/>
        <v>40.5</v>
      </c>
    </row>
    <row r="26" spans="1:276">
      <c r="A26" s="189"/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  <c r="V26" s="189"/>
      <c r="W26" s="189"/>
      <c r="X26" s="189"/>
      <c r="Y26" s="189"/>
      <c r="Z26" s="189"/>
      <c r="AA26" s="189"/>
      <c r="AB26" s="189"/>
      <c r="AC26" s="189"/>
      <c r="AD26" s="189"/>
      <c r="AE26" s="189"/>
      <c r="AF26" s="189"/>
      <c r="AG26" s="189"/>
      <c r="AJ26" s="189"/>
      <c r="AK26" s="189"/>
      <c r="AL26" s="189"/>
      <c r="AM26" s="189"/>
      <c r="AN26" s="189"/>
      <c r="AO26" s="189"/>
      <c r="AP26" s="189"/>
      <c r="AQ26" s="189"/>
      <c r="AR26" s="189"/>
      <c r="AS26" s="189"/>
      <c r="AT26" s="189"/>
      <c r="AU26" s="189"/>
      <c r="AV26" s="189"/>
      <c r="AW26" s="189"/>
      <c r="AX26" s="189"/>
      <c r="AY26" s="189"/>
      <c r="AZ26" s="189"/>
      <c r="BA26" s="189"/>
      <c r="BB26" s="189"/>
      <c r="BC26" s="189"/>
      <c r="BD26" s="189"/>
      <c r="BE26" s="189"/>
      <c r="BF26" s="189"/>
      <c r="BG26" s="189"/>
      <c r="BH26" s="189"/>
      <c r="BI26" s="189"/>
      <c r="BJ26" s="189"/>
      <c r="BK26" s="189"/>
      <c r="BL26" s="189"/>
      <c r="BM26" s="189"/>
      <c r="BN26" s="189"/>
      <c r="BO26" s="189"/>
      <c r="BP26" s="189"/>
      <c r="BQ26" s="189"/>
      <c r="BR26" s="189"/>
      <c r="BS26" s="189"/>
      <c r="BT26" s="189"/>
      <c r="BU26" s="189"/>
      <c r="BV26" s="189"/>
      <c r="BW26" s="189"/>
      <c r="BX26" s="189"/>
      <c r="BY26" s="189"/>
      <c r="BZ26" s="189"/>
      <c r="CA26" s="189"/>
      <c r="CB26" s="189"/>
      <c r="CC26" s="189"/>
      <c r="CD26" s="189"/>
      <c r="CE26" s="189"/>
      <c r="CF26" s="189"/>
      <c r="CG26" s="189"/>
      <c r="CH26" s="189"/>
      <c r="CI26" s="189"/>
      <c r="CJ26" s="189"/>
      <c r="CK26" s="189"/>
      <c r="CL26" s="189"/>
      <c r="CM26" s="189"/>
      <c r="CN26" s="189"/>
      <c r="CO26" s="189"/>
      <c r="CP26" s="189"/>
      <c r="CQ26" s="189"/>
      <c r="CR26" s="189"/>
      <c r="CS26" s="189"/>
      <c r="CT26" s="189"/>
      <c r="CU26" s="189"/>
      <c r="CV26" s="189"/>
      <c r="CW26" s="189"/>
      <c r="CX26" s="189"/>
      <c r="CY26" s="189"/>
      <c r="CZ26" s="189"/>
      <c r="DA26" s="189"/>
      <c r="DD26" s="189"/>
      <c r="DE26" s="189"/>
      <c r="DF26" s="189"/>
      <c r="DG26" s="189"/>
      <c r="DH26" s="189"/>
      <c r="DI26" s="189"/>
      <c r="DJ26" s="189"/>
      <c r="DK26" s="189"/>
      <c r="DL26" s="189"/>
      <c r="DN26" s="147"/>
      <c r="DO26" s="147"/>
      <c r="DP26" s="147"/>
      <c r="DQ26" s="147"/>
      <c r="DR26" s="147"/>
      <c r="DS26" s="147"/>
      <c r="DT26" s="147"/>
      <c r="DU26" s="147"/>
      <c r="DV26" s="147"/>
      <c r="DW26" s="147"/>
      <c r="DX26" s="147"/>
      <c r="DY26" s="147"/>
      <c r="DZ26" s="147"/>
      <c r="EA26" s="147"/>
      <c r="EB26" s="147"/>
      <c r="EC26" s="147"/>
      <c r="ED26" s="147"/>
      <c r="EE26" s="147"/>
      <c r="EF26" s="147"/>
      <c r="EG26" s="147"/>
      <c r="EH26" s="147"/>
      <c r="EI26" s="147"/>
      <c r="EJ26" s="147"/>
      <c r="EK26" s="147"/>
      <c r="EL26" s="147"/>
      <c r="EM26" s="147"/>
      <c r="EN26" s="147"/>
      <c r="EO26" s="147"/>
      <c r="EP26" s="147"/>
      <c r="EQ26" s="147"/>
      <c r="ER26" s="147"/>
      <c r="ES26" s="147"/>
      <c r="ET26" s="147"/>
      <c r="EU26" s="147"/>
      <c r="EV26" s="147"/>
      <c r="EW26" s="147"/>
      <c r="EX26" s="147"/>
      <c r="EY26" s="147"/>
      <c r="EZ26" s="147"/>
      <c r="FA26" s="147"/>
      <c r="FB26" s="147"/>
      <c r="FC26" s="147"/>
      <c r="FD26" s="147"/>
      <c r="FE26" s="147"/>
      <c r="FF26" s="147"/>
      <c r="FG26" s="147"/>
      <c r="FH26" s="147"/>
      <c r="FI26" s="147"/>
      <c r="FJ26" s="147"/>
      <c r="FK26" s="147"/>
      <c r="FL26" s="147"/>
      <c r="FM26" s="147"/>
      <c r="FN26" s="147"/>
      <c r="FO26" s="147"/>
      <c r="FP26" s="147"/>
      <c r="FQ26" s="147"/>
      <c r="FR26" s="147"/>
      <c r="FS26" s="147"/>
      <c r="FT26" s="147"/>
      <c r="FU26" s="147"/>
      <c r="FV26" s="147"/>
      <c r="FW26" s="147"/>
      <c r="FX26" s="147"/>
      <c r="FY26" s="147"/>
      <c r="FZ26" s="147"/>
      <c r="GA26" s="147"/>
      <c r="GB26" s="147"/>
      <c r="GC26" s="147"/>
      <c r="JC26" s="118">
        <v>12</v>
      </c>
      <c r="JD26" s="140" t="s">
        <v>946</v>
      </c>
      <c r="JF26" s="153">
        <f>LARGE($JP$2:$JP$19, 12)</f>
        <v>78</v>
      </c>
      <c r="JG26" s="153">
        <f>$C$19*1.5</f>
        <v>129</v>
      </c>
      <c r="JH26" s="153">
        <f t="shared" si="243"/>
        <v>49</v>
      </c>
    </row>
    <row r="27" spans="1:276">
      <c r="A27" s="189"/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  <c r="V27" s="189"/>
      <c r="W27" s="189"/>
      <c r="X27" s="189"/>
      <c r="Y27" s="189"/>
      <c r="Z27" s="189"/>
      <c r="AA27" s="189"/>
      <c r="AB27" s="189"/>
      <c r="AC27" s="189"/>
      <c r="AD27" s="189"/>
      <c r="AE27" s="189"/>
      <c r="AF27" s="189"/>
      <c r="AG27" s="189"/>
      <c r="AJ27" s="189"/>
      <c r="AK27" s="189"/>
      <c r="AL27" s="189"/>
      <c r="AM27" s="189"/>
      <c r="AN27" s="189"/>
      <c r="AO27" s="189"/>
      <c r="AP27" s="189"/>
      <c r="AQ27" s="189"/>
      <c r="AR27" s="189"/>
      <c r="AS27" s="189"/>
      <c r="AT27" s="189"/>
      <c r="AU27" s="189"/>
      <c r="AV27" s="189"/>
      <c r="AW27" s="189"/>
      <c r="AX27" s="189"/>
      <c r="AY27" s="189"/>
      <c r="AZ27" s="189"/>
      <c r="BA27" s="189"/>
      <c r="BB27" s="189"/>
      <c r="BC27" s="189"/>
      <c r="BD27" s="189"/>
      <c r="BE27" s="189"/>
      <c r="BF27" s="189"/>
      <c r="BG27" s="189"/>
      <c r="BH27" s="189"/>
      <c r="BI27" s="189"/>
      <c r="BJ27" s="189"/>
      <c r="BK27" s="189"/>
      <c r="BL27" s="189"/>
      <c r="BM27" s="189"/>
      <c r="BN27" s="189"/>
      <c r="BO27" s="189"/>
      <c r="BP27" s="189"/>
      <c r="BQ27" s="189"/>
      <c r="BR27" s="189"/>
      <c r="BS27" s="189"/>
      <c r="BT27" s="189"/>
      <c r="BU27" s="189"/>
      <c r="BV27" s="189"/>
      <c r="BW27" s="189"/>
      <c r="BX27" s="189"/>
      <c r="BY27" s="189"/>
      <c r="BZ27" s="189"/>
      <c r="CA27" s="189"/>
      <c r="CB27" s="189"/>
      <c r="CC27" s="189"/>
      <c r="CD27" s="189"/>
      <c r="CE27" s="189"/>
      <c r="CF27" s="189"/>
      <c r="CG27" s="189"/>
      <c r="CH27" s="189"/>
      <c r="CI27" s="189"/>
      <c r="CJ27" s="189"/>
      <c r="CK27" s="189"/>
      <c r="CL27" s="189"/>
      <c r="CM27" s="189"/>
      <c r="CN27" s="189"/>
      <c r="CO27" s="189"/>
      <c r="CP27" s="189"/>
      <c r="CQ27" s="189"/>
      <c r="CR27" s="189"/>
      <c r="CS27" s="189"/>
      <c r="CT27" s="189"/>
      <c r="CU27" s="189"/>
      <c r="CV27" s="189"/>
      <c r="CW27" s="189"/>
      <c r="CX27" s="189"/>
      <c r="CY27" s="189"/>
      <c r="CZ27" s="189"/>
      <c r="DA27" s="189"/>
      <c r="DD27" s="189"/>
      <c r="DE27" s="189"/>
      <c r="DF27" s="189"/>
      <c r="DG27" s="189"/>
      <c r="DH27" s="189"/>
      <c r="DI27" s="189"/>
      <c r="DJ27" s="189"/>
      <c r="DK27" s="189"/>
      <c r="DL27" s="189"/>
      <c r="DN27" s="147"/>
      <c r="DO27" s="147"/>
      <c r="DP27" s="147"/>
      <c r="DQ27" s="147"/>
      <c r="DR27" s="147"/>
      <c r="DS27" s="147"/>
      <c r="DT27" s="147"/>
      <c r="DU27" s="147"/>
      <c r="DV27" s="147"/>
      <c r="DW27" s="147"/>
      <c r="DX27" s="147"/>
      <c r="DY27" s="147"/>
      <c r="DZ27" s="147"/>
      <c r="EA27" s="147"/>
      <c r="EB27" s="147"/>
      <c r="EC27" s="147"/>
      <c r="ED27" s="147"/>
      <c r="EE27" s="147"/>
      <c r="EF27" s="147"/>
      <c r="EG27" s="147"/>
      <c r="EH27" s="147"/>
      <c r="EI27" s="147"/>
      <c r="EJ27" s="147"/>
      <c r="EK27" s="147"/>
      <c r="EL27" s="147"/>
      <c r="EM27" s="147"/>
      <c r="EN27" s="147"/>
      <c r="EO27" s="147"/>
      <c r="EP27" s="147"/>
      <c r="EQ27" s="147"/>
      <c r="ER27" s="147"/>
      <c r="ES27" s="147"/>
      <c r="ET27" s="147"/>
      <c r="EU27" s="147"/>
      <c r="EV27" s="147"/>
      <c r="EW27" s="147"/>
      <c r="EX27" s="147"/>
      <c r="EY27" s="147"/>
      <c r="EZ27" s="147"/>
      <c r="FA27" s="147"/>
      <c r="FB27" s="147"/>
      <c r="FC27" s="147"/>
      <c r="FD27" s="147"/>
      <c r="FE27" s="147"/>
      <c r="FF27" s="147"/>
      <c r="FG27" s="147"/>
      <c r="FH27" s="147"/>
      <c r="FI27" s="147"/>
      <c r="FJ27" s="147"/>
      <c r="FK27" s="147"/>
      <c r="FL27" s="147"/>
      <c r="FM27" s="147"/>
      <c r="FN27" s="147"/>
      <c r="FO27" s="147"/>
      <c r="FP27" s="147"/>
      <c r="FQ27" s="147"/>
      <c r="FR27" s="147"/>
      <c r="FS27" s="147"/>
      <c r="FT27" s="147"/>
      <c r="FU27" s="147"/>
      <c r="FV27" s="147"/>
      <c r="FW27" s="147"/>
      <c r="FX27" s="147"/>
      <c r="FY27" s="147"/>
      <c r="FZ27" s="147"/>
      <c r="GA27" s="147"/>
      <c r="GB27" s="147"/>
      <c r="GC27" s="147"/>
      <c r="JC27" s="118">
        <v>13</v>
      </c>
      <c r="JD27" s="140" t="s">
        <v>945</v>
      </c>
      <c r="JF27" s="118">
        <f>LARGE(JM2:JM19,13)</f>
        <v>80</v>
      </c>
      <c r="JG27" s="153">
        <f>$T$19*1.5</f>
        <v>139.5</v>
      </c>
      <c r="JH27" s="153">
        <f t="shared" si="243"/>
        <v>40.5</v>
      </c>
    </row>
    <row r="28" spans="1:276">
      <c r="JC28" s="118">
        <v>13</v>
      </c>
      <c r="JD28" s="140" t="s">
        <v>946</v>
      </c>
      <c r="JF28" s="153">
        <f>LARGE($JP$2:$JP$19, 13)</f>
        <v>78</v>
      </c>
      <c r="JG28" s="153">
        <f>$C$19*1.5</f>
        <v>129</v>
      </c>
      <c r="JH28" s="153">
        <f t="shared" si="243"/>
        <v>49</v>
      </c>
    </row>
    <row r="29" spans="1:276">
      <c r="JC29" s="118">
        <v>14</v>
      </c>
      <c r="JD29" s="140" t="s">
        <v>945</v>
      </c>
      <c r="JF29" s="118">
        <f>LARGE(JM2:JM19,14)</f>
        <v>80</v>
      </c>
      <c r="JG29" s="153">
        <f>$T$19*1.5</f>
        <v>139.5</v>
      </c>
      <c r="JH29" s="153">
        <f t="shared" si="243"/>
        <v>40.5</v>
      </c>
    </row>
    <row r="30" spans="1:276">
      <c r="JC30" s="118">
        <v>14</v>
      </c>
      <c r="JD30" s="140" t="s">
        <v>946</v>
      </c>
      <c r="JF30" s="153">
        <f>LARGE($JP$2:$JP$19, 14)</f>
        <v>75</v>
      </c>
      <c r="JG30" s="153">
        <f>$C$19*1.5</f>
        <v>129</v>
      </c>
      <c r="JH30" s="153">
        <f t="shared" si="243"/>
        <v>46</v>
      </c>
    </row>
    <row r="31" spans="1:276">
      <c r="JC31" s="118">
        <v>15</v>
      </c>
      <c r="JD31" s="140" t="s">
        <v>945</v>
      </c>
      <c r="JF31" s="118">
        <f>LARGE(JM2:JM19, 15)</f>
        <v>74</v>
      </c>
      <c r="JG31" s="153">
        <f>$T$19*1.5</f>
        <v>139.5</v>
      </c>
      <c r="JH31" s="153">
        <f t="shared" si="243"/>
        <v>34.5</v>
      </c>
    </row>
    <row r="32" spans="1:276">
      <c r="JC32" s="118">
        <v>15</v>
      </c>
      <c r="JD32" s="140" t="s">
        <v>946</v>
      </c>
      <c r="JF32" s="153">
        <f>LARGE($JP$2:$JP$19, 15)</f>
        <v>75</v>
      </c>
      <c r="JG32" s="153">
        <f>$C$19*1.5</f>
        <v>129</v>
      </c>
      <c r="JH32" s="153">
        <f t="shared" si="243"/>
        <v>46</v>
      </c>
    </row>
    <row r="33" spans="263:268">
      <c r="JC33" s="118">
        <v>16</v>
      </c>
      <c r="JD33" s="140" t="s">
        <v>945</v>
      </c>
      <c r="JF33" s="118">
        <f>LARGE(JM2:JM19,16)</f>
        <v>73</v>
      </c>
      <c r="JG33" s="153">
        <f>$T$19*1.5</f>
        <v>139.5</v>
      </c>
      <c r="JH33" s="153">
        <f t="shared" si="243"/>
        <v>33.5</v>
      </c>
    </row>
    <row r="34" spans="263:268">
      <c r="JC34" s="118">
        <v>16</v>
      </c>
      <c r="JD34" s="140" t="s">
        <v>946</v>
      </c>
      <c r="JF34" s="153">
        <f>LARGE($JP$2:$JP$19, 16)</f>
        <v>73</v>
      </c>
      <c r="JG34" s="153">
        <f>$C$19*1.5</f>
        <v>129</v>
      </c>
      <c r="JH34" s="153">
        <f t="shared" si="243"/>
        <v>44</v>
      </c>
    </row>
    <row r="35" spans="263:268">
      <c r="JC35" s="118">
        <v>17</v>
      </c>
      <c r="JD35" s="140" t="s">
        <v>945</v>
      </c>
      <c r="JF35" s="118">
        <f>LARGE(JM2:JM19,17)</f>
        <v>70</v>
      </c>
      <c r="JG35" s="153">
        <f>$T$19*1.5</f>
        <v>139.5</v>
      </c>
      <c r="JH35" s="153">
        <f t="shared" si="243"/>
        <v>30.5</v>
      </c>
    </row>
    <row r="36" spans="263:268">
      <c r="JC36" s="118">
        <v>17</v>
      </c>
      <c r="JD36" s="140" t="s">
        <v>946</v>
      </c>
      <c r="JF36" s="153">
        <f>LARGE($JP$2:$JP$19, 17)</f>
        <v>73</v>
      </c>
      <c r="JG36" s="153">
        <f>$C$19*1.5</f>
        <v>129</v>
      </c>
      <c r="JH36" s="153">
        <f t="shared" si="243"/>
        <v>44</v>
      </c>
    </row>
    <row r="37" spans="263:268">
      <c r="JC37" s="118">
        <v>18</v>
      </c>
      <c r="JD37" s="140" t="s">
        <v>945</v>
      </c>
      <c r="JF37" s="118">
        <f>LARGE(JM2:JM19,18)</f>
        <v>64</v>
      </c>
      <c r="JG37" s="153">
        <f>$T$19*1.5</f>
        <v>139.5</v>
      </c>
      <c r="JH37" s="153">
        <f t="shared" si="243"/>
        <v>24.5</v>
      </c>
    </row>
    <row r="38" spans="263:268">
      <c r="JC38" s="118">
        <v>18</v>
      </c>
      <c r="JD38" s="140" t="s">
        <v>946</v>
      </c>
      <c r="JF38" s="153">
        <f>LARGE($JP$2:$JP$19, 18)</f>
        <v>71</v>
      </c>
      <c r="JG38" s="153">
        <f>$C$19*1.5</f>
        <v>129</v>
      </c>
      <c r="JH38" s="153">
        <f t="shared" si="243"/>
        <v>42</v>
      </c>
    </row>
  </sheetData>
  <mergeCells count="13">
    <mergeCell ref="JD1:JH1"/>
    <mergeCell ref="A24:AG27"/>
    <mergeCell ref="AJ24:DA27"/>
    <mergeCell ref="DD24:DL27"/>
    <mergeCell ref="IW1:IX1"/>
    <mergeCell ref="M16:P16"/>
    <mergeCell ref="AD16:AG16"/>
    <mergeCell ref="A23:P23"/>
    <mergeCell ref="R23:AG23"/>
    <mergeCell ref="DD1:DL1"/>
    <mergeCell ref="IX14:JA14"/>
    <mergeCell ref="A22:P22"/>
    <mergeCell ref="R22:AG2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Joueurs</vt:lpstr>
      <vt:lpstr>Gardiens</vt:lpstr>
      <vt:lpstr>Feuil3</vt:lpstr>
      <vt:lpstr>Règles</vt:lpstr>
      <vt:lpstr>Feuil1</vt:lpstr>
      <vt:lpstr>FREE AGENTS</vt:lpstr>
      <vt:lpstr>Ballotage</vt:lpstr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Éric</cp:lastModifiedBy>
  <dcterms:created xsi:type="dcterms:W3CDTF">2013-01-31T00:12:18Z</dcterms:created>
  <dcterms:modified xsi:type="dcterms:W3CDTF">2013-04-11T23:13:33Z</dcterms:modified>
</cp:coreProperties>
</file>