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120" yWindow="270" windowWidth="24915" windowHeight="11955" activeTab="3"/>
  </bookViews>
  <sheets>
    <sheet name="poules-équipes" sheetId="1" r:id="rId1"/>
    <sheet name="liste matchs" sheetId="2" r:id="rId2"/>
    <sheet name="classement" sheetId="3" r:id="rId3"/>
    <sheet name="tournoi" sheetId="4" r:id="rId4"/>
    <sheet name="liste matchs tournoi " sheetId="5" r:id="rId5"/>
    <sheet name="classement final tournoi" sheetId="6" r:id="rId6"/>
  </sheets>
  <calcPr calcId="145621"/>
  <fileRecoveryPr repairLoad="1"/>
</workbook>
</file>

<file path=xl/calcChain.xml><?xml version="1.0" encoding="utf-8"?>
<calcChain xmlns="http://schemas.openxmlformats.org/spreadsheetml/2006/main">
  <c r="G5" i="3" l="1"/>
  <c r="K7" i="6"/>
  <c r="K6" i="6"/>
  <c r="K5" i="6"/>
  <c r="K4" i="6"/>
  <c r="H7" i="6"/>
  <c r="H6" i="6"/>
  <c r="H5" i="6"/>
  <c r="H4" i="6"/>
  <c r="J2" i="6"/>
  <c r="G2" i="6"/>
  <c r="D2" i="6"/>
  <c r="Q9" i="4"/>
  <c r="B7" i="6" s="1"/>
  <c r="P9" i="4"/>
  <c r="B5" i="6" s="1"/>
  <c r="Q51" i="4"/>
  <c r="P51" i="4"/>
  <c r="Q23" i="4"/>
  <c r="E7" i="6" s="1"/>
  <c r="P23" i="4"/>
  <c r="E5" i="6" s="1"/>
  <c r="Q37" i="4"/>
  <c r="P37" i="4"/>
  <c r="B4" i="6"/>
  <c r="A2" i="6"/>
  <c r="A4" i="5"/>
  <c r="F53" i="4"/>
  <c r="F49" i="4"/>
  <c r="F39" i="4"/>
  <c r="F35" i="4"/>
  <c r="F25" i="4"/>
  <c r="F21" i="4"/>
  <c r="F11" i="4"/>
  <c r="F7" i="4"/>
  <c r="K53" i="4"/>
  <c r="K49" i="4"/>
  <c r="K39" i="4"/>
  <c r="K35" i="4"/>
  <c r="K25" i="4"/>
  <c r="K21" i="4"/>
  <c r="C54" i="4"/>
  <c r="C52" i="4"/>
  <c r="C40" i="4"/>
  <c r="C38" i="4"/>
  <c r="C26" i="4"/>
  <c r="C24" i="4"/>
  <c r="C50" i="4"/>
  <c r="C48" i="4"/>
  <c r="C36" i="4"/>
  <c r="C34" i="4"/>
  <c r="C22" i="4"/>
  <c r="C20" i="4"/>
  <c r="K11" i="4"/>
  <c r="K7" i="4"/>
  <c r="C12" i="4"/>
  <c r="C10" i="4"/>
  <c r="C8" i="4"/>
  <c r="C6" i="4"/>
  <c r="J7" i="4" s="1"/>
  <c r="D12" i="5" s="1"/>
  <c r="D10" i="5"/>
  <c r="E10" i="5"/>
  <c r="E8" i="5"/>
  <c r="E9" i="5"/>
  <c r="E11" i="5"/>
  <c r="D11" i="5"/>
  <c r="E7" i="5"/>
  <c r="D7" i="5"/>
  <c r="E6" i="5"/>
  <c r="D6" i="5"/>
  <c r="E5" i="5"/>
  <c r="D5" i="5"/>
  <c r="E4" i="5"/>
  <c r="A5" i="5" s="1"/>
  <c r="A6" i="5" s="1"/>
  <c r="A7" i="5" s="1"/>
  <c r="D4" i="5"/>
  <c r="B7" i="5"/>
  <c r="B6" i="5"/>
  <c r="B5" i="5"/>
  <c r="B4" i="5"/>
  <c r="B54" i="4"/>
  <c r="B52" i="4"/>
  <c r="B50" i="4"/>
  <c r="B48" i="4"/>
  <c r="B40" i="4"/>
  <c r="B38" i="4"/>
  <c r="B36" i="4"/>
  <c r="B34" i="4"/>
  <c r="B26" i="4"/>
  <c r="B22" i="4"/>
  <c r="B20" i="4"/>
  <c r="D44" i="4"/>
  <c r="D30" i="4"/>
  <c r="D16" i="4"/>
  <c r="J53" i="4" l="1"/>
  <c r="E15" i="5" s="1"/>
  <c r="E53" i="4"/>
  <c r="E19" i="5" s="1"/>
  <c r="E39" i="4"/>
  <c r="E18" i="5" s="1"/>
  <c r="J39" i="4"/>
  <c r="E25" i="4"/>
  <c r="E17" i="5" s="1"/>
  <c r="J49" i="4"/>
  <c r="D15" i="5" s="1"/>
  <c r="E49" i="4"/>
  <c r="E35" i="4"/>
  <c r="J35" i="4"/>
  <c r="D14" i="5" s="1"/>
  <c r="J21" i="4"/>
  <c r="D13" i="5" s="1"/>
  <c r="E21" i="4"/>
  <c r="B12" i="4"/>
  <c r="E11" i="4" s="1"/>
  <c r="E16" i="5" s="1"/>
  <c r="B8" i="4"/>
  <c r="E7" i="4" s="1"/>
  <c r="B6" i="4"/>
  <c r="D2" i="4"/>
  <c r="E14" i="5" l="1"/>
  <c r="M37" i="4"/>
  <c r="M51" i="4"/>
  <c r="H51" i="4"/>
  <c r="D19" i="5"/>
  <c r="H37" i="4"/>
  <c r="D18" i="5"/>
  <c r="H23" i="4"/>
  <c r="E4" i="6" s="1"/>
  <c r="D17" i="5"/>
  <c r="H9" i="4"/>
  <c r="D16" i="5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5" i="2"/>
  <c r="O6" i="2"/>
  <c r="O8" i="2"/>
  <c r="O9" i="2"/>
  <c r="O10" i="2"/>
  <c r="O11" i="2"/>
  <c r="O12" i="2"/>
  <c r="O14" i="2"/>
  <c r="O15" i="2"/>
  <c r="O16" i="2"/>
  <c r="O17" i="2"/>
  <c r="O18" i="2"/>
  <c r="O19" i="2"/>
  <c r="O20" i="2"/>
  <c r="O21" i="2"/>
  <c r="O22" i="2"/>
  <c r="O24" i="2"/>
  <c r="O25" i="2"/>
  <c r="O26" i="2"/>
  <c r="O27" i="2"/>
  <c r="O5" i="2"/>
  <c r="N6" i="2"/>
  <c r="N8" i="2"/>
  <c r="N9" i="2"/>
  <c r="N10" i="2"/>
  <c r="N11" i="2"/>
  <c r="N12" i="2"/>
  <c r="N14" i="2"/>
  <c r="N15" i="2"/>
  <c r="N16" i="2"/>
  <c r="N17" i="2"/>
  <c r="N18" i="2"/>
  <c r="N19" i="2"/>
  <c r="N20" i="2"/>
  <c r="N21" i="2"/>
  <c r="N22" i="2"/>
  <c r="N24" i="2"/>
  <c r="N25" i="2"/>
  <c r="N26" i="2"/>
  <c r="N27" i="2"/>
  <c r="N5" i="2"/>
  <c r="B2" i="3"/>
  <c r="G2" i="3"/>
  <c r="L2" i="3"/>
  <c r="Q2" i="3"/>
  <c r="B5" i="3"/>
  <c r="G3" i="3"/>
  <c r="L3" i="3"/>
  <c r="Q3" i="3"/>
  <c r="B3" i="3"/>
  <c r="G4" i="3"/>
  <c r="B24" i="4" s="1"/>
  <c r="L4" i="3"/>
  <c r="Q4" i="3"/>
  <c r="B4" i="3"/>
  <c r="B10" i="4" s="1"/>
  <c r="L5" i="3"/>
  <c r="Q5" i="3"/>
  <c r="B6" i="3"/>
  <c r="G6" i="3"/>
  <c r="L6" i="3"/>
  <c r="Q6" i="3"/>
  <c r="J7" i="2"/>
  <c r="J23" i="2"/>
  <c r="J28" i="2"/>
  <c r="L7" i="2"/>
  <c r="L23" i="2"/>
  <c r="L28" i="2"/>
  <c r="D9" i="5" l="1"/>
  <c r="J25" i="4"/>
  <c r="D8" i="5"/>
  <c r="A8" i="5" s="1"/>
  <c r="J11" i="4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8" i="2"/>
  <c r="B7" i="2"/>
  <c r="B6" i="2"/>
  <c r="B5" i="2"/>
  <c r="D11" i="2"/>
  <c r="L11" i="2" s="1"/>
  <c r="D19" i="2"/>
  <c r="L19" i="2" s="1"/>
  <c r="D24" i="2"/>
  <c r="J24" i="2" s="1"/>
  <c r="C15" i="2"/>
  <c r="L15" i="2" s="1"/>
  <c r="C11" i="2"/>
  <c r="J11" i="2" s="1"/>
  <c r="C10" i="2"/>
  <c r="J10" i="2" s="1"/>
  <c r="C8" i="2"/>
  <c r="L8" i="2" s="1"/>
  <c r="K16" i="1"/>
  <c r="D28" i="2" s="1"/>
  <c r="O28" i="2" s="1"/>
  <c r="J16" i="1"/>
  <c r="C28" i="2" s="1"/>
  <c r="N28" i="2" s="1"/>
  <c r="K15" i="1"/>
  <c r="J15" i="1"/>
  <c r="C24" i="2" s="1"/>
  <c r="L24" i="2" s="1"/>
  <c r="K14" i="1"/>
  <c r="D20" i="2" s="1"/>
  <c r="L20" i="2" s="1"/>
  <c r="J14" i="1"/>
  <c r="C20" i="2" s="1"/>
  <c r="J20" i="2" s="1"/>
  <c r="K13" i="1"/>
  <c r="D16" i="2" s="1"/>
  <c r="L16" i="2" s="1"/>
  <c r="J13" i="1"/>
  <c r="C16" i="2" s="1"/>
  <c r="J16" i="2" s="1"/>
  <c r="K12" i="1"/>
  <c r="D12" i="2" s="1"/>
  <c r="L12" i="2" s="1"/>
  <c r="J12" i="1"/>
  <c r="C12" i="2" s="1"/>
  <c r="J12" i="2" s="1"/>
  <c r="K11" i="1"/>
  <c r="D8" i="2" s="1"/>
  <c r="J8" i="2" s="1"/>
  <c r="J11" i="1"/>
  <c r="B11" i="1"/>
  <c r="D5" i="2" s="1"/>
  <c r="E11" i="1"/>
  <c r="D6" i="2" s="1"/>
  <c r="J6" i="2" s="1"/>
  <c r="A5" i="2"/>
  <c r="H16" i="1"/>
  <c r="D27" i="2" s="1"/>
  <c r="J27" i="2" s="1"/>
  <c r="G16" i="1"/>
  <c r="C27" i="2" s="1"/>
  <c r="L27" i="2" s="1"/>
  <c r="H15" i="1"/>
  <c r="D23" i="2" s="1"/>
  <c r="O23" i="2" s="1"/>
  <c r="G15" i="1"/>
  <c r="C23" i="2" s="1"/>
  <c r="N23" i="2" s="1"/>
  <c r="H14" i="1"/>
  <c r="G14" i="1"/>
  <c r="C19" i="2" s="1"/>
  <c r="J19" i="2" s="1"/>
  <c r="H13" i="1"/>
  <c r="D15" i="2" s="1"/>
  <c r="J15" i="2" s="1"/>
  <c r="G13" i="1"/>
  <c r="H12" i="1"/>
  <c r="G12" i="1"/>
  <c r="H11" i="1"/>
  <c r="D7" i="2" s="1"/>
  <c r="O7" i="2" s="1"/>
  <c r="G11" i="1"/>
  <c r="C7" i="2" s="1"/>
  <c r="N7" i="2" s="1"/>
  <c r="E16" i="1"/>
  <c r="D26" i="2" s="1"/>
  <c r="L26" i="2" s="1"/>
  <c r="D16" i="1"/>
  <c r="C26" i="2" s="1"/>
  <c r="J26" i="2" s="1"/>
  <c r="E15" i="1"/>
  <c r="D22" i="2" s="1"/>
  <c r="L22" i="2" s="1"/>
  <c r="D15" i="1"/>
  <c r="C22" i="2" s="1"/>
  <c r="J22" i="2" s="1"/>
  <c r="E14" i="1"/>
  <c r="D18" i="2" s="1"/>
  <c r="L18" i="2" s="1"/>
  <c r="D14" i="1"/>
  <c r="C18" i="2" s="1"/>
  <c r="J18" i="2" s="1"/>
  <c r="E13" i="1"/>
  <c r="D14" i="2" s="1"/>
  <c r="J14" i="2" s="1"/>
  <c r="D13" i="1"/>
  <c r="C14" i="2" s="1"/>
  <c r="L14" i="2" s="1"/>
  <c r="E12" i="1"/>
  <c r="D10" i="2" s="1"/>
  <c r="L10" i="2" s="1"/>
  <c r="D12" i="1"/>
  <c r="D11" i="1"/>
  <c r="C6" i="2" s="1"/>
  <c r="L6" i="2" s="1"/>
  <c r="B16" i="1"/>
  <c r="D25" i="2" s="1"/>
  <c r="L25" i="2" s="1"/>
  <c r="B15" i="1"/>
  <c r="D21" i="2" s="1"/>
  <c r="J21" i="2" s="1"/>
  <c r="B13" i="1"/>
  <c r="D13" i="2" s="1"/>
  <c r="A13" i="1"/>
  <c r="C13" i="2" s="1"/>
  <c r="A16" i="1"/>
  <c r="C25" i="2" s="1"/>
  <c r="A15" i="1"/>
  <c r="C21" i="2" s="1"/>
  <c r="L21" i="2" s="1"/>
  <c r="B14" i="1"/>
  <c r="D17" i="2" s="1"/>
  <c r="A14" i="1"/>
  <c r="C17" i="2" s="1"/>
  <c r="J17" i="2" s="1"/>
  <c r="A11" i="1"/>
  <c r="C5" i="2" s="1"/>
  <c r="J5" i="2" s="1"/>
  <c r="A12" i="1"/>
  <c r="C9" i="2" s="1"/>
  <c r="J9" i="2" s="1"/>
  <c r="B12" i="1"/>
  <c r="D9" i="2" s="1"/>
  <c r="L9" i="2" s="1"/>
  <c r="A9" i="5" l="1"/>
  <c r="A10" i="5" s="1"/>
  <c r="A11" i="5" s="1"/>
  <c r="E13" i="5"/>
  <c r="M23" i="4"/>
  <c r="E6" i="6" s="1"/>
  <c r="M9" i="4"/>
  <c r="B6" i="6" s="1"/>
  <c r="E12" i="5"/>
  <c r="L17" i="2"/>
  <c r="J25" i="2"/>
  <c r="L13" i="2"/>
  <c r="N13" i="2"/>
  <c r="J13" i="2"/>
  <c r="D4" i="3" s="1"/>
  <c r="O13" i="2"/>
  <c r="L5" i="2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12" i="5" l="1"/>
  <c r="A13" i="5" s="1"/>
  <c r="A14" i="5" s="1"/>
  <c r="A15" i="5" s="1"/>
  <c r="A16" i="5" s="1"/>
  <c r="A17" i="5" s="1"/>
  <c r="A18" i="5" s="1"/>
  <c r="A19" i="5" s="1"/>
  <c r="R5" i="3"/>
  <c r="R4" i="3"/>
  <c r="D3" i="3"/>
  <c r="H3" i="3"/>
  <c r="H4" i="3"/>
  <c r="R3" i="3"/>
  <c r="C3" i="3"/>
  <c r="R6" i="3"/>
  <c r="H5" i="3"/>
  <c r="M5" i="3"/>
  <c r="H6" i="3"/>
  <c r="M4" i="3"/>
  <c r="C6" i="3"/>
  <c r="M6" i="3"/>
  <c r="D6" i="3"/>
  <c r="C4" i="3"/>
  <c r="M3" i="3"/>
  <c r="D5" i="3"/>
  <c r="C5" i="3"/>
  <c r="F5" i="3" l="1"/>
  <c r="P4" i="3"/>
  <c r="A6" i="3"/>
  <c r="P3" i="3"/>
  <c r="A4" i="3"/>
  <c r="P5" i="3"/>
  <c r="P6" i="3"/>
  <c r="A3" i="3"/>
  <c r="A5" i="3"/>
  <c r="F6" i="3"/>
  <c r="K5" i="3"/>
  <c r="K3" i="3"/>
  <c r="K4" i="3"/>
  <c r="F3" i="3"/>
  <c r="F4" i="3"/>
  <c r="K6" i="3"/>
</calcChain>
</file>

<file path=xl/sharedStrings.xml><?xml version="1.0" encoding="utf-8"?>
<sst xmlns="http://schemas.openxmlformats.org/spreadsheetml/2006/main" count="109" uniqueCount="46">
  <si>
    <t>equipe 1</t>
  </si>
  <si>
    <t>équipe 2</t>
  </si>
  <si>
    <t>heure</t>
  </si>
  <si>
    <t>catégorie</t>
  </si>
  <si>
    <t>rencontres</t>
  </si>
  <si>
    <t>score 1</t>
  </si>
  <si>
    <t>score 2</t>
  </si>
  <si>
    <t xml:space="preserve">inter matchs : </t>
  </si>
  <si>
    <t>durée matchs :</t>
  </si>
  <si>
    <t>date de debut des matchs</t>
  </si>
  <si>
    <t>gagnant</t>
  </si>
  <si>
    <t>pts</t>
  </si>
  <si>
    <t>equipe 2</t>
  </si>
  <si>
    <t>asptt -12</t>
  </si>
  <si>
    <t>ligne -12</t>
  </si>
  <si>
    <t>thouaré -12</t>
  </si>
  <si>
    <t>alpac -12</t>
  </si>
  <si>
    <t>thouaré -14</t>
  </si>
  <si>
    <t>alpac - 14</t>
  </si>
  <si>
    <t>tt -14</t>
  </si>
  <si>
    <t>aaaaaaaaa -16</t>
  </si>
  <si>
    <t>thouaré -16</t>
  </si>
  <si>
    <t>ASPTT -16</t>
  </si>
  <si>
    <t>alpac -16</t>
  </si>
  <si>
    <t>thouaré -18</t>
  </si>
  <si>
    <t>lig -18</t>
  </si>
  <si>
    <t>ASPTT -18</t>
  </si>
  <si>
    <t>alpac -18</t>
  </si>
  <si>
    <t>NUL1</t>
  </si>
  <si>
    <t>NUL2</t>
  </si>
  <si>
    <t>rang</t>
  </si>
  <si>
    <t>asptt-14</t>
  </si>
  <si>
    <t>diff but 2</t>
  </si>
  <si>
    <t>dif but</t>
  </si>
  <si>
    <t>diff  but g</t>
  </si>
  <si>
    <t>perdant P</t>
  </si>
  <si>
    <t xml:space="preserve">dif but </t>
  </si>
  <si>
    <t>finale</t>
  </si>
  <si>
    <t>petite finale</t>
  </si>
  <si>
    <t>1/2 finale</t>
  </si>
  <si>
    <t>phase</t>
  </si>
  <si>
    <t>équipe</t>
  </si>
  <si>
    <t>2 eme</t>
  </si>
  <si>
    <t>4eme</t>
  </si>
  <si>
    <t>4 eme</t>
  </si>
  <si>
    <t>2eme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</si>
</sst>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/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0" xfId="0" applyNumberFormat="1" applyBorder="1" applyAlignment="1" applyProtection="1">
      <alignment horizontal="center"/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165" fontId="0" fillId="0" borderId="1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quotePrefix="1"/>
    <xf numFmtId="0" fontId="0" fillId="0" borderId="4" xfId="0" applyNumberFormat="1" applyBorder="1" applyAlignment="1" applyProtection="1">
      <alignment horizontal="center"/>
      <protection locked="0"/>
    </xf>
    <xf numFmtId="0" fontId="0" fillId="0" borderId="5" xfId="0" applyNumberFormat="1" applyBorder="1" applyAlignment="1" applyProtection="1">
      <alignment horizontal="center"/>
      <protection locked="0"/>
    </xf>
    <xf numFmtId="0" fontId="0" fillId="0" borderId="6" xfId="0" applyNumberFormat="1" applyBorder="1" applyAlignment="1" applyProtection="1">
      <alignment horizontal="center"/>
      <protection locked="0"/>
    </xf>
    <xf numFmtId="0" fontId="0" fillId="2" borderId="7" xfId="0" applyFill="1" applyBorder="1"/>
    <xf numFmtId="0" fontId="0" fillId="0" borderId="3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2" borderId="11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3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164" fontId="2" fillId="0" borderId="20" xfId="0" applyNumberFormat="1" applyFont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164" fontId="2" fillId="0" borderId="41" xfId="0" applyNumberFormat="1" applyFon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164" fontId="2" fillId="0" borderId="43" xfId="0" applyNumberFormat="1" applyFont="1" applyBorder="1" applyAlignment="1">
      <alignment horizontal="center" vertical="center"/>
    </xf>
    <xf numFmtId="0" fontId="0" fillId="0" borderId="18" xfId="0" applyBorder="1" applyAlignment="1" applyProtection="1">
      <alignment horizontal="center"/>
    </xf>
    <xf numFmtId="0" fontId="0" fillId="0" borderId="0" xfId="0" quotePrefix="1" applyBorder="1" applyAlignment="1" applyProtection="1">
      <alignment horizontal="center"/>
    </xf>
    <xf numFmtId="0" fontId="0" fillId="0" borderId="5" xfId="0" quotePrefix="1" applyBorder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6" xfId="0" applyBorder="1" applyAlignment="1" applyProtection="1">
      <alignment horizontal="center"/>
    </xf>
    <xf numFmtId="0" fontId="0" fillId="0" borderId="28" xfId="0" applyBorder="1" applyProtection="1"/>
    <xf numFmtId="0" fontId="0" fillId="0" borderId="3" xfId="0" applyBorder="1" applyAlignment="1" applyProtection="1">
      <alignment horizontal="center"/>
    </xf>
    <xf numFmtId="0" fontId="0" fillId="0" borderId="26" xfId="0" quotePrefix="1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5" xfId="0" applyBorder="1" applyProtection="1"/>
    <xf numFmtId="0" fontId="0" fillId="0" borderId="19" xfId="0" applyBorder="1" applyAlignment="1" applyProtection="1">
      <alignment horizontal="center"/>
    </xf>
    <xf numFmtId="0" fontId="0" fillId="0" borderId="34" xfId="0" quotePrefix="1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0" fillId="0" borderId="37" xfId="0" applyBorder="1" applyAlignment="1" applyProtection="1">
      <alignment horizontal="center"/>
    </xf>
    <xf numFmtId="0" fontId="0" fillId="0" borderId="6" xfId="0" applyBorder="1" applyProtection="1"/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7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48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49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3" fillId="0" borderId="43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5</xdr:row>
      <xdr:rowOff>152400</xdr:rowOff>
    </xdr:from>
    <xdr:to>
      <xdr:col>3</xdr:col>
      <xdr:colOff>752475</xdr:colOff>
      <xdr:row>7</xdr:row>
      <xdr:rowOff>152400</xdr:rowOff>
    </xdr:to>
    <xdr:grpSp>
      <xdr:nvGrpSpPr>
        <xdr:cNvPr id="9" name="Groupe 8"/>
        <xdr:cNvGrpSpPr/>
      </xdr:nvGrpSpPr>
      <xdr:grpSpPr>
        <a:xfrm>
          <a:off x="2609850" y="1485900"/>
          <a:ext cx="752475" cy="571500"/>
          <a:chOff x="2581275" y="838200"/>
          <a:chExt cx="742950" cy="571500"/>
        </a:xfrm>
      </xdr:grpSpPr>
      <xdr:cxnSp macro="">
        <xdr:nvCxnSpPr>
          <xdr:cNvPr id="3" name="Connecteur en angle 2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" name="Connecteur en angle 4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9</xdr:row>
      <xdr:rowOff>142875</xdr:rowOff>
    </xdr:from>
    <xdr:to>
      <xdr:col>3</xdr:col>
      <xdr:colOff>742950</xdr:colOff>
      <xdr:row>11</xdr:row>
      <xdr:rowOff>142875</xdr:rowOff>
    </xdr:to>
    <xdr:grpSp>
      <xdr:nvGrpSpPr>
        <xdr:cNvPr id="13" name="Groupe 12"/>
        <xdr:cNvGrpSpPr/>
      </xdr:nvGrpSpPr>
      <xdr:grpSpPr>
        <a:xfrm>
          <a:off x="2609850" y="2619375"/>
          <a:ext cx="742950" cy="571500"/>
          <a:chOff x="2581275" y="838200"/>
          <a:chExt cx="742950" cy="571500"/>
        </a:xfrm>
      </xdr:grpSpPr>
      <xdr:cxnSp macro="">
        <xdr:nvCxnSpPr>
          <xdr:cNvPr id="14" name="Connecteur en angle 13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en angle 14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0</xdr:colOff>
      <xdr:row>6</xdr:row>
      <xdr:rowOff>133350</xdr:rowOff>
    </xdr:from>
    <xdr:to>
      <xdr:col>7</xdr:col>
      <xdr:colOff>0</xdr:colOff>
      <xdr:row>10</xdr:row>
      <xdr:rowOff>142875</xdr:rowOff>
    </xdr:to>
    <xdr:grpSp>
      <xdr:nvGrpSpPr>
        <xdr:cNvPr id="38" name="Groupe 37"/>
        <xdr:cNvGrpSpPr/>
      </xdr:nvGrpSpPr>
      <xdr:grpSpPr>
        <a:xfrm>
          <a:off x="5229225" y="1752600"/>
          <a:ext cx="762000" cy="1152525"/>
          <a:chOff x="4476750" y="1123950"/>
          <a:chExt cx="762000" cy="1152525"/>
        </a:xfrm>
      </xdr:grpSpPr>
      <xdr:cxnSp macro="">
        <xdr:nvCxnSpPr>
          <xdr:cNvPr id="35" name="Connecteur en angle 34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6" name="Connecteur en angle 35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400050</xdr:colOff>
      <xdr:row>6</xdr:row>
      <xdr:rowOff>142875</xdr:rowOff>
    </xdr:from>
    <xdr:to>
      <xdr:col>9</xdr:col>
      <xdr:colOff>0</xdr:colOff>
      <xdr:row>6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4876800" y="1485900"/>
          <a:ext cx="1885950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10</xdr:row>
      <xdr:rowOff>142875</xdr:rowOff>
    </xdr:from>
    <xdr:to>
      <xdr:col>8</xdr:col>
      <xdr:colOff>752475</xdr:colOff>
      <xdr:row>10</xdr:row>
      <xdr:rowOff>142875</xdr:rowOff>
    </xdr:to>
    <xdr:cxnSp macro="">
      <xdr:nvCxnSpPr>
        <xdr:cNvPr id="40" name="Connecteur droit avec flèche 39"/>
        <xdr:cNvCxnSpPr/>
      </xdr:nvCxnSpPr>
      <xdr:spPr>
        <a:xfrm>
          <a:off x="4867275" y="2628900"/>
          <a:ext cx="1885950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6</xdr:row>
      <xdr:rowOff>133350</xdr:rowOff>
    </xdr:from>
    <xdr:to>
      <xdr:col>11</xdr:col>
      <xdr:colOff>752475</xdr:colOff>
      <xdr:row>10</xdr:row>
      <xdr:rowOff>142875</xdr:rowOff>
    </xdr:to>
    <xdr:grpSp>
      <xdr:nvGrpSpPr>
        <xdr:cNvPr id="41" name="Groupe 40"/>
        <xdr:cNvGrpSpPr/>
      </xdr:nvGrpSpPr>
      <xdr:grpSpPr>
        <a:xfrm>
          <a:off x="9906000" y="1752600"/>
          <a:ext cx="752475" cy="1152525"/>
          <a:chOff x="4476750" y="1123950"/>
          <a:chExt cx="762000" cy="1152525"/>
        </a:xfrm>
      </xdr:grpSpPr>
      <xdr:cxnSp macro="">
        <xdr:nvCxnSpPr>
          <xdr:cNvPr id="45" name="Connecteur en angle 44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46" name="Connecteur en angle 45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552450</xdr:colOff>
      <xdr:row>19</xdr:row>
      <xdr:rowOff>152400</xdr:rowOff>
    </xdr:from>
    <xdr:to>
      <xdr:col>3</xdr:col>
      <xdr:colOff>752475</xdr:colOff>
      <xdr:row>21</xdr:row>
      <xdr:rowOff>152400</xdr:rowOff>
    </xdr:to>
    <xdr:grpSp>
      <xdr:nvGrpSpPr>
        <xdr:cNvPr id="67" name="Groupe 66"/>
        <xdr:cNvGrpSpPr/>
      </xdr:nvGrpSpPr>
      <xdr:grpSpPr>
        <a:xfrm>
          <a:off x="2609850" y="5010150"/>
          <a:ext cx="752475" cy="571500"/>
          <a:chOff x="2581275" y="838200"/>
          <a:chExt cx="742950" cy="571500"/>
        </a:xfrm>
      </xdr:grpSpPr>
      <xdr:cxnSp macro="">
        <xdr:nvCxnSpPr>
          <xdr:cNvPr id="68" name="Connecteur en angle 67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9" name="Connecteur en angle 68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23</xdr:row>
      <xdr:rowOff>142875</xdr:rowOff>
    </xdr:from>
    <xdr:to>
      <xdr:col>3</xdr:col>
      <xdr:colOff>742950</xdr:colOff>
      <xdr:row>25</xdr:row>
      <xdr:rowOff>142875</xdr:rowOff>
    </xdr:to>
    <xdr:grpSp>
      <xdr:nvGrpSpPr>
        <xdr:cNvPr id="70" name="Groupe 69"/>
        <xdr:cNvGrpSpPr/>
      </xdr:nvGrpSpPr>
      <xdr:grpSpPr>
        <a:xfrm>
          <a:off x="2609850" y="6143625"/>
          <a:ext cx="742950" cy="571500"/>
          <a:chOff x="2581275" y="838200"/>
          <a:chExt cx="742950" cy="571500"/>
        </a:xfrm>
      </xdr:grpSpPr>
      <xdr:cxnSp macro="">
        <xdr:nvCxnSpPr>
          <xdr:cNvPr id="71" name="Connecteur en angle 70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2" name="Connecteur en angle 71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0</xdr:colOff>
      <xdr:row>20</xdr:row>
      <xdr:rowOff>133350</xdr:rowOff>
    </xdr:from>
    <xdr:to>
      <xdr:col>7</xdr:col>
      <xdr:colOff>0</xdr:colOff>
      <xdr:row>24</xdr:row>
      <xdr:rowOff>142875</xdr:rowOff>
    </xdr:to>
    <xdr:grpSp>
      <xdr:nvGrpSpPr>
        <xdr:cNvPr id="73" name="Groupe 72"/>
        <xdr:cNvGrpSpPr/>
      </xdr:nvGrpSpPr>
      <xdr:grpSpPr>
        <a:xfrm>
          <a:off x="5229225" y="5276850"/>
          <a:ext cx="762000" cy="1152525"/>
          <a:chOff x="4476750" y="1123950"/>
          <a:chExt cx="762000" cy="1152525"/>
        </a:xfrm>
      </xdr:grpSpPr>
      <xdr:cxnSp macro="">
        <xdr:nvCxnSpPr>
          <xdr:cNvPr id="74" name="Connecteur en angle 73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5" name="Connecteur en angle 74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400050</xdr:colOff>
      <xdr:row>20</xdr:row>
      <xdr:rowOff>142875</xdr:rowOff>
    </xdr:from>
    <xdr:to>
      <xdr:col>9</xdr:col>
      <xdr:colOff>0</xdr:colOff>
      <xdr:row>20</xdr:row>
      <xdr:rowOff>142875</xdr:rowOff>
    </xdr:to>
    <xdr:cxnSp macro="">
      <xdr:nvCxnSpPr>
        <xdr:cNvPr id="76" name="Connecteur droit avec flèche 75"/>
        <xdr:cNvCxnSpPr/>
      </xdr:nvCxnSpPr>
      <xdr:spPr>
        <a:xfrm>
          <a:off x="5667375" y="1762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24</xdr:row>
      <xdr:rowOff>142875</xdr:rowOff>
    </xdr:from>
    <xdr:to>
      <xdr:col>8</xdr:col>
      <xdr:colOff>752475</xdr:colOff>
      <xdr:row>24</xdr:row>
      <xdr:rowOff>142875</xdr:rowOff>
    </xdr:to>
    <xdr:cxnSp macro="">
      <xdr:nvCxnSpPr>
        <xdr:cNvPr id="77" name="Connecteur droit avec flèche 76"/>
        <xdr:cNvCxnSpPr/>
      </xdr:nvCxnSpPr>
      <xdr:spPr>
        <a:xfrm>
          <a:off x="5657850" y="2905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20</xdr:row>
      <xdr:rowOff>133350</xdr:rowOff>
    </xdr:from>
    <xdr:to>
      <xdr:col>11</xdr:col>
      <xdr:colOff>752475</xdr:colOff>
      <xdr:row>24</xdr:row>
      <xdr:rowOff>142875</xdr:rowOff>
    </xdr:to>
    <xdr:grpSp>
      <xdr:nvGrpSpPr>
        <xdr:cNvPr id="78" name="Groupe 77"/>
        <xdr:cNvGrpSpPr/>
      </xdr:nvGrpSpPr>
      <xdr:grpSpPr>
        <a:xfrm>
          <a:off x="9906000" y="5276850"/>
          <a:ext cx="752475" cy="1152525"/>
          <a:chOff x="4476750" y="1123950"/>
          <a:chExt cx="762000" cy="1152525"/>
        </a:xfrm>
      </xdr:grpSpPr>
      <xdr:cxnSp macro="">
        <xdr:nvCxnSpPr>
          <xdr:cNvPr id="79" name="Connecteur en angle 78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0" name="Connecteur en angle 79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552450</xdr:colOff>
      <xdr:row>33</xdr:row>
      <xdr:rowOff>152400</xdr:rowOff>
    </xdr:from>
    <xdr:to>
      <xdr:col>3</xdr:col>
      <xdr:colOff>752475</xdr:colOff>
      <xdr:row>35</xdr:row>
      <xdr:rowOff>152400</xdr:rowOff>
    </xdr:to>
    <xdr:grpSp>
      <xdr:nvGrpSpPr>
        <xdr:cNvPr id="95" name="Groupe 94"/>
        <xdr:cNvGrpSpPr/>
      </xdr:nvGrpSpPr>
      <xdr:grpSpPr>
        <a:xfrm>
          <a:off x="2609850" y="8820150"/>
          <a:ext cx="752475" cy="495300"/>
          <a:chOff x="2581275" y="838200"/>
          <a:chExt cx="742950" cy="571500"/>
        </a:xfrm>
      </xdr:grpSpPr>
      <xdr:cxnSp macro="">
        <xdr:nvCxnSpPr>
          <xdr:cNvPr id="96" name="Connecteur en angle 95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97" name="Connecteur en angle 96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37</xdr:row>
      <xdr:rowOff>142875</xdr:rowOff>
    </xdr:from>
    <xdr:to>
      <xdr:col>3</xdr:col>
      <xdr:colOff>742950</xdr:colOff>
      <xdr:row>39</xdr:row>
      <xdr:rowOff>142875</xdr:rowOff>
    </xdr:to>
    <xdr:grpSp>
      <xdr:nvGrpSpPr>
        <xdr:cNvPr id="98" name="Groupe 97"/>
        <xdr:cNvGrpSpPr/>
      </xdr:nvGrpSpPr>
      <xdr:grpSpPr>
        <a:xfrm>
          <a:off x="2609850" y="9801225"/>
          <a:ext cx="742950" cy="495300"/>
          <a:chOff x="2581275" y="838200"/>
          <a:chExt cx="742950" cy="571500"/>
        </a:xfrm>
      </xdr:grpSpPr>
      <xdr:cxnSp macro="">
        <xdr:nvCxnSpPr>
          <xdr:cNvPr id="99" name="Connecteur en angle 98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0" name="Connecteur en angle 99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0</xdr:colOff>
      <xdr:row>34</xdr:row>
      <xdr:rowOff>133350</xdr:rowOff>
    </xdr:from>
    <xdr:to>
      <xdr:col>7</xdr:col>
      <xdr:colOff>0</xdr:colOff>
      <xdr:row>38</xdr:row>
      <xdr:rowOff>142875</xdr:rowOff>
    </xdr:to>
    <xdr:grpSp>
      <xdr:nvGrpSpPr>
        <xdr:cNvPr id="101" name="Groupe 100"/>
        <xdr:cNvGrpSpPr/>
      </xdr:nvGrpSpPr>
      <xdr:grpSpPr>
        <a:xfrm>
          <a:off x="5229225" y="9048750"/>
          <a:ext cx="762000" cy="1000125"/>
          <a:chOff x="4476750" y="1123950"/>
          <a:chExt cx="762000" cy="1152525"/>
        </a:xfrm>
      </xdr:grpSpPr>
      <xdr:cxnSp macro="">
        <xdr:nvCxnSpPr>
          <xdr:cNvPr id="102" name="Connecteur en angle 101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3" name="Connecteur en angle 102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400050</xdr:colOff>
      <xdr:row>34</xdr:row>
      <xdr:rowOff>142875</xdr:rowOff>
    </xdr:from>
    <xdr:to>
      <xdr:col>9</xdr:col>
      <xdr:colOff>0</xdr:colOff>
      <xdr:row>34</xdr:row>
      <xdr:rowOff>142875</xdr:rowOff>
    </xdr:to>
    <xdr:cxnSp macro="">
      <xdr:nvCxnSpPr>
        <xdr:cNvPr id="104" name="Connecteur droit avec flèche 103"/>
        <xdr:cNvCxnSpPr/>
      </xdr:nvCxnSpPr>
      <xdr:spPr>
        <a:xfrm>
          <a:off x="5667375" y="1762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38</xdr:row>
      <xdr:rowOff>142875</xdr:rowOff>
    </xdr:from>
    <xdr:to>
      <xdr:col>8</xdr:col>
      <xdr:colOff>752475</xdr:colOff>
      <xdr:row>38</xdr:row>
      <xdr:rowOff>142875</xdr:rowOff>
    </xdr:to>
    <xdr:cxnSp macro="">
      <xdr:nvCxnSpPr>
        <xdr:cNvPr id="105" name="Connecteur droit avec flèche 104"/>
        <xdr:cNvCxnSpPr/>
      </xdr:nvCxnSpPr>
      <xdr:spPr>
        <a:xfrm>
          <a:off x="5657850" y="2905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34</xdr:row>
      <xdr:rowOff>133350</xdr:rowOff>
    </xdr:from>
    <xdr:to>
      <xdr:col>11</xdr:col>
      <xdr:colOff>752475</xdr:colOff>
      <xdr:row>38</xdr:row>
      <xdr:rowOff>142875</xdr:rowOff>
    </xdr:to>
    <xdr:grpSp>
      <xdr:nvGrpSpPr>
        <xdr:cNvPr id="106" name="Groupe 105"/>
        <xdr:cNvGrpSpPr/>
      </xdr:nvGrpSpPr>
      <xdr:grpSpPr>
        <a:xfrm>
          <a:off x="9906000" y="9048750"/>
          <a:ext cx="752475" cy="1000125"/>
          <a:chOff x="4476750" y="1123950"/>
          <a:chExt cx="762000" cy="1152525"/>
        </a:xfrm>
      </xdr:grpSpPr>
      <xdr:cxnSp macro="">
        <xdr:nvCxnSpPr>
          <xdr:cNvPr id="107" name="Connecteur en angle 106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8" name="Connecteur en angle 107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552450</xdr:colOff>
      <xdr:row>47</xdr:row>
      <xdr:rowOff>152400</xdr:rowOff>
    </xdr:from>
    <xdr:to>
      <xdr:col>3</xdr:col>
      <xdr:colOff>752475</xdr:colOff>
      <xdr:row>49</xdr:row>
      <xdr:rowOff>152400</xdr:rowOff>
    </xdr:to>
    <xdr:grpSp>
      <xdr:nvGrpSpPr>
        <xdr:cNvPr id="109" name="Groupe 108"/>
        <xdr:cNvGrpSpPr/>
      </xdr:nvGrpSpPr>
      <xdr:grpSpPr>
        <a:xfrm>
          <a:off x="2609850" y="12315825"/>
          <a:ext cx="752475" cy="495300"/>
          <a:chOff x="2581275" y="838200"/>
          <a:chExt cx="742950" cy="571500"/>
        </a:xfrm>
      </xdr:grpSpPr>
      <xdr:cxnSp macro="">
        <xdr:nvCxnSpPr>
          <xdr:cNvPr id="110" name="Connecteur en angle 109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1" name="Connecteur en angle 110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51</xdr:row>
      <xdr:rowOff>142875</xdr:rowOff>
    </xdr:from>
    <xdr:to>
      <xdr:col>3</xdr:col>
      <xdr:colOff>742950</xdr:colOff>
      <xdr:row>53</xdr:row>
      <xdr:rowOff>142875</xdr:rowOff>
    </xdr:to>
    <xdr:grpSp>
      <xdr:nvGrpSpPr>
        <xdr:cNvPr id="112" name="Groupe 111"/>
        <xdr:cNvGrpSpPr/>
      </xdr:nvGrpSpPr>
      <xdr:grpSpPr>
        <a:xfrm>
          <a:off x="2609850" y="13296900"/>
          <a:ext cx="742950" cy="495300"/>
          <a:chOff x="2581275" y="838200"/>
          <a:chExt cx="742950" cy="571500"/>
        </a:xfrm>
      </xdr:grpSpPr>
      <xdr:cxnSp macro="">
        <xdr:nvCxnSpPr>
          <xdr:cNvPr id="113" name="Connecteur en angle 112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4" name="Connecteur en angle 113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0</xdr:colOff>
      <xdr:row>48</xdr:row>
      <xdr:rowOff>133350</xdr:rowOff>
    </xdr:from>
    <xdr:to>
      <xdr:col>7</xdr:col>
      <xdr:colOff>0</xdr:colOff>
      <xdr:row>52</xdr:row>
      <xdr:rowOff>142875</xdr:rowOff>
    </xdr:to>
    <xdr:grpSp>
      <xdr:nvGrpSpPr>
        <xdr:cNvPr id="115" name="Groupe 114"/>
        <xdr:cNvGrpSpPr/>
      </xdr:nvGrpSpPr>
      <xdr:grpSpPr>
        <a:xfrm>
          <a:off x="5229225" y="12544425"/>
          <a:ext cx="762000" cy="1000125"/>
          <a:chOff x="4476750" y="1123950"/>
          <a:chExt cx="762000" cy="1152525"/>
        </a:xfrm>
      </xdr:grpSpPr>
      <xdr:cxnSp macro="">
        <xdr:nvCxnSpPr>
          <xdr:cNvPr id="116" name="Connecteur en angle 115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7" name="Connecteur en angle 116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400050</xdr:colOff>
      <xdr:row>48</xdr:row>
      <xdr:rowOff>142875</xdr:rowOff>
    </xdr:from>
    <xdr:to>
      <xdr:col>9</xdr:col>
      <xdr:colOff>0</xdr:colOff>
      <xdr:row>48</xdr:row>
      <xdr:rowOff>142875</xdr:rowOff>
    </xdr:to>
    <xdr:cxnSp macro="">
      <xdr:nvCxnSpPr>
        <xdr:cNvPr id="118" name="Connecteur droit avec flèche 117"/>
        <xdr:cNvCxnSpPr/>
      </xdr:nvCxnSpPr>
      <xdr:spPr>
        <a:xfrm>
          <a:off x="5667375" y="1762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52</xdr:row>
      <xdr:rowOff>142875</xdr:rowOff>
    </xdr:from>
    <xdr:to>
      <xdr:col>8</xdr:col>
      <xdr:colOff>752475</xdr:colOff>
      <xdr:row>52</xdr:row>
      <xdr:rowOff>142875</xdr:rowOff>
    </xdr:to>
    <xdr:cxnSp macro="">
      <xdr:nvCxnSpPr>
        <xdr:cNvPr id="119" name="Connecteur droit avec flèche 118"/>
        <xdr:cNvCxnSpPr/>
      </xdr:nvCxnSpPr>
      <xdr:spPr>
        <a:xfrm>
          <a:off x="5657850" y="2905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48</xdr:row>
      <xdr:rowOff>133350</xdr:rowOff>
    </xdr:from>
    <xdr:to>
      <xdr:col>11</xdr:col>
      <xdr:colOff>752475</xdr:colOff>
      <xdr:row>52</xdr:row>
      <xdr:rowOff>142875</xdr:rowOff>
    </xdr:to>
    <xdr:grpSp>
      <xdr:nvGrpSpPr>
        <xdr:cNvPr id="120" name="Groupe 119"/>
        <xdr:cNvGrpSpPr/>
      </xdr:nvGrpSpPr>
      <xdr:grpSpPr>
        <a:xfrm>
          <a:off x="9906000" y="12544425"/>
          <a:ext cx="752475" cy="1000125"/>
          <a:chOff x="4476750" y="1123950"/>
          <a:chExt cx="762000" cy="1152525"/>
        </a:xfrm>
      </xdr:grpSpPr>
      <xdr:cxnSp macro="">
        <xdr:nvCxnSpPr>
          <xdr:cNvPr id="121" name="Connecteur en angle 120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22" name="Connecteur en angle 121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4:F28" headerRowDxfId="22" dataDxfId="21">
  <tableColumns count="6">
    <tableColumn id="1" name="heure" totalsRowLabel="Total" dataDxfId="20" totalsRowDxfId="19">
      <calculatedColumnFormula>A4+$E$1+$H$1</calculatedColumnFormula>
    </tableColumn>
    <tableColumn id="2" name="catégorie" dataDxfId="18" totalsRowDxfId="17"/>
    <tableColumn id="3" name="equipe 1" dataDxfId="16" totalsRowDxfId="15"/>
    <tableColumn id="4" name="equipe 2" dataDxfId="14" totalsRowDxfId="13"/>
    <tableColumn id="5" name="score 1" dataDxfId="12"/>
    <tableColumn id="6" name="score 2" totalsRowFunction="count" dataDxfId="11"/>
  </tableColumns>
  <tableStyleInfo name="TableStyleMedium19" showFirstColumn="1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G19" totalsRowShown="0" headerRowDxfId="10" dataDxfId="9">
  <tableColumns count="7">
    <tableColumn id="1" name="heure" dataDxfId="6"/>
    <tableColumn id="2" name="catégorie" dataDxfId="5"/>
    <tableColumn id="3" name="phase" dataDxfId="4"/>
    <tableColumn id="4" name="equipe 1" dataDxfId="3">
      <calculatedColumnFormula>tournoi!B34</calculatedColumnFormula>
    </tableColumn>
    <tableColumn id="5" name="equipe 2" dataDxfId="2"/>
    <tableColumn id="6" name="score 1" dataDxfId="0"/>
    <tableColumn id="7" name="score 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showZeros="0" workbookViewId="0">
      <selection activeCell="E6" sqref="E6"/>
    </sheetView>
  </sheetViews>
  <sheetFormatPr baseColWidth="10" defaultRowHeight="15" x14ac:dyDescent="0.25"/>
  <cols>
    <col min="1" max="1" width="19.42578125" customWidth="1"/>
    <col min="2" max="2" width="18.7109375" customWidth="1"/>
    <col min="4" max="4" width="16.7109375" customWidth="1"/>
    <col min="5" max="5" width="18" customWidth="1"/>
    <col min="7" max="8" width="18.28515625" customWidth="1"/>
    <col min="10" max="11" width="18.7109375" customWidth="1"/>
  </cols>
  <sheetData>
    <row r="1" spans="1:11" ht="15.75" thickBot="1" x14ac:dyDescent="0.3"/>
    <row r="2" spans="1:11" ht="15.75" thickBot="1" x14ac:dyDescent="0.3">
      <c r="B2" s="12">
        <v>-12</v>
      </c>
      <c r="C2" s="1"/>
      <c r="D2" s="1"/>
      <c r="E2" s="12">
        <v>-14</v>
      </c>
      <c r="F2" s="1"/>
      <c r="G2" s="1"/>
      <c r="H2" s="12">
        <v>-16</v>
      </c>
      <c r="I2" s="1"/>
      <c r="J2" s="1"/>
      <c r="K2" s="12">
        <v>-18</v>
      </c>
    </row>
    <row r="3" spans="1:11" x14ac:dyDescent="0.25">
      <c r="B3" s="30" t="s">
        <v>13</v>
      </c>
      <c r="C3" s="1"/>
      <c r="D3" s="1"/>
      <c r="E3" s="9" t="s">
        <v>31</v>
      </c>
      <c r="F3" s="1"/>
      <c r="G3" s="1"/>
      <c r="H3" s="9" t="s">
        <v>21</v>
      </c>
      <c r="I3" s="1"/>
      <c r="J3" s="1"/>
      <c r="K3" s="9" t="s">
        <v>24</v>
      </c>
    </row>
    <row r="4" spans="1:11" x14ac:dyDescent="0.25">
      <c r="B4" s="31" t="s">
        <v>14</v>
      </c>
      <c r="C4" s="1"/>
      <c r="D4" s="1"/>
      <c r="E4" s="10" t="s">
        <v>18</v>
      </c>
      <c r="F4" s="1"/>
      <c r="G4" s="1"/>
      <c r="H4" s="10" t="s">
        <v>20</v>
      </c>
      <c r="I4" s="1"/>
      <c r="J4" s="1"/>
      <c r="K4" s="10" t="s">
        <v>25</v>
      </c>
    </row>
    <row r="5" spans="1:11" x14ac:dyDescent="0.25">
      <c r="B5" s="31" t="s">
        <v>15</v>
      </c>
      <c r="C5" s="1"/>
      <c r="D5" s="1"/>
      <c r="E5" s="10" t="s">
        <v>17</v>
      </c>
      <c r="F5" s="1"/>
      <c r="G5" s="1"/>
      <c r="H5" s="10" t="s">
        <v>22</v>
      </c>
      <c r="I5" s="1"/>
      <c r="J5" s="1"/>
      <c r="K5" s="10" t="s">
        <v>26</v>
      </c>
    </row>
    <row r="6" spans="1:11" ht="15.75" thickBot="1" x14ac:dyDescent="0.3">
      <c r="B6" s="32" t="s">
        <v>16</v>
      </c>
      <c r="C6" s="1"/>
      <c r="D6" s="1"/>
      <c r="E6" s="11" t="s">
        <v>19</v>
      </c>
      <c r="F6" s="1"/>
      <c r="G6" s="1"/>
      <c r="H6" s="11" t="s">
        <v>23</v>
      </c>
      <c r="I6" s="1"/>
      <c r="J6" s="1"/>
      <c r="K6" s="11" t="s">
        <v>27</v>
      </c>
    </row>
    <row r="8" spans="1:11" ht="15.75" thickBot="1" x14ac:dyDescent="0.3"/>
    <row r="9" spans="1:11" ht="19.5" thickBot="1" x14ac:dyDescent="0.35">
      <c r="A9" s="59" t="s">
        <v>4</v>
      </c>
      <c r="B9" s="60"/>
      <c r="D9" s="59" t="s">
        <v>4</v>
      </c>
      <c r="E9" s="60"/>
      <c r="G9" s="59" t="s">
        <v>4</v>
      </c>
      <c r="H9" s="60"/>
      <c r="J9" s="59" t="s">
        <v>4</v>
      </c>
      <c r="K9" s="60"/>
    </row>
    <row r="10" spans="1:11" ht="15.75" thickBot="1" x14ac:dyDescent="0.3">
      <c r="A10" s="2" t="s">
        <v>0</v>
      </c>
      <c r="B10" s="2" t="s">
        <v>1</v>
      </c>
      <c r="D10" s="2" t="s">
        <v>0</v>
      </c>
      <c r="E10" s="19" t="s">
        <v>1</v>
      </c>
      <c r="G10" s="2" t="s">
        <v>0</v>
      </c>
      <c r="H10" s="19" t="s">
        <v>1</v>
      </c>
      <c r="J10" s="2" t="s">
        <v>0</v>
      </c>
      <c r="K10" s="19" t="s">
        <v>1</v>
      </c>
    </row>
    <row r="11" spans="1:11" x14ac:dyDescent="0.25">
      <c r="A11" s="16" t="str">
        <f>'poules-équipes'!B3</f>
        <v>asptt -12</v>
      </c>
      <c r="B11" s="13" t="str">
        <f>'poules-équipes'!B4</f>
        <v>ligne -12</v>
      </c>
      <c r="D11" s="16" t="str">
        <f>'poules-équipes'!E3</f>
        <v>asptt-14</v>
      </c>
      <c r="E11" s="13" t="str">
        <f>'poules-équipes'!E4</f>
        <v>alpac - 14</v>
      </c>
      <c r="F11" s="1"/>
      <c r="G11" s="16" t="str">
        <f>'poules-équipes'!H3</f>
        <v>thouaré -16</v>
      </c>
      <c r="H11" s="13" t="str">
        <f>'poules-équipes'!H4</f>
        <v>aaaaaaaaa -16</v>
      </c>
      <c r="I11" s="1"/>
      <c r="J11" s="16" t="str">
        <f>'poules-équipes'!K3</f>
        <v>thouaré -18</v>
      </c>
      <c r="K11" s="13" t="str">
        <f>'poules-équipes'!K4</f>
        <v>lig -18</v>
      </c>
    </row>
    <row r="12" spans="1:11" x14ac:dyDescent="0.25">
      <c r="A12" s="17" t="str">
        <f>'poules-équipes'!B5</f>
        <v>thouaré -12</v>
      </c>
      <c r="B12" s="14" t="str">
        <f>'poules-équipes'!B6</f>
        <v>alpac -12</v>
      </c>
      <c r="D12" s="17" t="str">
        <f>'poules-équipes'!E5</f>
        <v>thouaré -14</v>
      </c>
      <c r="E12" s="14" t="str">
        <f>'poules-équipes'!E6</f>
        <v>tt -14</v>
      </c>
      <c r="F12" s="1"/>
      <c r="G12" s="17" t="str">
        <f>'poules-équipes'!H5</f>
        <v>ASPTT -16</v>
      </c>
      <c r="H12" s="14" t="str">
        <f>'poules-équipes'!H6</f>
        <v>alpac -16</v>
      </c>
      <c r="I12" s="1"/>
      <c r="J12" s="17" t="str">
        <f>'poules-équipes'!K5</f>
        <v>ASPTT -18</v>
      </c>
      <c r="K12" s="14" t="str">
        <f>'poules-équipes'!K6</f>
        <v>alpac -18</v>
      </c>
    </row>
    <row r="13" spans="1:11" x14ac:dyDescent="0.25">
      <c r="A13" s="17" t="str">
        <f>B3</f>
        <v>asptt -12</v>
      </c>
      <c r="B13" s="14" t="str">
        <f>B5</f>
        <v>thouaré -12</v>
      </c>
      <c r="D13" s="17" t="str">
        <f>E3</f>
        <v>asptt-14</v>
      </c>
      <c r="E13" s="14" t="str">
        <f>E5</f>
        <v>thouaré -14</v>
      </c>
      <c r="F13" s="1"/>
      <c r="G13" s="17" t="str">
        <f>H3</f>
        <v>thouaré -16</v>
      </c>
      <c r="H13" s="14" t="str">
        <f>H5</f>
        <v>ASPTT -16</v>
      </c>
      <c r="I13" s="1"/>
      <c r="J13" s="17" t="str">
        <f>K3</f>
        <v>thouaré -18</v>
      </c>
      <c r="K13" s="14" t="str">
        <f>K5</f>
        <v>ASPTT -18</v>
      </c>
    </row>
    <row r="14" spans="1:11" x14ac:dyDescent="0.25">
      <c r="A14" s="17" t="str">
        <f>B4</f>
        <v>ligne -12</v>
      </c>
      <c r="B14" s="14" t="str">
        <f>B6</f>
        <v>alpac -12</v>
      </c>
      <c r="D14" s="17" t="str">
        <f>E4</f>
        <v>alpac - 14</v>
      </c>
      <c r="E14" s="14" t="str">
        <f>E6</f>
        <v>tt -14</v>
      </c>
      <c r="F14" s="1"/>
      <c r="G14" s="17" t="str">
        <f>H4</f>
        <v>aaaaaaaaa -16</v>
      </c>
      <c r="H14" s="14" t="str">
        <f>H6</f>
        <v>alpac -16</v>
      </c>
      <c r="I14" s="1"/>
      <c r="J14" s="17" t="str">
        <f>K4</f>
        <v>lig -18</v>
      </c>
      <c r="K14" s="14" t="str">
        <f>K6</f>
        <v>alpac -18</v>
      </c>
    </row>
    <row r="15" spans="1:11" x14ac:dyDescent="0.25">
      <c r="A15" s="17" t="str">
        <f>B3</f>
        <v>asptt -12</v>
      </c>
      <c r="B15" s="14" t="str">
        <f>B6</f>
        <v>alpac -12</v>
      </c>
      <c r="D15" s="17" t="str">
        <f>E3</f>
        <v>asptt-14</v>
      </c>
      <c r="E15" s="14" t="str">
        <f>E6</f>
        <v>tt -14</v>
      </c>
      <c r="F15" s="1"/>
      <c r="G15" s="17" t="str">
        <f>H3</f>
        <v>thouaré -16</v>
      </c>
      <c r="H15" s="14" t="str">
        <f>H6</f>
        <v>alpac -16</v>
      </c>
      <c r="I15" s="1"/>
      <c r="J15" s="17" t="str">
        <f>K3</f>
        <v>thouaré -18</v>
      </c>
      <c r="K15" s="14" t="str">
        <f>K6</f>
        <v>alpac -18</v>
      </c>
    </row>
    <row r="16" spans="1:11" ht="15.75" thickBot="1" x14ac:dyDescent="0.3">
      <c r="A16" s="18" t="str">
        <f>B4</f>
        <v>ligne -12</v>
      </c>
      <c r="B16" s="15" t="str">
        <f>B5</f>
        <v>thouaré -12</v>
      </c>
      <c r="D16" s="18" t="str">
        <f>E4</f>
        <v>alpac - 14</v>
      </c>
      <c r="E16" s="15" t="str">
        <f>E5</f>
        <v>thouaré -14</v>
      </c>
      <c r="F16" s="1"/>
      <c r="G16" s="18" t="str">
        <f>H4</f>
        <v>aaaaaaaaa -16</v>
      </c>
      <c r="H16" s="15" t="str">
        <f>H5</f>
        <v>ASPTT -16</v>
      </c>
      <c r="I16" s="1"/>
      <c r="J16" s="18" t="str">
        <f>K4</f>
        <v>lig -18</v>
      </c>
      <c r="K16" s="15" t="str">
        <f>K5</f>
        <v>ASPTT -18</v>
      </c>
    </row>
  </sheetData>
  <sheetProtection sheet="1" objects="1" scenarios="1" selectLockedCells="1"/>
  <mergeCells count="4">
    <mergeCell ref="A9:B9"/>
    <mergeCell ref="D9:E9"/>
    <mergeCell ref="G9:H9"/>
    <mergeCell ref="J9:K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showZeros="0" workbookViewId="0">
      <selection activeCell="F6" sqref="F6"/>
    </sheetView>
  </sheetViews>
  <sheetFormatPr baseColWidth="10" defaultRowHeight="15" x14ac:dyDescent="0.25"/>
  <cols>
    <col min="1" max="1" width="25" customWidth="1"/>
    <col min="2" max="2" width="13.85546875" style="1" customWidth="1"/>
    <col min="3" max="4" width="29.140625" style="1" customWidth="1"/>
    <col min="5" max="6" width="14.140625" customWidth="1"/>
    <col min="7" max="7" width="20" customWidth="1"/>
    <col min="8" max="8" width="13.140625" customWidth="1"/>
    <col min="10" max="10" width="19.7109375" customWidth="1"/>
    <col min="11" max="11" width="11.42578125" style="1"/>
    <col min="12" max="12" width="22.5703125" customWidth="1"/>
    <col min="13" max="13" width="11.42578125" style="1"/>
    <col min="15" max="15" width="14.5703125" customWidth="1"/>
  </cols>
  <sheetData>
    <row r="1" spans="1:15" ht="15.75" thickBot="1" x14ac:dyDescent="0.3">
      <c r="A1" s="3" t="s">
        <v>9</v>
      </c>
      <c r="B1" s="6">
        <v>0.41666666666666669</v>
      </c>
      <c r="D1" s="4" t="s">
        <v>8</v>
      </c>
      <c r="E1" s="7">
        <v>5.0055555555555555</v>
      </c>
      <c r="G1" s="5" t="s">
        <v>7</v>
      </c>
      <c r="H1" s="8">
        <v>1.3888888888888889E-3</v>
      </c>
    </row>
    <row r="2" spans="1:15" x14ac:dyDescent="0.25">
      <c r="A2" s="1"/>
    </row>
    <row r="3" spans="1:15" ht="15.75" thickBot="1" x14ac:dyDescent="0.3"/>
    <row r="4" spans="1:15" ht="27" customHeight="1" thickBot="1" x14ac:dyDescent="0.4">
      <c r="A4" s="23" t="s">
        <v>2</v>
      </c>
      <c r="B4" s="23" t="s">
        <v>3</v>
      </c>
      <c r="C4" s="23" t="s">
        <v>0</v>
      </c>
      <c r="D4" s="23" t="s">
        <v>12</v>
      </c>
      <c r="E4" s="23" t="s">
        <v>5</v>
      </c>
      <c r="F4" s="23" t="s">
        <v>6</v>
      </c>
      <c r="J4" s="25" t="s">
        <v>10</v>
      </c>
      <c r="K4" s="25" t="s">
        <v>34</v>
      </c>
      <c r="L4" s="26" t="s">
        <v>35</v>
      </c>
      <c r="M4" s="44" t="s">
        <v>32</v>
      </c>
      <c r="N4" s="33" t="s">
        <v>28</v>
      </c>
      <c r="O4" s="24" t="s">
        <v>29</v>
      </c>
    </row>
    <row r="5" spans="1:15" ht="27" customHeight="1" thickBot="1" x14ac:dyDescent="0.4">
      <c r="A5" s="20">
        <f>B1</f>
        <v>0.41666666666666669</v>
      </c>
      <c r="B5" s="21">
        <f>'poules-équipes'!$B$2</f>
        <v>-12</v>
      </c>
      <c r="C5" s="21" t="str">
        <f>'poules-équipes'!A11</f>
        <v>asptt -12</v>
      </c>
      <c r="D5" s="21" t="str">
        <f>'poules-équipes'!B11</f>
        <v>ligne -12</v>
      </c>
      <c r="E5" s="22">
        <v>29</v>
      </c>
      <c r="F5" s="22">
        <v>30</v>
      </c>
      <c r="J5" s="4" t="str">
        <f>IF($E5&lt;&gt;0,IF($E5=$F5,"-",IF($F5&gt;$E5,$D5,$C5)),"")</f>
        <v>ligne -12</v>
      </c>
      <c r="K5" s="41">
        <f>Tableau1[[#This Row],[score 1]]-Tableau1[[#This Row],[score 2]]</f>
        <v>-1</v>
      </c>
      <c r="L5" s="5" t="str">
        <f>IF($E5&lt;&gt;0,IF($E5=$F5,"-",IF($F5&lt;$E5,$D5,$C5)),"")</f>
        <v>asptt -12</v>
      </c>
      <c r="M5" s="17">
        <f>Tableau1[[#This Row],[score 2]]-Tableau1[[#This Row],[score 1]]</f>
        <v>1</v>
      </c>
      <c r="N5" s="35" t="str">
        <f>IF($E5&lt;&gt;0,IF($E5=$F5,$C5,"-"))</f>
        <v>-</v>
      </c>
      <c r="O5" s="36" t="str">
        <f>IF($E5&lt;&gt;0,IF($E5=$F5,$D5,"-"))</f>
        <v>-</v>
      </c>
    </row>
    <row r="6" spans="1:15" ht="27" customHeight="1" thickBot="1" x14ac:dyDescent="0.4">
      <c r="A6" s="20">
        <f>IF(OR(C5=0,D5=0),A5,A5+$E$1+$H$1)</f>
        <v>5.4236111111111116</v>
      </c>
      <c r="B6" s="21">
        <f>'poules-équipes'!$E$2</f>
        <v>-14</v>
      </c>
      <c r="C6" s="21" t="str">
        <f>'poules-équipes'!D11</f>
        <v>asptt-14</v>
      </c>
      <c r="D6" s="21" t="str">
        <f>'poules-équipes'!E11</f>
        <v>alpac - 14</v>
      </c>
      <c r="E6" s="22">
        <v>15</v>
      </c>
      <c r="F6" s="22">
        <v>17</v>
      </c>
      <c r="J6" s="4" t="str">
        <f t="shared" ref="J6:J28" si="0">IF($E6&lt;&gt;0,IF($E6=$F6,"-",IF($F6&gt;$E6,D6,C6)),"")</f>
        <v>alpac - 14</v>
      </c>
      <c r="K6" s="42">
        <f>Tableau1[[#This Row],[score 1]]-Tableau1[[#This Row],[score 2]]</f>
        <v>-2</v>
      </c>
      <c r="L6" s="5" t="str">
        <f t="shared" ref="L6:L28" si="1">IF($E6&lt;&gt;0,IF($E6=$F6,"-",IF($F6&lt;$E6,$D6,$C6)),"")</f>
        <v>asptt-14</v>
      </c>
      <c r="M6" s="17">
        <f>Tableau1[[#This Row],[score 2]]-Tableau1[[#This Row],[score 1]]</f>
        <v>2</v>
      </c>
      <c r="N6" s="37" t="str">
        <f t="shared" ref="N6:N28" si="2">IF($E6&lt;&gt;0,IF($E6=$F6,$C6,"-"))</f>
        <v>-</v>
      </c>
      <c r="O6" s="34" t="str">
        <f t="shared" ref="O6:O28" si="3">IF($E6&lt;&gt;0,IF($E6=$F6,$D6,"-"))</f>
        <v>-</v>
      </c>
    </row>
    <row r="7" spans="1:15" ht="27" customHeight="1" thickBot="1" x14ac:dyDescent="0.4">
      <c r="A7" s="20">
        <f t="shared" ref="A7:A28" si="4">IF(OR(C6=0,D6=0),A6,A6+$E$1+$H$1)</f>
        <v>10.430555555555555</v>
      </c>
      <c r="B7" s="21">
        <f>'poules-équipes'!$H$2</f>
        <v>-16</v>
      </c>
      <c r="C7" s="21" t="str">
        <f>'poules-équipes'!G11</f>
        <v>thouaré -16</v>
      </c>
      <c r="D7" s="21" t="str">
        <f>'poules-équipes'!H11</f>
        <v>aaaaaaaaa -16</v>
      </c>
      <c r="E7" s="22">
        <v>111</v>
      </c>
      <c r="F7" s="22">
        <v>10</v>
      </c>
      <c r="J7" s="4" t="str">
        <f>IF($E7&lt;&gt;0,IF($E7=$F7,"-",IF($F7&gt;$E7,$D7,$C7)),"")</f>
        <v>thouaré -16</v>
      </c>
      <c r="K7" s="42">
        <f>Tableau1[[#This Row],[score 1]]-Tableau1[[#This Row],[score 2]]</f>
        <v>101</v>
      </c>
      <c r="L7" s="5" t="str">
        <f t="shared" si="1"/>
        <v>aaaaaaaaa -16</v>
      </c>
      <c r="M7" s="17">
        <f>Tableau1[[#This Row],[score 2]]-Tableau1[[#This Row],[score 1]]</f>
        <v>-101</v>
      </c>
      <c r="N7" s="37" t="str">
        <f t="shared" si="2"/>
        <v>-</v>
      </c>
      <c r="O7" s="34" t="str">
        <f t="shared" si="3"/>
        <v>-</v>
      </c>
    </row>
    <row r="8" spans="1:15" ht="27" customHeight="1" thickBot="1" x14ac:dyDescent="0.4">
      <c r="A8" s="20">
        <f t="shared" si="4"/>
        <v>15.437499999999998</v>
      </c>
      <c r="B8" s="21">
        <f>'poules-équipes'!$K$2</f>
        <v>-18</v>
      </c>
      <c r="C8" s="21" t="str">
        <f>'poules-équipes'!J11</f>
        <v>thouaré -18</v>
      </c>
      <c r="D8" s="21" t="str">
        <f>'poules-équipes'!K11</f>
        <v>lig -18</v>
      </c>
      <c r="E8" s="22">
        <v>5</v>
      </c>
      <c r="F8" s="22">
        <v>3</v>
      </c>
      <c r="J8" s="4" t="str">
        <f t="shared" si="0"/>
        <v>thouaré -18</v>
      </c>
      <c r="K8" s="42">
        <f>Tableau1[[#This Row],[score 1]]-Tableau1[[#This Row],[score 2]]</f>
        <v>2</v>
      </c>
      <c r="L8" s="5" t="str">
        <f t="shared" si="1"/>
        <v>lig -18</v>
      </c>
      <c r="M8" s="17">
        <f>Tableau1[[#This Row],[score 2]]-Tableau1[[#This Row],[score 1]]</f>
        <v>-2</v>
      </c>
      <c r="N8" s="37" t="str">
        <f t="shared" si="2"/>
        <v>-</v>
      </c>
      <c r="O8" s="34" t="str">
        <f t="shared" si="3"/>
        <v>-</v>
      </c>
    </row>
    <row r="9" spans="1:15" ht="27" customHeight="1" thickBot="1" x14ac:dyDescent="0.4">
      <c r="A9" s="20">
        <f t="shared" si="4"/>
        <v>20.444444444444443</v>
      </c>
      <c r="B9" s="21">
        <f>'poules-équipes'!$B$2</f>
        <v>-12</v>
      </c>
      <c r="C9" s="21" t="str">
        <f>'poules-équipes'!A12</f>
        <v>thouaré -12</v>
      </c>
      <c r="D9" s="21" t="str">
        <f>'poules-équipes'!B12</f>
        <v>alpac -12</v>
      </c>
      <c r="E9" s="22">
        <v>32</v>
      </c>
      <c r="F9" s="22">
        <v>5</v>
      </c>
      <c r="J9" s="4" t="str">
        <f>IF($E9&lt;&gt;0,IF($E9=$F9,"-",IF($F9&gt;$E9,$D9,$C9)),"")</f>
        <v>thouaré -12</v>
      </c>
      <c r="K9" s="42">
        <f>Tableau1[[#This Row],[score 1]]-Tableau1[[#This Row],[score 2]]</f>
        <v>27</v>
      </c>
      <c r="L9" s="5" t="str">
        <f t="shared" si="1"/>
        <v>alpac -12</v>
      </c>
      <c r="M9" s="17">
        <f>Tableau1[[#This Row],[score 2]]-Tableau1[[#This Row],[score 1]]</f>
        <v>-27</v>
      </c>
      <c r="N9" s="37" t="str">
        <f t="shared" si="2"/>
        <v>-</v>
      </c>
      <c r="O9" s="34" t="str">
        <f t="shared" si="3"/>
        <v>-</v>
      </c>
    </row>
    <row r="10" spans="1:15" ht="27" customHeight="1" thickBot="1" x14ac:dyDescent="0.4">
      <c r="A10" s="20">
        <f t="shared" si="4"/>
        <v>25.451388888888889</v>
      </c>
      <c r="B10" s="21">
        <f>'poules-équipes'!$E$2</f>
        <v>-14</v>
      </c>
      <c r="C10" s="21" t="str">
        <f>'poules-équipes'!D12</f>
        <v>thouaré -14</v>
      </c>
      <c r="D10" s="21" t="str">
        <f>'poules-équipes'!E12</f>
        <v>tt -14</v>
      </c>
      <c r="E10" s="22">
        <v>15</v>
      </c>
      <c r="F10" s="22">
        <v>18</v>
      </c>
      <c r="J10" s="4" t="str">
        <f t="shared" si="0"/>
        <v>tt -14</v>
      </c>
      <c r="K10" s="42">
        <f>Tableau1[[#This Row],[score 1]]-Tableau1[[#This Row],[score 2]]</f>
        <v>-3</v>
      </c>
      <c r="L10" s="5" t="str">
        <f t="shared" si="1"/>
        <v>thouaré -14</v>
      </c>
      <c r="M10" s="17">
        <f>Tableau1[[#This Row],[score 2]]-Tableau1[[#This Row],[score 1]]</f>
        <v>3</v>
      </c>
      <c r="N10" s="37" t="str">
        <f t="shared" si="2"/>
        <v>-</v>
      </c>
      <c r="O10" s="34" t="str">
        <f t="shared" si="3"/>
        <v>-</v>
      </c>
    </row>
    <row r="11" spans="1:15" ht="27" customHeight="1" thickBot="1" x14ac:dyDescent="0.4">
      <c r="A11" s="20">
        <f t="shared" si="4"/>
        <v>30.458333333333336</v>
      </c>
      <c r="B11" s="21">
        <f>'poules-équipes'!$H$2</f>
        <v>-16</v>
      </c>
      <c r="C11" s="21" t="str">
        <f>'poules-équipes'!G12</f>
        <v>ASPTT -16</v>
      </c>
      <c r="D11" s="21" t="str">
        <f>'poules-équipes'!H12</f>
        <v>alpac -16</v>
      </c>
      <c r="E11" s="22">
        <v>12</v>
      </c>
      <c r="F11" s="22">
        <v>9</v>
      </c>
      <c r="J11" s="4" t="str">
        <f>IF($E11&lt;&gt;0,IF($E11=$F11,"-",IF($F11&gt;$E11,$D11,$C11)),"")</f>
        <v>ASPTT -16</v>
      </c>
      <c r="K11" s="42">
        <f>Tableau1[[#This Row],[score 1]]-Tableau1[[#This Row],[score 2]]</f>
        <v>3</v>
      </c>
      <c r="L11" s="5" t="str">
        <f t="shared" si="1"/>
        <v>alpac -16</v>
      </c>
      <c r="M11" s="17">
        <f>Tableau1[[#This Row],[score 2]]-Tableau1[[#This Row],[score 1]]</f>
        <v>-3</v>
      </c>
      <c r="N11" s="37" t="str">
        <f t="shared" si="2"/>
        <v>-</v>
      </c>
      <c r="O11" s="34" t="str">
        <f t="shared" si="3"/>
        <v>-</v>
      </c>
    </row>
    <row r="12" spans="1:15" ht="27" customHeight="1" thickBot="1" x14ac:dyDescent="0.4">
      <c r="A12" s="20">
        <f t="shared" si="4"/>
        <v>35.465277777777779</v>
      </c>
      <c r="B12" s="21">
        <f>'poules-équipes'!$K$2</f>
        <v>-18</v>
      </c>
      <c r="C12" s="21" t="str">
        <f>'poules-équipes'!J12</f>
        <v>ASPTT -18</v>
      </c>
      <c r="D12" s="21" t="str">
        <f>'poules-équipes'!K12</f>
        <v>alpac -18</v>
      </c>
      <c r="E12" s="22">
        <v>11</v>
      </c>
      <c r="F12" s="22">
        <v>10</v>
      </c>
      <c r="J12" s="4" t="str">
        <f t="shared" si="0"/>
        <v>ASPTT -18</v>
      </c>
      <c r="K12" s="42">
        <f>Tableau1[[#This Row],[score 1]]-Tableau1[[#This Row],[score 2]]</f>
        <v>1</v>
      </c>
      <c r="L12" s="5" t="str">
        <f t="shared" si="1"/>
        <v>alpac -18</v>
      </c>
      <c r="M12" s="17">
        <f>Tableau1[[#This Row],[score 2]]-Tableau1[[#This Row],[score 1]]</f>
        <v>-1</v>
      </c>
      <c r="N12" s="37" t="str">
        <f t="shared" si="2"/>
        <v>-</v>
      </c>
      <c r="O12" s="34" t="str">
        <f t="shared" si="3"/>
        <v>-</v>
      </c>
    </row>
    <row r="13" spans="1:15" ht="27" customHeight="1" thickBot="1" x14ac:dyDescent="0.4">
      <c r="A13" s="20">
        <f t="shared" si="4"/>
        <v>40.472222222222221</v>
      </c>
      <c r="B13" s="21">
        <f>'poules-équipes'!$B$2</f>
        <v>-12</v>
      </c>
      <c r="C13" s="21" t="str">
        <f>'poules-équipes'!A13</f>
        <v>asptt -12</v>
      </c>
      <c r="D13" s="21" t="str">
        <f>'poules-équipes'!B13</f>
        <v>thouaré -12</v>
      </c>
      <c r="E13" s="22">
        <v>15</v>
      </c>
      <c r="F13" s="22">
        <v>15</v>
      </c>
      <c r="J13" s="4" t="str">
        <f>IF($E13&lt;&gt;0,IF($E13=$F13,"-",IF($F13&gt;$E13,$D13,$C13)),"")</f>
        <v>-</v>
      </c>
      <c r="K13" s="42">
        <f>Tableau1[[#This Row],[score 1]]-Tableau1[[#This Row],[score 2]]</f>
        <v>0</v>
      </c>
      <c r="L13" s="5" t="str">
        <f t="shared" si="1"/>
        <v>-</v>
      </c>
      <c r="M13" s="17">
        <f>Tableau1[[#This Row],[score 2]]-Tableau1[[#This Row],[score 1]]</f>
        <v>0</v>
      </c>
      <c r="N13" s="37" t="str">
        <f t="shared" si="2"/>
        <v>asptt -12</v>
      </c>
      <c r="O13" s="34" t="str">
        <f t="shared" si="3"/>
        <v>thouaré -12</v>
      </c>
    </row>
    <row r="14" spans="1:15" ht="27" customHeight="1" thickBot="1" x14ac:dyDescent="0.4">
      <c r="A14" s="20">
        <f t="shared" si="4"/>
        <v>45.479166666666664</v>
      </c>
      <c r="B14" s="21">
        <f>'poules-équipes'!$E$2</f>
        <v>-14</v>
      </c>
      <c r="C14" s="21" t="str">
        <f>'poules-équipes'!D13</f>
        <v>asptt-14</v>
      </c>
      <c r="D14" s="21" t="str">
        <f>'poules-équipes'!E13</f>
        <v>thouaré -14</v>
      </c>
      <c r="E14" s="22">
        <v>11</v>
      </c>
      <c r="F14" s="22">
        <v>26</v>
      </c>
      <c r="J14" s="4" t="str">
        <f t="shared" si="0"/>
        <v>thouaré -14</v>
      </c>
      <c r="K14" s="42">
        <f>Tableau1[[#This Row],[score 1]]-Tableau1[[#This Row],[score 2]]</f>
        <v>-15</v>
      </c>
      <c r="L14" s="5" t="str">
        <f t="shared" si="1"/>
        <v>asptt-14</v>
      </c>
      <c r="M14" s="17">
        <f>Tableau1[[#This Row],[score 2]]-Tableau1[[#This Row],[score 1]]</f>
        <v>15</v>
      </c>
      <c r="N14" s="37" t="str">
        <f t="shared" si="2"/>
        <v>-</v>
      </c>
      <c r="O14" s="34" t="str">
        <f t="shared" si="3"/>
        <v>-</v>
      </c>
    </row>
    <row r="15" spans="1:15" ht="27" customHeight="1" thickBot="1" x14ac:dyDescent="0.4">
      <c r="A15" s="20">
        <f t="shared" si="4"/>
        <v>50.486111111111107</v>
      </c>
      <c r="B15" s="21">
        <f>'poules-équipes'!$H$2</f>
        <v>-16</v>
      </c>
      <c r="C15" s="21" t="str">
        <f>'poules-équipes'!G13</f>
        <v>thouaré -16</v>
      </c>
      <c r="D15" s="21" t="str">
        <f>'poules-équipes'!H13</f>
        <v>ASPTT -16</v>
      </c>
      <c r="E15" s="22">
        <v>20</v>
      </c>
      <c r="F15" s="22">
        <v>25</v>
      </c>
      <c r="J15" s="4" t="str">
        <f>IF($E15&lt;&gt;0,IF($E15=$F15,"-",IF($F15&gt;$E15,$D15,$C15)),"")</f>
        <v>ASPTT -16</v>
      </c>
      <c r="K15" s="42">
        <f>Tableau1[[#This Row],[score 1]]-Tableau1[[#This Row],[score 2]]</f>
        <v>-5</v>
      </c>
      <c r="L15" s="5" t="str">
        <f t="shared" si="1"/>
        <v>thouaré -16</v>
      </c>
      <c r="M15" s="17">
        <f>Tableau1[[#This Row],[score 2]]-Tableau1[[#This Row],[score 1]]</f>
        <v>5</v>
      </c>
      <c r="N15" s="37" t="str">
        <f t="shared" si="2"/>
        <v>-</v>
      </c>
      <c r="O15" s="34" t="str">
        <f t="shared" si="3"/>
        <v>-</v>
      </c>
    </row>
    <row r="16" spans="1:15" ht="27" customHeight="1" thickBot="1" x14ac:dyDescent="0.4">
      <c r="A16" s="20">
        <f t="shared" si="4"/>
        <v>55.49305555555555</v>
      </c>
      <c r="B16" s="21">
        <f>'poules-équipes'!$K$2</f>
        <v>-18</v>
      </c>
      <c r="C16" s="21" t="str">
        <f>'poules-équipes'!J13</f>
        <v>thouaré -18</v>
      </c>
      <c r="D16" s="21" t="str">
        <f>'poules-équipes'!K13</f>
        <v>ASPTT -18</v>
      </c>
      <c r="E16" s="22">
        <v>30</v>
      </c>
      <c r="F16" s="22">
        <v>28</v>
      </c>
      <c r="J16" s="4" t="str">
        <f t="shared" si="0"/>
        <v>thouaré -18</v>
      </c>
      <c r="K16" s="42">
        <f>Tableau1[[#This Row],[score 1]]-Tableau1[[#This Row],[score 2]]</f>
        <v>2</v>
      </c>
      <c r="L16" s="5" t="str">
        <f t="shared" si="1"/>
        <v>ASPTT -18</v>
      </c>
      <c r="M16" s="17">
        <f>Tableau1[[#This Row],[score 2]]-Tableau1[[#This Row],[score 1]]</f>
        <v>-2</v>
      </c>
      <c r="N16" s="37" t="str">
        <f t="shared" si="2"/>
        <v>-</v>
      </c>
      <c r="O16" s="34" t="str">
        <f t="shared" si="3"/>
        <v>-</v>
      </c>
    </row>
    <row r="17" spans="1:15" ht="27" customHeight="1" thickBot="1" x14ac:dyDescent="0.4">
      <c r="A17" s="20">
        <f t="shared" si="4"/>
        <v>60.499999999999993</v>
      </c>
      <c r="B17" s="21">
        <f>'poules-équipes'!$B$2</f>
        <v>-12</v>
      </c>
      <c r="C17" s="21" t="str">
        <f>'poules-équipes'!A14</f>
        <v>ligne -12</v>
      </c>
      <c r="D17" s="21" t="str">
        <f>'poules-équipes'!B14</f>
        <v>alpac -12</v>
      </c>
      <c r="E17" s="22">
        <v>40</v>
      </c>
      <c r="F17" s="22">
        <v>42</v>
      </c>
      <c r="J17" s="4" t="str">
        <f>IF($E17&lt;&gt;0,IF($E17=$F17,"-",IF($F17&gt;$E17,$D17,$C17)),"")</f>
        <v>alpac -12</v>
      </c>
      <c r="K17" s="42">
        <f>Tableau1[[#This Row],[score 1]]-Tableau1[[#This Row],[score 2]]</f>
        <v>-2</v>
      </c>
      <c r="L17" s="5" t="str">
        <f t="shared" si="1"/>
        <v>ligne -12</v>
      </c>
      <c r="M17" s="17">
        <f>Tableau1[[#This Row],[score 2]]-Tableau1[[#This Row],[score 1]]</f>
        <v>2</v>
      </c>
      <c r="N17" s="37" t="str">
        <f t="shared" si="2"/>
        <v>-</v>
      </c>
      <c r="O17" s="34" t="str">
        <f t="shared" si="3"/>
        <v>-</v>
      </c>
    </row>
    <row r="18" spans="1:15" ht="27" customHeight="1" thickBot="1" x14ac:dyDescent="0.4">
      <c r="A18" s="20">
        <f t="shared" si="4"/>
        <v>65.506944444444429</v>
      </c>
      <c r="B18" s="21">
        <f>'poules-équipes'!$E$2</f>
        <v>-14</v>
      </c>
      <c r="C18" s="21" t="str">
        <f>'poules-équipes'!D14</f>
        <v>alpac - 14</v>
      </c>
      <c r="D18" s="21" t="str">
        <f>'poules-équipes'!E14</f>
        <v>tt -14</v>
      </c>
      <c r="E18" s="22">
        <v>20</v>
      </c>
      <c r="F18" s="22">
        <v>10</v>
      </c>
      <c r="J18" s="4" t="str">
        <f t="shared" si="0"/>
        <v>alpac - 14</v>
      </c>
      <c r="K18" s="42">
        <f>Tableau1[[#This Row],[score 1]]-Tableau1[[#This Row],[score 2]]</f>
        <v>10</v>
      </c>
      <c r="L18" s="5" t="str">
        <f t="shared" si="1"/>
        <v>tt -14</v>
      </c>
      <c r="M18" s="17">
        <f>Tableau1[[#This Row],[score 2]]-Tableau1[[#This Row],[score 1]]</f>
        <v>-10</v>
      </c>
      <c r="N18" s="37" t="str">
        <f t="shared" si="2"/>
        <v>-</v>
      </c>
      <c r="O18" s="34" t="str">
        <f t="shared" si="3"/>
        <v>-</v>
      </c>
    </row>
    <row r="19" spans="1:15" ht="27" customHeight="1" thickBot="1" x14ac:dyDescent="0.4">
      <c r="A19" s="20">
        <f t="shared" si="4"/>
        <v>70.513888888888872</v>
      </c>
      <c r="B19" s="21">
        <f>'poules-équipes'!$H$2</f>
        <v>-16</v>
      </c>
      <c r="C19" s="21" t="str">
        <f>'poules-équipes'!G14</f>
        <v>aaaaaaaaa -16</v>
      </c>
      <c r="D19" s="21" t="str">
        <f>'poules-équipes'!H14</f>
        <v>alpac -16</v>
      </c>
      <c r="E19" s="22">
        <v>20</v>
      </c>
      <c r="F19" s="22">
        <v>12</v>
      </c>
      <c r="J19" s="4" t="str">
        <f>IF($E19&lt;&gt;0,IF($E19=$F19,"-",IF($F19&gt;$E19,$D19,$C19)),"")</f>
        <v>aaaaaaaaa -16</v>
      </c>
      <c r="K19" s="42">
        <f>Tableau1[[#This Row],[score 1]]-Tableau1[[#This Row],[score 2]]</f>
        <v>8</v>
      </c>
      <c r="L19" s="5" t="str">
        <f t="shared" si="1"/>
        <v>alpac -16</v>
      </c>
      <c r="M19" s="17">
        <f>Tableau1[[#This Row],[score 2]]-Tableau1[[#This Row],[score 1]]</f>
        <v>-8</v>
      </c>
      <c r="N19" s="37" t="str">
        <f t="shared" si="2"/>
        <v>-</v>
      </c>
      <c r="O19" s="34" t="str">
        <f t="shared" si="3"/>
        <v>-</v>
      </c>
    </row>
    <row r="20" spans="1:15" ht="27" customHeight="1" thickBot="1" x14ac:dyDescent="0.4">
      <c r="A20" s="20">
        <f t="shared" si="4"/>
        <v>75.520833333333314</v>
      </c>
      <c r="B20" s="21">
        <f>'poules-équipes'!$K$2</f>
        <v>-18</v>
      </c>
      <c r="C20" s="21" t="str">
        <f>'poules-équipes'!J14</f>
        <v>lig -18</v>
      </c>
      <c r="D20" s="21" t="str">
        <f>'poules-équipes'!K14</f>
        <v>alpac -18</v>
      </c>
      <c r="E20" s="22">
        <v>30</v>
      </c>
      <c r="F20" s="22">
        <v>20</v>
      </c>
      <c r="J20" s="4" t="str">
        <f t="shared" si="0"/>
        <v>lig -18</v>
      </c>
      <c r="K20" s="42">
        <f>Tableau1[[#This Row],[score 1]]-Tableau1[[#This Row],[score 2]]</f>
        <v>10</v>
      </c>
      <c r="L20" s="5" t="str">
        <f t="shared" si="1"/>
        <v>alpac -18</v>
      </c>
      <c r="M20" s="17">
        <f>Tableau1[[#This Row],[score 2]]-Tableau1[[#This Row],[score 1]]</f>
        <v>-10</v>
      </c>
      <c r="N20" s="37" t="str">
        <f t="shared" si="2"/>
        <v>-</v>
      </c>
      <c r="O20" s="34" t="str">
        <f t="shared" si="3"/>
        <v>-</v>
      </c>
    </row>
    <row r="21" spans="1:15" ht="27" customHeight="1" thickBot="1" x14ac:dyDescent="0.4">
      <c r="A21" s="20">
        <f t="shared" si="4"/>
        <v>80.527777777777757</v>
      </c>
      <c r="B21" s="21">
        <f>'poules-équipes'!$B$2</f>
        <v>-12</v>
      </c>
      <c r="C21" s="21" t="str">
        <f>'poules-équipes'!A15</f>
        <v>asptt -12</v>
      </c>
      <c r="D21" s="21" t="str">
        <f>'poules-équipes'!B15</f>
        <v>alpac -12</v>
      </c>
      <c r="E21" s="22">
        <v>12</v>
      </c>
      <c r="F21" s="22">
        <v>15</v>
      </c>
      <c r="J21" s="4" t="str">
        <f>IF($E21&lt;&gt;0,IF($E21=$F21,"-",IF($F21&gt;$E21,$D21,$C21)),"")</f>
        <v>alpac -12</v>
      </c>
      <c r="K21" s="42">
        <f>Tableau1[[#This Row],[score 1]]-Tableau1[[#This Row],[score 2]]</f>
        <v>-3</v>
      </c>
      <c r="L21" s="5" t="str">
        <f t="shared" si="1"/>
        <v>asptt -12</v>
      </c>
      <c r="M21" s="17">
        <f>Tableau1[[#This Row],[score 2]]-Tableau1[[#This Row],[score 1]]</f>
        <v>3</v>
      </c>
      <c r="N21" s="37" t="str">
        <f t="shared" si="2"/>
        <v>-</v>
      </c>
      <c r="O21" s="34" t="str">
        <f t="shared" si="3"/>
        <v>-</v>
      </c>
    </row>
    <row r="22" spans="1:15" ht="27" customHeight="1" thickBot="1" x14ac:dyDescent="0.4">
      <c r="A22" s="20">
        <f t="shared" si="4"/>
        <v>85.5347222222222</v>
      </c>
      <c r="B22" s="21">
        <f>'poules-équipes'!$E$2</f>
        <v>-14</v>
      </c>
      <c r="C22" s="21" t="str">
        <f>'poules-équipes'!D15</f>
        <v>asptt-14</v>
      </c>
      <c r="D22" s="21" t="str">
        <f>'poules-équipes'!E15</f>
        <v>tt -14</v>
      </c>
      <c r="E22" s="22">
        <v>13</v>
      </c>
      <c r="F22" s="22">
        <v>12</v>
      </c>
      <c r="J22" s="4" t="str">
        <f t="shared" si="0"/>
        <v>asptt-14</v>
      </c>
      <c r="K22" s="42">
        <f>Tableau1[[#This Row],[score 1]]-Tableau1[[#This Row],[score 2]]</f>
        <v>1</v>
      </c>
      <c r="L22" s="5" t="str">
        <f t="shared" si="1"/>
        <v>tt -14</v>
      </c>
      <c r="M22" s="17">
        <f>Tableau1[[#This Row],[score 2]]-Tableau1[[#This Row],[score 1]]</f>
        <v>-1</v>
      </c>
      <c r="N22" s="37" t="str">
        <f t="shared" si="2"/>
        <v>-</v>
      </c>
      <c r="O22" s="34" t="str">
        <f t="shared" si="3"/>
        <v>-</v>
      </c>
    </row>
    <row r="23" spans="1:15" ht="27" customHeight="1" thickBot="1" x14ac:dyDescent="0.4">
      <c r="A23" s="20">
        <f t="shared" si="4"/>
        <v>90.541666666666643</v>
      </c>
      <c r="B23" s="21">
        <f>'poules-équipes'!$H$2</f>
        <v>-16</v>
      </c>
      <c r="C23" s="21" t="str">
        <f>'poules-équipes'!G15</f>
        <v>thouaré -16</v>
      </c>
      <c r="D23" s="21" t="str">
        <f>'poules-équipes'!H15</f>
        <v>alpac -16</v>
      </c>
      <c r="E23" s="22">
        <v>14</v>
      </c>
      <c r="F23" s="22">
        <v>14</v>
      </c>
      <c r="J23" s="4" t="str">
        <f>IF($E23&lt;&gt;0,IF($E23=$F23,"-",IF($F23&gt;$E23,$D23,$C23)),"")</f>
        <v>-</v>
      </c>
      <c r="K23" s="42">
        <f>Tableau1[[#This Row],[score 1]]-Tableau1[[#This Row],[score 2]]</f>
        <v>0</v>
      </c>
      <c r="L23" s="5" t="str">
        <f t="shared" si="1"/>
        <v>-</v>
      </c>
      <c r="M23" s="17">
        <f>Tableau1[[#This Row],[score 2]]-Tableau1[[#This Row],[score 1]]</f>
        <v>0</v>
      </c>
      <c r="N23" s="37" t="str">
        <f t="shared" si="2"/>
        <v>thouaré -16</v>
      </c>
      <c r="O23" s="34" t="str">
        <f t="shared" si="3"/>
        <v>alpac -16</v>
      </c>
    </row>
    <row r="24" spans="1:15" ht="27" customHeight="1" thickBot="1" x14ac:dyDescent="0.4">
      <c r="A24" s="20">
        <f t="shared" si="4"/>
        <v>95.548611111111086</v>
      </c>
      <c r="B24" s="21">
        <f>'poules-équipes'!$K$2</f>
        <v>-18</v>
      </c>
      <c r="C24" s="21" t="str">
        <f>'poules-équipes'!J15</f>
        <v>thouaré -18</v>
      </c>
      <c r="D24" s="21" t="str">
        <f>'poules-équipes'!K15</f>
        <v>alpac -18</v>
      </c>
      <c r="E24" s="22">
        <v>15</v>
      </c>
      <c r="F24" s="22">
        <v>16</v>
      </c>
      <c r="J24" s="4" t="str">
        <f t="shared" si="0"/>
        <v>alpac -18</v>
      </c>
      <c r="K24" s="42">
        <f>Tableau1[[#This Row],[score 1]]-Tableau1[[#This Row],[score 2]]</f>
        <v>-1</v>
      </c>
      <c r="L24" s="5" t="str">
        <f t="shared" si="1"/>
        <v>thouaré -18</v>
      </c>
      <c r="M24" s="17">
        <f>Tableau1[[#This Row],[score 2]]-Tableau1[[#This Row],[score 1]]</f>
        <v>1</v>
      </c>
      <c r="N24" s="37" t="str">
        <f t="shared" si="2"/>
        <v>-</v>
      </c>
      <c r="O24" s="34" t="str">
        <f t="shared" si="3"/>
        <v>-</v>
      </c>
    </row>
    <row r="25" spans="1:15" ht="27" customHeight="1" thickBot="1" x14ac:dyDescent="0.4">
      <c r="A25" s="20">
        <f t="shared" si="4"/>
        <v>100.55555555555553</v>
      </c>
      <c r="B25" s="21">
        <f>'poules-équipes'!$B$2</f>
        <v>-12</v>
      </c>
      <c r="C25" s="21" t="str">
        <f>'poules-équipes'!A16</f>
        <v>ligne -12</v>
      </c>
      <c r="D25" s="21" t="str">
        <f>'poules-équipes'!B16</f>
        <v>thouaré -12</v>
      </c>
      <c r="E25" s="22">
        <v>10</v>
      </c>
      <c r="F25" s="22">
        <v>14</v>
      </c>
      <c r="J25" s="4" t="str">
        <f>IF($E25&lt;&gt;0,IF($E25=$F25,"-",IF($F25&gt;$E25,$D25,$C25)),"")</f>
        <v>thouaré -12</v>
      </c>
      <c r="K25" s="42">
        <f>Tableau1[[#This Row],[score 1]]-Tableau1[[#This Row],[score 2]]</f>
        <v>-4</v>
      </c>
      <c r="L25" s="5" t="str">
        <f t="shared" si="1"/>
        <v>ligne -12</v>
      </c>
      <c r="M25" s="17">
        <f>Tableau1[[#This Row],[score 2]]-Tableau1[[#This Row],[score 1]]</f>
        <v>4</v>
      </c>
      <c r="N25" s="37" t="str">
        <f t="shared" si="2"/>
        <v>-</v>
      </c>
      <c r="O25" s="34" t="str">
        <f t="shared" si="3"/>
        <v>-</v>
      </c>
    </row>
    <row r="26" spans="1:15" ht="27" customHeight="1" thickBot="1" x14ac:dyDescent="0.4">
      <c r="A26" s="20">
        <f t="shared" si="4"/>
        <v>105.56249999999997</v>
      </c>
      <c r="B26" s="21">
        <f>'poules-équipes'!$E$2</f>
        <v>-14</v>
      </c>
      <c r="C26" s="21" t="str">
        <f>'poules-équipes'!D16</f>
        <v>alpac - 14</v>
      </c>
      <c r="D26" s="21" t="str">
        <f>'poules-équipes'!E16</f>
        <v>thouaré -14</v>
      </c>
      <c r="E26" s="22">
        <v>14</v>
      </c>
      <c r="F26" s="22">
        <v>12</v>
      </c>
      <c r="J26" s="4" t="str">
        <f t="shared" si="0"/>
        <v>alpac - 14</v>
      </c>
      <c r="K26" s="42">
        <f>Tableau1[[#This Row],[score 1]]-Tableau1[[#This Row],[score 2]]</f>
        <v>2</v>
      </c>
      <c r="L26" s="5" t="str">
        <f t="shared" si="1"/>
        <v>thouaré -14</v>
      </c>
      <c r="M26" s="17">
        <f>Tableau1[[#This Row],[score 2]]-Tableau1[[#This Row],[score 1]]</f>
        <v>-2</v>
      </c>
      <c r="N26" s="37" t="str">
        <f t="shared" si="2"/>
        <v>-</v>
      </c>
      <c r="O26" s="34" t="str">
        <f t="shared" si="3"/>
        <v>-</v>
      </c>
    </row>
    <row r="27" spans="1:15" ht="27" customHeight="1" thickBot="1" x14ac:dyDescent="0.4">
      <c r="A27" s="20">
        <f t="shared" si="4"/>
        <v>110.56944444444441</v>
      </c>
      <c r="B27" s="21">
        <f>'poules-équipes'!$H$2</f>
        <v>-16</v>
      </c>
      <c r="C27" s="21" t="str">
        <f>'poules-équipes'!G16</f>
        <v>aaaaaaaaa -16</v>
      </c>
      <c r="D27" s="21" t="str">
        <f>'poules-équipes'!H16</f>
        <v>ASPTT -16</v>
      </c>
      <c r="E27" s="22">
        <v>18</v>
      </c>
      <c r="F27" s="22">
        <v>20</v>
      </c>
      <c r="J27" s="4" t="str">
        <f>IF($E27&lt;&gt;0,IF($E27=$F27,"-",IF($F27&gt;$E27,$D27,$C27)),"")</f>
        <v>ASPTT -16</v>
      </c>
      <c r="K27" s="42">
        <f>Tableau1[[#This Row],[score 1]]-Tableau1[[#This Row],[score 2]]</f>
        <v>-2</v>
      </c>
      <c r="L27" s="5" t="str">
        <f t="shared" si="1"/>
        <v>aaaaaaaaa -16</v>
      </c>
      <c r="M27" s="17">
        <f>Tableau1[[#This Row],[score 2]]-Tableau1[[#This Row],[score 1]]</f>
        <v>2</v>
      </c>
      <c r="N27" s="37" t="str">
        <f t="shared" si="2"/>
        <v>-</v>
      </c>
      <c r="O27" s="34" t="str">
        <f t="shared" si="3"/>
        <v>-</v>
      </c>
    </row>
    <row r="28" spans="1:15" ht="27" customHeight="1" thickBot="1" x14ac:dyDescent="0.4">
      <c r="A28" s="20">
        <f t="shared" si="4"/>
        <v>115.57638888888886</v>
      </c>
      <c r="B28" s="21">
        <f>'poules-équipes'!$K$2</f>
        <v>-18</v>
      </c>
      <c r="C28" s="21" t="str">
        <f>'poules-équipes'!J16</f>
        <v>lig -18</v>
      </c>
      <c r="D28" s="21" t="str">
        <f>'poules-équipes'!K16</f>
        <v>ASPTT -18</v>
      </c>
      <c r="E28" s="22">
        <v>12</v>
      </c>
      <c r="F28" s="22">
        <v>12</v>
      </c>
      <c r="J28" s="4" t="str">
        <f t="shared" si="0"/>
        <v>-</v>
      </c>
      <c r="K28" s="43">
        <f>Tableau1[[#This Row],[score 1]]-Tableau1[[#This Row],[score 2]]</f>
        <v>0</v>
      </c>
      <c r="L28" s="5" t="str">
        <f t="shared" si="1"/>
        <v>-</v>
      </c>
      <c r="M28" s="18">
        <f>Tableau1[[#This Row],[score 2]]-Tableau1[[#This Row],[score 1]]</f>
        <v>0</v>
      </c>
      <c r="N28" s="38" t="str">
        <f t="shared" si="2"/>
        <v>lig -18</v>
      </c>
      <c r="O28" s="39" t="str">
        <f t="shared" si="3"/>
        <v>ASPTT -18</v>
      </c>
    </row>
  </sheetData>
  <sheetProtection sheet="1" objects="1" scenarios="1" selectLockedCells="1" sort="0" autoFilter="0"/>
  <conditionalFormatting sqref="C5:C28">
    <cfRule type="expression" dxfId="8" priority="2">
      <formula>$E5&gt;$F5</formula>
    </cfRule>
  </conditionalFormatting>
  <conditionalFormatting sqref="D5:D28">
    <cfRule type="expression" dxfId="7" priority="1">
      <formula>$E5&lt;$F5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opLeftCell="B1" workbookViewId="0">
      <selection activeCell="B2" sqref="B2"/>
    </sheetView>
  </sheetViews>
  <sheetFormatPr baseColWidth="10" defaultRowHeight="15" x14ac:dyDescent="0.25"/>
  <cols>
    <col min="2" max="2" width="25.5703125" customWidth="1"/>
    <col min="3" max="4" width="8.85546875" customWidth="1"/>
    <col min="5" max="5" width="5.140625" customWidth="1"/>
    <col min="7" max="7" width="25.5703125" customWidth="1"/>
    <col min="8" max="9" width="8.85546875" customWidth="1"/>
    <col min="10" max="10" width="5.140625" customWidth="1"/>
    <col min="12" max="12" width="25.5703125" customWidth="1"/>
    <col min="13" max="14" width="8.85546875" customWidth="1"/>
    <col min="15" max="15" width="5.140625" customWidth="1"/>
    <col min="17" max="17" width="25.5703125" customWidth="1"/>
    <col min="18" max="18" width="8.85546875" customWidth="1"/>
    <col min="19" max="19" width="8.140625" customWidth="1"/>
  </cols>
  <sheetData>
    <row r="1" spans="1:19" ht="15.75" thickBot="1" x14ac:dyDescent="0.3">
      <c r="E1" s="27"/>
      <c r="J1" s="27"/>
      <c r="O1" s="27"/>
    </row>
    <row r="2" spans="1:19" ht="15.75" customHeight="1" thickBot="1" x14ac:dyDescent="0.3">
      <c r="A2" s="40" t="s">
        <v>30</v>
      </c>
      <c r="B2" s="12">
        <f>'poules-équipes'!B2</f>
        <v>-12</v>
      </c>
      <c r="C2" s="53" t="s">
        <v>11</v>
      </c>
      <c r="D2" s="44" t="s">
        <v>33</v>
      </c>
      <c r="E2" s="28"/>
      <c r="F2" s="49" t="s">
        <v>30</v>
      </c>
      <c r="G2" s="52">
        <f>'poules-équipes'!E2</f>
        <v>-14</v>
      </c>
      <c r="H2" s="50" t="s">
        <v>11</v>
      </c>
      <c r="I2" s="25" t="s">
        <v>36</v>
      </c>
      <c r="J2" s="28"/>
      <c r="K2" s="49" t="s">
        <v>30</v>
      </c>
      <c r="L2" s="52">
        <f>'poules-équipes'!H2</f>
        <v>-16</v>
      </c>
      <c r="M2" s="50" t="s">
        <v>11</v>
      </c>
      <c r="N2" s="55" t="s">
        <v>33</v>
      </c>
      <c r="O2" s="28"/>
      <c r="P2" s="49" t="s">
        <v>30</v>
      </c>
      <c r="Q2" s="52">
        <f>'poules-équipes'!K2</f>
        <v>-18</v>
      </c>
      <c r="R2" s="54" t="s">
        <v>11</v>
      </c>
      <c r="S2" s="25" t="s">
        <v>33</v>
      </c>
    </row>
    <row r="3" spans="1:19" ht="15.75" customHeight="1" x14ac:dyDescent="0.25">
      <c r="A3" s="47">
        <f>RANK(C3,$C$3:$C$6)</f>
        <v>3</v>
      </c>
      <c r="B3" s="91" t="str">
        <f>'poules-équipes'!B4</f>
        <v>ligne -12</v>
      </c>
      <c r="C3" s="92">
        <f>SUM((COUNTIF('liste matchs'!$J$5:$J$28,classement!B3)*3),((COUNTIF('liste matchs'!$L$5:$L$28,classement!B11))*1),(COUNTIF('liste matchs'!$N$5:$O$28,classement!B11))*2)</f>
        <v>3</v>
      </c>
      <c r="D3" s="93">
        <f>SUMIF('liste matchs'!$J$5:$J$28,"=classement!B3",'liste matchs'!$K$5:$K$28)</f>
        <v>0</v>
      </c>
      <c r="E3" s="94"/>
      <c r="F3" s="95">
        <f>RANK(H3,$H$3:$H$6)</f>
        <v>2</v>
      </c>
      <c r="G3" s="96" t="str">
        <f>'poules-équipes'!E3</f>
        <v>asptt-14</v>
      </c>
      <c r="H3" s="97">
        <f>SUM((COUNTIF('liste matchs'!$J$5:$J$28,classement!G3)*3),((COUNTIF('liste matchs'!$L$5:$L$28,classement!G3))*1),(COUNTIF('liste matchs'!$N$5:$O$28,classement!G3))*2)</f>
        <v>5</v>
      </c>
      <c r="I3" s="98"/>
      <c r="J3" s="94"/>
      <c r="K3" s="99">
        <f>RANK(M3,$M$3:$M$6)</f>
        <v>2</v>
      </c>
      <c r="L3" s="100" t="str">
        <f>'poules-équipes'!H3</f>
        <v>thouaré -16</v>
      </c>
      <c r="M3" s="101">
        <f>SUM((COUNTIF('liste matchs'!$J$5:$J$28,classement!L3)*3),((COUNTIF('liste matchs'!$L$5:$L$28,classement!L3))*1),(COUNTIF('liste matchs'!$N$5:$O$28,classement!L3))*2)</f>
        <v>6</v>
      </c>
      <c r="N3" s="98"/>
      <c r="O3" s="94"/>
      <c r="P3" s="95">
        <f>RANK(R3,$R$3:$R$6)</f>
        <v>1</v>
      </c>
      <c r="Q3" s="96" t="str">
        <f>'poules-équipes'!K3</f>
        <v>thouaré -18</v>
      </c>
      <c r="R3" s="97">
        <f>SUM((COUNTIF('liste matchs'!$J$5:$J$28,classement!Q3)*3),((COUNTIF('liste matchs'!$L$5:$L$28,classement!Q3))*1),(COUNTIF('liste matchs'!$N$5:$O$28,classement!Q3))*2)</f>
        <v>7</v>
      </c>
      <c r="S3" s="102"/>
    </row>
    <row r="4" spans="1:19" x14ac:dyDescent="0.25">
      <c r="A4" s="51">
        <f>RANK(C4,$C$3:$C$6)</f>
        <v>4</v>
      </c>
      <c r="B4" s="103" t="str">
        <f>'poules-équipes'!B5</f>
        <v>thouaré -12</v>
      </c>
      <c r="C4" s="104">
        <f>SUM((COUNTIF('liste matchs'!$J$5:$J$28,classement!B5)*3),((COUNTIF('liste matchs'!$L$5:$L$28,classement!B13))*1),(COUNTIF('liste matchs'!$N$5:$O$28,classement!B13))*2)</f>
        <v>0</v>
      </c>
      <c r="D4" s="93">
        <f>SUMIF('liste matchs'!$J$5:$J$28,"=classement!B3",'liste matchs'!$K$5:$K$28)</f>
        <v>0</v>
      </c>
      <c r="E4" s="94"/>
      <c r="F4" s="105">
        <f>RANK(H4,$H$3:$H$6)</f>
        <v>1</v>
      </c>
      <c r="G4" s="103" t="str">
        <f>'poules-équipes'!E4</f>
        <v>alpac - 14</v>
      </c>
      <c r="H4" s="106">
        <f>SUM((COUNTIF('liste matchs'!$J$5:$J$28,classement!G4)*3),((COUNTIF('liste matchs'!$L$5:$L$28,classement!G4))*1),(COUNTIF('liste matchs'!$N$5:$O$28,classement!G4))*2)</f>
        <v>9</v>
      </c>
      <c r="I4" s="107"/>
      <c r="J4" s="94"/>
      <c r="K4" s="105">
        <f>RANK(M4,$M$3:$M$6)</f>
        <v>3</v>
      </c>
      <c r="L4" s="103" t="str">
        <f>'poules-équipes'!H4</f>
        <v>aaaaaaaaa -16</v>
      </c>
      <c r="M4" s="106">
        <f>SUM((COUNTIF('liste matchs'!$J$5:$J$28,classement!L4)*3),((COUNTIF('liste matchs'!$L$5:$L$28,classement!L4))*1),(COUNTIF('liste matchs'!$N$5:$O$28,classement!L4))*2)</f>
        <v>5</v>
      </c>
      <c r="N4" s="107"/>
      <c r="O4" s="94"/>
      <c r="P4" s="105">
        <f>RANK(R4,$R$3:$R$6)</f>
        <v>2</v>
      </c>
      <c r="Q4" s="103" t="str">
        <f>'poules-équipes'!K4</f>
        <v>lig -18</v>
      </c>
      <c r="R4" s="106">
        <f>SUM((COUNTIF('liste matchs'!$J$5:$J$28,classement!Q4)*3),((COUNTIF('liste matchs'!$L$5:$L$28,classement!Q4))*1),(COUNTIF('liste matchs'!$N$5:$O$28,classement!Q4))*2)</f>
        <v>6</v>
      </c>
      <c r="S4" s="108"/>
    </row>
    <row r="5" spans="1:19" ht="15.75" customHeight="1" x14ac:dyDescent="0.25">
      <c r="A5" s="51">
        <f>RANK(C5,$C$3:$C$6)</f>
        <v>1</v>
      </c>
      <c r="B5" s="103" t="str">
        <f>'poules-équipes'!B3</f>
        <v>asptt -12</v>
      </c>
      <c r="C5" s="104">
        <f>SUM((COUNTIF('liste matchs'!$J$5:$J$28,classement!B4)*3),((COUNTIF('liste matchs'!$L$5:$L$28,classement!B12))*1),(COUNTIF('liste matchs'!$N$5:$O$28,classement!B12))*2)</f>
        <v>6</v>
      </c>
      <c r="D5" s="93">
        <f>SUMIF('liste matchs'!$J$5:$J$28,"=classement!B3",'liste matchs'!$K$5:$K$28)</f>
        <v>0</v>
      </c>
      <c r="E5" s="94"/>
      <c r="F5" s="105">
        <f>RANK(H5,$H$3:$H$6)</f>
        <v>2</v>
      </c>
      <c r="G5" s="103" t="str">
        <f>'poules-équipes'!E5</f>
        <v>thouaré -14</v>
      </c>
      <c r="H5" s="106">
        <f>SUM((COUNTIF('liste matchs'!$J$5:$J$28,classement!G5)*3),((COUNTIF('liste matchs'!$L$5:$L$28,classement!G5))*1),(COUNTIF('liste matchs'!$N$5:$O$28,classement!G5))*2)</f>
        <v>5</v>
      </c>
      <c r="I5" s="107"/>
      <c r="J5" s="94"/>
      <c r="K5" s="105">
        <f>RANK(M5,$M$3:$M$6)</f>
        <v>1</v>
      </c>
      <c r="L5" s="103" t="str">
        <f>'poules-équipes'!H5</f>
        <v>ASPTT -16</v>
      </c>
      <c r="M5" s="106">
        <f>SUM((COUNTIF('liste matchs'!$J$5:$J$28,classement!L5)*3),((COUNTIF('liste matchs'!$L$5:$L$28,classement!L5))*1),(COUNTIF('liste matchs'!$N$5:$O$28,classement!L5))*2)</f>
        <v>9</v>
      </c>
      <c r="N5" s="107"/>
      <c r="O5" s="94"/>
      <c r="P5" s="105">
        <f>RANK(R5,$R$3:$R$6)</f>
        <v>2</v>
      </c>
      <c r="Q5" s="103" t="str">
        <f>'poules-équipes'!K5</f>
        <v>ASPTT -18</v>
      </c>
      <c r="R5" s="106">
        <f>SUM((COUNTIF('liste matchs'!$J$5:$J$28,classement!Q5)*3),((COUNTIF('liste matchs'!$L$5:$L$28,classement!Q5))*1),(COUNTIF('liste matchs'!$N$5:$O$28,classement!Q5))*2)</f>
        <v>6</v>
      </c>
      <c r="S5" s="108"/>
    </row>
    <row r="6" spans="1:19" ht="15.75" customHeight="1" thickBot="1" x14ac:dyDescent="0.3">
      <c r="A6" s="48">
        <f>RANK(C6,$C$3:$C$6)</f>
        <v>1</v>
      </c>
      <c r="B6" s="109" t="str">
        <f>'poules-équipes'!B6</f>
        <v>alpac -12</v>
      </c>
      <c r="C6" s="110">
        <f>SUM((COUNTIF('liste matchs'!$J$5:$J$28,classement!B6)*3),((COUNTIF('liste matchs'!$L$5:$L$28,classement!B14))*1),(COUNTIF('liste matchs'!$N$5:$O$28,classement!B14))*2)</f>
        <v>6</v>
      </c>
      <c r="D6" s="93">
        <f>SUMIF('liste matchs'!$J$5:$J$28,"=classement!B3",'liste matchs'!$K$5:$K$28)</f>
        <v>0</v>
      </c>
      <c r="E6" s="94"/>
      <c r="F6" s="111">
        <f>RANK(H6,$H$3:$H$6)</f>
        <v>2</v>
      </c>
      <c r="G6" s="112" t="str">
        <f>'poules-équipes'!E6</f>
        <v>tt -14</v>
      </c>
      <c r="H6" s="113">
        <f>SUM((COUNTIF('liste matchs'!$J$5:$J$28,classement!G6)*3),((COUNTIF('liste matchs'!$L$5:$L$28,classement!G6))*1),(COUNTIF('liste matchs'!$N$5:$O$28,classement!G6))*2)</f>
        <v>5</v>
      </c>
      <c r="I6" s="114"/>
      <c r="J6" s="94"/>
      <c r="K6" s="115">
        <f>RANK(M6,$M$3:$M$6)</f>
        <v>4</v>
      </c>
      <c r="L6" s="116" t="str">
        <f>'poules-équipes'!H6</f>
        <v>alpac -16</v>
      </c>
      <c r="M6" s="117">
        <f>SUM((COUNTIF('liste matchs'!$J$5:$J$28,classement!L6)*3),((COUNTIF('liste matchs'!$L$5:$L$28,classement!L6))*1),(COUNTIF('liste matchs'!$N$5:$O$28,classement!L6))*2)</f>
        <v>4</v>
      </c>
      <c r="N6" s="114"/>
      <c r="O6" s="94"/>
      <c r="P6" s="111">
        <f>RANK(R6,$R$3:$R$6)</f>
        <v>4</v>
      </c>
      <c r="Q6" s="112" t="str">
        <f>'poules-équipes'!K6</f>
        <v>alpac -18</v>
      </c>
      <c r="R6" s="113">
        <f>SUM((COUNTIF('liste matchs'!$J$5:$J$28,classement!Q6)*3),((COUNTIF('liste matchs'!$L$5:$L$28,classement!Q6))*1),(COUNTIF('liste matchs'!$N$5:$O$28,classement!Q6))*2)</f>
        <v>5</v>
      </c>
      <c r="S6" s="118"/>
    </row>
    <row r="7" spans="1:19" x14ac:dyDescent="0.25">
      <c r="E7" s="45"/>
    </row>
    <row r="8" spans="1:19" ht="15.75" customHeight="1" x14ac:dyDescent="0.25">
      <c r="E8" s="45"/>
    </row>
    <row r="9" spans="1:19" ht="15.75" customHeight="1" x14ac:dyDescent="0.25">
      <c r="B9" s="1"/>
      <c r="C9" s="1"/>
      <c r="D9" s="1"/>
      <c r="E9" s="46"/>
    </row>
    <row r="10" spans="1:19" x14ac:dyDescent="0.25">
      <c r="E10" s="45"/>
    </row>
    <row r="11" spans="1:19" ht="15.75" customHeight="1" x14ac:dyDescent="0.25">
      <c r="E11" s="45"/>
    </row>
    <row r="12" spans="1:19" ht="15.75" customHeight="1" x14ac:dyDescent="0.25">
      <c r="E12" s="45"/>
    </row>
    <row r="13" spans="1:19" x14ac:dyDescent="0.25">
      <c r="E13" s="45"/>
    </row>
    <row r="14" spans="1:19" x14ac:dyDescent="0.25">
      <c r="E14" s="45"/>
    </row>
    <row r="21" spans="3:4" x14ac:dyDescent="0.25">
      <c r="C21" s="29"/>
      <c r="D21" s="29"/>
    </row>
    <row r="22" spans="3:4" x14ac:dyDescent="0.25">
      <c r="C22" s="29"/>
      <c r="D22" s="29"/>
    </row>
  </sheetData>
  <sheetProtection sheet="1" objects="1" scenarios="1" selectLockedCells="1"/>
  <sortState ref="A3:C6">
    <sortCondition descending="1" ref="C3:C6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7"/>
  <sheetViews>
    <sheetView showZeros="0" tabSelected="1" workbookViewId="0">
      <selection activeCell="B2" sqref="B2:M12"/>
    </sheetView>
  </sheetViews>
  <sheetFormatPr baseColWidth="10" defaultRowHeight="15" x14ac:dyDescent="0.25"/>
  <cols>
    <col min="2" max="2" width="19.5703125" customWidth="1"/>
    <col min="3" max="3" width="8.140625" customWidth="1"/>
    <col min="4" max="4" width="11.5703125" customWidth="1"/>
    <col min="5" max="5" width="19.5703125" customWidth="1"/>
    <col min="6" max="6" width="8.140625" customWidth="1"/>
    <col min="8" max="8" width="19.5703125" customWidth="1"/>
    <col min="10" max="10" width="19.5703125" customWidth="1"/>
    <col min="11" max="11" width="8.140625" customWidth="1"/>
    <col min="13" max="13" width="19.5703125" customWidth="1"/>
    <col min="14" max="14" width="13.7109375" customWidth="1"/>
    <col min="15" max="15" width="7.5703125" customWidth="1"/>
    <col min="17" max="17" width="13.7109375" customWidth="1"/>
    <col min="18" max="18" width="8.42578125" customWidth="1"/>
    <col min="20" max="20" width="13.7109375" customWidth="1"/>
  </cols>
  <sheetData>
    <row r="1" spans="1:17" ht="15.75" thickBot="1" x14ac:dyDescent="0.3"/>
    <row r="2" spans="1:17" ht="24" thickBot="1" x14ac:dyDescent="0.3">
      <c r="D2" s="57">
        <f>'poules-équipes'!B2</f>
        <v>-12</v>
      </c>
    </row>
    <row r="3" spans="1:17" ht="24" thickBot="1" x14ac:dyDescent="0.3">
      <c r="D3" s="58"/>
    </row>
    <row r="4" spans="1:17" ht="21.75" thickBot="1" x14ac:dyDescent="0.4">
      <c r="B4" s="62" t="s">
        <v>39</v>
      </c>
      <c r="C4" s="63"/>
      <c r="E4" s="62" t="s">
        <v>37</v>
      </c>
      <c r="F4" s="63"/>
      <c r="J4" s="62" t="s">
        <v>38</v>
      </c>
      <c r="K4" s="63"/>
    </row>
    <row r="5" spans="1:17" ht="19.5" thickBot="1" x14ac:dyDescent="0.35">
      <c r="A5" s="64"/>
      <c r="B5" s="64"/>
      <c r="C5" s="64"/>
      <c r="D5" s="64"/>
      <c r="E5" s="61"/>
      <c r="F5" s="61"/>
      <c r="G5" s="61"/>
      <c r="H5" s="64"/>
      <c r="I5" s="64"/>
      <c r="J5" s="64"/>
      <c r="K5" s="64"/>
      <c r="L5" s="64"/>
      <c r="M5" s="64"/>
    </row>
    <row r="6" spans="1:17" ht="22.5" customHeight="1" thickBot="1" x14ac:dyDescent="0.35">
      <c r="A6" s="64"/>
      <c r="B6" s="65" t="str">
        <f>classement!B3</f>
        <v>ligne -12</v>
      </c>
      <c r="C6" s="65">
        <f>'liste matchs tournoi '!F4</f>
        <v>1</v>
      </c>
      <c r="D6" s="66"/>
      <c r="E6" s="66"/>
      <c r="F6" s="66"/>
      <c r="G6" s="66"/>
      <c r="H6" s="66"/>
      <c r="I6" s="66"/>
      <c r="J6" s="66"/>
      <c r="K6" s="66"/>
      <c r="L6" s="66"/>
      <c r="M6" s="64"/>
    </row>
    <row r="7" spans="1:17" ht="22.5" customHeight="1" thickBot="1" x14ac:dyDescent="0.35">
      <c r="A7" s="64"/>
      <c r="B7" s="66"/>
      <c r="C7" s="66"/>
      <c r="D7" s="66"/>
      <c r="E7" s="65" t="str">
        <f>IF(C6&lt;&gt;0,IF(C6&gt;C8,B6,B8),"")</f>
        <v>alpac -12</v>
      </c>
      <c r="F7" s="65">
        <f>'liste matchs tournoi '!F16</f>
        <v>25</v>
      </c>
      <c r="G7" s="66"/>
      <c r="H7" s="66"/>
      <c r="I7" s="66"/>
      <c r="J7" s="65" t="str">
        <f>IF(C6&lt;&gt;0,IF(C6&lt;C8,B6,B8),"")</f>
        <v>ligne -12</v>
      </c>
      <c r="K7" s="65">
        <f>'liste matchs tournoi '!F12</f>
        <v>17</v>
      </c>
      <c r="L7" s="66"/>
      <c r="M7" s="64"/>
    </row>
    <row r="8" spans="1:17" ht="22.5" customHeight="1" thickBot="1" x14ac:dyDescent="0.35">
      <c r="A8" s="64"/>
      <c r="B8" s="65" t="str">
        <f>classement!B6</f>
        <v>alpac -12</v>
      </c>
      <c r="C8" s="65">
        <f>'liste matchs tournoi '!G4</f>
        <v>2</v>
      </c>
      <c r="D8" s="66"/>
      <c r="E8" s="66"/>
      <c r="F8" s="66"/>
      <c r="G8" s="66"/>
      <c r="H8" s="67"/>
      <c r="I8" s="66"/>
      <c r="J8" s="66"/>
      <c r="K8" s="66"/>
      <c r="L8" s="66"/>
      <c r="M8" s="64"/>
      <c r="P8" t="s">
        <v>42</v>
      </c>
      <c r="Q8" t="s">
        <v>43</v>
      </c>
    </row>
    <row r="9" spans="1:17" ht="22.5" customHeight="1" thickBot="1" x14ac:dyDescent="0.35">
      <c r="A9" s="64"/>
      <c r="B9" s="66"/>
      <c r="C9" s="66"/>
      <c r="D9" s="66"/>
      <c r="E9" s="66"/>
      <c r="F9" s="66"/>
      <c r="G9" s="66"/>
      <c r="H9" s="68" t="str">
        <f>IF(F7&lt;&gt;0,IF(F7&gt;F11,E7,E11),"")</f>
        <v>thouaré -12</v>
      </c>
      <c r="I9" s="66"/>
      <c r="J9" s="66"/>
      <c r="K9" s="66"/>
      <c r="L9" s="66"/>
      <c r="M9" s="69" t="str">
        <f>IF(K7&gt;K11,J7,J11)</f>
        <v>asptt -12</v>
      </c>
      <c r="P9" t="str">
        <f>IF(F7&lt;&gt;0,IF(F7&lt;F11,E7,E11),"")</f>
        <v>alpac -12</v>
      </c>
      <c r="Q9" t="str">
        <f>IF(K7&lt;K11,J7,J11)</f>
        <v>ligne -12</v>
      </c>
    </row>
    <row r="10" spans="1:17" ht="22.5" customHeight="1" thickBot="1" x14ac:dyDescent="0.35">
      <c r="A10" s="64"/>
      <c r="B10" s="65" t="str">
        <f>classement!B4</f>
        <v>thouaré -12</v>
      </c>
      <c r="C10" s="65">
        <f>'liste matchs tournoi '!F8</f>
        <v>222</v>
      </c>
      <c r="D10" s="66"/>
      <c r="E10" s="64"/>
      <c r="F10" s="64"/>
      <c r="G10" s="66"/>
      <c r="H10" s="66"/>
      <c r="I10" s="66"/>
      <c r="J10" s="66"/>
      <c r="K10" s="66"/>
      <c r="L10" s="66"/>
      <c r="M10" s="64"/>
    </row>
    <row r="11" spans="1:17" ht="22.5" customHeight="1" thickBot="1" x14ac:dyDescent="0.35">
      <c r="A11" s="64"/>
      <c r="B11" s="66"/>
      <c r="C11" s="66"/>
      <c r="D11" s="66"/>
      <c r="E11" s="65" t="str">
        <f>IF(C10&lt;&gt;0,IF(C10&gt;C12,B10,B12),"")</f>
        <v>thouaré -12</v>
      </c>
      <c r="F11" s="65">
        <f>'liste matchs tournoi '!G16</f>
        <v>26</v>
      </c>
      <c r="G11" s="66"/>
      <c r="H11" s="66"/>
      <c r="I11" s="66"/>
      <c r="J11" s="65" t="str">
        <f>IF(C10&lt;&gt;0,IF(C10&lt;C12,B10,B12),"")</f>
        <v>asptt -12</v>
      </c>
      <c r="K11" s="65">
        <f>'liste matchs tournoi '!G12</f>
        <v>18</v>
      </c>
      <c r="L11" s="66"/>
      <c r="M11" s="64"/>
    </row>
    <row r="12" spans="1:17" ht="22.5" customHeight="1" thickBot="1" x14ac:dyDescent="0.35">
      <c r="A12" s="64"/>
      <c r="B12" s="65" t="str">
        <f>classement!B5</f>
        <v>asptt -12</v>
      </c>
      <c r="C12" s="65">
        <f>'liste matchs tournoi '!G8</f>
        <v>10</v>
      </c>
      <c r="D12" s="66"/>
      <c r="E12" s="66"/>
      <c r="F12" s="66"/>
      <c r="G12" s="66"/>
      <c r="H12" s="66"/>
      <c r="I12" s="66"/>
      <c r="J12" s="66"/>
      <c r="K12" s="66"/>
      <c r="L12" s="66"/>
      <c r="M12" s="64"/>
    </row>
    <row r="13" spans="1:17" ht="22.5" customHeight="1" x14ac:dyDescent="0.3">
      <c r="A13" s="66"/>
      <c r="B13" s="6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4"/>
    </row>
    <row r="14" spans="1:17" ht="12" customHeight="1" thickBot="1" x14ac:dyDescent="0.35">
      <c r="A14" s="66"/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4"/>
    </row>
    <row r="15" spans="1:17" ht="12" hidden="1" customHeight="1" thickBot="1" x14ac:dyDescent="0.3">
      <c r="A15" s="56"/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</row>
    <row r="16" spans="1:17" ht="31.5" customHeight="1" thickBot="1" x14ac:dyDescent="0.3">
      <c r="D16" s="57">
        <f>'poules-équipes'!E2</f>
        <v>-14</v>
      </c>
    </row>
    <row r="17" spans="1:17" ht="12" customHeight="1" thickBot="1" x14ac:dyDescent="0.3">
      <c r="D17" s="58"/>
    </row>
    <row r="18" spans="1:17" ht="21" customHeight="1" thickBot="1" x14ac:dyDescent="0.4">
      <c r="B18" s="62" t="s">
        <v>39</v>
      </c>
      <c r="C18" s="63"/>
      <c r="E18" s="62" t="s">
        <v>37</v>
      </c>
      <c r="F18" s="63"/>
      <c r="J18" s="62" t="s">
        <v>38</v>
      </c>
      <c r="K18" s="63"/>
    </row>
    <row r="19" spans="1:17" ht="21" customHeight="1" thickBot="1" x14ac:dyDescent="0.35">
      <c r="E19" s="61"/>
      <c r="F19" s="61"/>
      <c r="G19" s="61"/>
    </row>
    <row r="20" spans="1:17" ht="22.5" customHeight="1" thickBot="1" x14ac:dyDescent="0.35">
      <c r="A20" s="64"/>
      <c r="B20" s="65" t="str">
        <f>classement!G3</f>
        <v>asptt-14</v>
      </c>
      <c r="C20" s="65">
        <f>'liste matchs tournoi '!F5</f>
        <v>3</v>
      </c>
      <c r="D20" s="66"/>
      <c r="E20" s="66"/>
      <c r="F20" s="66"/>
      <c r="G20" s="66"/>
      <c r="H20" s="66"/>
      <c r="I20" s="66"/>
      <c r="J20" s="66"/>
      <c r="K20" s="66"/>
      <c r="L20" s="66"/>
      <c r="M20" s="64"/>
    </row>
    <row r="21" spans="1:17" ht="22.5" customHeight="1" thickBot="1" x14ac:dyDescent="0.35">
      <c r="A21" s="64"/>
      <c r="B21" s="66"/>
      <c r="C21" s="66"/>
      <c r="D21" s="66"/>
      <c r="E21" s="65" t="str">
        <f>IF(C20&lt;&gt;0,IF(C20&gt;C22,B20,B22),"")</f>
        <v>tt -14</v>
      </c>
      <c r="F21" s="65">
        <f>'liste matchs tournoi '!F17</f>
        <v>27</v>
      </c>
      <c r="G21" s="66"/>
      <c r="H21" s="66"/>
      <c r="I21" s="66"/>
      <c r="J21" s="65" t="str">
        <f>IF(C20&lt;&gt;0,IF(C20&lt;C22,B20,B22),"")</f>
        <v>asptt-14</v>
      </c>
      <c r="K21" s="65">
        <f>'liste matchs tournoi '!F13</f>
        <v>19</v>
      </c>
      <c r="L21" s="66"/>
      <c r="M21" s="64"/>
    </row>
    <row r="22" spans="1:17" ht="22.5" customHeight="1" thickBot="1" x14ac:dyDescent="0.35">
      <c r="A22" s="64"/>
      <c r="B22" s="65" t="str">
        <f>classement!G6</f>
        <v>tt -14</v>
      </c>
      <c r="C22" s="65">
        <f>'liste matchs tournoi '!G5</f>
        <v>4</v>
      </c>
      <c r="D22" s="66"/>
      <c r="E22" s="66"/>
      <c r="F22" s="66"/>
      <c r="G22" s="66"/>
      <c r="H22" s="67"/>
      <c r="I22" s="66"/>
      <c r="J22" s="66"/>
      <c r="K22" s="66"/>
      <c r="L22" s="66"/>
      <c r="M22" s="64"/>
      <c r="P22" t="s">
        <v>42</v>
      </c>
      <c r="Q22" t="s">
        <v>44</v>
      </c>
    </row>
    <row r="23" spans="1:17" ht="22.5" customHeight="1" thickBot="1" x14ac:dyDescent="0.35">
      <c r="A23" s="64"/>
      <c r="B23" s="66"/>
      <c r="C23" s="66"/>
      <c r="D23" s="66"/>
      <c r="E23" s="66"/>
      <c r="F23" s="66"/>
      <c r="G23" s="66"/>
      <c r="H23" s="68" t="str">
        <f>IF(F21&lt;&gt;0,IF(F21&gt;F25,E21,E25),"")</f>
        <v>thouaré -14</v>
      </c>
      <c r="I23" s="66"/>
      <c r="J23" s="66"/>
      <c r="K23" s="66"/>
      <c r="L23" s="66"/>
      <c r="M23" s="69" t="str">
        <f>IF(K21&gt;K25,J21,J25)</f>
        <v>alpac - 14</v>
      </c>
      <c r="P23" t="str">
        <f>IF(F21&lt;&gt;0,IF(F21&lt;F25,E21,E25),"")</f>
        <v>tt -14</v>
      </c>
      <c r="Q23" t="str">
        <f>IF(K21&lt;K25,J21,J25)</f>
        <v>asptt-14</v>
      </c>
    </row>
    <row r="24" spans="1:17" ht="22.5" customHeight="1" thickBot="1" x14ac:dyDescent="0.35">
      <c r="A24" s="64"/>
      <c r="B24" s="65" t="str">
        <f>classement!G4</f>
        <v>alpac - 14</v>
      </c>
      <c r="C24" s="65">
        <f>'liste matchs tournoi '!F9</f>
        <v>11</v>
      </c>
      <c r="D24" s="66"/>
      <c r="E24" s="64"/>
      <c r="F24" s="64"/>
      <c r="G24" s="66"/>
      <c r="H24" s="66"/>
      <c r="I24" s="66"/>
      <c r="J24" s="66"/>
      <c r="K24" s="66"/>
      <c r="L24" s="66"/>
      <c r="M24" s="64"/>
    </row>
    <row r="25" spans="1:17" ht="22.5" customHeight="1" thickBot="1" x14ac:dyDescent="0.35">
      <c r="A25" s="64"/>
      <c r="B25" s="66"/>
      <c r="C25" s="66"/>
      <c r="D25" s="66"/>
      <c r="E25" s="65" t="str">
        <f>IF(C24&lt;&gt;0,IF(C24&gt;C26,B24,B26),"")</f>
        <v>thouaré -14</v>
      </c>
      <c r="F25" s="65">
        <f>'liste matchs tournoi '!G17</f>
        <v>28</v>
      </c>
      <c r="G25" s="66"/>
      <c r="H25" s="66"/>
      <c r="I25" s="66"/>
      <c r="J25" s="65" t="str">
        <f>IF(C24&lt;&gt;0,IF(C24&lt;C26,B24,B26),"")</f>
        <v>alpac - 14</v>
      </c>
      <c r="K25" s="65">
        <f>'liste matchs tournoi '!G13</f>
        <v>20</v>
      </c>
      <c r="L25" s="66"/>
      <c r="M25" s="64"/>
    </row>
    <row r="26" spans="1:17" ht="22.5" customHeight="1" thickBot="1" x14ac:dyDescent="0.35">
      <c r="A26" s="64"/>
      <c r="B26" s="65" t="str">
        <f>classement!G5</f>
        <v>thouaré -14</v>
      </c>
      <c r="C26" s="65">
        <f>'liste matchs tournoi '!G9</f>
        <v>12</v>
      </c>
      <c r="D26" s="66"/>
      <c r="E26" s="66"/>
      <c r="F26" s="66"/>
      <c r="G26" s="66"/>
      <c r="H26" s="66"/>
      <c r="I26" s="66"/>
      <c r="J26" s="66"/>
      <c r="K26" s="66"/>
      <c r="L26" s="66"/>
      <c r="M26" s="64"/>
    </row>
    <row r="27" spans="1:17" ht="22.5" customHeight="1" x14ac:dyDescent="0.3">
      <c r="A27" s="64"/>
      <c r="B27" s="64"/>
      <c r="C27" s="64"/>
      <c r="D27" s="64"/>
      <c r="E27" s="64"/>
      <c r="F27" s="64"/>
      <c r="G27" s="64"/>
      <c r="H27" s="64"/>
      <c r="I27" s="64"/>
      <c r="J27" s="64"/>
      <c r="K27" s="66"/>
      <c r="L27" s="66"/>
      <c r="M27" s="64"/>
    </row>
    <row r="29" spans="1:17" ht="15.75" thickBot="1" x14ac:dyDescent="0.3"/>
    <row r="30" spans="1:17" ht="24" thickBot="1" x14ac:dyDescent="0.3">
      <c r="D30" s="57">
        <f>'poules-équipes'!H2</f>
        <v>-16</v>
      </c>
    </row>
    <row r="31" spans="1:17" ht="24" thickBot="1" x14ac:dyDescent="0.3">
      <c r="D31" s="58"/>
    </row>
    <row r="32" spans="1:17" ht="21.75" thickBot="1" x14ac:dyDescent="0.4">
      <c r="B32" s="62" t="s">
        <v>39</v>
      </c>
      <c r="C32" s="63"/>
      <c r="E32" s="62" t="s">
        <v>37</v>
      </c>
      <c r="F32" s="63"/>
      <c r="J32" s="62" t="s">
        <v>38</v>
      </c>
      <c r="K32" s="63"/>
    </row>
    <row r="33" spans="1:17" ht="19.5" thickBot="1" x14ac:dyDescent="0.35">
      <c r="A33" s="64"/>
      <c r="B33" s="64"/>
      <c r="C33" s="64"/>
      <c r="D33" s="64"/>
      <c r="E33" s="61"/>
      <c r="F33" s="61"/>
      <c r="G33" s="61"/>
      <c r="H33" s="64"/>
      <c r="I33" s="64"/>
      <c r="J33" s="64"/>
      <c r="K33" s="64"/>
      <c r="L33" s="64"/>
      <c r="M33" s="64"/>
    </row>
    <row r="34" spans="1:17" ht="19.5" thickBot="1" x14ac:dyDescent="0.35">
      <c r="A34" s="64"/>
      <c r="B34" s="65" t="str">
        <f>classement!L3</f>
        <v>thouaré -16</v>
      </c>
      <c r="C34" s="65">
        <f>'liste matchs tournoi '!F6</f>
        <v>5</v>
      </c>
      <c r="D34" s="66"/>
      <c r="E34" s="66"/>
      <c r="F34" s="66"/>
      <c r="G34" s="66"/>
      <c r="H34" s="66"/>
      <c r="I34" s="66"/>
      <c r="J34" s="66"/>
      <c r="K34" s="66"/>
      <c r="L34" s="66"/>
      <c r="M34" s="64"/>
    </row>
    <row r="35" spans="1:17" ht="19.5" thickBot="1" x14ac:dyDescent="0.35">
      <c r="A35" s="64"/>
      <c r="B35" s="66"/>
      <c r="C35" s="66"/>
      <c r="D35" s="66"/>
      <c r="E35" s="65" t="str">
        <f>IF(C34&lt;&gt;0,IF(C34&gt;C36,B34,B36),"")</f>
        <v>alpac -16</v>
      </c>
      <c r="F35" s="65">
        <f>'liste matchs tournoi '!F18</f>
        <v>29</v>
      </c>
      <c r="G35" s="66"/>
      <c r="H35" s="66"/>
      <c r="I35" s="66"/>
      <c r="J35" s="65" t="str">
        <f>IF(C34&lt;&gt;0,IF(C34&lt;C36,B34,B36),"")</f>
        <v>thouaré -16</v>
      </c>
      <c r="K35" s="65">
        <f>'liste matchs tournoi '!F14</f>
        <v>21</v>
      </c>
      <c r="L35" s="66"/>
      <c r="M35" s="64"/>
    </row>
    <row r="36" spans="1:17" ht="19.5" thickBot="1" x14ac:dyDescent="0.35">
      <c r="A36" s="64"/>
      <c r="B36" s="65" t="str">
        <f>classement!L6</f>
        <v>alpac -16</v>
      </c>
      <c r="C36" s="65">
        <f>'liste matchs tournoi '!G6</f>
        <v>6</v>
      </c>
      <c r="D36" s="66"/>
      <c r="E36" s="66"/>
      <c r="F36" s="66"/>
      <c r="G36" s="66"/>
      <c r="H36" s="67"/>
      <c r="I36" s="66"/>
      <c r="J36" s="66"/>
      <c r="K36" s="66"/>
      <c r="L36" s="66"/>
      <c r="M36" s="64"/>
      <c r="P36" t="s">
        <v>42</v>
      </c>
      <c r="Q36" t="s">
        <v>43</v>
      </c>
    </row>
    <row r="37" spans="1:17" ht="19.5" thickBot="1" x14ac:dyDescent="0.35">
      <c r="A37" s="64"/>
      <c r="B37" s="66"/>
      <c r="C37" s="66"/>
      <c r="D37" s="66"/>
      <c r="E37" s="66"/>
      <c r="F37" s="66"/>
      <c r="G37" s="66"/>
      <c r="H37" s="68" t="str">
        <f>IF(F35&lt;&gt;0,IF(F35&gt;F39,E35,E39),"")</f>
        <v>ASPTT -16</v>
      </c>
      <c r="I37" s="66"/>
      <c r="J37" s="66"/>
      <c r="K37" s="66"/>
      <c r="L37" s="66"/>
      <c r="M37" s="69" t="str">
        <f>IF(K35&gt;K39,J35,J39)</f>
        <v>aaaaaaaaa -16</v>
      </c>
      <c r="P37" t="str">
        <f>IF(F35&lt;&gt;0,IF(F35&lt;F39,E35,E39),"")</f>
        <v>alpac -16</v>
      </c>
      <c r="Q37" t="str">
        <f>IF(K35&lt;K39,J35,J39)</f>
        <v>thouaré -16</v>
      </c>
    </row>
    <row r="38" spans="1:17" ht="19.5" thickBot="1" x14ac:dyDescent="0.35">
      <c r="A38" s="64"/>
      <c r="B38" s="65" t="str">
        <f>classement!L4</f>
        <v>aaaaaaaaa -16</v>
      </c>
      <c r="C38" s="65">
        <f>'liste matchs tournoi '!F10</f>
        <v>13</v>
      </c>
      <c r="D38" s="66"/>
      <c r="E38" s="64"/>
      <c r="F38" s="64"/>
      <c r="G38" s="66"/>
      <c r="H38" s="66"/>
      <c r="I38" s="66"/>
      <c r="J38" s="66"/>
      <c r="K38" s="66"/>
      <c r="L38" s="66"/>
      <c r="M38" s="64"/>
    </row>
    <row r="39" spans="1:17" ht="19.5" thickBot="1" x14ac:dyDescent="0.35">
      <c r="A39" s="64"/>
      <c r="B39" s="66"/>
      <c r="C39" s="66"/>
      <c r="D39" s="66"/>
      <c r="E39" s="65" t="str">
        <f>IF(C38&lt;&gt;0,IF(C38&gt;C40,B38,B40),"")</f>
        <v>ASPTT -16</v>
      </c>
      <c r="F39" s="65">
        <f>'liste matchs tournoi '!G18</f>
        <v>30</v>
      </c>
      <c r="G39" s="66"/>
      <c r="H39" s="66"/>
      <c r="I39" s="66"/>
      <c r="J39" s="65" t="str">
        <f>IF(C38&lt;&gt;0,IF(C38&lt;C40,B38,B40),"")</f>
        <v>aaaaaaaaa -16</v>
      </c>
      <c r="K39" s="65">
        <f>'liste matchs tournoi '!G14</f>
        <v>22</v>
      </c>
      <c r="L39" s="66"/>
      <c r="M39" s="64"/>
    </row>
    <row r="40" spans="1:17" ht="19.5" thickBot="1" x14ac:dyDescent="0.35">
      <c r="A40" s="64"/>
      <c r="B40" s="65" t="str">
        <f>classement!L5</f>
        <v>ASPTT -16</v>
      </c>
      <c r="C40" s="65">
        <f>'liste matchs tournoi '!G10</f>
        <v>14</v>
      </c>
      <c r="D40" s="66"/>
      <c r="E40" s="66"/>
      <c r="F40" s="66"/>
      <c r="G40" s="66"/>
      <c r="H40" s="66"/>
      <c r="I40" s="66"/>
      <c r="J40" s="66"/>
      <c r="K40" s="66"/>
      <c r="L40" s="66"/>
      <c r="M40" s="64"/>
    </row>
    <row r="41" spans="1:17" ht="18.75" x14ac:dyDescent="0.3">
      <c r="A41" s="64"/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</row>
    <row r="43" spans="1:17" ht="15.75" thickBot="1" x14ac:dyDescent="0.3"/>
    <row r="44" spans="1:17" ht="24" thickBot="1" x14ac:dyDescent="0.3">
      <c r="D44" s="57">
        <f>'poules-équipes'!K2</f>
        <v>-18</v>
      </c>
    </row>
    <row r="45" spans="1:17" ht="24" thickBot="1" x14ac:dyDescent="0.3">
      <c r="D45" s="58"/>
    </row>
    <row r="46" spans="1:17" ht="21.75" thickBot="1" x14ac:dyDescent="0.4">
      <c r="B46" s="62" t="s">
        <v>39</v>
      </c>
      <c r="C46" s="63"/>
      <c r="E46" s="62" t="s">
        <v>37</v>
      </c>
      <c r="F46" s="63"/>
      <c r="J46" s="62" t="s">
        <v>38</v>
      </c>
      <c r="K46" s="63"/>
    </row>
    <row r="47" spans="1:17" ht="19.5" thickBot="1" x14ac:dyDescent="0.35">
      <c r="E47" s="61"/>
      <c r="F47" s="61"/>
      <c r="G47" s="61"/>
    </row>
    <row r="48" spans="1:17" ht="19.5" thickBot="1" x14ac:dyDescent="0.35">
      <c r="A48" s="64"/>
      <c r="B48" s="65" t="str">
        <f>classement!Q3</f>
        <v>thouaré -18</v>
      </c>
      <c r="C48" s="65">
        <f>'liste matchs tournoi '!F7</f>
        <v>7</v>
      </c>
      <c r="D48" s="66"/>
      <c r="E48" s="66"/>
      <c r="F48" s="66"/>
      <c r="G48" s="66"/>
      <c r="H48" s="66"/>
      <c r="I48" s="66"/>
      <c r="J48" s="66"/>
      <c r="K48" s="66"/>
      <c r="L48" s="66"/>
      <c r="M48" s="64"/>
      <c r="N48" s="64"/>
    </row>
    <row r="49" spans="1:17" ht="19.5" thickBot="1" x14ac:dyDescent="0.35">
      <c r="A49" s="64"/>
      <c r="B49" s="66"/>
      <c r="C49" s="66"/>
      <c r="D49" s="66"/>
      <c r="E49" s="65" t="str">
        <f>IF(C48&lt;&gt;0,IF(C48&gt;C50,B48,B50),"")</f>
        <v>alpac -18</v>
      </c>
      <c r="F49" s="65">
        <f>'liste matchs tournoi '!F19</f>
        <v>31</v>
      </c>
      <c r="G49" s="66"/>
      <c r="H49" s="66"/>
      <c r="I49" s="66"/>
      <c r="J49" s="65" t="str">
        <f>IF(C48&lt;&gt;0,IF(C48&lt;C50,B48,B50),"")</f>
        <v>thouaré -18</v>
      </c>
      <c r="K49" s="65">
        <f>'liste matchs tournoi '!F15</f>
        <v>23</v>
      </c>
      <c r="L49" s="66"/>
      <c r="M49" s="64"/>
      <c r="N49" s="64"/>
    </row>
    <row r="50" spans="1:17" ht="19.5" thickBot="1" x14ac:dyDescent="0.35">
      <c r="A50" s="64"/>
      <c r="B50" s="65" t="str">
        <f>classement!Q6</f>
        <v>alpac -18</v>
      </c>
      <c r="C50" s="65">
        <f>'liste matchs tournoi '!G7</f>
        <v>8</v>
      </c>
      <c r="D50" s="66"/>
      <c r="E50" s="66"/>
      <c r="F50" s="66"/>
      <c r="G50" s="66"/>
      <c r="H50" s="67"/>
      <c r="I50" s="66"/>
      <c r="J50" s="66"/>
      <c r="K50" s="66"/>
      <c r="L50" s="66"/>
      <c r="M50" s="64"/>
      <c r="N50" s="64"/>
      <c r="P50" t="s">
        <v>45</v>
      </c>
      <c r="Q50" t="s">
        <v>43</v>
      </c>
    </row>
    <row r="51" spans="1:17" ht="19.5" thickBot="1" x14ac:dyDescent="0.35">
      <c r="A51" s="64"/>
      <c r="B51" s="66"/>
      <c r="C51" s="66"/>
      <c r="D51" s="66"/>
      <c r="E51" s="66"/>
      <c r="F51" s="66"/>
      <c r="G51" s="66"/>
      <c r="H51" s="68" t="str">
        <f>IF(F49&lt;&gt;0,IF(F49&gt;F53,E49,E53),"")</f>
        <v>ASPTT -18</v>
      </c>
      <c r="I51" s="66"/>
      <c r="J51" s="66"/>
      <c r="K51" s="66"/>
      <c r="L51" s="66"/>
      <c r="M51" s="69" t="str">
        <f>IF(K49&gt;K53,J49,J53)</f>
        <v>lig -18</v>
      </c>
      <c r="N51" s="64"/>
      <c r="P51" t="str">
        <f>IF(F49&lt;&gt;0,IF(F49&lt;F53,E49,E53),"")</f>
        <v>alpac -18</v>
      </c>
      <c r="Q51" t="str">
        <f>IF(K49&lt;K53,J49,J53)</f>
        <v>thouaré -18</v>
      </c>
    </row>
    <row r="52" spans="1:17" ht="19.5" thickBot="1" x14ac:dyDescent="0.35">
      <c r="A52" s="64"/>
      <c r="B52" s="65" t="str">
        <f>classement!Q4</f>
        <v>lig -18</v>
      </c>
      <c r="C52" s="65">
        <f>'liste matchs tournoi '!F11</f>
        <v>15</v>
      </c>
      <c r="D52" s="66"/>
      <c r="E52" s="64"/>
      <c r="F52" s="64"/>
      <c r="G52" s="66"/>
      <c r="H52" s="66"/>
      <c r="I52" s="66"/>
      <c r="J52" s="66"/>
      <c r="K52" s="66"/>
      <c r="L52" s="66"/>
      <c r="M52" s="64"/>
      <c r="N52" s="64"/>
    </row>
    <row r="53" spans="1:17" ht="19.5" thickBot="1" x14ac:dyDescent="0.35">
      <c r="A53" s="64"/>
      <c r="B53" s="66"/>
      <c r="C53" s="66"/>
      <c r="D53" s="66"/>
      <c r="E53" s="65" t="str">
        <f>IF(C52&lt;&gt;0,IF(C52&gt;C54,B52,B54),"")</f>
        <v>ASPTT -18</v>
      </c>
      <c r="F53" s="65">
        <f>'liste matchs tournoi '!G19</f>
        <v>32</v>
      </c>
      <c r="G53" s="66"/>
      <c r="H53" s="66"/>
      <c r="I53" s="66"/>
      <c r="J53" s="65" t="str">
        <f>IF(C52&lt;&gt;0,IF(C52&lt;C54,B52,B54),"")</f>
        <v>lig -18</v>
      </c>
      <c r="K53" s="65">
        <f>'liste matchs tournoi '!G15</f>
        <v>24</v>
      </c>
      <c r="L53" s="66"/>
      <c r="M53" s="64"/>
      <c r="N53" s="64"/>
    </row>
    <row r="54" spans="1:17" ht="19.5" thickBot="1" x14ac:dyDescent="0.35">
      <c r="A54" s="64"/>
      <c r="B54" s="65" t="str">
        <f>classement!Q5</f>
        <v>ASPTT -18</v>
      </c>
      <c r="C54" s="65">
        <f>'liste matchs tournoi '!G11</f>
        <v>16</v>
      </c>
      <c r="D54" s="66"/>
      <c r="E54" s="66"/>
      <c r="F54" s="66"/>
      <c r="G54" s="66"/>
      <c r="H54" s="66"/>
      <c r="I54" s="66"/>
      <c r="J54" s="66"/>
      <c r="K54" s="66"/>
      <c r="L54" s="66"/>
      <c r="M54" s="64"/>
      <c r="N54" s="64"/>
    </row>
    <row r="55" spans="1:17" ht="18.75" x14ac:dyDescent="0.3">
      <c r="A55" s="64"/>
      <c r="B55" s="64"/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</row>
    <row r="56" spans="1:17" ht="18.75" x14ac:dyDescent="0.3">
      <c r="A56" s="64"/>
      <c r="B56" s="64"/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</row>
    <row r="57" spans="1:17" ht="18.75" x14ac:dyDescent="0.3">
      <c r="A57" s="64"/>
      <c r="B57" s="64"/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64"/>
    </row>
  </sheetData>
  <sheetProtection selectLockedCells="1"/>
  <mergeCells count="12">
    <mergeCell ref="B46:C46"/>
    <mergeCell ref="E46:F46"/>
    <mergeCell ref="J46:K46"/>
    <mergeCell ref="B32:C32"/>
    <mergeCell ref="E32:F32"/>
    <mergeCell ref="J32:K32"/>
    <mergeCell ref="B4:C4"/>
    <mergeCell ref="J4:K4"/>
    <mergeCell ref="E4:F4"/>
    <mergeCell ref="B18:C18"/>
    <mergeCell ref="E18:F18"/>
    <mergeCell ref="J18:K18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workbookViewId="0">
      <selection activeCell="F16" sqref="F16"/>
    </sheetView>
  </sheetViews>
  <sheetFormatPr baseColWidth="10" defaultRowHeight="15" x14ac:dyDescent="0.25"/>
  <cols>
    <col min="1" max="1" width="25.7109375" customWidth="1"/>
    <col min="2" max="2" width="15.7109375" customWidth="1"/>
    <col min="3" max="3" width="26.28515625" style="1" customWidth="1"/>
    <col min="4" max="4" width="24.28515625" customWidth="1"/>
    <col min="5" max="5" width="23.7109375" customWidth="1"/>
    <col min="6" max="6" width="13" customWidth="1"/>
    <col min="7" max="7" width="13.7109375" customWidth="1"/>
  </cols>
  <sheetData>
    <row r="1" spans="1:11" ht="15.75" thickBot="1" x14ac:dyDescent="0.3">
      <c r="A1" s="3" t="s">
        <v>9</v>
      </c>
      <c r="B1" s="6">
        <v>0.625</v>
      </c>
      <c r="D1" s="4" t="s">
        <v>8</v>
      </c>
      <c r="E1" s="7">
        <v>1.0416666666666666E-2</v>
      </c>
      <c r="G1" s="5" t="s">
        <v>7</v>
      </c>
      <c r="H1" s="8">
        <v>1.3888888888888889E-3</v>
      </c>
    </row>
    <row r="2" spans="1:11" ht="21" x14ac:dyDescent="0.35">
      <c r="A2" s="70"/>
      <c r="B2" s="70"/>
      <c r="C2" s="23"/>
      <c r="D2" s="70"/>
      <c r="E2" s="70"/>
      <c r="F2" s="70"/>
      <c r="G2" s="70"/>
      <c r="H2" s="70"/>
      <c r="I2" s="70"/>
      <c r="J2" s="70"/>
      <c r="K2" s="70"/>
    </row>
    <row r="3" spans="1:11" ht="21.75" thickBot="1" x14ac:dyDescent="0.4">
      <c r="A3" s="71" t="s">
        <v>2</v>
      </c>
      <c r="B3" s="71" t="s">
        <v>3</v>
      </c>
      <c r="C3" s="71" t="s">
        <v>40</v>
      </c>
      <c r="D3" s="71" t="s">
        <v>0</v>
      </c>
      <c r="E3" s="71" t="s">
        <v>12</v>
      </c>
      <c r="F3" s="71" t="s">
        <v>5</v>
      </c>
      <c r="G3" s="71" t="s">
        <v>6</v>
      </c>
      <c r="H3" s="70"/>
      <c r="I3" s="70"/>
      <c r="J3" s="70"/>
      <c r="K3" s="70"/>
    </row>
    <row r="4" spans="1:11" ht="21" x14ac:dyDescent="0.35">
      <c r="A4" s="78">
        <f>B1</f>
        <v>0.625</v>
      </c>
      <c r="B4" s="72">
        <f>'poules-équipes'!B2</f>
        <v>-12</v>
      </c>
      <c r="C4" s="72" t="s">
        <v>39</v>
      </c>
      <c r="D4" s="72" t="str">
        <f>tournoi!B6</f>
        <v>ligne -12</v>
      </c>
      <c r="E4" s="119" t="str">
        <f>tournoi!B8</f>
        <v>alpac -12</v>
      </c>
      <c r="F4" s="131">
        <v>1</v>
      </c>
      <c r="G4" s="126">
        <v>2</v>
      </c>
      <c r="H4" s="70"/>
      <c r="I4" s="70"/>
      <c r="J4" s="70"/>
      <c r="K4" s="70"/>
    </row>
    <row r="5" spans="1:11" ht="21" x14ac:dyDescent="0.35">
      <c r="A5" s="79">
        <f>IF(OR(E4=0,D4=0),A4,A4+$E$1+$H$1)</f>
        <v>0.63680555555555551</v>
      </c>
      <c r="B5" s="73">
        <f>'poules-équipes'!E2</f>
        <v>-14</v>
      </c>
      <c r="C5" s="73" t="s">
        <v>39</v>
      </c>
      <c r="D5" s="73" t="str">
        <f>tournoi!B20</f>
        <v>asptt-14</v>
      </c>
      <c r="E5" s="120" t="str">
        <f>tournoi!B22</f>
        <v>tt -14</v>
      </c>
      <c r="F5" s="132">
        <v>3</v>
      </c>
      <c r="G5" s="127">
        <v>4</v>
      </c>
      <c r="H5" s="70"/>
      <c r="I5" s="70"/>
      <c r="J5" s="70"/>
      <c r="K5" s="70"/>
    </row>
    <row r="6" spans="1:11" ht="21" x14ac:dyDescent="0.35">
      <c r="A6" s="79">
        <f t="shared" ref="A6:A19" si="0">IF(OR(E6=0,D6=0),A5,A5+$E$1+$H$1)</f>
        <v>0.64861111111111103</v>
      </c>
      <c r="B6" s="73">
        <f>'poules-équipes'!H2</f>
        <v>-16</v>
      </c>
      <c r="C6" s="73" t="s">
        <v>39</v>
      </c>
      <c r="D6" s="73" t="str">
        <f>tournoi!B34</f>
        <v>thouaré -16</v>
      </c>
      <c r="E6" s="120" t="str">
        <f>tournoi!B36</f>
        <v>alpac -16</v>
      </c>
      <c r="F6" s="132">
        <v>5</v>
      </c>
      <c r="G6" s="127">
        <v>6</v>
      </c>
      <c r="H6" s="70"/>
      <c r="I6" s="70"/>
      <c r="J6" s="70"/>
      <c r="K6" s="70"/>
    </row>
    <row r="7" spans="1:11" ht="21" x14ac:dyDescent="0.35">
      <c r="A7" s="79">
        <f t="shared" si="0"/>
        <v>0.66041666666666654</v>
      </c>
      <c r="B7" s="73">
        <f>'poules-équipes'!K2</f>
        <v>-18</v>
      </c>
      <c r="C7" s="73" t="s">
        <v>39</v>
      </c>
      <c r="D7" s="73" t="str">
        <f>tournoi!B48</f>
        <v>thouaré -18</v>
      </c>
      <c r="E7" s="120" t="str">
        <f>tournoi!B50</f>
        <v>alpac -18</v>
      </c>
      <c r="F7" s="132">
        <v>7</v>
      </c>
      <c r="G7" s="127">
        <v>8</v>
      </c>
      <c r="H7" s="70"/>
      <c r="I7" s="70"/>
      <c r="J7" s="70"/>
      <c r="K7" s="70"/>
    </row>
    <row r="8" spans="1:11" ht="21" x14ac:dyDescent="0.35">
      <c r="A8" s="79">
        <f t="shared" si="0"/>
        <v>0.67222222222222205</v>
      </c>
      <c r="B8" s="73">
        <v>-12</v>
      </c>
      <c r="C8" s="73" t="s">
        <v>39</v>
      </c>
      <c r="D8" s="73" t="str">
        <f>tournoi!B10</f>
        <v>thouaré -12</v>
      </c>
      <c r="E8" s="120" t="str">
        <f>tournoi!B12</f>
        <v>asptt -12</v>
      </c>
      <c r="F8" s="132">
        <v>222</v>
      </c>
      <c r="G8" s="127">
        <v>10</v>
      </c>
      <c r="H8" s="70"/>
      <c r="I8" s="70"/>
      <c r="J8" s="70"/>
      <c r="K8" s="70"/>
    </row>
    <row r="9" spans="1:11" ht="21" x14ac:dyDescent="0.35">
      <c r="A9" s="79">
        <f t="shared" si="0"/>
        <v>0.68402777777777757</v>
      </c>
      <c r="B9" s="73">
        <v>-14</v>
      </c>
      <c r="C9" s="73" t="s">
        <v>39</v>
      </c>
      <c r="D9" s="73" t="str">
        <f>tournoi!B24</f>
        <v>alpac - 14</v>
      </c>
      <c r="E9" s="120" t="str">
        <f>tournoi!B26</f>
        <v>thouaré -14</v>
      </c>
      <c r="F9" s="132">
        <v>11</v>
      </c>
      <c r="G9" s="127">
        <v>12</v>
      </c>
      <c r="H9" s="70"/>
      <c r="I9" s="70"/>
      <c r="J9" s="70"/>
      <c r="K9" s="70"/>
    </row>
    <row r="10" spans="1:11" ht="21" x14ac:dyDescent="0.35">
      <c r="A10" s="79">
        <f t="shared" si="0"/>
        <v>0.69583333333333308</v>
      </c>
      <c r="B10" s="73">
        <v>-16</v>
      </c>
      <c r="C10" s="73" t="s">
        <v>39</v>
      </c>
      <c r="D10" s="73" t="str">
        <f>tournoi!B38</f>
        <v>aaaaaaaaa -16</v>
      </c>
      <c r="E10" s="120" t="str">
        <f>tournoi!B40</f>
        <v>ASPTT -16</v>
      </c>
      <c r="F10" s="132">
        <v>13</v>
      </c>
      <c r="G10" s="127">
        <v>14</v>
      </c>
      <c r="H10" s="70"/>
      <c r="I10" s="70"/>
      <c r="J10" s="70"/>
      <c r="K10" s="70"/>
    </row>
    <row r="11" spans="1:11" ht="21.75" thickBot="1" x14ac:dyDescent="0.4">
      <c r="A11" s="80">
        <f t="shared" si="0"/>
        <v>0.7076388888888886</v>
      </c>
      <c r="B11" s="76">
        <v>-18</v>
      </c>
      <c r="C11" s="76" t="s">
        <v>39</v>
      </c>
      <c r="D11" s="76" t="str">
        <f>tournoi!B52</f>
        <v>lig -18</v>
      </c>
      <c r="E11" s="121" t="str">
        <f>tournoi!B54</f>
        <v>ASPTT -18</v>
      </c>
      <c r="F11" s="133">
        <v>15</v>
      </c>
      <c r="G11" s="128">
        <v>16</v>
      </c>
      <c r="H11" s="70"/>
      <c r="I11" s="70"/>
      <c r="J11" s="70"/>
      <c r="K11" s="70"/>
    </row>
    <row r="12" spans="1:11" ht="21" x14ac:dyDescent="0.35">
      <c r="A12" s="78">
        <f t="shared" si="0"/>
        <v>0.71944444444444411</v>
      </c>
      <c r="B12" s="72">
        <v>-12</v>
      </c>
      <c r="C12" s="72" t="s">
        <v>38</v>
      </c>
      <c r="D12" s="77" t="str">
        <f>tournoi!J7</f>
        <v>ligne -12</v>
      </c>
      <c r="E12" s="122" t="str">
        <f>tournoi!J11</f>
        <v>asptt -12</v>
      </c>
      <c r="F12" s="131">
        <v>17</v>
      </c>
      <c r="G12" s="126">
        <v>18</v>
      </c>
      <c r="H12" s="70"/>
      <c r="I12" s="70"/>
      <c r="J12" s="70"/>
      <c r="K12" s="70"/>
    </row>
    <row r="13" spans="1:11" ht="21" x14ac:dyDescent="0.35">
      <c r="A13" s="79">
        <f t="shared" si="0"/>
        <v>0.73124999999999962</v>
      </c>
      <c r="B13" s="73">
        <v>-14</v>
      </c>
      <c r="C13" s="73" t="s">
        <v>38</v>
      </c>
      <c r="D13" s="76" t="str">
        <f>tournoi!J21</f>
        <v>asptt-14</v>
      </c>
      <c r="E13" s="121" t="str">
        <f>tournoi!J25</f>
        <v>alpac - 14</v>
      </c>
      <c r="F13" s="132">
        <v>19</v>
      </c>
      <c r="G13" s="127">
        <v>20</v>
      </c>
      <c r="H13" s="70"/>
      <c r="I13" s="70"/>
      <c r="J13" s="70"/>
      <c r="K13" s="70"/>
    </row>
    <row r="14" spans="1:11" ht="21" x14ac:dyDescent="0.35">
      <c r="A14" s="79">
        <f t="shared" si="0"/>
        <v>0.74305555555555514</v>
      </c>
      <c r="B14" s="73">
        <v>-16</v>
      </c>
      <c r="C14" s="73" t="s">
        <v>38</v>
      </c>
      <c r="D14" s="76" t="str">
        <f>tournoi!J35</f>
        <v>thouaré -16</v>
      </c>
      <c r="E14" s="121" t="str">
        <f>tournoi!J39</f>
        <v>aaaaaaaaa -16</v>
      </c>
      <c r="F14" s="132">
        <v>21</v>
      </c>
      <c r="G14" s="127">
        <v>22</v>
      </c>
      <c r="H14" s="70"/>
      <c r="I14" s="70"/>
      <c r="J14" s="70"/>
      <c r="K14" s="70"/>
    </row>
    <row r="15" spans="1:11" ht="21.75" thickBot="1" x14ac:dyDescent="0.4">
      <c r="A15" s="81">
        <f t="shared" si="0"/>
        <v>0.75486111111111065</v>
      </c>
      <c r="B15" s="74">
        <v>-18</v>
      </c>
      <c r="C15" s="74" t="s">
        <v>38</v>
      </c>
      <c r="D15" s="74" t="str">
        <f>tournoi!J49</f>
        <v>thouaré -18</v>
      </c>
      <c r="E15" s="123" t="str">
        <f>tournoi!J53</f>
        <v>lig -18</v>
      </c>
      <c r="F15" s="134">
        <v>23</v>
      </c>
      <c r="G15" s="129">
        <v>24</v>
      </c>
      <c r="H15" s="70"/>
      <c r="I15" s="70"/>
      <c r="J15" s="70"/>
      <c r="K15" s="70"/>
    </row>
    <row r="16" spans="1:11" ht="21" x14ac:dyDescent="0.35">
      <c r="A16" s="90">
        <f t="shared" si="0"/>
        <v>0.76666666666666616</v>
      </c>
      <c r="B16" s="75">
        <v>-12</v>
      </c>
      <c r="C16" s="75" t="s">
        <v>37</v>
      </c>
      <c r="D16" s="75" t="str">
        <f>tournoi!E7</f>
        <v>alpac -12</v>
      </c>
      <c r="E16" s="124" t="str">
        <f>tournoi!E11</f>
        <v>thouaré -12</v>
      </c>
      <c r="F16" s="135">
        <v>25</v>
      </c>
      <c r="G16" s="130">
        <v>26</v>
      </c>
      <c r="H16" s="70"/>
      <c r="I16" s="70"/>
      <c r="J16" s="70"/>
      <c r="K16" s="70"/>
    </row>
    <row r="17" spans="1:11" ht="21" x14ac:dyDescent="0.35">
      <c r="A17" s="79">
        <f t="shared" si="0"/>
        <v>0.77847222222222168</v>
      </c>
      <c r="B17" s="73">
        <v>-14</v>
      </c>
      <c r="C17" s="73" t="s">
        <v>37</v>
      </c>
      <c r="D17" s="73" t="str">
        <f>tournoi!E21</f>
        <v>tt -14</v>
      </c>
      <c r="E17" s="120" t="str">
        <f>tournoi!E25</f>
        <v>thouaré -14</v>
      </c>
      <c r="F17" s="132">
        <v>27</v>
      </c>
      <c r="G17" s="127">
        <v>28</v>
      </c>
      <c r="H17" s="70"/>
      <c r="I17" s="70"/>
      <c r="J17" s="70"/>
      <c r="K17" s="70"/>
    </row>
    <row r="18" spans="1:11" ht="21" x14ac:dyDescent="0.35">
      <c r="A18" s="79">
        <f t="shared" si="0"/>
        <v>0.79027777777777719</v>
      </c>
      <c r="B18" s="73">
        <v>-16</v>
      </c>
      <c r="C18" s="73" t="s">
        <v>37</v>
      </c>
      <c r="D18" s="73" t="str">
        <f>tournoi!E35</f>
        <v>alpac -16</v>
      </c>
      <c r="E18" s="120" t="str">
        <f>tournoi!E39</f>
        <v>ASPTT -16</v>
      </c>
      <c r="F18" s="132">
        <v>29</v>
      </c>
      <c r="G18" s="127">
        <v>30</v>
      </c>
      <c r="H18" s="70"/>
      <c r="I18" s="70"/>
      <c r="J18" s="70"/>
      <c r="K18" s="70"/>
    </row>
    <row r="19" spans="1:11" ht="21.75" thickBot="1" x14ac:dyDescent="0.4">
      <c r="A19" s="81">
        <f t="shared" si="0"/>
        <v>0.8020833333333327</v>
      </c>
      <c r="B19" s="74">
        <v>-18</v>
      </c>
      <c r="C19" s="74" t="s">
        <v>37</v>
      </c>
      <c r="D19" s="74" t="str">
        <f>tournoi!E49</f>
        <v>alpac -18</v>
      </c>
      <c r="E19" s="125" t="str">
        <f>tournoi!E53</f>
        <v>ASPTT -18</v>
      </c>
      <c r="F19" s="134">
        <v>31</v>
      </c>
      <c r="G19" s="129">
        <v>32</v>
      </c>
      <c r="H19" s="70"/>
      <c r="I19" s="70"/>
      <c r="J19" s="70"/>
      <c r="K19" s="70"/>
    </row>
    <row r="20" spans="1:11" ht="21" x14ac:dyDescent="0.35">
      <c r="A20" s="70"/>
      <c r="B20" s="70"/>
      <c r="C20" s="23"/>
      <c r="D20" s="70"/>
      <c r="E20" s="70"/>
      <c r="F20" s="70"/>
      <c r="G20" s="70"/>
      <c r="H20" s="70"/>
      <c r="I20" s="70"/>
      <c r="J20" s="70"/>
      <c r="K20" s="70"/>
    </row>
    <row r="21" spans="1:11" ht="21" x14ac:dyDescent="0.35">
      <c r="A21" s="70"/>
      <c r="B21" s="70"/>
      <c r="C21" s="23"/>
      <c r="D21" s="70"/>
      <c r="E21" s="70"/>
      <c r="F21" s="70"/>
      <c r="G21" s="70"/>
      <c r="H21" s="70"/>
      <c r="I21" s="70"/>
      <c r="J21" s="70"/>
      <c r="K21" s="70"/>
    </row>
    <row r="22" spans="1:11" ht="21" x14ac:dyDescent="0.35">
      <c r="A22" s="70"/>
      <c r="B22" s="70"/>
      <c r="C22" s="23"/>
      <c r="D22" s="70"/>
      <c r="E22" s="70"/>
      <c r="F22" s="70"/>
      <c r="G22" s="70"/>
      <c r="H22" s="70"/>
      <c r="I22" s="70"/>
      <c r="J22" s="70"/>
      <c r="K22" s="70"/>
    </row>
    <row r="23" spans="1:11" ht="21" x14ac:dyDescent="0.35">
      <c r="A23" s="70"/>
      <c r="B23" s="70"/>
      <c r="C23" s="23"/>
      <c r="D23" s="70"/>
      <c r="E23" s="70"/>
      <c r="F23" s="70"/>
      <c r="G23" s="70"/>
      <c r="H23" s="70"/>
      <c r="I23" s="70"/>
      <c r="J23" s="70"/>
      <c r="K23" s="70"/>
    </row>
    <row r="24" spans="1:11" ht="21" x14ac:dyDescent="0.35">
      <c r="A24" s="70"/>
      <c r="B24" s="70"/>
      <c r="C24" s="23"/>
      <c r="D24" s="70"/>
      <c r="E24" s="70"/>
      <c r="F24" s="70"/>
      <c r="G24" s="70"/>
      <c r="H24" s="70"/>
      <c r="I24" s="70"/>
      <c r="J24" s="70"/>
      <c r="K24" s="70"/>
    </row>
    <row r="25" spans="1:11" ht="21" x14ac:dyDescent="0.35">
      <c r="A25" s="70"/>
      <c r="B25" s="70"/>
      <c r="C25" s="23"/>
      <c r="D25" s="70"/>
      <c r="E25" s="70"/>
      <c r="F25" s="70"/>
      <c r="G25" s="70"/>
      <c r="H25" s="70"/>
      <c r="I25" s="70"/>
      <c r="J25" s="70"/>
      <c r="K25" s="70"/>
    </row>
    <row r="26" spans="1:11" ht="21" x14ac:dyDescent="0.35">
      <c r="A26" s="70"/>
      <c r="B26" s="70"/>
      <c r="C26" s="23"/>
      <c r="D26" s="70"/>
      <c r="E26" s="70"/>
      <c r="F26" s="70"/>
      <c r="G26" s="70"/>
      <c r="H26" s="70"/>
      <c r="I26" s="70"/>
      <c r="J26" s="70"/>
      <c r="K26" s="70"/>
    </row>
    <row r="27" spans="1:11" ht="21" x14ac:dyDescent="0.35">
      <c r="A27" s="70"/>
      <c r="B27" s="70"/>
      <c r="C27" s="23"/>
      <c r="D27" s="70"/>
      <c r="E27" s="70"/>
      <c r="F27" s="70"/>
      <c r="G27" s="70"/>
      <c r="H27" s="70"/>
      <c r="I27" s="70"/>
      <c r="J27" s="70"/>
      <c r="K27" s="70"/>
    </row>
    <row r="28" spans="1:11" ht="21" x14ac:dyDescent="0.35">
      <c r="A28" s="70"/>
      <c r="B28" s="70"/>
      <c r="C28" s="23"/>
      <c r="D28" s="70"/>
      <c r="E28" s="70"/>
      <c r="F28" s="70"/>
      <c r="G28" s="70"/>
      <c r="H28" s="70"/>
      <c r="I28" s="70"/>
      <c r="J28" s="70"/>
      <c r="K28" s="70"/>
    </row>
  </sheetData>
  <sheetProtection sheet="1" objects="1" scenarios="1" selectLockedCells="1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workbookViewId="0">
      <selection activeCell="D14" sqref="D14"/>
    </sheetView>
  </sheetViews>
  <sheetFormatPr baseColWidth="10" defaultRowHeight="15" x14ac:dyDescent="0.25"/>
  <cols>
    <col min="2" max="2" width="27.28515625" customWidth="1"/>
    <col min="5" max="5" width="27.28515625" customWidth="1"/>
    <col min="8" max="8" width="27.28515625" customWidth="1"/>
    <col min="11" max="11" width="27.28515625" customWidth="1"/>
  </cols>
  <sheetData>
    <row r="1" spans="1:11" ht="15.75" thickBot="1" x14ac:dyDescent="0.3"/>
    <row r="2" spans="1:11" ht="27" thickBot="1" x14ac:dyDescent="0.45">
      <c r="A2" s="86">
        <f>'poules-équipes'!B2</f>
        <v>-12</v>
      </c>
      <c r="B2" s="87"/>
      <c r="D2" s="86">
        <f>'poules-équipes'!E2</f>
        <v>-14</v>
      </c>
      <c r="E2" s="87"/>
      <c r="G2" s="86">
        <f>'poules-équipes'!H2</f>
        <v>-16</v>
      </c>
      <c r="H2" s="87"/>
      <c r="J2" s="88">
        <f>'poules-équipes'!K2</f>
        <v>-18</v>
      </c>
      <c r="K2" s="89"/>
    </row>
    <row r="3" spans="1:11" ht="24" customHeight="1" thickBot="1" x14ac:dyDescent="0.4">
      <c r="A3" s="138" t="s">
        <v>30</v>
      </c>
      <c r="B3" s="139" t="s">
        <v>41</v>
      </c>
      <c r="D3" s="138" t="s">
        <v>30</v>
      </c>
      <c r="E3" s="139" t="s">
        <v>41</v>
      </c>
      <c r="G3" s="138" t="s">
        <v>30</v>
      </c>
      <c r="H3" s="139" t="s">
        <v>41</v>
      </c>
      <c r="J3" s="138" t="s">
        <v>30</v>
      </c>
      <c r="K3" s="139" t="s">
        <v>41</v>
      </c>
    </row>
    <row r="4" spans="1:11" ht="23.25" x14ac:dyDescent="0.35">
      <c r="A4" s="136">
        <v>1</v>
      </c>
      <c r="B4" s="137" t="str">
        <f>tournoi!H37</f>
        <v>ASPTT -16</v>
      </c>
      <c r="D4" s="136">
        <v>1</v>
      </c>
      <c r="E4" s="137" t="str">
        <f>tournoi!H23</f>
        <v>thouaré -14</v>
      </c>
      <c r="G4" s="136">
        <v>1</v>
      </c>
      <c r="H4" s="137" t="str">
        <f>tournoi!H37</f>
        <v>ASPTT -16</v>
      </c>
      <c r="J4" s="136">
        <v>1</v>
      </c>
      <c r="K4" s="137" t="str">
        <f>tournoi!H51</f>
        <v>ASPTT -18</v>
      </c>
    </row>
    <row r="5" spans="1:11" ht="23.25" x14ac:dyDescent="0.35">
      <c r="A5" s="82">
        <v>2</v>
      </c>
      <c r="B5" s="83" t="str">
        <f>tournoi!P9</f>
        <v>alpac -12</v>
      </c>
      <c r="D5" s="82">
        <v>2</v>
      </c>
      <c r="E5" s="83" t="str">
        <f>tournoi!P23</f>
        <v>tt -14</v>
      </c>
      <c r="G5" s="82">
        <v>2</v>
      </c>
      <c r="H5" s="83" t="str">
        <f>tournoi!P37</f>
        <v>alpac -16</v>
      </c>
      <c r="J5" s="82">
        <v>2</v>
      </c>
      <c r="K5" s="83" t="str">
        <f>tournoi!P51</f>
        <v>alpac -18</v>
      </c>
    </row>
    <row r="6" spans="1:11" ht="23.25" x14ac:dyDescent="0.35">
      <c r="A6" s="82">
        <v>3</v>
      </c>
      <c r="B6" s="83" t="str">
        <f>tournoi!M9</f>
        <v>asptt -12</v>
      </c>
      <c r="D6" s="82">
        <v>3</v>
      </c>
      <c r="E6" s="83" t="str">
        <f>tournoi!M23</f>
        <v>alpac - 14</v>
      </c>
      <c r="G6" s="82">
        <v>3</v>
      </c>
      <c r="H6" s="83" t="str">
        <f>tournoi!M37</f>
        <v>aaaaaaaaa -16</v>
      </c>
      <c r="J6" s="82">
        <v>3</v>
      </c>
      <c r="K6" s="83" t="str">
        <f>tournoi!M51</f>
        <v>lig -18</v>
      </c>
    </row>
    <row r="7" spans="1:11" ht="24" thickBot="1" x14ac:dyDescent="0.4">
      <c r="A7" s="84">
        <v>4</v>
      </c>
      <c r="B7" s="85" t="str">
        <f>tournoi!Q9</f>
        <v>ligne -12</v>
      </c>
      <c r="D7" s="84">
        <v>4</v>
      </c>
      <c r="E7" s="85" t="str">
        <f>tournoi!Q23</f>
        <v>asptt-14</v>
      </c>
      <c r="G7" s="84">
        <v>4</v>
      </c>
      <c r="H7" s="85" t="str">
        <f>tournoi!Q37</f>
        <v>thouaré -16</v>
      </c>
      <c r="J7" s="84">
        <v>4</v>
      </c>
      <c r="K7" s="85" t="str">
        <f>tournoi!Q51</f>
        <v>thouaré -18</v>
      </c>
    </row>
  </sheetData>
  <mergeCells count="4">
    <mergeCell ref="A2:B2"/>
    <mergeCell ref="D2:E2"/>
    <mergeCell ref="G2:H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poules-équipes</vt:lpstr>
      <vt:lpstr>liste matchs</vt:lpstr>
      <vt:lpstr>classement</vt:lpstr>
      <vt:lpstr>tournoi</vt:lpstr>
      <vt:lpstr>liste matchs tournoi </vt:lpstr>
      <vt:lpstr>classement final tournoi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2013-04-13T11:29:15Z</dcterms:created>
  <dcterms:modified xsi:type="dcterms:W3CDTF">2013-04-14T16:02:14Z</dcterms:modified>
</cp:coreProperties>
</file>