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70" windowWidth="24915" windowHeight="11955" activeTab="2"/>
  </bookViews>
  <sheets>
    <sheet name="poules-équipes" sheetId="1" r:id="rId1"/>
    <sheet name="liste matchs" sheetId="2" r:id="rId2"/>
    <sheet name="classement" sheetId="3" r:id="rId3"/>
  </sheets>
  <calcPr calcId="145621"/>
</workbook>
</file>

<file path=xl/calcChain.xml><?xml version="1.0" encoding="utf-8"?>
<calcChain xmlns="http://schemas.openxmlformats.org/spreadsheetml/2006/main">
  <c r="M6" i="2" l="1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5" i="2"/>
  <c r="O6" i="2"/>
  <c r="O8" i="2"/>
  <c r="O9" i="2"/>
  <c r="O10" i="2"/>
  <c r="O11" i="2"/>
  <c r="O12" i="2"/>
  <c r="O14" i="2"/>
  <c r="O15" i="2"/>
  <c r="O16" i="2"/>
  <c r="O17" i="2"/>
  <c r="O18" i="2"/>
  <c r="O19" i="2"/>
  <c r="O20" i="2"/>
  <c r="O21" i="2"/>
  <c r="O22" i="2"/>
  <c r="O24" i="2"/>
  <c r="O25" i="2"/>
  <c r="O26" i="2"/>
  <c r="O27" i="2"/>
  <c r="O5" i="2"/>
  <c r="N6" i="2"/>
  <c r="N8" i="2"/>
  <c r="N9" i="2"/>
  <c r="N10" i="2"/>
  <c r="N11" i="2"/>
  <c r="N12" i="2"/>
  <c r="N14" i="2"/>
  <c r="N15" i="2"/>
  <c r="N16" i="2"/>
  <c r="N17" i="2"/>
  <c r="N18" i="2"/>
  <c r="N19" i="2"/>
  <c r="N20" i="2"/>
  <c r="N21" i="2"/>
  <c r="N22" i="2"/>
  <c r="N24" i="2"/>
  <c r="N25" i="2"/>
  <c r="N26" i="2"/>
  <c r="N27" i="2"/>
  <c r="N5" i="2"/>
  <c r="B2" i="3"/>
  <c r="G2" i="3"/>
  <c r="L2" i="3"/>
  <c r="Q2" i="3"/>
  <c r="B5" i="3"/>
  <c r="G3" i="3"/>
  <c r="L3" i="3"/>
  <c r="Q3" i="3"/>
  <c r="B3" i="3"/>
  <c r="G4" i="3"/>
  <c r="L4" i="3"/>
  <c r="Q4" i="3"/>
  <c r="B4" i="3"/>
  <c r="G5" i="3"/>
  <c r="L5" i="3"/>
  <c r="Q5" i="3"/>
  <c r="B6" i="3"/>
  <c r="G6" i="3"/>
  <c r="L6" i="3"/>
  <c r="Q6" i="3"/>
  <c r="J7" i="2"/>
  <c r="J23" i="2"/>
  <c r="J28" i="2"/>
  <c r="L7" i="2"/>
  <c r="L23" i="2"/>
  <c r="L28" i="2"/>
  <c r="B9" i="2" l="1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8" i="2"/>
  <c r="B7" i="2"/>
  <c r="B6" i="2"/>
  <c r="B5" i="2"/>
  <c r="D11" i="2"/>
  <c r="L11" i="2" s="1"/>
  <c r="D19" i="2"/>
  <c r="L19" i="2" s="1"/>
  <c r="D24" i="2"/>
  <c r="J24" i="2" s="1"/>
  <c r="C15" i="2"/>
  <c r="L15" i="2" s="1"/>
  <c r="C11" i="2"/>
  <c r="J11" i="2" s="1"/>
  <c r="C10" i="2"/>
  <c r="J10" i="2" s="1"/>
  <c r="C8" i="2"/>
  <c r="L8" i="2" s="1"/>
  <c r="K16" i="1"/>
  <c r="D28" i="2" s="1"/>
  <c r="O28" i="2" s="1"/>
  <c r="J16" i="1"/>
  <c r="C28" i="2" s="1"/>
  <c r="N28" i="2" s="1"/>
  <c r="K15" i="1"/>
  <c r="J15" i="1"/>
  <c r="C24" i="2" s="1"/>
  <c r="L24" i="2" s="1"/>
  <c r="K14" i="1"/>
  <c r="D20" i="2" s="1"/>
  <c r="L20" i="2" s="1"/>
  <c r="J14" i="1"/>
  <c r="C20" i="2" s="1"/>
  <c r="J20" i="2" s="1"/>
  <c r="K13" i="1"/>
  <c r="D16" i="2" s="1"/>
  <c r="L16" i="2" s="1"/>
  <c r="J13" i="1"/>
  <c r="C16" i="2" s="1"/>
  <c r="J16" i="2" s="1"/>
  <c r="K12" i="1"/>
  <c r="D12" i="2" s="1"/>
  <c r="L12" i="2" s="1"/>
  <c r="J12" i="1"/>
  <c r="C12" i="2" s="1"/>
  <c r="J12" i="2" s="1"/>
  <c r="K11" i="1"/>
  <c r="D8" i="2" s="1"/>
  <c r="J8" i="2" s="1"/>
  <c r="J11" i="1"/>
  <c r="B11" i="1"/>
  <c r="D5" i="2" s="1"/>
  <c r="E11" i="1"/>
  <c r="D6" i="2" s="1"/>
  <c r="J6" i="2" s="1"/>
  <c r="A5" i="2"/>
  <c r="H16" i="1"/>
  <c r="D27" i="2" s="1"/>
  <c r="J27" i="2" s="1"/>
  <c r="G16" i="1"/>
  <c r="C27" i="2" s="1"/>
  <c r="L27" i="2" s="1"/>
  <c r="H15" i="1"/>
  <c r="D23" i="2" s="1"/>
  <c r="O23" i="2" s="1"/>
  <c r="G15" i="1"/>
  <c r="C23" i="2" s="1"/>
  <c r="N23" i="2" s="1"/>
  <c r="H14" i="1"/>
  <c r="G14" i="1"/>
  <c r="C19" i="2" s="1"/>
  <c r="J19" i="2" s="1"/>
  <c r="H13" i="1"/>
  <c r="D15" i="2" s="1"/>
  <c r="J15" i="2" s="1"/>
  <c r="G13" i="1"/>
  <c r="H12" i="1"/>
  <c r="G12" i="1"/>
  <c r="H11" i="1"/>
  <c r="D7" i="2" s="1"/>
  <c r="O7" i="2" s="1"/>
  <c r="G11" i="1"/>
  <c r="C7" i="2" s="1"/>
  <c r="N7" i="2" s="1"/>
  <c r="E16" i="1"/>
  <c r="D26" i="2" s="1"/>
  <c r="L26" i="2" s="1"/>
  <c r="D16" i="1"/>
  <c r="C26" i="2" s="1"/>
  <c r="J26" i="2" s="1"/>
  <c r="E15" i="1"/>
  <c r="D22" i="2" s="1"/>
  <c r="L22" i="2" s="1"/>
  <c r="D15" i="1"/>
  <c r="C22" i="2" s="1"/>
  <c r="J22" i="2" s="1"/>
  <c r="E14" i="1"/>
  <c r="D18" i="2" s="1"/>
  <c r="L18" i="2" s="1"/>
  <c r="D14" i="1"/>
  <c r="C18" i="2" s="1"/>
  <c r="J18" i="2" s="1"/>
  <c r="E13" i="1"/>
  <c r="D14" i="2" s="1"/>
  <c r="J14" i="2" s="1"/>
  <c r="D13" i="1"/>
  <c r="C14" i="2" s="1"/>
  <c r="L14" i="2" s="1"/>
  <c r="E12" i="1"/>
  <c r="D10" i="2" s="1"/>
  <c r="L10" i="2" s="1"/>
  <c r="D12" i="1"/>
  <c r="D11" i="1"/>
  <c r="C6" i="2" s="1"/>
  <c r="L6" i="2" s="1"/>
  <c r="B16" i="1"/>
  <c r="D25" i="2" s="1"/>
  <c r="L25" i="2" s="1"/>
  <c r="B15" i="1"/>
  <c r="D21" i="2" s="1"/>
  <c r="J21" i="2" s="1"/>
  <c r="B13" i="1"/>
  <c r="D13" i="2" s="1"/>
  <c r="A13" i="1"/>
  <c r="C13" i="2" s="1"/>
  <c r="A16" i="1"/>
  <c r="C25" i="2" s="1"/>
  <c r="A15" i="1"/>
  <c r="C21" i="2" s="1"/>
  <c r="L21" i="2" s="1"/>
  <c r="B14" i="1"/>
  <c r="D17" i="2" s="1"/>
  <c r="A14" i="1"/>
  <c r="C17" i="2" s="1"/>
  <c r="J17" i="2" s="1"/>
  <c r="A11" i="1"/>
  <c r="C5" i="2" s="1"/>
  <c r="J5" i="2" s="1"/>
  <c r="A12" i="1"/>
  <c r="C9" i="2" s="1"/>
  <c r="J9" i="2" s="1"/>
  <c r="B12" i="1"/>
  <c r="D9" i="2" s="1"/>
  <c r="L9" i="2" s="1"/>
  <c r="L17" i="2" l="1"/>
  <c r="J25" i="2"/>
  <c r="L13" i="2"/>
  <c r="N13" i="2"/>
  <c r="J13" i="2"/>
  <c r="D4" i="3" s="1"/>
  <c r="O13" i="2"/>
  <c r="L5" i="2"/>
  <c r="A6" i="2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R5" i="3" l="1"/>
  <c r="R4" i="3"/>
  <c r="D3" i="3"/>
  <c r="H3" i="3"/>
  <c r="H4" i="3"/>
  <c r="F5" i="3" s="1"/>
  <c r="R3" i="3"/>
  <c r="C3" i="3"/>
  <c r="R6" i="3"/>
  <c r="H5" i="3"/>
  <c r="M5" i="3"/>
  <c r="H6" i="3"/>
  <c r="M4" i="3"/>
  <c r="C6" i="3"/>
  <c r="M6" i="3"/>
  <c r="D6" i="3"/>
  <c r="C4" i="3"/>
  <c r="M3" i="3"/>
  <c r="D5" i="3"/>
  <c r="C5" i="3"/>
  <c r="P4" i="3" l="1"/>
  <c r="A6" i="3"/>
  <c r="P3" i="3"/>
  <c r="A4" i="3"/>
  <c r="P5" i="3"/>
  <c r="P6" i="3"/>
  <c r="A3" i="3"/>
  <c r="A5" i="3"/>
  <c r="F6" i="3"/>
  <c r="K5" i="3"/>
  <c r="K3" i="3"/>
  <c r="K4" i="3"/>
  <c r="F3" i="3"/>
  <c r="F4" i="3"/>
  <c r="K6" i="3"/>
</calcChain>
</file>

<file path=xl/sharedStrings.xml><?xml version="1.0" encoding="utf-8"?>
<sst xmlns="http://schemas.openxmlformats.org/spreadsheetml/2006/main" count="55" uniqueCount="37">
  <si>
    <t>equipe 1</t>
  </si>
  <si>
    <t>équipe 2</t>
  </si>
  <si>
    <t>heure</t>
  </si>
  <si>
    <t>catégorie</t>
  </si>
  <si>
    <t>rencontres</t>
  </si>
  <si>
    <t>score 1</t>
  </si>
  <si>
    <t>score 2</t>
  </si>
  <si>
    <t xml:space="preserve">inter matchs : </t>
  </si>
  <si>
    <t>durée matchs :</t>
  </si>
  <si>
    <t>date de debut des matchs</t>
  </si>
  <si>
    <t>gagnant</t>
  </si>
  <si>
    <t>pts</t>
  </si>
  <si>
    <t>equipe 2</t>
  </si>
  <si>
    <t>asptt -12</t>
  </si>
  <si>
    <t>ligne -12</t>
  </si>
  <si>
    <t>thouaré -12</t>
  </si>
  <si>
    <t>alpac -12</t>
  </si>
  <si>
    <t>thouaré -14</t>
  </si>
  <si>
    <t>alpac - 14</t>
  </si>
  <si>
    <t>tt -14</t>
  </si>
  <si>
    <t>aaaaaaaaa -16</t>
  </si>
  <si>
    <t>thouaré -16</t>
  </si>
  <si>
    <t>ASPTT -16</t>
  </si>
  <si>
    <t>alpac -16</t>
  </si>
  <si>
    <t>thouaré -18</t>
  </si>
  <si>
    <t>lig -18</t>
  </si>
  <si>
    <t>ASPTT -18</t>
  </si>
  <si>
    <t>alpac -18</t>
  </si>
  <si>
    <t>NUL1</t>
  </si>
  <si>
    <t>NUL2</t>
  </si>
  <si>
    <t>rang</t>
  </si>
  <si>
    <t>asptt-14</t>
  </si>
  <si>
    <t>diff but 2</t>
  </si>
  <si>
    <t>dif but</t>
  </si>
  <si>
    <t>diff  but g</t>
  </si>
  <si>
    <t>perdant P</t>
  </si>
  <si>
    <t xml:space="preserve">dif but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</si>
</sst>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400]h:mm:ss\ AM/PM"/>
  </numFmts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9" xfId="0" applyBorder="1"/>
    <xf numFmtId="0" fontId="0" fillId="0" borderId="1" xfId="0" applyBorder="1" applyAlignment="1">
      <alignment horizontal="center"/>
    </xf>
    <xf numFmtId="0" fontId="0" fillId="0" borderId="11" xfId="0" applyBorder="1" applyAlignment="1">
      <alignment horizontal="center"/>
    </xf>
    <xf numFmtId="164" fontId="0" fillId="0" borderId="10" xfId="0" applyNumberFormat="1" applyBorder="1" applyAlignment="1" applyProtection="1">
      <alignment horizontal="center"/>
      <protection locked="0"/>
    </xf>
    <xf numFmtId="165" fontId="0" fillId="0" borderId="12" xfId="0" applyNumberFormat="1" applyBorder="1" applyAlignment="1" applyProtection="1">
      <alignment horizontal="center"/>
      <protection locked="0"/>
    </xf>
    <xf numFmtId="165" fontId="0" fillId="0" borderId="1" xfId="0" applyNumberFormat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0" fillId="0" borderId="3" xfId="0" applyBorder="1" applyAlignment="1" applyProtection="1">
      <alignment horizontal="center"/>
      <protection locked="0"/>
    </xf>
    <xf numFmtId="164" fontId="2" fillId="0" borderId="3" xfId="0" applyNumberFormat="1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3" xfId="0" applyFont="1" applyBorder="1" applyAlignment="1" applyProtection="1">
      <alignment horizontal="center"/>
      <protection locked="0"/>
    </xf>
    <xf numFmtId="0" fontId="2" fillId="0" borderId="0" xfId="0" applyFont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0" xfId="0" quotePrefix="1"/>
    <xf numFmtId="0" fontId="0" fillId="0" borderId="4" xfId="0" applyNumberFormat="1" applyBorder="1" applyAlignment="1" applyProtection="1">
      <alignment horizontal="center"/>
      <protection locked="0"/>
    </xf>
    <xf numFmtId="0" fontId="0" fillId="0" borderId="5" xfId="0" applyNumberFormat="1" applyBorder="1" applyAlignment="1" applyProtection="1">
      <alignment horizontal="center"/>
      <protection locked="0"/>
    </xf>
    <xf numFmtId="0" fontId="0" fillId="0" borderId="6" xfId="0" applyNumberFormat="1" applyBorder="1" applyAlignment="1" applyProtection="1">
      <alignment horizontal="center"/>
      <protection locked="0"/>
    </xf>
    <xf numFmtId="0" fontId="0" fillId="2" borderId="7" xfId="0" applyFill="1" applyBorder="1"/>
    <xf numFmtId="0" fontId="0" fillId="0" borderId="3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2" borderId="11" xfId="0" applyFill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0" borderId="18" xfId="0" applyBorder="1" applyAlignment="1" applyProtection="1">
      <alignment horizontal="center"/>
      <protection locked="0"/>
    </xf>
    <xf numFmtId="0" fontId="0" fillId="0" borderId="19" xfId="0" applyBorder="1" applyAlignment="1" applyProtection="1">
      <alignment horizontal="center"/>
      <protection locked="0"/>
    </xf>
    <xf numFmtId="0" fontId="0" fillId="0" borderId="22" xfId="0" applyBorder="1" applyAlignment="1">
      <alignment horizontal="center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0" borderId="21" xfId="0" applyBorder="1" applyAlignment="1" applyProtection="1">
      <alignment horizontal="center"/>
      <protection locked="0"/>
    </xf>
    <xf numFmtId="0" fontId="0" fillId="0" borderId="23" xfId="0" applyBorder="1" applyAlignment="1">
      <alignment horizontal="center"/>
    </xf>
    <xf numFmtId="0" fontId="0" fillId="0" borderId="24" xfId="0" applyBorder="1" applyAlignment="1" applyProtection="1">
      <alignment horizontal="center"/>
      <protection locked="0"/>
    </xf>
    <xf numFmtId="0" fontId="0" fillId="0" borderId="29" xfId="0" applyBorder="1" applyAlignment="1">
      <alignment horizontal="center"/>
    </xf>
    <xf numFmtId="0" fontId="0" fillId="0" borderId="30" xfId="0" applyBorder="1" applyAlignment="1" applyProtection="1">
      <alignment horizontal="center"/>
      <protection locked="0"/>
    </xf>
    <xf numFmtId="0" fontId="0" fillId="0" borderId="31" xfId="0" applyBorder="1" applyAlignment="1">
      <alignment horizontal="center"/>
    </xf>
    <xf numFmtId="0" fontId="0" fillId="0" borderId="32" xfId="0" applyBorder="1" applyAlignment="1" applyProtection="1">
      <alignment horizontal="center"/>
      <protection locked="0"/>
    </xf>
    <xf numFmtId="0" fontId="0" fillId="0" borderId="0" xfId="0" quotePrefix="1" applyBorder="1" applyAlignment="1">
      <alignment horizontal="center"/>
    </xf>
    <xf numFmtId="0" fontId="0" fillId="2" borderId="33" xfId="0" applyFill="1" applyBorder="1" applyAlignment="1">
      <alignment horizontal="center"/>
    </xf>
    <xf numFmtId="0" fontId="0" fillId="0" borderId="26" xfId="0" quotePrefix="1" applyBorder="1" applyAlignment="1">
      <alignment horizontal="center"/>
    </xf>
    <xf numFmtId="0" fontId="0" fillId="0" borderId="34" xfId="0" quotePrefix="1" applyBorder="1" applyAlignment="1">
      <alignment horizontal="center"/>
    </xf>
    <xf numFmtId="0" fontId="0" fillId="0" borderId="5" xfId="0" quotePrefix="1" applyBorder="1" applyAlignment="1">
      <alignment horizontal="center"/>
    </xf>
    <xf numFmtId="0" fontId="0" fillId="2" borderId="35" xfId="0" applyFill="1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28" xfId="0" applyBorder="1"/>
  </cellXfs>
  <cellStyles count="1">
    <cellStyle name="Normal" xfId="0" builtinId="0"/>
  </cellStyles>
  <dxfs count="13">
    <dxf>
      <fill>
        <patternFill>
          <bgColor theme="1"/>
        </patternFill>
      </fill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h:mm;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4:F28" headerRowDxfId="12" dataDxfId="11">
  <tableColumns count="6">
    <tableColumn id="1" name="heure" totalsRowLabel="Total" dataDxfId="9" totalsRowDxfId="10">
      <calculatedColumnFormula>A4+$E$1+$H$1</calculatedColumnFormula>
    </tableColumn>
    <tableColumn id="2" name="catégorie" dataDxfId="7" totalsRowDxfId="8"/>
    <tableColumn id="3" name="equipe 1" dataDxfId="5" totalsRowDxfId="6"/>
    <tableColumn id="4" name="equipe 2" dataDxfId="3" totalsRowDxfId="4"/>
    <tableColumn id="5" name="score 1" dataDxfId="2"/>
    <tableColumn id="6" name="score 2" totalsRowFunction="count" dataDxfId="1"/>
  </tableColumns>
  <tableStyleInfo name="TableStyleMedium19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showZeros="0" workbookViewId="0">
      <selection activeCell="E4" sqref="E4"/>
    </sheetView>
  </sheetViews>
  <sheetFormatPr baseColWidth="10" defaultRowHeight="15" x14ac:dyDescent="0.25"/>
  <cols>
    <col min="1" max="1" width="19.42578125" customWidth="1"/>
    <col min="2" max="2" width="18.7109375" customWidth="1"/>
    <col min="4" max="4" width="16.7109375" customWidth="1"/>
    <col min="5" max="5" width="18" customWidth="1"/>
    <col min="7" max="8" width="18.28515625" customWidth="1"/>
    <col min="10" max="11" width="18.7109375" customWidth="1"/>
  </cols>
  <sheetData>
    <row r="1" spans="1:11" ht="15.75" thickBot="1" x14ac:dyDescent="0.3"/>
    <row r="2" spans="1:11" ht="15.75" thickBot="1" x14ac:dyDescent="0.3">
      <c r="B2" s="12">
        <v>-12</v>
      </c>
      <c r="C2" s="1"/>
      <c r="D2" s="1"/>
      <c r="E2" s="12">
        <v>-14</v>
      </c>
      <c r="F2" s="1"/>
      <c r="G2" s="1"/>
      <c r="H2" s="12">
        <v>-16</v>
      </c>
      <c r="I2" s="1"/>
      <c r="J2" s="1"/>
      <c r="K2" s="12">
        <v>-18</v>
      </c>
    </row>
    <row r="3" spans="1:11" x14ac:dyDescent="0.25">
      <c r="B3" s="33" t="s">
        <v>13</v>
      </c>
      <c r="C3" s="1"/>
      <c r="D3" s="1"/>
      <c r="E3" s="9" t="s">
        <v>31</v>
      </c>
      <c r="F3" s="1"/>
      <c r="G3" s="1"/>
      <c r="H3" s="9" t="s">
        <v>21</v>
      </c>
      <c r="I3" s="1"/>
      <c r="J3" s="1"/>
      <c r="K3" s="9" t="s">
        <v>24</v>
      </c>
    </row>
    <row r="4" spans="1:11" x14ac:dyDescent="0.25">
      <c r="B4" s="34" t="s">
        <v>14</v>
      </c>
      <c r="C4" s="1"/>
      <c r="D4" s="1"/>
      <c r="E4" s="10" t="s">
        <v>18</v>
      </c>
      <c r="F4" s="1"/>
      <c r="G4" s="1"/>
      <c r="H4" s="10" t="s">
        <v>20</v>
      </c>
      <c r="I4" s="1"/>
      <c r="J4" s="1"/>
      <c r="K4" s="10" t="s">
        <v>25</v>
      </c>
    </row>
    <row r="5" spans="1:11" x14ac:dyDescent="0.25">
      <c r="B5" s="34" t="s">
        <v>15</v>
      </c>
      <c r="C5" s="1"/>
      <c r="D5" s="1"/>
      <c r="E5" s="10" t="s">
        <v>17</v>
      </c>
      <c r="F5" s="1"/>
      <c r="G5" s="1"/>
      <c r="H5" s="10" t="s">
        <v>22</v>
      </c>
      <c r="I5" s="1"/>
      <c r="J5" s="1"/>
      <c r="K5" s="10" t="s">
        <v>26</v>
      </c>
    </row>
    <row r="6" spans="1:11" ht="15.75" thickBot="1" x14ac:dyDescent="0.3">
      <c r="B6" s="35" t="s">
        <v>16</v>
      </c>
      <c r="C6" s="1"/>
      <c r="D6" s="1"/>
      <c r="E6" s="11" t="s">
        <v>19</v>
      </c>
      <c r="F6" s="1"/>
      <c r="G6" s="1"/>
      <c r="H6" s="11" t="s">
        <v>23</v>
      </c>
      <c r="I6" s="1"/>
      <c r="J6" s="1"/>
      <c r="K6" s="11" t="s">
        <v>27</v>
      </c>
    </row>
    <row r="8" spans="1:11" ht="15.75" thickBot="1" x14ac:dyDescent="0.3"/>
    <row r="9" spans="1:11" ht="19.5" thickBot="1" x14ac:dyDescent="0.35">
      <c r="A9" s="20" t="s">
        <v>4</v>
      </c>
      <c r="B9" s="21"/>
      <c r="D9" s="20" t="s">
        <v>4</v>
      </c>
      <c r="E9" s="21"/>
      <c r="G9" s="20" t="s">
        <v>4</v>
      </c>
      <c r="H9" s="21"/>
      <c r="J9" s="20" t="s">
        <v>4</v>
      </c>
      <c r="K9" s="21"/>
    </row>
    <row r="10" spans="1:11" ht="15.75" thickBot="1" x14ac:dyDescent="0.3">
      <c r="A10" s="2" t="s">
        <v>0</v>
      </c>
      <c r="B10" s="2" t="s">
        <v>1</v>
      </c>
      <c r="D10" s="2" t="s">
        <v>0</v>
      </c>
      <c r="E10" s="19" t="s">
        <v>1</v>
      </c>
      <c r="G10" s="2" t="s">
        <v>0</v>
      </c>
      <c r="H10" s="19" t="s">
        <v>1</v>
      </c>
      <c r="J10" s="2" t="s">
        <v>0</v>
      </c>
      <c r="K10" s="19" t="s">
        <v>1</v>
      </c>
    </row>
    <row r="11" spans="1:11" x14ac:dyDescent="0.25">
      <c r="A11" s="16" t="str">
        <f>'poules-équipes'!B3</f>
        <v>asptt -12</v>
      </c>
      <c r="B11" s="13" t="str">
        <f>'poules-équipes'!B4</f>
        <v>ligne -12</v>
      </c>
      <c r="D11" s="16" t="str">
        <f>'poules-équipes'!E3</f>
        <v>asptt-14</v>
      </c>
      <c r="E11" s="13" t="str">
        <f>'poules-équipes'!E4</f>
        <v>alpac - 14</v>
      </c>
      <c r="F11" s="1"/>
      <c r="G11" s="16" t="str">
        <f>'poules-équipes'!H3</f>
        <v>thouaré -16</v>
      </c>
      <c r="H11" s="13" t="str">
        <f>'poules-équipes'!H4</f>
        <v>aaaaaaaaa -16</v>
      </c>
      <c r="I11" s="1"/>
      <c r="J11" s="16" t="str">
        <f>'poules-équipes'!K3</f>
        <v>thouaré -18</v>
      </c>
      <c r="K11" s="13" t="str">
        <f>'poules-équipes'!K4</f>
        <v>lig -18</v>
      </c>
    </row>
    <row r="12" spans="1:11" x14ac:dyDescent="0.25">
      <c r="A12" s="17" t="str">
        <f>'poules-équipes'!B5</f>
        <v>thouaré -12</v>
      </c>
      <c r="B12" s="14" t="str">
        <f>'poules-équipes'!B6</f>
        <v>alpac -12</v>
      </c>
      <c r="D12" s="17" t="str">
        <f>'poules-équipes'!E5</f>
        <v>thouaré -14</v>
      </c>
      <c r="E12" s="14" t="str">
        <f>'poules-équipes'!E6</f>
        <v>tt -14</v>
      </c>
      <c r="F12" s="1"/>
      <c r="G12" s="17" t="str">
        <f>'poules-équipes'!H5</f>
        <v>ASPTT -16</v>
      </c>
      <c r="H12" s="14" t="str">
        <f>'poules-équipes'!H6</f>
        <v>alpac -16</v>
      </c>
      <c r="I12" s="1"/>
      <c r="J12" s="17" t="str">
        <f>'poules-équipes'!K5</f>
        <v>ASPTT -18</v>
      </c>
      <c r="K12" s="14" t="str">
        <f>'poules-équipes'!K6</f>
        <v>alpac -18</v>
      </c>
    </row>
    <row r="13" spans="1:11" x14ac:dyDescent="0.25">
      <c r="A13" s="17" t="str">
        <f>B3</f>
        <v>asptt -12</v>
      </c>
      <c r="B13" s="14" t="str">
        <f>B5</f>
        <v>thouaré -12</v>
      </c>
      <c r="D13" s="17" t="str">
        <f>E3</f>
        <v>asptt-14</v>
      </c>
      <c r="E13" s="14" t="str">
        <f>E5</f>
        <v>thouaré -14</v>
      </c>
      <c r="F13" s="1"/>
      <c r="G13" s="17" t="str">
        <f>H3</f>
        <v>thouaré -16</v>
      </c>
      <c r="H13" s="14" t="str">
        <f>H5</f>
        <v>ASPTT -16</v>
      </c>
      <c r="I13" s="1"/>
      <c r="J13" s="17" t="str">
        <f>K3</f>
        <v>thouaré -18</v>
      </c>
      <c r="K13" s="14" t="str">
        <f>K5</f>
        <v>ASPTT -18</v>
      </c>
    </row>
    <row r="14" spans="1:11" x14ac:dyDescent="0.25">
      <c r="A14" s="17" t="str">
        <f>B4</f>
        <v>ligne -12</v>
      </c>
      <c r="B14" s="14" t="str">
        <f>B6</f>
        <v>alpac -12</v>
      </c>
      <c r="D14" s="17" t="str">
        <f>E4</f>
        <v>alpac - 14</v>
      </c>
      <c r="E14" s="14" t="str">
        <f>E6</f>
        <v>tt -14</v>
      </c>
      <c r="F14" s="1"/>
      <c r="G14" s="17" t="str">
        <f>H4</f>
        <v>aaaaaaaaa -16</v>
      </c>
      <c r="H14" s="14" t="str">
        <f>H6</f>
        <v>alpac -16</v>
      </c>
      <c r="I14" s="1"/>
      <c r="J14" s="17" t="str">
        <f>K4</f>
        <v>lig -18</v>
      </c>
      <c r="K14" s="14" t="str">
        <f>K6</f>
        <v>alpac -18</v>
      </c>
    </row>
    <row r="15" spans="1:11" x14ac:dyDescent="0.25">
      <c r="A15" s="17" t="str">
        <f>B3</f>
        <v>asptt -12</v>
      </c>
      <c r="B15" s="14" t="str">
        <f>B6</f>
        <v>alpac -12</v>
      </c>
      <c r="D15" s="17" t="str">
        <f>E3</f>
        <v>asptt-14</v>
      </c>
      <c r="E15" s="14" t="str">
        <f>E6</f>
        <v>tt -14</v>
      </c>
      <c r="F15" s="1"/>
      <c r="G15" s="17" t="str">
        <f>H3</f>
        <v>thouaré -16</v>
      </c>
      <c r="H15" s="14" t="str">
        <f>H6</f>
        <v>alpac -16</v>
      </c>
      <c r="I15" s="1"/>
      <c r="J15" s="17" t="str">
        <f>K3</f>
        <v>thouaré -18</v>
      </c>
      <c r="K15" s="14" t="str">
        <f>K6</f>
        <v>alpac -18</v>
      </c>
    </row>
    <row r="16" spans="1:11" ht="15.75" thickBot="1" x14ac:dyDescent="0.3">
      <c r="A16" s="18" t="str">
        <f>B4</f>
        <v>ligne -12</v>
      </c>
      <c r="B16" s="15" t="str">
        <f>B5</f>
        <v>thouaré -12</v>
      </c>
      <c r="D16" s="18" t="str">
        <f>E4</f>
        <v>alpac - 14</v>
      </c>
      <c r="E16" s="15" t="str">
        <f>E5</f>
        <v>thouaré -14</v>
      </c>
      <c r="F16" s="1"/>
      <c r="G16" s="18" t="str">
        <f>H4</f>
        <v>aaaaaaaaa -16</v>
      </c>
      <c r="H16" s="15" t="str">
        <f>H5</f>
        <v>ASPTT -16</v>
      </c>
      <c r="I16" s="1"/>
      <c r="J16" s="18" t="str">
        <f>K4</f>
        <v>lig -18</v>
      </c>
      <c r="K16" s="15" t="str">
        <f>K5</f>
        <v>ASPTT -18</v>
      </c>
    </row>
  </sheetData>
  <sheetProtection selectLockedCells="1"/>
  <mergeCells count="4">
    <mergeCell ref="A9:B9"/>
    <mergeCell ref="D9:E9"/>
    <mergeCell ref="G9:H9"/>
    <mergeCell ref="J9:K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8"/>
  <sheetViews>
    <sheetView showZeros="0" topLeftCell="C1" workbookViewId="0">
      <selection activeCell="L5" sqref="L5"/>
    </sheetView>
  </sheetViews>
  <sheetFormatPr baseColWidth="10" defaultRowHeight="15" x14ac:dyDescent="0.25"/>
  <cols>
    <col min="1" max="1" width="25" customWidth="1"/>
    <col min="2" max="2" width="13.85546875" style="1" customWidth="1"/>
    <col min="3" max="4" width="29.140625" style="1" customWidth="1"/>
    <col min="5" max="6" width="14.140625" customWidth="1"/>
    <col min="7" max="7" width="20" customWidth="1"/>
    <col min="8" max="8" width="13.140625" customWidth="1"/>
    <col min="10" max="10" width="19.7109375" customWidth="1"/>
    <col min="11" max="11" width="11.42578125" style="1"/>
    <col min="12" max="12" width="22.5703125" customWidth="1"/>
    <col min="13" max="13" width="11.42578125" style="1"/>
    <col min="15" max="15" width="14.5703125" customWidth="1"/>
  </cols>
  <sheetData>
    <row r="1" spans="1:15" ht="15.75" thickBot="1" x14ac:dyDescent="0.3">
      <c r="A1" s="3" t="s">
        <v>9</v>
      </c>
      <c r="B1" s="6">
        <v>0.41666666666666669</v>
      </c>
      <c r="D1" s="4" t="s">
        <v>8</v>
      </c>
      <c r="E1" s="7">
        <v>5.0055555555555555</v>
      </c>
      <c r="G1" s="5" t="s">
        <v>7</v>
      </c>
      <c r="H1" s="8">
        <v>1.3888888888888889E-3</v>
      </c>
    </row>
    <row r="2" spans="1:15" x14ac:dyDescent="0.25">
      <c r="A2" s="1"/>
    </row>
    <row r="3" spans="1:15" ht="15.75" thickBot="1" x14ac:dyDescent="0.3"/>
    <row r="4" spans="1:15" ht="27" customHeight="1" thickBot="1" x14ac:dyDescent="0.4">
      <c r="A4" s="26" t="s">
        <v>2</v>
      </c>
      <c r="B4" s="26" t="s">
        <v>3</v>
      </c>
      <c r="C4" s="26" t="s">
        <v>0</v>
      </c>
      <c r="D4" s="26" t="s">
        <v>12</v>
      </c>
      <c r="E4" s="26" t="s">
        <v>5</v>
      </c>
      <c r="F4" s="26" t="s">
        <v>6</v>
      </c>
      <c r="J4" s="28" t="s">
        <v>10</v>
      </c>
      <c r="K4" s="28" t="s">
        <v>34</v>
      </c>
      <c r="L4" s="29" t="s">
        <v>35</v>
      </c>
      <c r="M4" s="47" t="s">
        <v>32</v>
      </c>
      <c r="N4" s="36" t="s">
        <v>28</v>
      </c>
      <c r="O4" s="27" t="s">
        <v>29</v>
      </c>
    </row>
    <row r="5" spans="1:15" ht="27" customHeight="1" thickBot="1" x14ac:dyDescent="0.4">
      <c r="A5" s="23">
        <f>B1</f>
        <v>0.41666666666666669</v>
      </c>
      <c r="B5" s="24">
        <f>'poules-équipes'!$B$2</f>
        <v>-12</v>
      </c>
      <c r="C5" s="24" t="str">
        <f>'poules-équipes'!A11</f>
        <v>asptt -12</v>
      </c>
      <c r="D5" s="24" t="str">
        <f>'poules-équipes'!B11</f>
        <v>ligne -12</v>
      </c>
      <c r="E5" s="25">
        <v>25</v>
      </c>
      <c r="F5" s="25">
        <v>28</v>
      </c>
      <c r="J5" s="4" t="str">
        <f>IF($E5&lt;&gt;0,IF($E5=$F5,"-",IF($F5&gt;$E5,$D5,$C5)),"")</f>
        <v>ligne -12</v>
      </c>
      <c r="K5" s="44">
        <f>Tableau1[[#This Row],[score 1]]-Tableau1[[#This Row],[score 2]]</f>
        <v>-3</v>
      </c>
      <c r="L5" s="5" t="str">
        <f>IF($E5&lt;&gt;0,IF($E5=$F5,"-",IF($F5&lt;$E5,$D5,$C5)),"")</f>
        <v>asptt -12</v>
      </c>
      <c r="M5" s="17">
        <f>Tableau1[[#This Row],[score 2]]-Tableau1[[#This Row],[score 1]]</f>
        <v>3</v>
      </c>
      <c r="N5" s="38" t="str">
        <f>IF($E5&lt;&gt;0,IF($E5=$F5,$C5,"-"))</f>
        <v>-</v>
      </c>
      <c r="O5" s="39" t="str">
        <f>IF($E5&lt;&gt;0,IF($E5=$F5,$D5,"-"))</f>
        <v>-</v>
      </c>
    </row>
    <row r="6" spans="1:15" ht="27" customHeight="1" thickBot="1" x14ac:dyDescent="0.4">
      <c r="A6" s="23">
        <f>IF(OR(C5=0,D5=0),A5,A5+$E$1+$H$1)</f>
        <v>5.4236111111111116</v>
      </c>
      <c r="B6" s="24">
        <f>'poules-équipes'!$E$2</f>
        <v>-14</v>
      </c>
      <c r="C6" s="24" t="str">
        <f>'poules-équipes'!D11</f>
        <v>asptt-14</v>
      </c>
      <c r="D6" s="24" t="str">
        <f>'poules-équipes'!E11</f>
        <v>alpac - 14</v>
      </c>
      <c r="E6" s="25">
        <v>15</v>
      </c>
      <c r="F6" s="25">
        <v>17</v>
      </c>
      <c r="J6" s="4" t="str">
        <f t="shared" ref="J6:J28" si="0">IF($E6&lt;&gt;0,IF($E6=$F6,"-",IF($F6&gt;$E6,D6,C6)),"")</f>
        <v>alpac - 14</v>
      </c>
      <c r="K6" s="45">
        <f>Tableau1[[#This Row],[score 1]]-Tableau1[[#This Row],[score 2]]</f>
        <v>-2</v>
      </c>
      <c r="L6" s="5" t="str">
        <f t="shared" ref="L6:L28" si="1">IF($E6&lt;&gt;0,IF($E6=$F6,"-",IF($F6&lt;$E6,$D6,$C6)),"")</f>
        <v>asptt-14</v>
      </c>
      <c r="M6" s="17">
        <f>Tableau1[[#This Row],[score 2]]-Tableau1[[#This Row],[score 1]]</f>
        <v>2</v>
      </c>
      <c r="N6" s="40" t="str">
        <f t="shared" ref="N6:O28" si="2">IF($E6&lt;&gt;0,IF($E6=$F6,$C6,"-"))</f>
        <v>-</v>
      </c>
      <c r="O6" s="37" t="str">
        <f t="shared" ref="O6:O28" si="3">IF($E6&lt;&gt;0,IF($E6=$F6,$D6,"-"))</f>
        <v>-</v>
      </c>
    </row>
    <row r="7" spans="1:15" ht="27" customHeight="1" thickBot="1" x14ac:dyDescent="0.4">
      <c r="A7" s="23">
        <f t="shared" ref="A7:A28" si="4">IF(OR(C6=0,D6=0),A6,A6+$E$1+$H$1)</f>
        <v>10.430555555555555</v>
      </c>
      <c r="B7" s="24">
        <f>'poules-équipes'!$H$2</f>
        <v>-16</v>
      </c>
      <c r="C7" s="24" t="str">
        <f>'poules-équipes'!G11</f>
        <v>thouaré -16</v>
      </c>
      <c r="D7" s="24" t="str">
        <f>'poules-équipes'!H11</f>
        <v>aaaaaaaaa -16</v>
      </c>
      <c r="E7" s="25">
        <v>10</v>
      </c>
      <c r="F7" s="25">
        <v>10</v>
      </c>
      <c r="J7" s="4" t="str">
        <f t="shared" ref="J7:J28" si="5">IF($E7&lt;&gt;0,IF($E7=$F7,"-",IF($F7&gt;$E7,$D7,$C7)),"")</f>
        <v>-</v>
      </c>
      <c r="K7" s="45">
        <f>Tableau1[[#This Row],[score 1]]-Tableau1[[#This Row],[score 2]]</f>
        <v>0</v>
      </c>
      <c r="L7" s="5" t="str">
        <f t="shared" si="1"/>
        <v>-</v>
      </c>
      <c r="M7" s="17">
        <f>Tableau1[[#This Row],[score 2]]-Tableau1[[#This Row],[score 1]]</f>
        <v>0</v>
      </c>
      <c r="N7" s="40" t="str">
        <f t="shared" si="2"/>
        <v>thouaré -16</v>
      </c>
      <c r="O7" s="37" t="str">
        <f t="shared" si="3"/>
        <v>aaaaaaaaa -16</v>
      </c>
    </row>
    <row r="8" spans="1:15" ht="27" customHeight="1" thickBot="1" x14ac:dyDescent="0.4">
      <c r="A8" s="23">
        <f t="shared" si="4"/>
        <v>15.437499999999998</v>
      </c>
      <c r="B8" s="24">
        <f>'poules-équipes'!$K$2</f>
        <v>-18</v>
      </c>
      <c r="C8" s="24" t="str">
        <f>'poules-équipes'!J11</f>
        <v>thouaré -18</v>
      </c>
      <c r="D8" s="24" t="str">
        <f>'poules-équipes'!K11</f>
        <v>lig -18</v>
      </c>
      <c r="E8" s="25">
        <v>2</v>
      </c>
      <c r="F8" s="25">
        <v>3</v>
      </c>
      <c r="J8" s="4" t="str">
        <f t="shared" si="0"/>
        <v>lig -18</v>
      </c>
      <c r="K8" s="45">
        <f>Tableau1[[#This Row],[score 1]]-Tableau1[[#This Row],[score 2]]</f>
        <v>-1</v>
      </c>
      <c r="L8" s="5" t="str">
        <f t="shared" si="1"/>
        <v>thouaré -18</v>
      </c>
      <c r="M8" s="17">
        <f>Tableau1[[#This Row],[score 2]]-Tableau1[[#This Row],[score 1]]</f>
        <v>1</v>
      </c>
      <c r="N8" s="40" t="str">
        <f t="shared" si="2"/>
        <v>-</v>
      </c>
      <c r="O8" s="37" t="str">
        <f t="shared" si="3"/>
        <v>-</v>
      </c>
    </row>
    <row r="9" spans="1:15" ht="27" customHeight="1" thickBot="1" x14ac:dyDescent="0.4">
      <c r="A9" s="23">
        <f t="shared" si="4"/>
        <v>20.444444444444443</v>
      </c>
      <c r="B9" s="24">
        <f>'poules-équipes'!$B$2</f>
        <v>-12</v>
      </c>
      <c r="C9" s="24" t="str">
        <f>'poules-équipes'!A12</f>
        <v>thouaré -12</v>
      </c>
      <c r="D9" s="24" t="str">
        <f>'poules-équipes'!B12</f>
        <v>alpac -12</v>
      </c>
      <c r="E9" s="25">
        <v>32</v>
      </c>
      <c r="F9" s="25">
        <v>5</v>
      </c>
      <c r="J9" s="4" t="str">
        <f t="shared" ref="J9:J28" si="6">IF($E9&lt;&gt;0,IF($E9=$F9,"-",IF($F9&gt;$E9,$D9,$C9)),"")</f>
        <v>thouaré -12</v>
      </c>
      <c r="K9" s="45">
        <f>Tableau1[[#This Row],[score 1]]-Tableau1[[#This Row],[score 2]]</f>
        <v>27</v>
      </c>
      <c r="L9" s="5" t="str">
        <f t="shared" si="1"/>
        <v>alpac -12</v>
      </c>
      <c r="M9" s="17">
        <f>Tableau1[[#This Row],[score 2]]-Tableau1[[#This Row],[score 1]]</f>
        <v>-27</v>
      </c>
      <c r="N9" s="40" t="str">
        <f t="shared" si="2"/>
        <v>-</v>
      </c>
      <c r="O9" s="37" t="str">
        <f t="shared" si="3"/>
        <v>-</v>
      </c>
    </row>
    <row r="10" spans="1:15" ht="27" customHeight="1" thickBot="1" x14ac:dyDescent="0.4">
      <c r="A10" s="23">
        <f t="shared" si="4"/>
        <v>25.451388888888889</v>
      </c>
      <c r="B10" s="24">
        <f>'poules-équipes'!$E$2</f>
        <v>-14</v>
      </c>
      <c r="C10" s="24" t="str">
        <f>'poules-équipes'!D12</f>
        <v>thouaré -14</v>
      </c>
      <c r="D10" s="24" t="str">
        <f>'poules-équipes'!E12</f>
        <v>tt -14</v>
      </c>
      <c r="E10" s="25">
        <v>12</v>
      </c>
      <c r="F10" s="25">
        <v>7</v>
      </c>
      <c r="J10" s="4" t="str">
        <f t="shared" si="0"/>
        <v>thouaré -14</v>
      </c>
      <c r="K10" s="45">
        <f>Tableau1[[#This Row],[score 1]]-Tableau1[[#This Row],[score 2]]</f>
        <v>5</v>
      </c>
      <c r="L10" s="5" t="str">
        <f t="shared" si="1"/>
        <v>tt -14</v>
      </c>
      <c r="M10" s="17">
        <f>Tableau1[[#This Row],[score 2]]-Tableau1[[#This Row],[score 1]]</f>
        <v>-5</v>
      </c>
      <c r="N10" s="40" t="str">
        <f t="shared" si="2"/>
        <v>-</v>
      </c>
      <c r="O10" s="37" t="str">
        <f t="shared" si="3"/>
        <v>-</v>
      </c>
    </row>
    <row r="11" spans="1:15" ht="27" customHeight="1" thickBot="1" x14ac:dyDescent="0.4">
      <c r="A11" s="23">
        <f t="shared" si="4"/>
        <v>30.458333333333336</v>
      </c>
      <c r="B11" s="24">
        <f>'poules-équipes'!$H$2</f>
        <v>-16</v>
      </c>
      <c r="C11" s="24" t="str">
        <f>'poules-équipes'!G12</f>
        <v>ASPTT -16</v>
      </c>
      <c r="D11" s="24" t="str">
        <f>'poules-équipes'!H12</f>
        <v>alpac -16</v>
      </c>
      <c r="E11" s="25">
        <v>12</v>
      </c>
      <c r="F11" s="25">
        <v>9</v>
      </c>
      <c r="J11" s="4" t="str">
        <f t="shared" ref="J11:J28" si="7">IF($E11&lt;&gt;0,IF($E11=$F11,"-",IF($F11&gt;$E11,$D11,$C11)),"")</f>
        <v>ASPTT -16</v>
      </c>
      <c r="K11" s="45">
        <f>Tableau1[[#This Row],[score 1]]-Tableau1[[#This Row],[score 2]]</f>
        <v>3</v>
      </c>
      <c r="L11" s="5" t="str">
        <f t="shared" si="1"/>
        <v>alpac -16</v>
      </c>
      <c r="M11" s="17">
        <f>Tableau1[[#This Row],[score 2]]-Tableau1[[#This Row],[score 1]]</f>
        <v>-3</v>
      </c>
      <c r="N11" s="40" t="str">
        <f t="shared" si="2"/>
        <v>-</v>
      </c>
      <c r="O11" s="37" t="str">
        <f t="shared" si="3"/>
        <v>-</v>
      </c>
    </row>
    <row r="12" spans="1:15" ht="27" customHeight="1" thickBot="1" x14ac:dyDescent="0.4">
      <c r="A12" s="23">
        <f t="shared" si="4"/>
        <v>35.465277777777779</v>
      </c>
      <c r="B12" s="24">
        <f>'poules-équipes'!$K$2</f>
        <v>-18</v>
      </c>
      <c r="C12" s="24" t="str">
        <f>'poules-équipes'!J12</f>
        <v>ASPTT -18</v>
      </c>
      <c r="D12" s="24" t="str">
        <f>'poules-équipes'!K12</f>
        <v>alpac -18</v>
      </c>
      <c r="E12" s="25">
        <v>11</v>
      </c>
      <c r="F12" s="25">
        <v>10</v>
      </c>
      <c r="J12" s="4" t="str">
        <f t="shared" si="0"/>
        <v>ASPTT -18</v>
      </c>
      <c r="K12" s="45">
        <f>Tableau1[[#This Row],[score 1]]-Tableau1[[#This Row],[score 2]]</f>
        <v>1</v>
      </c>
      <c r="L12" s="5" t="str">
        <f t="shared" si="1"/>
        <v>alpac -18</v>
      </c>
      <c r="M12" s="17">
        <f>Tableau1[[#This Row],[score 2]]-Tableau1[[#This Row],[score 1]]</f>
        <v>-1</v>
      </c>
      <c r="N12" s="40" t="str">
        <f t="shared" si="2"/>
        <v>-</v>
      </c>
      <c r="O12" s="37" t="str">
        <f t="shared" si="3"/>
        <v>-</v>
      </c>
    </row>
    <row r="13" spans="1:15" ht="27" customHeight="1" thickBot="1" x14ac:dyDescent="0.4">
      <c r="A13" s="23">
        <f t="shared" si="4"/>
        <v>40.472222222222221</v>
      </c>
      <c r="B13" s="24">
        <f>'poules-équipes'!$B$2</f>
        <v>-12</v>
      </c>
      <c r="C13" s="24" t="str">
        <f>'poules-équipes'!A13</f>
        <v>asptt -12</v>
      </c>
      <c r="D13" s="24" t="str">
        <f>'poules-équipes'!B13</f>
        <v>thouaré -12</v>
      </c>
      <c r="E13" s="25">
        <v>15</v>
      </c>
      <c r="F13" s="25">
        <v>15</v>
      </c>
      <c r="J13" s="4" t="str">
        <f t="shared" ref="J13:J28" si="8">IF($E13&lt;&gt;0,IF($E13=$F13,"-",IF($F13&gt;$E13,$D13,$C13)),"")</f>
        <v>-</v>
      </c>
      <c r="K13" s="45">
        <f>Tableau1[[#This Row],[score 1]]-Tableau1[[#This Row],[score 2]]</f>
        <v>0</v>
      </c>
      <c r="L13" s="5" t="str">
        <f t="shared" si="1"/>
        <v>-</v>
      </c>
      <c r="M13" s="17">
        <f>Tableau1[[#This Row],[score 2]]-Tableau1[[#This Row],[score 1]]</f>
        <v>0</v>
      </c>
      <c r="N13" s="40" t="str">
        <f t="shared" si="2"/>
        <v>asptt -12</v>
      </c>
      <c r="O13" s="37" t="str">
        <f t="shared" si="3"/>
        <v>thouaré -12</v>
      </c>
    </row>
    <row r="14" spans="1:15" ht="27" customHeight="1" thickBot="1" x14ac:dyDescent="0.4">
      <c r="A14" s="23">
        <f t="shared" si="4"/>
        <v>45.479166666666664</v>
      </c>
      <c r="B14" s="24">
        <f>'poules-équipes'!$E$2</f>
        <v>-14</v>
      </c>
      <c r="C14" s="24" t="str">
        <f>'poules-équipes'!D13</f>
        <v>asptt-14</v>
      </c>
      <c r="D14" s="24" t="str">
        <f>'poules-équipes'!E13</f>
        <v>thouaré -14</v>
      </c>
      <c r="E14" s="25">
        <v>11</v>
      </c>
      <c r="F14" s="25">
        <v>26</v>
      </c>
      <c r="J14" s="4" t="str">
        <f t="shared" si="0"/>
        <v>thouaré -14</v>
      </c>
      <c r="K14" s="45">
        <f>Tableau1[[#This Row],[score 1]]-Tableau1[[#This Row],[score 2]]</f>
        <v>-15</v>
      </c>
      <c r="L14" s="5" t="str">
        <f t="shared" si="1"/>
        <v>asptt-14</v>
      </c>
      <c r="M14" s="17">
        <f>Tableau1[[#This Row],[score 2]]-Tableau1[[#This Row],[score 1]]</f>
        <v>15</v>
      </c>
      <c r="N14" s="40" t="str">
        <f t="shared" si="2"/>
        <v>-</v>
      </c>
      <c r="O14" s="37" t="str">
        <f t="shared" si="3"/>
        <v>-</v>
      </c>
    </row>
    <row r="15" spans="1:15" ht="27" customHeight="1" thickBot="1" x14ac:dyDescent="0.4">
      <c r="A15" s="23">
        <f t="shared" si="4"/>
        <v>50.486111111111107</v>
      </c>
      <c r="B15" s="24">
        <f>'poules-équipes'!$H$2</f>
        <v>-16</v>
      </c>
      <c r="C15" s="24" t="str">
        <f>'poules-équipes'!G13</f>
        <v>thouaré -16</v>
      </c>
      <c r="D15" s="24" t="str">
        <f>'poules-équipes'!H13</f>
        <v>ASPTT -16</v>
      </c>
      <c r="E15" s="25">
        <v>20</v>
      </c>
      <c r="F15" s="25">
        <v>25</v>
      </c>
      <c r="J15" s="4" t="str">
        <f t="shared" ref="J15:J28" si="9">IF($E15&lt;&gt;0,IF($E15=$F15,"-",IF($F15&gt;$E15,$D15,$C15)),"")</f>
        <v>ASPTT -16</v>
      </c>
      <c r="K15" s="45">
        <f>Tableau1[[#This Row],[score 1]]-Tableau1[[#This Row],[score 2]]</f>
        <v>-5</v>
      </c>
      <c r="L15" s="5" t="str">
        <f t="shared" si="1"/>
        <v>thouaré -16</v>
      </c>
      <c r="M15" s="17">
        <f>Tableau1[[#This Row],[score 2]]-Tableau1[[#This Row],[score 1]]</f>
        <v>5</v>
      </c>
      <c r="N15" s="40" t="str">
        <f t="shared" si="2"/>
        <v>-</v>
      </c>
      <c r="O15" s="37" t="str">
        <f t="shared" si="3"/>
        <v>-</v>
      </c>
    </row>
    <row r="16" spans="1:15" ht="27" customHeight="1" thickBot="1" x14ac:dyDescent="0.4">
      <c r="A16" s="23">
        <f t="shared" si="4"/>
        <v>55.49305555555555</v>
      </c>
      <c r="B16" s="24">
        <f>'poules-équipes'!$K$2</f>
        <v>-18</v>
      </c>
      <c r="C16" s="24" t="str">
        <f>'poules-équipes'!J13</f>
        <v>thouaré -18</v>
      </c>
      <c r="D16" s="24" t="str">
        <f>'poules-équipes'!K13</f>
        <v>ASPTT -18</v>
      </c>
      <c r="E16" s="25">
        <v>30</v>
      </c>
      <c r="F16" s="25">
        <v>28</v>
      </c>
      <c r="J16" s="4" t="str">
        <f t="shared" si="0"/>
        <v>thouaré -18</v>
      </c>
      <c r="K16" s="45">
        <f>Tableau1[[#This Row],[score 1]]-Tableau1[[#This Row],[score 2]]</f>
        <v>2</v>
      </c>
      <c r="L16" s="5" t="str">
        <f t="shared" si="1"/>
        <v>ASPTT -18</v>
      </c>
      <c r="M16" s="17">
        <f>Tableau1[[#This Row],[score 2]]-Tableau1[[#This Row],[score 1]]</f>
        <v>-2</v>
      </c>
      <c r="N16" s="40" t="str">
        <f t="shared" si="2"/>
        <v>-</v>
      </c>
      <c r="O16" s="37" t="str">
        <f t="shared" si="3"/>
        <v>-</v>
      </c>
    </row>
    <row r="17" spans="1:15" ht="27" customHeight="1" thickBot="1" x14ac:dyDescent="0.4">
      <c r="A17" s="23">
        <f t="shared" si="4"/>
        <v>60.499999999999993</v>
      </c>
      <c r="B17" s="24">
        <f>'poules-équipes'!$B$2</f>
        <v>-12</v>
      </c>
      <c r="C17" s="24" t="str">
        <f>'poules-équipes'!A14</f>
        <v>ligne -12</v>
      </c>
      <c r="D17" s="24" t="str">
        <f>'poules-équipes'!B14</f>
        <v>alpac -12</v>
      </c>
      <c r="E17" s="25">
        <v>40</v>
      </c>
      <c r="F17" s="25">
        <v>42</v>
      </c>
      <c r="J17" s="4" t="str">
        <f t="shared" ref="J17:J28" si="10">IF($E17&lt;&gt;0,IF($E17=$F17,"-",IF($F17&gt;$E17,$D17,$C17)),"")</f>
        <v>alpac -12</v>
      </c>
      <c r="K17" s="45">
        <f>Tableau1[[#This Row],[score 1]]-Tableau1[[#This Row],[score 2]]</f>
        <v>-2</v>
      </c>
      <c r="L17" s="5" t="str">
        <f t="shared" si="1"/>
        <v>ligne -12</v>
      </c>
      <c r="M17" s="17">
        <f>Tableau1[[#This Row],[score 2]]-Tableau1[[#This Row],[score 1]]</f>
        <v>2</v>
      </c>
      <c r="N17" s="40" t="str">
        <f t="shared" si="2"/>
        <v>-</v>
      </c>
      <c r="O17" s="37" t="str">
        <f t="shared" si="3"/>
        <v>-</v>
      </c>
    </row>
    <row r="18" spans="1:15" ht="27" customHeight="1" thickBot="1" x14ac:dyDescent="0.4">
      <c r="A18" s="23">
        <f t="shared" si="4"/>
        <v>65.506944444444429</v>
      </c>
      <c r="B18" s="24">
        <f>'poules-équipes'!$E$2</f>
        <v>-14</v>
      </c>
      <c r="C18" s="24" t="str">
        <f>'poules-équipes'!D14</f>
        <v>alpac - 14</v>
      </c>
      <c r="D18" s="24" t="str">
        <f>'poules-équipes'!E14</f>
        <v>tt -14</v>
      </c>
      <c r="E18" s="25">
        <v>20</v>
      </c>
      <c r="F18" s="25">
        <v>10</v>
      </c>
      <c r="J18" s="4" t="str">
        <f t="shared" si="0"/>
        <v>alpac - 14</v>
      </c>
      <c r="K18" s="45">
        <f>Tableau1[[#This Row],[score 1]]-Tableau1[[#This Row],[score 2]]</f>
        <v>10</v>
      </c>
      <c r="L18" s="5" t="str">
        <f t="shared" si="1"/>
        <v>tt -14</v>
      </c>
      <c r="M18" s="17">
        <f>Tableau1[[#This Row],[score 2]]-Tableau1[[#This Row],[score 1]]</f>
        <v>-10</v>
      </c>
      <c r="N18" s="40" t="str">
        <f t="shared" si="2"/>
        <v>-</v>
      </c>
      <c r="O18" s="37" t="str">
        <f t="shared" si="3"/>
        <v>-</v>
      </c>
    </row>
    <row r="19" spans="1:15" ht="27" customHeight="1" thickBot="1" x14ac:dyDescent="0.4">
      <c r="A19" s="23">
        <f t="shared" si="4"/>
        <v>70.513888888888872</v>
      </c>
      <c r="B19" s="24">
        <f>'poules-équipes'!$H$2</f>
        <v>-16</v>
      </c>
      <c r="C19" s="24" t="str">
        <f>'poules-équipes'!G14</f>
        <v>aaaaaaaaa -16</v>
      </c>
      <c r="D19" s="24" t="str">
        <f>'poules-équipes'!H14</f>
        <v>alpac -16</v>
      </c>
      <c r="E19" s="25">
        <v>20</v>
      </c>
      <c r="F19" s="25">
        <v>12</v>
      </c>
      <c r="J19" s="4" t="str">
        <f t="shared" ref="J19:J28" si="11">IF($E19&lt;&gt;0,IF($E19=$F19,"-",IF($F19&gt;$E19,$D19,$C19)),"")</f>
        <v>aaaaaaaaa -16</v>
      </c>
      <c r="K19" s="45">
        <f>Tableau1[[#This Row],[score 1]]-Tableau1[[#This Row],[score 2]]</f>
        <v>8</v>
      </c>
      <c r="L19" s="5" t="str">
        <f t="shared" si="1"/>
        <v>alpac -16</v>
      </c>
      <c r="M19" s="17">
        <f>Tableau1[[#This Row],[score 2]]-Tableau1[[#This Row],[score 1]]</f>
        <v>-8</v>
      </c>
      <c r="N19" s="40" t="str">
        <f t="shared" si="2"/>
        <v>-</v>
      </c>
      <c r="O19" s="37" t="str">
        <f t="shared" si="3"/>
        <v>-</v>
      </c>
    </row>
    <row r="20" spans="1:15" ht="27" customHeight="1" thickBot="1" x14ac:dyDescent="0.4">
      <c r="A20" s="23">
        <f t="shared" si="4"/>
        <v>75.520833333333314</v>
      </c>
      <c r="B20" s="24">
        <f>'poules-équipes'!$K$2</f>
        <v>-18</v>
      </c>
      <c r="C20" s="24" t="str">
        <f>'poules-équipes'!J14</f>
        <v>lig -18</v>
      </c>
      <c r="D20" s="24" t="str">
        <f>'poules-équipes'!K14</f>
        <v>alpac -18</v>
      </c>
      <c r="E20" s="25">
        <v>30</v>
      </c>
      <c r="F20" s="25">
        <v>20</v>
      </c>
      <c r="J20" s="4" t="str">
        <f t="shared" si="0"/>
        <v>lig -18</v>
      </c>
      <c r="K20" s="45">
        <f>Tableau1[[#This Row],[score 1]]-Tableau1[[#This Row],[score 2]]</f>
        <v>10</v>
      </c>
      <c r="L20" s="5" t="str">
        <f t="shared" si="1"/>
        <v>alpac -18</v>
      </c>
      <c r="M20" s="17">
        <f>Tableau1[[#This Row],[score 2]]-Tableau1[[#This Row],[score 1]]</f>
        <v>-10</v>
      </c>
      <c r="N20" s="40" t="str">
        <f t="shared" si="2"/>
        <v>-</v>
      </c>
      <c r="O20" s="37" t="str">
        <f t="shared" si="3"/>
        <v>-</v>
      </c>
    </row>
    <row r="21" spans="1:15" ht="27" customHeight="1" thickBot="1" x14ac:dyDescent="0.4">
      <c r="A21" s="23">
        <f t="shared" si="4"/>
        <v>80.527777777777757</v>
      </c>
      <c r="B21" s="24">
        <f>'poules-équipes'!$B$2</f>
        <v>-12</v>
      </c>
      <c r="C21" s="24" t="str">
        <f>'poules-équipes'!A15</f>
        <v>asptt -12</v>
      </c>
      <c r="D21" s="24" t="str">
        <f>'poules-équipes'!B15</f>
        <v>alpac -12</v>
      </c>
      <c r="E21" s="25">
        <v>12</v>
      </c>
      <c r="F21" s="25">
        <v>15</v>
      </c>
      <c r="J21" s="4" t="str">
        <f t="shared" ref="J21:J28" si="12">IF($E21&lt;&gt;0,IF($E21=$F21,"-",IF($F21&gt;$E21,$D21,$C21)),"")</f>
        <v>alpac -12</v>
      </c>
      <c r="K21" s="45">
        <f>Tableau1[[#This Row],[score 1]]-Tableau1[[#This Row],[score 2]]</f>
        <v>-3</v>
      </c>
      <c r="L21" s="5" t="str">
        <f t="shared" si="1"/>
        <v>asptt -12</v>
      </c>
      <c r="M21" s="17">
        <f>Tableau1[[#This Row],[score 2]]-Tableau1[[#This Row],[score 1]]</f>
        <v>3</v>
      </c>
      <c r="N21" s="40" t="str">
        <f t="shared" si="2"/>
        <v>-</v>
      </c>
      <c r="O21" s="37" t="str">
        <f t="shared" si="3"/>
        <v>-</v>
      </c>
    </row>
    <row r="22" spans="1:15" ht="27" customHeight="1" thickBot="1" x14ac:dyDescent="0.4">
      <c r="A22" s="23">
        <f t="shared" si="4"/>
        <v>85.5347222222222</v>
      </c>
      <c r="B22" s="24">
        <f>'poules-équipes'!$E$2</f>
        <v>-14</v>
      </c>
      <c r="C22" s="24" t="str">
        <f>'poules-équipes'!D15</f>
        <v>asptt-14</v>
      </c>
      <c r="D22" s="24" t="str">
        <f>'poules-équipes'!E15</f>
        <v>tt -14</v>
      </c>
      <c r="E22" s="25">
        <v>13</v>
      </c>
      <c r="F22" s="25">
        <v>12</v>
      </c>
      <c r="J22" s="4" t="str">
        <f t="shared" si="0"/>
        <v>asptt-14</v>
      </c>
      <c r="K22" s="45">
        <f>Tableau1[[#This Row],[score 1]]-Tableau1[[#This Row],[score 2]]</f>
        <v>1</v>
      </c>
      <c r="L22" s="5" t="str">
        <f t="shared" si="1"/>
        <v>tt -14</v>
      </c>
      <c r="M22" s="17">
        <f>Tableau1[[#This Row],[score 2]]-Tableau1[[#This Row],[score 1]]</f>
        <v>-1</v>
      </c>
      <c r="N22" s="40" t="str">
        <f t="shared" si="2"/>
        <v>-</v>
      </c>
      <c r="O22" s="37" t="str">
        <f t="shared" si="3"/>
        <v>-</v>
      </c>
    </row>
    <row r="23" spans="1:15" ht="27" customHeight="1" thickBot="1" x14ac:dyDescent="0.4">
      <c r="A23" s="23">
        <f t="shared" si="4"/>
        <v>90.541666666666643</v>
      </c>
      <c r="B23" s="24">
        <f>'poules-équipes'!$H$2</f>
        <v>-16</v>
      </c>
      <c r="C23" s="24" t="str">
        <f>'poules-équipes'!G15</f>
        <v>thouaré -16</v>
      </c>
      <c r="D23" s="24" t="str">
        <f>'poules-équipes'!H15</f>
        <v>alpac -16</v>
      </c>
      <c r="E23" s="25">
        <v>14</v>
      </c>
      <c r="F23" s="25">
        <v>14</v>
      </c>
      <c r="J23" s="4" t="str">
        <f t="shared" ref="J23:J28" si="13">IF($E23&lt;&gt;0,IF($E23=$F23,"-",IF($F23&gt;$E23,$D23,$C23)),"")</f>
        <v>-</v>
      </c>
      <c r="K23" s="45">
        <f>Tableau1[[#This Row],[score 1]]-Tableau1[[#This Row],[score 2]]</f>
        <v>0</v>
      </c>
      <c r="L23" s="5" t="str">
        <f t="shared" si="1"/>
        <v>-</v>
      </c>
      <c r="M23" s="17">
        <f>Tableau1[[#This Row],[score 2]]-Tableau1[[#This Row],[score 1]]</f>
        <v>0</v>
      </c>
      <c r="N23" s="40" t="str">
        <f t="shared" si="2"/>
        <v>thouaré -16</v>
      </c>
      <c r="O23" s="37" t="str">
        <f t="shared" si="3"/>
        <v>alpac -16</v>
      </c>
    </row>
    <row r="24" spans="1:15" ht="27" customHeight="1" thickBot="1" x14ac:dyDescent="0.4">
      <c r="A24" s="23">
        <f t="shared" si="4"/>
        <v>95.548611111111086</v>
      </c>
      <c r="B24" s="24">
        <f>'poules-équipes'!$K$2</f>
        <v>-18</v>
      </c>
      <c r="C24" s="24" t="str">
        <f>'poules-équipes'!J15</f>
        <v>thouaré -18</v>
      </c>
      <c r="D24" s="24" t="str">
        <f>'poules-équipes'!K15</f>
        <v>alpac -18</v>
      </c>
      <c r="E24" s="25">
        <v>15</v>
      </c>
      <c r="F24" s="25">
        <v>16</v>
      </c>
      <c r="J24" s="4" t="str">
        <f t="shared" si="0"/>
        <v>alpac -18</v>
      </c>
      <c r="K24" s="45">
        <f>Tableau1[[#This Row],[score 1]]-Tableau1[[#This Row],[score 2]]</f>
        <v>-1</v>
      </c>
      <c r="L24" s="5" t="str">
        <f t="shared" si="1"/>
        <v>thouaré -18</v>
      </c>
      <c r="M24" s="17">
        <f>Tableau1[[#This Row],[score 2]]-Tableau1[[#This Row],[score 1]]</f>
        <v>1</v>
      </c>
      <c r="N24" s="40" t="str">
        <f t="shared" si="2"/>
        <v>-</v>
      </c>
      <c r="O24" s="37" t="str">
        <f t="shared" si="3"/>
        <v>-</v>
      </c>
    </row>
    <row r="25" spans="1:15" ht="27" customHeight="1" thickBot="1" x14ac:dyDescent="0.4">
      <c r="A25" s="23">
        <f t="shared" si="4"/>
        <v>100.55555555555553</v>
      </c>
      <c r="B25" s="24">
        <f>'poules-équipes'!$B$2</f>
        <v>-12</v>
      </c>
      <c r="C25" s="24" t="str">
        <f>'poules-équipes'!A16</f>
        <v>ligne -12</v>
      </c>
      <c r="D25" s="24" t="str">
        <f>'poules-équipes'!B16</f>
        <v>thouaré -12</v>
      </c>
      <c r="E25" s="25">
        <v>10</v>
      </c>
      <c r="F25" s="25">
        <v>14</v>
      </c>
      <c r="J25" s="4" t="str">
        <f t="shared" ref="J25:J28" si="14">IF($E25&lt;&gt;0,IF($E25=$F25,"-",IF($F25&gt;$E25,$D25,$C25)),"")</f>
        <v>thouaré -12</v>
      </c>
      <c r="K25" s="45">
        <f>Tableau1[[#This Row],[score 1]]-Tableau1[[#This Row],[score 2]]</f>
        <v>-4</v>
      </c>
      <c r="L25" s="5" t="str">
        <f t="shared" si="1"/>
        <v>ligne -12</v>
      </c>
      <c r="M25" s="17">
        <f>Tableau1[[#This Row],[score 2]]-Tableau1[[#This Row],[score 1]]</f>
        <v>4</v>
      </c>
      <c r="N25" s="40" t="str">
        <f t="shared" si="2"/>
        <v>-</v>
      </c>
      <c r="O25" s="37" t="str">
        <f t="shared" si="3"/>
        <v>-</v>
      </c>
    </row>
    <row r="26" spans="1:15" ht="27" customHeight="1" thickBot="1" x14ac:dyDescent="0.4">
      <c r="A26" s="23">
        <f t="shared" si="4"/>
        <v>105.56249999999997</v>
      </c>
      <c r="B26" s="24">
        <f>'poules-équipes'!$E$2</f>
        <v>-14</v>
      </c>
      <c r="C26" s="24" t="str">
        <f>'poules-équipes'!D16</f>
        <v>alpac - 14</v>
      </c>
      <c r="D26" s="24" t="str">
        <f>'poules-équipes'!E16</f>
        <v>thouaré -14</v>
      </c>
      <c r="E26" s="25">
        <v>14</v>
      </c>
      <c r="F26" s="25">
        <v>12</v>
      </c>
      <c r="J26" s="4" t="str">
        <f t="shared" si="0"/>
        <v>alpac - 14</v>
      </c>
      <c r="K26" s="45">
        <f>Tableau1[[#This Row],[score 1]]-Tableau1[[#This Row],[score 2]]</f>
        <v>2</v>
      </c>
      <c r="L26" s="5" t="str">
        <f t="shared" si="1"/>
        <v>thouaré -14</v>
      </c>
      <c r="M26" s="17">
        <f>Tableau1[[#This Row],[score 2]]-Tableau1[[#This Row],[score 1]]</f>
        <v>-2</v>
      </c>
      <c r="N26" s="40" t="str">
        <f t="shared" si="2"/>
        <v>-</v>
      </c>
      <c r="O26" s="37" t="str">
        <f t="shared" si="3"/>
        <v>-</v>
      </c>
    </row>
    <row r="27" spans="1:15" ht="27" customHeight="1" thickBot="1" x14ac:dyDescent="0.4">
      <c r="A27" s="23">
        <f t="shared" si="4"/>
        <v>110.56944444444441</v>
      </c>
      <c r="B27" s="24">
        <f>'poules-équipes'!$H$2</f>
        <v>-16</v>
      </c>
      <c r="C27" s="24" t="str">
        <f>'poules-équipes'!G16</f>
        <v>aaaaaaaaa -16</v>
      </c>
      <c r="D27" s="24" t="str">
        <f>'poules-équipes'!H16</f>
        <v>ASPTT -16</v>
      </c>
      <c r="E27" s="25">
        <v>18</v>
      </c>
      <c r="F27" s="25">
        <v>20</v>
      </c>
      <c r="J27" s="4" t="str">
        <f t="shared" ref="J27:J28" si="15">IF($E27&lt;&gt;0,IF($E27=$F27,"-",IF($F27&gt;$E27,$D27,$C27)),"")</f>
        <v>ASPTT -16</v>
      </c>
      <c r="K27" s="45">
        <f>Tableau1[[#This Row],[score 1]]-Tableau1[[#This Row],[score 2]]</f>
        <v>-2</v>
      </c>
      <c r="L27" s="5" t="str">
        <f t="shared" si="1"/>
        <v>aaaaaaaaa -16</v>
      </c>
      <c r="M27" s="17">
        <f>Tableau1[[#This Row],[score 2]]-Tableau1[[#This Row],[score 1]]</f>
        <v>2</v>
      </c>
      <c r="N27" s="40" t="str">
        <f t="shared" si="2"/>
        <v>-</v>
      </c>
      <c r="O27" s="37" t="str">
        <f t="shared" si="3"/>
        <v>-</v>
      </c>
    </row>
    <row r="28" spans="1:15" ht="27" customHeight="1" thickBot="1" x14ac:dyDescent="0.4">
      <c r="A28" s="23">
        <f t="shared" si="4"/>
        <v>115.57638888888886</v>
      </c>
      <c r="B28" s="24">
        <f>'poules-équipes'!$K$2</f>
        <v>-18</v>
      </c>
      <c r="C28" s="24" t="str">
        <f>'poules-équipes'!J16</f>
        <v>lig -18</v>
      </c>
      <c r="D28" s="24" t="str">
        <f>'poules-équipes'!K16</f>
        <v>ASPTT -18</v>
      </c>
      <c r="E28" s="25">
        <v>12</v>
      </c>
      <c r="F28" s="25">
        <v>12</v>
      </c>
      <c r="J28" s="4" t="str">
        <f t="shared" si="0"/>
        <v>-</v>
      </c>
      <c r="K28" s="46">
        <f>Tableau1[[#This Row],[score 1]]-Tableau1[[#This Row],[score 2]]</f>
        <v>0</v>
      </c>
      <c r="L28" s="5" t="str">
        <f t="shared" si="1"/>
        <v>-</v>
      </c>
      <c r="M28" s="18">
        <f>Tableau1[[#This Row],[score 2]]-Tableau1[[#This Row],[score 1]]</f>
        <v>0</v>
      </c>
      <c r="N28" s="41" t="str">
        <f t="shared" si="2"/>
        <v>lig -18</v>
      </c>
      <c r="O28" s="42" t="str">
        <f t="shared" si="3"/>
        <v>ASPTT -18</v>
      </c>
    </row>
  </sheetData>
  <sheetProtection selectLockedCells="1" sort="0" autoFilter="0"/>
  <conditionalFormatting sqref="E5:E28">
    <cfRule type="expression" dxfId="0" priority="1">
      <formula>"ou($C$5:$C$22=0;$D$5:$D$22=0)"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abSelected="1" topLeftCell="B1" workbookViewId="0">
      <selection activeCell="F13" sqref="F13"/>
    </sheetView>
  </sheetViews>
  <sheetFormatPr baseColWidth="10" defaultRowHeight="15" x14ac:dyDescent="0.25"/>
  <cols>
    <col min="2" max="2" width="25.5703125" customWidth="1"/>
    <col min="3" max="4" width="8.85546875" customWidth="1"/>
    <col min="5" max="5" width="5.140625" customWidth="1"/>
    <col min="7" max="7" width="25.5703125" customWidth="1"/>
    <col min="8" max="9" width="8.85546875" customWidth="1"/>
    <col min="10" max="10" width="5.140625" customWidth="1"/>
    <col min="12" max="12" width="25.5703125" customWidth="1"/>
    <col min="13" max="14" width="8.85546875" customWidth="1"/>
    <col min="15" max="15" width="5.140625" customWidth="1"/>
    <col min="17" max="17" width="25.5703125" customWidth="1"/>
    <col min="18" max="18" width="8.85546875" customWidth="1"/>
    <col min="19" max="19" width="8.140625" customWidth="1"/>
  </cols>
  <sheetData>
    <row r="1" spans="1:19" ht="15.75" thickBot="1" x14ac:dyDescent="0.3">
      <c r="E1" s="30"/>
      <c r="J1" s="30"/>
      <c r="O1" s="30"/>
    </row>
    <row r="2" spans="1:19" ht="15.75" customHeight="1" thickBot="1" x14ac:dyDescent="0.3">
      <c r="A2" s="43" t="s">
        <v>30</v>
      </c>
      <c r="B2" s="12">
        <f>'poules-équipes'!B2</f>
        <v>-12</v>
      </c>
      <c r="C2" s="69" t="s">
        <v>11</v>
      </c>
      <c r="D2" s="47" t="s">
        <v>33</v>
      </c>
      <c r="E2" s="31"/>
      <c r="F2" s="54" t="s">
        <v>30</v>
      </c>
      <c r="G2" s="59">
        <f>'poules-équipes'!E2</f>
        <v>-14</v>
      </c>
      <c r="H2" s="55" t="s">
        <v>11</v>
      </c>
      <c r="I2" s="28" t="s">
        <v>36</v>
      </c>
      <c r="J2" s="31"/>
      <c r="K2" s="54" t="s">
        <v>30</v>
      </c>
      <c r="L2" s="59">
        <f>'poules-équipes'!H2</f>
        <v>-16</v>
      </c>
      <c r="M2" s="55" t="s">
        <v>11</v>
      </c>
      <c r="N2" s="76" t="s">
        <v>33</v>
      </c>
      <c r="O2" s="31"/>
      <c r="P2" s="54" t="s">
        <v>30</v>
      </c>
      <c r="Q2" s="59">
        <f>'poules-équipes'!K2</f>
        <v>-18</v>
      </c>
      <c r="R2" s="73" t="s">
        <v>11</v>
      </c>
      <c r="S2" s="28" t="s">
        <v>33</v>
      </c>
    </row>
    <row r="3" spans="1:19" ht="15.75" customHeight="1" x14ac:dyDescent="0.25">
      <c r="A3" s="52">
        <f>RANK(C3,$C$3:$C$6)</f>
        <v>3</v>
      </c>
      <c r="B3" s="56" t="str">
        <f>'poules-équipes'!B4</f>
        <v>ligne -12</v>
      </c>
      <c r="C3" s="68">
        <f>SUM((COUNTIF('liste matchs'!$J$5:$J$28,classement!B3)*3),((COUNTIF('liste matchs'!$L$5:$L$28,classement!B11))*1),(COUNTIF('liste matchs'!$N$5:$O$28,classement!B11))*2)</f>
        <v>3</v>
      </c>
      <c r="D3" s="72">
        <f>SUMIF('liste matchs'!$J$5:$J$28,"=classement!B3",'liste matchs'!$K$5:$K$28)</f>
        <v>0</v>
      </c>
      <c r="E3" s="31"/>
      <c r="F3" s="60">
        <f>RANK(H3,$H$3:$H$6)</f>
        <v>3</v>
      </c>
      <c r="G3" s="61" t="str">
        <f>'poules-équipes'!E3</f>
        <v>asptt-14</v>
      </c>
      <c r="H3" s="44">
        <f>SUM((COUNTIF('liste matchs'!$J$5:$J$28,classement!G3)*3),((COUNTIF('liste matchs'!$L$5:$L$28,classement!G3))*1),(COUNTIF('liste matchs'!$N$5:$O$28,classement!G3))*2)</f>
        <v>5</v>
      </c>
      <c r="I3" s="16"/>
      <c r="J3" s="31"/>
      <c r="K3" s="64">
        <f>RANK(M3,$M$3:$M$6)</f>
        <v>3</v>
      </c>
      <c r="L3" s="65" t="str">
        <f>'poules-équipes'!H3</f>
        <v>thouaré -16</v>
      </c>
      <c r="M3" s="74">
        <f>SUM((COUNTIF('liste matchs'!$J$5:$J$28,classement!L3)*3),((COUNTIF('liste matchs'!$L$5:$L$28,classement!L3))*1),(COUNTIF('liste matchs'!$N$5:$O$28,classement!L3))*2)</f>
        <v>5</v>
      </c>
      <c r="N3" s="16"/>
      <c r="O3" s="31"/>
      <c r="P3" s="60">
        <f>RANK(R3,$R$3:$R$6)</f>
        <v>3</v>
      </c>
      <c r="Q3" s="61" t="str">
        <f>'poules-équipes'!K3</f>
        <v>thouaré -18</v>
      </c>
      <c r="R3" s="44">
        <f>SUM((COUNTIF('liste matchs'!$J$5:$J$28,classement!Q3)*3),((COUNTIF('liste matchs'!$L$5:$L$28,classement!Q3))*1),(COUNTIF('liste matchs'!$N$5:$O$28,classement!Q3))*2)</f>
        <v>5</v>
      </c>
      <c r="S3" s="77"/>
    </row>
    <row r="4" spans="1:19" x14ac:dyDescent="0.25">
      <c r="A4" s="58">
        <f>RANK(C4,$C$3:$C$6)</f>
        <v>4</v>
      </c>
      <c r="B4" s="22" t="str">
        <f>'poules-équipes'!B5</f>
        <v>thouaré -12</v>
      </c>
      <c r="C4" s="70">
        <f>SUM((COUNTIF('liste matchs'!$J$5:$J$28,classement!B5)*3),((COUNTIF('liste matchs'!$L$5:$L$28,classement!B13))*1),(COUNTIF('liste matchs'!$N$5:$O$28,classement!B13))*2)</f>
        <v>0</v>
      </c>
      <c r="D4" s="72">
        <f>SUMIF('liste matchs'!$J$5:$J$28,"=classement!B3",'liste matchs'!$K$5:$K$28)</f>
        <v>0</v>
      </c>
      <c r="E4" s="31"/>
      <c r="F4" s="58">
        <f t="shared" ref="F4:F6" si="0">RANK(H4,$H$3:$H$6)</f>
        <v>1</v>
      </c>
      <c r="G4" s="22" t="str">
        <f>'poules-équipes'!E4</f>
        <v>alpac - 14</v>
      </c>
      <c r="H4" s="45">
        <f>SUM((COUNTIF('liste matchs'!$J$5:$J$28,classement!G4)*3),((COUNTIF('liste matchs'!$L$5:$L$28,classement!G4))*1),(COUNTIF('liste matchs'!$N$5:$O$28,classement!G4))*2)</f>
        <v>9</v>
      </c>
      <c r="I4" s="17"/>
      <c r="J4" s="31"/>
      <c r="K4" s="58">
        <f t="shared" ref="K4:K6" si="1">RANK(M4,$M$3:$M$6)</f>
        <v>2</v>
      </c>
      <c r="L4" s="22" t="str">
        <f>'poules-équipes'!H4</f>
        <v>aaaaaaaaa -16</v>
      </c>
      <c r="M4" s="45">
        <f>SUM((COUNTIF('liste matchs'!$J$5:$J$28,classement!L4)*3),((COUNTIF('liste matchs'!$L$5:$L$28,classement!L4))*1),(COUNTIF('liste matchs'!$N$5:$O$28,classement!L4))*2)</f>
        <v>6</v>
      </c>
      <c r="N4" s="17"/>
      <c r="O4" s="31"/>
      <c r="P4" s="58">
        <f t="shared" ref="P4:P6" si="2">RANK(R4,$R$3:$R$6)</f>
        <v>1</v>
      </c>
      <c r="Q4" s="22" t="str">
        <f>'poules-équipes'!K4</f>
        <v>lig -18</v>
      </c>
      <c r="R4" s="45">
        <f>SUM((COUNTIF('liste matchs'!$J$5:$J$28,classement!Q4)*3),((COUNTIF('liste matchs'!$L$5:$L$28,classement!Q4))*1),(COUNTIF('liste matchs'!$N$5:$O$28,classement!Q4))*2)</f>
        <v>8</v>
      </c>
      <c r="S4" s="48"/>
    </row>
    <row r="5" spans="1:19" ht="15.75" customHeight="1" x14ac:dyDescent="0.25">
      <c r="A5" s="58">
        <f>RANK(C5,$C$3:$C$6)</f>
        <v>1</v>
      </c>
      <c r="B5" s="22" t="str">
        <f>'poules-équipes'!B3</f>
        <v>asptt -12</v>
      </c>
      <c r="C5" s="70">
        <f>SUM((COUNTIF('liste matchs'!$J$5:$J$28,classement!B4)*3),((COUNTIF('liste matchs'!$L$5:$L$28,classement!B12))*1),(COUNTIF('liste matchs'!$N$5:$O$28,classement!B12))*2)</f>
        <v>6</v>
      </c>
      <c r="D5" s="72">
        <f>SUMIF('liste matchs'!$J$5:$J$28,"=classement!B3",'liste matchs'!$K$5:$K$28)</f>
        <v>0</v>
      </c>
      <c r="E5" s="31"/>
      <c r="F5" s="58">
        <f t="shared" si="0"/>
        <v>2</v>
      </c>
      <c r="G5" s="22" t="str">
        <f>'poules-équipes'!E5</f>
        <v>thouaré -14</v>
      </c>
      <c r="H5" s="45">
        <f>SUM((COUNTIF('liste matchs'!$J$5:$J$28,classement!G5)*3),((COUNTIF('liste matchs'!$L$5:$L$28,classement!G5))*1),(COUNTIF('liste matchs'!$N$5:$O$28,classement!G5))*2)</f>
        <v>7</v>
      </c>
      <c r="I5" s="17"/>
      <c r="J5" s="31"/>
      <c r="K5" s="58">
        <f t="shared" si="1"/>
        <v>1</v>
      </c>
      <c r="L5" s="22" t="str">
        <f>'poules-équipes'!H5</f>
        <v>ASPTT -16</v>
      </c>
      <c r="M5" s="45">
        <f>SUM((COUNTIF('liste matchs'!$J$5:$J$28,classement!L5)*3),((COUNTIF('liste matchs'!$L$5:$L$28,classement!L5))*1),(COUNTIF('liste matchs'!$N$5:$O$28,classement!L5))*2)</f>
        <v>9</v>
      </c>
      <c r="N5" s="17"/>
      <c r="O5" s="31"/>
      <c r="P5" s="58">
        <f t="shared" si="2"/>
        <v>2</v>
      </c>
      <c r="Q5" s="22" t="str">
        <f>'poules-équipes'!K5</f>
        <v>ASPTT -18</v>
      </c>
      <c r="R5" s="45">
        <f>SUM((COUNTIF('liste matchs'!$J$5:$J$28,classement!Q5)*3),((COUNTIF('liste matchs'!$L$5:$L$28,classement!Q5))*1),(COUNTIF('liste matchs'!$N$5:$O$28,classement!Q5))*2)</f>
        <v>6</v>
      </c>
      <c r="S5" s="48"/>
    </row>
    <row r="6" spans="1:19" ht="15.75" customHeight="1" thickBot="1" x14ac:dyDescent="0.3">
      <c r="A6" s="53">
        <f>RANK(C6,$C$3:$C$6)</f>
        <v>1</v>
      </c>
      <c r="B6" s="57" t="str">
        <f>'poules-équipes'!B6</f>
        <v>alpac -12</v>
      </c>
      <c r="C6" s="71">
        <f>SUM((COUNTIF('liste matchs'!$J$5:$J$28,classement!B6)*3),((COUNTIF('liste matchs'!$L$5:$L$28,classement!B14))*1),(COUNTIF('liste matchs'!$N$5:$O$28,classement!B14))*2)</f>
        <v>6</v>
      </c>
      <c r="D6" s="72">
        <f>SUMIF('liste matchs'!$J$5:$J$28,"=classement!B3",'liste matchs'!$K$5:$K$28)</f>
        <v>0</v>
      </c>
      <c r="E6" s="31"/>
      <c r="F6" s="62">
        <f t="shared" si="0"/>
        <v>4</v>
      </c>
      <c r="G6" s="63" t="str">
        <f>'poules-équipes'!E6</f>
        <v>tt -14</v>
      </c>
      <c r="H6" s="46">
        <f>SUM((COUNTIF('liste matchs'!$J$5:$J$28,classement!G6)*3),((COUNTIF('liste matchs'!$L$5:$L$28,classement!G6))*1),(COUNTIF('liste matchs'!$N$5:$O$28,classement!G6))*2)</f>
        <v>3</v>
      </c>
      <c r="I6" s="18"/>
      <c r="J6" s="31"/>
      <c r="K6" s="66">
        <f t="shared" si="1"/>
        <v>4</v>
      </c>
      <c r="L6" s="67" t="str">
        <f>'poules-équipes'!H6</f>
        <v>alpac -16</v>
      </c>
      <c r="M6" s="75">
        <f>SUM((COUNTIF('liste matchs'!$J$5:$J$28,classement!L6)*3),((COUNTIF('liste matchs'!$L$5:$L$28,classement!L6))*1),(COUNTIF('liste matchs'!$N$5:$O$28,classement!L6))*2)</f>
        <v>4</v>
      </c>
      <c r="N6" s="18"/>
      <c r="O6" s="31"/>
      <c r="P6" s="62">
        <f t="shared" si="2"/>
        <v>3</v>
      </c>
      <c r="Q6" s="63" t="str">
        <f>'poules-équipes'!K6</f>
        <v>alpac -18</v>
      </c>
      <c r="R6" s="46">
        <f>SUM((COUNTIF('liste matchs'!$J$5:$J$28,classement!Q6)*3),((COUNTIF('liste matchs'!$L$5:$L$28,classement!Q6))*1),(COUNTIF('liste matchs'!$N$5:$O$28,classement!Q6))*2)</f>
        <v>5</v>
      </c>
      <c r="S6" s="49"/>
    </row>
    <row r="7" spans="1:19" x14ac:dyDescent="0.25">
      <c r="E7" s="50"/>
    </row>
    <row r="8" spans="1:19" ht="15.75" customHeight="1" x14ac:dyDescent="0.25">
      <c r="E8" s="50"/>
    </row>
    <row r="9" spans="1:19" ht="15.75" customHeight="1" x14ac:dyDescent="0.25">
      <c r="B9" s="1"/>
      <c r="C9" s="1"/>
      <c r="D9" s="1"/>
      <c r="E9" s="51"/>
    </row>
    <row r="10" spans="1:19" x14ac:dyDescent="0.25">
      <c r="E10" s="50"/>
    </row>
    <row r="11" spans="1:19" ht="15.75" customHeight="1" x14ac:dyDescent="0.25">
      <c r="E11" s="50"/>
    </row>
    <row r="12" spans="1:19" ht="15.75" customHeight="1" x14ac:dyDescent="0.25">
      <c r="E12" s="50"/>
    </row>
    <row r="13" spans="1:19" x14ac:dyDescent="0.25">
      <c r="E13" s="50"/>
    </row>
    <row r="14" spans="1:19" x14ac:dyDescent="0.25">
      <c r="E14" s="50"/>
    </row>
    <row r="21" spans="3:4" x14ac:dyDescent="0.25">
      <c r="C21" s="32"/>
      <c r="D21" s="32"/>
    </row>
    <row r="22" spans="3:4" x14ac:dyDescent="0.25">
      <c r="C22" s="32"/>
      <c r="D22" s="32"/>
    </row>
  </sheetData>
  <sortState ref="A3:C6">
    <sortCondition descending="1" ref="C3:C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poules-équipes</vt:lpstr>
      <vt:lpstr>liste matchs</vt:lpstr>
      <vt:lpstr>classement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bureau</cp:lastModifiedBy>
  <dcterms:created xsi:type="dcterms:W3CDTF">2013-04-13T11:29:15Z</dcterms:created>
  <dcterms:modified xsi:type="dcterms:W3CDTF">2013-04-14T12:44:14Z</dcterms:modified>
</cp:coreProperties>
</file>