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-2925" yWindow="45" windowWidth="20730" windowHeight="11760" activeTab="4"/>
  </bookViews>
  <sheets>
    <sheet name="poules-équipes" sheetId="1" r:id="rId1"/>
    <sheet name="liste matchs" sheetId="2" r:id="rId2"/>
    <sheet name="Feuil1" sheetId="8" r:id="rId3"/>
    <sheet name="Feuil2" sheetId="9" r:id="rId4"/>
    <sheet name="classement" sheetId="7" r:id="rId5"/>
    <sheet name="phase finale" sheetId="4" r:id="rId6"/>
    <sheet name="liste matchs phase finale " sheetId="5" r:id="rId7"/>
    <sheet name="classement final tournoi" sheetId="6" r:id="rId8"/>
  </sheets>
  <calcPr calcId="145621"/>
</workbook>
</file>

<file path=xl/calcChain.xml><?xml version="1.0" encoding="utf-8"?>
<calcChain xmlns="http://schemas.openxmlformats.org/spreadsheetml/2006/main">
  <c r="Q4" i="7" l="1"/>
  <c r="Q5" i="7"/>
  <c r="Q6" i="7"/>
  <c r="Q3" i="7"/>
  <c r="L4" i="7"/>
  <c r="L5" i="7"/>
  <c r="L6" i="7"/>
  <c r="L3" i="7"/>
  <c r="B3" i="7"/>
  <c r="B4" i="7"/>
  <c r="B5" i="7"/>
  <c r="B6" i="7"/>
  <c r="G4" i="7" l="1"/>
  <c r="G5" i="7"/>
  <c r="G6" i="7"/>
  <c r="G3" i="7"/>
  <c r="A11" i="8"/>
  <c r="B11" i="8"/>
  <c r="C11" i="8"/>
  <c r="D11" i="8"/>
  <c r="E11" i="8"/>
  <c r="F11" i="8"/>
  <c r="B12" i="8"/>
  <c r="C12" i="8"/>
  <c r="D12" i="8"/>
  <c r="E12" i="8"/>
  <c r="F12" i="8"/>
  <c r="B13" i="8"/>
  <c r="C13" i="8"/>
  <c r="D13" i="8"/>
  <c r="E13" i="8"/>
  <c r="F13" i="8"/>
  <c r="B14" i="8"/>
  <c r="C14" i="8"/>
  <c r="D14" i="8"/>
  <c r="E14" i="8"/>
  <c r="F14" i="8"/>
  <c r="B15" i="8"/>
  <c r="C15" i="8"/>
  <c r="D15" i="8"/>
  <c r="E15" i="8"/>
  <c r="F15" i="8"/>
  <c r="B16" i="8"/>
  <c r="C16" i="8"/>
  <c r="D16" i="8"/>
  <c r="E16" i="8"/>
  <c r="F16" i="8"/>
  <c r="B17" i="8"/>
  <c r="C17" i="8"/>
  <c r="D17" i="8"/>
  <c r="E17" i="8"/>
  <c r="F17" i="8"/>
  <c r="E8" i="8"/>
  <c r="F8" i="8"/>
  <c r="D8" i="8"/>
  <c r="B8" i="8"/>
  <c r="C8" i="8"/>
  <c r="E7" i="8"/>
  <c r="F7" i="8"/>
  <c r="D7" i="8"/>
  <c r="B7" i="8"/>
  <c r="E6" i="8"/>
  <c r="F6" i="8"/>
  <c r="D6" i="8"/>
  <c r="B6" i="8"/>
  <c r="C6" i="8"/>
  <c r="E5" i="8"/>
  <c r="F5" i="8"/>
  <c r="D5" i="8"/>
  <c r="B5" i="8"/>
  <c r="E4" i="8"/>
  <c r="F4" i="8"/>
  <c r="D4" i="8"/>
  <c r="B4" i="8"/>
  <c r="C4" i="8"/>
  <c r="E2" i="8"/>
  <c r="F2" i="8"/>
  <c r="E3" i="8"/>
  <c r="F3" i="8"/>
  <c r="D2" i="8"/>
  <c r="D3" i="8"/>
  <c r="A2" i="8"/>
  <c r="B2" i="8"/>
  <c r="C2" i="8"/>
  <c r="A3" i="8"/>
  <c r="B3" i="8"/>
  <c r="E35" i="8"/>
  <c r="F35" i="8"/>
  <c r="D35" i="8"/>
  <c r="B35" i="8"/>
  <c r="C35" i="8"/>
  <c r="E34" i="8"/>
  <c r="F34" i="8"/>
  <c r="D34" i="8"/>
  <c r="B34" i="8"/>
  <c r="C34" i="8"/>
  <c r="E33" i="8"/>
  <c r="F33" i="8"/>
  <c r="D33" i="8"/>
  <c r="B33" i="8"/>
  <c r="C33" i="8"/>
  <c r="E32" i="8"/>
  <c r="F32" i="8"/>
  <c r="D32" i="8"/>
  <c r="B32" i="8"/>
  <c r="C32" i="8"/>
  <c r="E31" i="8"/>
  <c r="F31" i="8"/>
  <c r="D31" i="8"/>
  <c r="B31" i="8"/>
  <c r="C31" i="8"/>
  <c r="E30" i="8"/>
  <c r="F30" i="8"/>
  <c r="D30" i="8"/>
  <c r="B30" i="8"/>
  <c r="C30" i="8"/>
  <c r="E29" i="8"/>
  <c r="F29" i="8"/>
  <c r="D29" i="8"/>
  <c r="A29" i="8"/>
  <c r="B29" i="8"/>
  <c r="C29" i="8"/>
  <c r="E26" i="8"/>
  <c r="F26" i="8"/>
  <c r="D26" i="8"/>
  <c r="B26" i="8"/>
  <c r="C26" i="8"/>
  <c r="E25" i="8"/>
  <c r="F25" i="8"/>
  <c r="D25" i="8"/>
  <c r="B25" i="8"/>
  <c r="C25" i="8"/>
  <c r="E24" i="8"/>
  <c r="F24" i="8"/>
  <c r="D24" i="8"/>
  <c r="B24" i="8"/>
  <c r="C24" i="8"/>
  <c r="E23" i="8"/>
  <c r="F23" i="8"/>
  <c r="D23" i="8"/>
  <c r="B23" i="8"/>
  <c r="C23" i="8"/>
  <c r="E22" i="8"/>
  <c r="F22" i="8"/>
  <c r="D22" i="8"/>
  <c r="B22" i="8"/>
  <c r="C22" i="8"/>
  <c r="E21" i="8"/>
  <c r="F21" i="8"/>
  <c r="D21" i="8"/>
  <c r="B21" i="8"/>
  <c r="C21" i="8"/>
  <c r="E20" i="8"/>
  <c r="F20" i="8"/>
  <c r="D20" i="8"/>
  <c r="A20" i="8"/>
  <c r="B20" i="8"/>
  <c r="C20" i="8"/>
  <c r="G10" i="9" l="1"/>
  <c r="A10" i="9"/>
  <c r="G2" i="9"/>
  <c r="A2" i="9"/>
  <c r="Q37" i="4" l="1"/>
  <c r="Q23" i="4"/>
  <c r="M37" i="4"/>
  <c r="O6" i="2" l="1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5" i="2"/>
  <c r="I12" i="9" l="1"/>
  <c r="C13" i="9"/>
  <c r="I6" i="9"/>
  <c r="C6" i="9"/>
  <c r="I14" i="9"/>
  <c r="C15" i="9"/>
  <c r="I4" i="9"/>
  <c r="C4" i="9"/>
  <c r="I15" i="9"/>
  <c r="C12" i="9"/>
  <c r="I7" i="9"/>
  <c r="C5" i="9"/>
  <c r="I13" i="9"/>
  <c r="C14" i="9"/>
  <c r="I5" i="9"/>
  <c r="C7" i="9"/>
  <c r="B20" i="4" l="1"/>
  <c r="B26" i="4"/>
  <c r="B24" i="4"/>
  <c r="B6" i="4"/>
  <c r="B34" i="4"/>
  <c r="B36" i="4"/>
  <c r="B10" i="4"/>
  <c r="B38" i="4"/>
  <c r="B8" i="4"/>
  <c r="B12" i="4"/>
  <c r="B40" i="4"/>
  <c r="B52" i="4"/>
  <c r="B54" i="4"/>
  <c r="B48" i="4"/>
  <c r="B22" i="4"/>
  <c r="B50" i="4"/>
  <c r="T28" i="2" l="1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" i="2"/>
  <c r="T6" i="2"/>
  <c r="T7" i="2"/>
  <c r="T8" i="2"/>
  <c r="T9" i="2"/>
  <c r="T10" i="2"/>
  <c r="T11" i="2"/>
  <c r="T13" i="2"/>
  <c r="T14" i="2"/>
  <c r="T15" i="2"/>
  <c r="T16" i="2"/>
  <c r="T17" i="2"/>
  <c r="T18" i="2"/>
  <c r="T19" i="2"/>
  <c r="T21" i="2"/>
  <c r="T22" i="2"/>
  <c r="T23" i="2"/>
  <c r="T24" i="2"/>
  <c r="T25" i="2"/>
  <c r="T26" i="2"/>
  <c r="T27" i="2"/>
  <c r="F28" i="2"/>
  <c r="U51" i="2" s="1"/>
  <c r="F27" i="2"/>
  <c r="U50" i="2" s="1"/>
  <c r="F26" i="2"/>
  <c r="U49" i="2" s="1"/>
  <c r="F25" i="2"/>
  <c r="U48" i="2" s="1"/>
  <c r="F24" i="2"/>
  <c r="U47" i="2" s="1"/>
  <c r="F23" i="2"/>
  <c r="U46" i="2" s="1"/>
  <c r="F22" i="2"/>
  <c r="U45" i="2" s="1"/>
  <c r="F21" i="2"/>
  <c r="U44" i="2" s="1"/>
  <c r="F20" i="2"/>
  <c r="U43" i="2" s="1"/>
  <c r="F19" i="2"/>
  <c r="U42" i="2" s="1"/>
  <c r="F18" i="2"/>
  <c r="U41" i="2" s="1"/>
  <c r="F17" i="2"/>
  <c r="U40" i="2" s="1"/>
  <c r="F16" i="2"/>
  <c r="U39" i="2" s="1"/>
  <c r="F15" i="2"/>
  <c r="U38" i="2" s="1"/>
  <c r="F14" i="2"/>
  <c r="U37" i="2" s="1"/>
  <c r="F13" i="2"/>
  <c r="U36" i="2" s="1"/>
  <c r="F12" i="2"/>
  <c r="U35" i="2" s="1"/>
  <c r="F11" i="2"/>
  <c r="U34" i="2" s="1"/>
  <c r="F10" i="2"/>
  <c r="U33" i="2" s="1"/>
  <c r="F9" i="2"/>
  <c r="U32" i="2" s="1"/>
  <c r="F8" i="2"/>
  <c r="U31" i="2" s="1"/>
  <c r="F7" i="2"/>
  <c r="U30" i="2" s="1"/>
  <c r="F6" i="2"/>
  <c r="U29" i="2" s="1"/>
  <c r="F5" i="2"/>
  <c r="U28" i="2" s="1"/>
  <c r="D28" i="2"/>
  <c r="U27" i="2" s="1"/>
  <c r="D27" i="2"/>
  <c r="U26" i="2" s="1"/>
  <c r="D26" i="2"/>
  <c r="U25" i="2" s="1"/>
  <c r="D25" i="2"/>
  <c r="U24" i="2" s="1"/>
  <c r="D24" i="2"/>
  <c r="U23" i="2" s="1"/>
  <c r="D23" i="2"/>
  <c r="U22" i="2" s="1"/>
  <c r="D22" i="2"/>
  <c r="U21" i="2" s="1"/>
  <c r="D21" i="2"/>
  <c r="U20" i="2" s="1"/>
  <c r="D20" i="2"/>
  <c r="U19" i="2" s="1"/>
  <c r="D19" i="2"/>
  <c r="U18" i="2" s="1"/>
  <c r="D18" i="2"/>
  <c r="U17" i="2" s="1"/>
  <c r="D17" i="2"/>
  <c r="U16" i="2" s="1"/>
  <c r="D16" i="2"/>
  <c r="U15" i="2" s="1"/>
  <c r="D15" i="2"/>
  <c r="U14" i="2" s="1"/>
  <c r="D14" i="2"/>
  <c r="U13" i="2" s="1"/>
  <c r="D13" i="2"/>
  <c r="U12" i="2" s="1"/>
  <c r="D12" i="2"/>
  <c r="U11" i="2" s="1"/>
  <c r="D11" i="2"/>
  <c r="U10" i="2" s="1"/>
  <c r="D10" i="2"/>
  <c r="U9" i="2" s="1"/>
  <c r="D9" i="2"/>
  <c r="U8" i="2" s="1"/>
  <c r="D8" i="2"/>
  <c r="U7" i="2" s="1"/>
  <c r="D7" i="2"/>
  <c r="U6" i="2" s="1"/>
  <c r="D6" i="2"/>
  <c r="U5" i="2" s="1"/>
  <c r="D5" i="2"/>
  <c r="U4" i="2" s="1"/>
  <c r="E11" i="2"/>
  <c r="J2" i="6" l="1"/>
  <c r="G2" i="6"/>
  <c r="D2" i="6"/>
  <c r="A2" i="6"/>
  <c r="A4" i="5"/>
  <c r="F53" i="4"/>
  <c r="F49" i="4"/>
  <c r="F39" i="4"/>
  <c r="F35" i="4"/>
  <c r="F25" i="4"/>
  <c r="F21" i="4"/>
  <c r="F11" i="4"/>
  <c r="F7" i="4"/>
  <c r="K53" i="4"/>
  <c r="K49" i="4"/>
  <c r="K39" i="4"/>
  <c r="K35" i="4"/>
  <c r="K25" i="4"/>
  <c r="K21" i="4"/>
  <c r="C54" i="4"/>
  <c r="C52" i="4"/>
  <c r="C40" i="4"/>
  <c r="C38" i="4"/>
  <c r="C26" i="4"/>
  <c r="C24" i="4"/>
  <c r="C50" i="4"/>
  <c r="C48" i="4"/>
  <c r="C36" i="4"/>
  <c r="C34" i="4"/>
  <c r="C22" i="4"/>
  <c r="C20" i="4"/>
  <c r="K11" i="4"/>
  <c r="K7" i="4"/>
  <c r="C12" i="4"/>
  <c r="C10" i="4"/>
  <c r="C8" i="4"/>
  <c r="C6" i="4"/>
  <c r="B7" i="5"/>
  <c r="B6" i="5"/>
  <c r="B5" i="5"/>
  <c r="B4" i="5"/>
  <c r="E44" i="4"/>
  <c r="E30" i="4"/>
  <c r="E16" i="4"/>
  <c r="E2" i="4" l="1"/>
  <c r="Q6" i="2" l="1"/>
  <c r="Q8" i="2"/>
  <c r="Q9" i="2"/>
  <c r="Q10" i="2"/>
  <c r="Q11" i="2"/>
  <c r="Q12" i="2"/>
  <c r="Q14" i="2"/>
  <c r="Q15" i="2"/>
  <c r="Q16" i="2"/>
  <c r="Q17" i="2"/>
  <c r="Q18" i="2"/>
  <c r="Q19" i="2"/>
  <c r="Q20" i="2"/>
  <c r="Q21" i="2"/>
  <c r="Q22" i="2"/>
  <c r="Q24" i="2"/>
  <c r="Q25" i="2"/>
  <c r="Q26" i="2"/>
  <c r="Q27" i="2"/>
  <c r="Q5" i="2"/>
  <c r="P6" i="2"/>
  <c r="P8" i="2"/>
  <c r="P9" i="2"/>
  <c r="P10" i="2"/>
  <c r="P11" i="2"/>
  <c r="P12" i="2"/>
  <c r="P14" i="2"/>
  <c r="P15" i="2"/>
  <c r="P16" i="2"/>
  <c r="P17" i="2"/>
  <c r="P18" i="2"/>
  <c r="P19" i="2"/>
  <c r="P20" i="2"/>
  <c r="P21" i="2"/>
  <c r="P22" i="2"/>
  <c r="P24" i="2"/>
  <c r="P25" i="2"/>
  <c r="P26" i="2"/>
  <c r="P27" i="2"/>
  <c r="P5" i="2"/>
  <c r="E25" i="4"/>
  <c r="L7" i="2"/>
  <c r="L23" i="2"/>
  <c r="L28" i="2"/>
  <c r="N7" i="2"/>
  <c r="N23" i="2"/>
  <c r="N28" i="2"/>
  <c r="E11" i="5" l="1"/>
  <c r="E53" i="4"/>
  <c r="E7" i="5"/>
  <c r="E49" i="4"/>
  <c r="D11" i="5"/>
  <c r="J53" i="4"/>
  <c r="Q51" i="4" s="1"/>
  <c r="D7" i="5"/>
  <c r="J49" i="4"/>
  <c r="M51" i="4" s="1"/>
  <c r="E9" i="5"/>
  <c r="D5" i="5"/>
  <c r="J21" i="4"/>
  <c r="D13" i="5" s="1"/>
  <c r="E17" i="5"/>
  <c r="P23" i="4"/>
  <c r="E5" i="6" s="1"/>
  <c r="E4" i="5"/>
  <c r="D8" i="5"/>
  <c r="E8" i="5"/>
  <c r="E11" i="4"/>
  <c r="D9" i="5"/>
  <c r="J25" i="4"/>
  <c r="J11" i="4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8" i="2"/>
  <c r="B7" i="2"/>
  <c r="B6" i="2"/>
  <c r="B5" i="2"/>
  <c r="N11" i="2"/>
  <c r="E19" i="2"/>
  <c r="N19" i="2" s="1"/>
  <c r="E24" i="2"/>
  <c r="L24" i="2" s="1"/>
  <c r="C15" i="2"/>
  <c r="N15" i="2" s="1"/>
  <c r="C11" i="2"/>
  <c r="L11" i="2" s="1"/>
  <c r="C10" i="2"/>
  <c r="L10" i="2" s="1"/>
  <c r="C8" i="2"/>
  <c r="N8" i="2" s="1"/>
  <c r="K16" i="1"/>
  <c r="E28" i="2" s="1"/>
  <c r="Q28" i="2" s="1"/>
  <c r="J16" i="1"/>
  <c r="C28" i="2" s="1"/>
  <c r="P28" i="2" s="1"/>
  <c r="K15" i="1"/>
  <c r="J15" i="1"/>
  <c r="C24" i="2" s="1"/>
  <c r="N24" i="2" s="1"/>
  <c r="K14" i="1"/>
  <c r="E20" i="2" s="1"/>
  <c r="N20" i="2" s="1"/>
  <c r="J14" i="1"/>
  <c r="C20" i="2" s="1"/>
  <c r="L20" i="2" s="1"/>
  <c r="K13" i="1"/>
  <c r="E16" i="2" s="1"/>
  <c r="N16" i="2" s="1"/>
  <c r="J13" i="1"/>
  <c r="C16" i="2" s="1"/>
  <c r="L16" i="2" s="1"/>
  <c r="K12" i="1"/>
  <c r="E12" i="2" s="1"/>
  <c r="N12" i="2" s="1"/>
  <c r="J12" i="1"/>
  <c r="C12" i="2" s="1"/>
  <c r="L12" i="2" s="1"/>
  <c r="K11" i="1"/>
  <c r="E8" i="2" s="1"/>
  <c r="L8" i="2" s="1"/>
  <c r="J11" i="1"/>
  <c r="B11" i="1"/>
  <c r="E5" i="2" s="1"/>
  <c r="E11" i="1"/>
  <c r="E6" i="2" s="1"/>
  <c r="A5" i="2"/>
  <c r="H16" i="1"/>
  <c r="E27" i="2" s="1"/>
  <c r="L27" i="2" s="1"/>
  <c r="G16" i="1"/>
  <c r="C27" i="2" s="1"/>
  <c r="N27" i="2" s="1"/>
  <c r="H15" i="1"/>
  <c r="E23" i="2" s="1"/>
  <c r="Q23" i="2" s="1"/>
  <c r="G15" i="1"/>
  <c r="C23" i="2" s="1"/>
  <c r="P23" i="2" s="1"/>
  <c r="H14" i="1"/>
  <c r="G14" i="1"/>
  <c r="C19" i="2" s="1"/>
  <c r="L19" i="2" s="1"/>
  <c r="H13" i="1"/>
  <c r="E15" i="2" s="1"/>
  <c r="L15" i="2" s="1"/>
  <c r="G13" i="1"/>
  <c r="H12" i="1"/>
  <c r="G12" i="1"/>
  <c r="H11" i="1"/>
  <c r="E7" i="2" s="1"/>
  <c r="Q7" i="2" s="1"/>
  <c r="G11" i="1"/>
  <c r="C7" i="2" s="1"/>
  <c r="P7" i="2" s="1"/>
  <c r="E16" i="1"/>
  <c r="E26" i="2" s="1"/>
  <c r="N26" i="2" s="1"/>
  <c r="D16" i="1"/>
  <c r="C26" i="2" s="1"/>
  <c r="L26" i="2" s="1"/>
  <c r="E15" i="1"/>
  <c r="E22" i="2" s="1"/>
  <c r="N22" i="2" s="1"/>
  <c r="D15" i="1"/>
  <c r="C22" i="2" s="1"/>
  <c r="L22" i="2" s="1"/>
  <c r="E14" i="1"/>
  <c r="E18" i="2" s="1"/>
  <c r="N18" i="2" s="1"/>
  <c r="D14" i="1"/>
  <c r="C18" i="2" s="1"/>
  <c r="L18" i="2" s="1"/>
  <c r="E13" i="1"/>
  <c r="E14" i="2" s="1"/>
  <c r="L14" i="2" s="1"/>
  <c r="D13" i="1"/>
  <c r="C14" i="2" s="1"/>
  <c r="N14" i="2" s="1"/>
  <c r="E12" i="1"/>
  <c r="E10" i="2" s="1"/>
  <c r="N10" i="2" s="1"/>
  <c r="D12" i="1"/>
  <c r="D11" i="1"/>
  <c r="C6" i="2" s="1"/>
  <c r="N6" i="2" s="1"/>
  <c r="B16" i="1"/>
  <c r="E25" i="2" s="1"/>
  <c r="N25" i="2" s="1"/>
  <c r="B15" i="1"/>
  <c r="E21" i="2" s="1"/>
  <c r="L21" i="2" s="1"/>
  <c r="B13" i="1"/>
  <c r="E13" i="2" s="1"/>
  <c r="A13" i="1"/>
  <c r="C13" i="2" s="1"/>
  <c r="A16" i="1"/>
  <c r="C25" i="2" s="1"/>
  <c r="A15" i="1"/>
  <c r="C21" i="2" s="1"/>
  <c r="C7" i="8" s="1"/>
  <c r="B14" i="1"/>
  <c r="E17" i="2" s="1"/>
  <c r="A14" i="1"/>
  <c r="C17" i="2" s="1"/>
  <c r="L17" i="2" s="1"/>
  <c r="A11" i="1"/>
  <c r="C5" i="2" s="1"/>
  <c r="A12" i="1"/>
  <c r="C9" i="2" s="1"/>
  <c r="L9" i="2" s="1"/>
  <c r="B12" i="1"/>
  <c r="E9" i="2" s="1"/>
  <c r="N9" i="2" s="1"/>
  <c r="T4" i="2" l="1"/>
  <c r="C3" i="8"/>
  <c r="T12" i="2"/>
  <c r="C5" i="8"/>
  <c r="D15" i="5"/>
  <c r="K7" i="6"/>
  <c r="D6" i="5"/>
  <c r="J35" i="4"/>
  <c r="D14" i="5" s="1"/>
  <c r="E15" i="5"/>
  <c r="K6" i="6"/>
  <c r="H51" i="4"/>
  <c r="K4" i="6" s="1"/>
  <c r="D19" i="5"/>
  <c r="E19" i="5"/>
  <c r="P51" i="4"/>
  <c r="K5" i="6" s="1"/>
  <c r="E10" i="5"/>
  <c r="J39" i="4"/>
  <c r="E6" i="5"/>
  <c r="E35" i="4"/>
  <c r="D10" i="5"/>
  <c r="E39" i="4"/>
  <c r="E7" i="6"/>
  <c r="M23" i="4"/>
  <c r="E6" i="6" s="1"/>
  <c r="E5" i="5"/>
  <c r="E21" i="4"/>
  <c r="M9" i="4"/>
  <c r="B6" i="6" s="1"/>
  <c r="D4" i="5"/>
  <c r="A5" i="5" s="1"/>
  <c r="J7" i="4"/>
  <c r="E7" i="4"/>
  <c r="E16" i="5"/>
  <c r="H9" i="4"/>
  <c r="B4" i="6" s="1"/>
  <c r="N21" i="2"/>
  <c r="T20" i="2"/>
  <c r="I6" i="7" s="1"/>
  <c r="K7" i="9" s="1"/>
  <c r="L5" i="2"/>
  <c r="L6" i="2"/>
  <c r="E13" i="5"/>
  <c r="E12" i="5"/>
  <c r="N17" i="2"/>
  <c r="L25" i="2"/>
  <c r="N13" i="2"/>
  <c r="P13" i="2"/>
  <c r="L13" i="2"/>
  <c r="Q13" i="2"/>
  <c r="N5" i="2"/>
  <c r="A6" i="2"/>
  <c r="A12" i="8" s="1"/>
  <c r="H13" i="9" l="1"/>
  <c r="H15" i="9"/>
  <c r="B13" i="9"/>
  <c r="B15" i="9"/>
  <c r="H5" i="9"/>
  <c r="H7" i="9"/>
  <c r="B5" i="9"/>
  <c r="B7" i="9"/>
  <c r="H12" i="9"/>
  <c r="B14" i="9"/>
  <c r="B12" i="9"/>
  <c r="H6" i="9"/>
  <c r="H4" i="9"/>
  <c r="B6" i="9"/>
  <c r="B4" i="9"/>
  <c r="H14" i="9"/>
  <c r="A7" i="2"/>
  <c r="D4" i="7"/>
  <c r="N5" i="7"/>
  <c r="S6" i="7"/>
  <c r="K15" i="9" s="1"/>
  <c r="I5" i="7"/>
  <c r="K6" i="9" s="1"/>
  <c r="I4" i="7"/>
  <c r="K5" i="9" s="1"/>
  <c r="D6" i="7"/>
  <c r="D5" i="7"/>
  <c r="E6" i="9" s="1"/>
  <c r="I3" i="7"/>
  <c r="K4" i="9" s="1"/>
  <c r="N4" i="7"/>
  <c r="N6" i="7"/>
  <c r="E15" i="9" s="1"/>
  <c r="S3" i="7"/>
  <c r="D3" i="7"/>
  <c r="S5" i="7"/>
  <c r="S4" i="7"/>
  <c r="N3" i="7"/>
  <c r="R3" i="7"/>
  <c r="R6" i="7"/>
  <c r="J15" i="9" s="1"/>
  <c r="H4" i="7"/>
  <c r="J5" i="9" s="1"/>
  <c r="R4" i="7"/>
  <c r="C5" i="7"/>
  <c r="M5" i="7"/>
  <c r="H3" i="7"/>
  <c r="J4" i="9" s="1"/>
  <c r="C4" i="7"/>
  <c r="D5" i="9" s="1"/>
  <c r="M6" i="7"/>
  <c r="D15" i="9" s="1"/>
  <c r="R5" i="7"/>
  <c r="C3" i="7"/>
  <c r="C6" i="7"/>
  <c r="H5" i="7"/>
  <c r="J6" i="9" s="1"/>
  <c r="H6" i="7"/>
  <c r="J7" i="9" s="1"/>
  <c r="M4" i="7"/>
  <c r="M3" i="7"/>
  <c r="A6" i="5"/>
  <c r="A7" i="5" s="1"/>
  <c r="A8" i="5" s="1"/>
  <c r="A9" i="5" s="1"/>
  <c r="A10" i="5" s="1"/>
  <c r="A11" i="5" s="1"/>
  <c r="H7" i="6"/>
  <c r="E14" i="5"/>
  <c r="H6" i="6"/>
  <c r="E18" i="5"/>
  <c r="P37" i="4"/>
  <c r="H5" i="6" s="1"/>
  <c r="H37" i="4"/>
  <c r="H4" i="6" s="1"/>
  <c r="D18" i="5"/>
  <c r="H23" i="4"/>
  <c r="E4" i="6" s="1"/>
  <c r="D17" i="5"/>
  <c r="D16" i="5"/>
  <c r="P9" i="4"/>
  <c r="B5" i="6" s="1"/>
  <c r="D12" i="5"/>
  <c r="Q9" i="4"/>
  <c r="B7" i="6" s="1"/>
  <c r="J12" i="9" l="1"/>
  <c r="E7" i="9"/>
  <c r="D7" i="9"/>
  <c r="K12" i="9"/>
  <c r="D4" i="9"/>
  <c r="D6" i="9"/>
  <c r="E5" i="9"/>
  <c r="E4" i="9"/>
  <c r="K14" i="9"/>
  <c r="J13" i="9"/>
  <c r="J14" i="9"/>
  <c r="K13" i="9"/>
  <c r="D14" i="9"/>
  <c r="E13" i="9"/>
  <c r="E14" i="9"/>
  <c r="D13" i="9"/>
  <c r="D12" i="9"/>
  <c r="E12" i="9"/>
  <c r="A8" i="2"/>
  <c r="A21" i="8"/>
  <c r="P3" i="7"/>
  <c r="P5" i="7"/>
  <c r="G12" i="9" s="1"/>
  <c r="A6" i="7"/>
  <c r="A7" i="9" s="1"/>
  <c r="K5" i="7"/>
  <c r="A4" i="7"/>
  <c r="P4" i="7"/>
  <c r="K6" i="7"/>
  <c r="A15" i="9" s="1"/>
  <c r="F5" i="7"/>
  <c r="G6" i="9" s="1"/>
  <c r="A5" i="7"/>
  <c r="P6" i="7"/>
  <c r="G15" i="9" s="1"/>
  <c r="A3" i="7"/>
  <c r="F3" i="7"/>
  <c r="G4" i="9" s="1"/>
  <c r="F4" i="7"/>
  <c r="G5" i="9" s="1"/>
  <c r="K3" i="7"/>
  <c r="K4" i="7"/>
  <c r="F6" i="7"/>
  <c r="G7" i="9" s="1"/>
  <c r="A12" i="5"/>
  <c r="A13" i="5" s="1"/>
  <c r="A14" i="5" s="1"/>
  <c r="A15" i="5" s="1"/>
  <c r="A16" i="5" s="1"/>
  <c r="A17" i="5" s="1"/>
  <c r="A18" i="5" s="1"/>
  <c r="A19" i="5" s="1"/>
  <c r="A4" i="9" l="1"/>
  <c r="A5" i="9"/>
  <c r="A6" i="9"/>
  <c r="G14" i="9"/>
  <c r="G13" i="9"/>
  <c r="A14" i="9"/>
  <c r="A12" i="9"/>
  <c r="A13" i="9"/>
  <c r="A9" i="2"/>
  <c r="A4" i="8" s="1"/>
  <c r="A30" i="8"/>
  <c r="A10" i="2"/>
  <c r="A13" i="8" s="1"/>
  <c r="A11" i="2" l="1"/>
  <c r="A12" i="2" l="1"/>
  <c r="A22" i="8"/>
  <c r="A13" i="2" l="1"/>
  <c r="A31" i="8"/>
  <c r="A14" i="2" l="1"/>
  <c r="A14" i="8" s="1"/>
  <c r="A5" i="8"/>
  <c r="A15" i="2"/>
  <c r="A16" i="2" l="1"/>
  <c r="A23" i="8"/>
  <c r="A17" i="2" l="1"/>
  <c r="A6" i="8" s="1"/>
  <c r="A32" i="8"/>
  <c r="A18" i="2"/>
  <c r="A15" i="8" s="1"/>
  <c r="A19" i="2" l="1"/>
  <c r="A20" i="2" l="1"/>
  <c r="A24" i="8"/>
  <c r="A21" i="2" l="1"/>
  <c r="A7" i="8" s="1"/>
  <c r="A33" i="8"/>
  <c r="A22" i="2" l="1"/>
  <c r="A16" i="8" s="1"/>
  <c r="A23" i="2"/>
  <c r="A24" i="2" l="1"/>
  <c r="A25" i="8"/>
  <c r="A25" i="2" l="1"/>
  <c r="A34" i="8"/>
  <c r="A26" i="2" l="1"/>
  <c r="A17" i="8" s="1"/>
  <c r="A8" i="8"/>
  <c r="A27" i="2"/>
  <c r="A28" i="2" l="1"/>
  <c r="A35" i="8" s="1"/>
  <c r="A26" i="8"/>
</calcChain>
</file>

<file path=xl/sharedStrings.xml><?xml version="1.0" encoding="utf-8"?>
<sst xmlns="http://schemas.openxmlformats.org/spreadsheetml/2006/main" count="141" uniqueCount="53">
  <si>
    <t>equipe 1</t>
  </si>
  <si>
    <t>équipe 2</t>
  </si>
  <si>
    <t>heure</t>
  </si>
  <si>
    <t>catégorie</t>
  </si>
  <si>
    <t>rencontres</t>
  </si>
  <si>
    <t>score 1</t>
  </si>
  <si>
    <t>score 2</t>
  </si>
  <si>
    <t xml:space="preserve">inter matchs : </t>
  </si>
  <si>
    <t>durée matchs :</t>
  </si>
  <si>
    <t>date de debut des matchs</t>
  </si>
  <si>
    <t>gagnant</t>
  </si>
  <si>
    <t>pts</t>
  </si>
  <si>
    <t>equipe 2</t>
  </si>
  <si>
    <t>ligne -12</t>
  </si>
  <si>
    <t>thouaré -12</t>
  </si>
  <si>
    <t>alpac -12</t>
  </si>
  <si>
    <t>thouaré -14</t>
  </si>
  <si>
    <t>alpac - 14</t>
  </si>
  <si>
    <t>tt -14</t>
  </si>
  <si>
    <t>aaaaaaaaa -16</t>
  </si>
  <si>
    <t>thouaré -16</t>
  </si>
  <si>
    <t>ASPTT -16</t>
  </si>
  <si>
    <t>alpac -16</t>
  </si>
  <si>
    <t>thouaré -18</t>
  </si>
  <si>
    <t>lig -18</t>
  </si>
  <si>
    <t>ASPTT -18</t>
  </si>
  <si>
    <t>alpac -18</t>
  </si>
  <si>
    <t>NUL1</t>
  </si>
  <si>
    <t>NUL2</t>
  </si>
  <si>
    <t>rang</t>
  </si>
  <si>
    <t>asptt-14</t>
  </si>
  <si>
    <t>diff but 2</t>
  </si>
  <si>
    <t>dif but</t>
  </si>
  <si>
    <t>diff  but g</t>
  </si>
  <si>
    <t>perdant P</t>
  </si>
  <si>
    <t xml:space="preserve">dif but </t>
  </si>
  <si>
    <t>finale</t>
  </si>
  <si>
    <t>petite finale</t>
  </si>
  <si>
    <t>1/2 finale</t>
  </si>
  <si>
    <t>phase</t>
  </si>
  <si>
    <t>équipe</t>
  </si>
  <si>
    <t>2 eme</t>
  </si>
  <si>
    <t>4eme</t>
  </si>
  <si>
    <t>4 eme</t>
  </si>
  <si>
    <t>2eme</t>
  </si>
  <si>
    <t>heure de debut des matchs</t>
  </si>
  <si>
    <t>3eme place</t>
  </si>
  <si>
    <t>1 ere place</t>
  </si>
  <si>
    <t>1ere place</t>
  </si>
  <si>
    <t>journée</t>
  </si>
  <si>
    <t>j</t>
  </si>
  <si>
    <t>nom</t>
  </si>
  <si>
    <t>abcdef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</si>
</sst>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400]h:mm:ss\ AM/PM"/>
  </numFmts>
  <fonts count="8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8"/>
      <color rgb="FF000000"/>
      <name val="Tahoma"/>
      <family val="2"/>
    </font>
    <font>
      <b/>
      <sz val="16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0" tint="-0.14999847407452621"/>
        <bgColor theme="0" tint="-0.14999847407452621"/>
      </patternFill>
    </fill>
  </fills>
  <borders count="4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6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9" xfId="0" applyBorder="1"/>
    <xf numFmtId="0" fontId="0" fillId="0" borderId="1" xfId="0" applyBorder="1" applyAlignment="1">
      <alignment horizontal="center"/>
    </xf>
    <xf numFmtId="0" fontId="0" fillId="0" borderId="11" xfId="0" applyBorder="1" applyAlignment="1">
      <alignment horizontal="center"/>
    </xf>
    <xf numFmtId="164" fontId="0" fillId="0" borderId="10" xfId="0" applyNumberFormat="1" applyBorder="1" applyAlignment="1" applyProtection="1">
      <alignment horizontal="center"/>
      <protection locked="0"/>
    </xf>
    <xf numFmtId="165" fontId="0" fillId="0" borderId="12" xfId="0" applyNumberFormat="1" applyBorder="1" applyAlignment="1" applyProtection="1">
      <alignment horizontal="center"/>
      <protection locked="0"/>
    </xf>
    <xf numFmtId="165" fontId="0" fillId="0" borderId="1" xfId="0" applyNumberFormat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164" fontId="2" fillId="0" borderId="3" xfId="0" applyNumberFormat="1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3" xfId="0" applyFont="1" applyBorder="1" applyAlignment="1" applyProtection="1">
      <alignment horizontal="center"/>
      <protection locked="0"/>
    </xf>
    <xf numFmtId="0" fontId="2" fillId="0" borderId="0" xfId="0" applyFont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4" xfId="0" applyNumberFormat="1" applyBorder="1" applyAlignment="1" applyProtection="1">
      <alignment horizontal="center"/>
      <protection locked="0"/>
    </xf>
    <xf numFmtId="0" fontId="0" fillId="0" borderId="5" xfId="0" applyNumberFormat="1" applyBorder="1" applyAlignment="1" applyProtection="1">
      <alignment horizontal="center"/>
      <protection locked="0"/>
    </xf>
    <xf numFmtId="0" fontId="0" fillId="0" borderId="6" xfId="0" applyNumberFormat="1" applyBorder="1" applyAlignment="1" applyProtection="1">
      <alignment horizontal="center"/>
      <protection locked="0"/>
    </xf>
    <xf numFmtId="0" fontId="0" fillId="2" borderId="7" xfId="0" applyFill="1" applyBorder="1"/>
    <xf numFmtId="0" fontId="0" fillId="0" borderId="3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164" fontId="2" fillId="0" borderId="17" xfId="0" applyNumberFormat="1" applyFont="1" applyBorder="1" applyAlignment="1">
      <alignment horizontal="center" vertical="center"/>
    </xf>
    <xf numFmtId="164" fontId="2" fillId="0" borderId="19" xfId="0" applyNumberFormat="1" applyFont="1" applyBorder="1" applyAlignment="1">
      <alignment horizontal="center" vertical="center"/>
    </xf>
    <xf numFmtId="164" fontId="2" fillId="0" borderId="33" xfId="0" applyNumberFormat="1" applyFont="1" applyBorder="1" applyAlignment="1">
      <alignment horizontal="center" vertical="center"/>
    </xf>
    <xf numFmtId="164" fontId="2" fillId="0" borderId="20" xfId="0" applyNumberFormat="1" applyFont="1" applyBorder="1" applyAlignment="1">
      <alignment horizontal="center" vertical="center"/>
    </xf>
    <xf numFmtId="0" fontId="3" fillId="0" borderId="19" xfId="0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31" xfId="0" applyFont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164" fontId="2" fillId="0" borderId="35" xfId="0" applyNumberFormat="1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0" fontId="2" fillId="0" borderId="39" xfId="0" applyFont="1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center" vertical="center"/>
      <protection locked="0"/>
    </xf>
    <xf numFmtId="0" fontId="2" fillId="0" borderId="40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/>
      <protection locked="0"/>
    </xf>
    <xf numFmtId="0" fontId="2" fillId="0" borderId="41" xfId="0" applyFont="1" applyBorder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0" fontId="2" fillId="0" borderId="25" xfId="0" applyFont="1" applyBorder="1" applyAlignment="1" applyProtection="1">
      <alignment horizontal="center" vertical="center"/>
      <protection locked="0"/>
    </xf>
    <xf numFmtId="0" fontId="3" fillId="0" borderId="35" xfId="0" applyFont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4" fillId="0" borderId="0" xfId="0" applyFont="1"/>
    <xf numFmtId="0" fontId="5" fillId="0" borderId="0" xfId="0" applyFont="1"/>
    <xf numFmtId="0" fontId="5" fillId="0" borderId="1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top"/>
    </xf>
    <xf numFmtId="0" fontId="5" fillId="0" borderId="1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4" fillId="2" borderId="2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center"/>
    </xf>
    <xf numFmtId="0" fontId="4" fillId="0" borderId="0" xfId="0" applyFont="1" applyFill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27" xfId="0" applyFont="1" applyFill="1" applyBorder="1" applyAlignment="1">
      <alignment horizontal="center"/>
    </xf>
    <xf numFmtId="0" fontId="4" fillId="0" borderId="2" xfId="0" quotePrefix="1" applyFont="1" applyBorder="1" applyAlignment="1">
      <alignment horizontal="center"/>
    </xf>
    <xf numFmtId="0" fontId="4" fillId="0" borderId="16" xfId="0" quotePrefix="1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27" xfId="0" applyFont="1" applyBorder="1" applyAlignment="1" applyProtection="1">
      <alignment horizontal="center"/>
      <protection locked="0"/>
    </xf>
    <xf numFmtId="0" fontId="4" fillId="0" borderId="4" xfId="0" quotePrefix="1" applyFont="1" applyBorder="1" applyAlignment="1">
      <alignment horizontal="center"/>
    </xf>
    <xf numFmtId="0" fontId="0" fillId="0" borderId="0" xfId="0" quotePrefix="1"/>
    <xf numFmtId="0" fontId="4" fillId="0" borderId="1" xfId="0" applyFont="1" applyBorder="1" applyAlignment="1">
      <alignment horizontal="center"/>
    </xf>
    <xf numFmtId="0" fontId="4" fillId="0" borderId="1" xfId="0" quotePrefix="1" applyFont="1" applyBorder="1" applyAlignment="1">
      <alignment horizontal="center"/>
    </xf>
    <xf numFmtId="0" fontId="4" fillId="0" borderId="13" xfId="0" quotePrefix="1" applyFont="1" applyBorder="1" applyAlignment="1">
      <alignment horizontal="center"/>
    </xf>
    <xf numFmtId="0" fontId="4" fillId="0" borderId="42" xfId="0" applyFont="1" applyBorder="1" applyAlignment="1">
      <alignment horizontal="center"/>
    </xf>
    <xf numFmtId="0" fontId="5" fillId="0" borderId="0" xfId="0" applyFont="1" applyAlignment="1">
      <alignment horizontal="center" vertical="top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7" fillId="3" borderId="43" xfId="0" applyFont="1" applyFill="1" applyBorder="1" applyAlignment="1">
      <alignment horizontal="center"/>
    </xf>
    <xf numFmtId="164" fontId="7" fillId="3" borderId="3" xfId="0" applyNumberFormat="1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30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31" xfId="0" applyFont="1" applyBorder="1" applyAlignment="1">
      <alignment horizontal="center"/>
    </xf>
    <xf numFmtId="0" fontId="4" fillId="0" borderId="32" xfId="0" applyFont="1" applyBorder="1" applyAlignment="1">
      <alignment horizontal="center"/>
    </xf>
    <xf numFmtId="0" fontId="4" fillId="0" borderId="35" xfId="0" applyFont="1" applyBorder="1" applyAlignment="1">
      <alignment horizontal="center"/>
    </xf>
    <xf numFmtId="0" fontId="4" fillId="0" borderId="36" xfId="0" applyFont="1" applyBorder="1" applyAlignment="1">
      <alignment horizontal="center"/>
    </xf>
    <xf numFmtId="0" fontId="4" fillId="2" borderId="45" xfId="0" applyFont="1" applyFill="1" applyBorder="1" applyAlignment="1">
      <alignment horizontal="center"/>
    </xf>
    <xf numFmtId="0" fontId="4" fillId="2" borderId="4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0" fontId="5" fillId="2" borderId="12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</cellXfs>
  <cellStyles count="1">
    <cellStyle name="Normal" xfId="0" builtinId="0"/>
  </cellStyles>
  <dxfs count="7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h:mm;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847725</xdr:colOff>
          <xdr:row>1</xdr:row>
          <xdr:rowOff>190500</xdr:rowOff>
        </xdr:from>
        <xdr:to>
          <xdr:col>0</xdr:col>
          <xdr:colOff>1152525</xdr:colOff>
          <xdr:row>3</xdr:row>
          <xdr:rowOff>19050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847725</xdr:colOff>
          <xdr:row>3</xdr:row>
          <xdr:rowOff>190500</xdr:rowOff>
        </xdr:from>
        <xdr:to>
          <xdr:col>0</xdr:col>
          <xdr:colOff>1152525</xdr:colOff>
          <xdr:row>5</xdr:row>
          <xdr:rowOff>28575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847725</xdr:colOff>
          <xdr:row>2</xdr:row>
          <xdr:rowOff>180975</xdr:rowOff>
        </xdr:from>
        <xdr:to>
          <xdr:col>0</xdr:col>
          <xdr:colOff>1152525</xdr:colOff>
          <xdr:row>4</xdr:row>
          <xdr:rowOff>19050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847725</xdr:colOff>
          <xdr:row>5</xdr:row>
          <xdr:rowOff>0</xdr:rowOff>
        </xdr:from>
        <xdr:to>
          <xdr:col>0</xdr:col>
          <xdr:colOff>1152525</xdr:colOff>
          <xdr:row>6</xdr:row>
          <xdr:rowOff>19050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2</xdr:row>
          <xdr:rowOff>180975</xdr:rowOff>
        </xdr:from>
        <xdr:to>
          <xdr:col>3</xdr:col>
          <xdr:colOff>962025</xdr:colOff>
          <xdr:row>4</xdr:row>
          <xdr:rowOff>19050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4</xdr:row>
          <xdr:rowOff>171450</xdr:rowOff>
        </xdr:from>
        <xdr:to>
          <xdr:col>3</xdr:col>
          <xdr:colOff>962025</xdr:colOff>
          <xdr:row>6</xdr:row>
          <xdr:rowOff>0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4</xdr:row>
          <xdr:rowOff>9525</xdr:rowOff>
        </xdr:from>
        <xdr:to>
          <xdr:col>3</xdr:col>
          <xdr:colOff>962025</xdr:colOff>
          <xdr:row>5</xdr:row>
          <xdr:rowOff>38100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1</xdr:row>
          <xdr:rowOff>190500</xdr:rowOff>
        </xdr:from>
        <xdr:to>
          <xdr:col>3</xdr:col>
          <xdr:colOff>962025</xdr:colOff>
          <xdr:row>3</xdr:row>
          <xdr:rowOff>19050</xdr:rowOff>
        </xdr:to>
        <xdr:sp macro="" textlink="">
          <xdr:nvSpPr>
            <xdr:cNvPr id="3083" name="Check Box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742950</xdr:colOff>
          <xdr:row>2</xdr:row>
          <xdr:rowOff>161925</xdr:rowOff>
        </xdr:from>
        <xdr:to>
          <xdr:col>6</xdr:col>
          <xdr:colOff>1047750</xdr:colOff>
          <xdr:row>4</xdr:row>
          <xdr:rowOff>0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742950</xdr:colOff>
          <xdr:row>4</xdr:row>
          <xdr:rowOff>171450</xdr:rowOff>
        </xdr:from>
        <xdr:to>
          <xdr:col>6</xdr:col>
          <xdr:colOff>1047750</xdr:colOff>
          <xdr:row>6</xdr:row>
          <xdr:rowOff>0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742950</xdr:colOff>
          <xdr:row>3</xdr:row>
          <xdr:rowOff>171450</xdr:rowOff>
        </xdr:from>
        <xdr:to>
          <xdr:col>6</xdr:col>
          <xdr:colOff>1047750</xdr:colOff>
          <xdr:row>5</xdr:row>
          <xdr:rowOff>9525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742950</xdr:colOff>
          <xdr:row>1</xdr:row>
          <xdr:rowOff>171450</xdr:rowOff>
        </xdr:from>
        <xdr:to>
          <xdr:col>6</xdr:col>
          <xdr:colOff>1047750</xdr:colOff>
          <xdr:row>3</xdr:row>
          <xdr:rowOff>0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771525</xdr:colOff>
          <xdr:row>3</xdr:row>
          <xdr:rowOff>9525</xdr:rowOff>
        </xdr:from>
        <xdr:to>
          <xdr:col>9</xdr:col>
          <xdr:colOff>1076325</xdr:colOff>
          <xdr:row>4</xdr:row>
          <xdr:rowOff>38100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771525</xdr:colOff>
          <xdr:row>5</xdr:row>
          <xdr:rowOff>19050</xdr:rowOff>
        </xdr:from>
        <xdr:to>
          <xdr:col>9</xdr:col>
          <xdr:colOff>1076325</xdr:colOff>
          <xdr:row>6</xdr:row>
          <xdr:rowOff>38100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771525</xdr:colOff>
          <xdr:row>4</xdr:row>
          <xdr:rowOff>19050</xdr:rowOff>
        </xdr:from>
        <xdr:to>
          <xdr:col>9</xdr:col>
          <xdr:colOff>1076325</xdr:colOff>
          <xdr:row>5</xdr:row>
          <xdr:rowOff>47625</xdr:rowOff>
        </xdr:to>
        <xdr:sp macro="" textlink="">
          <xdr:nvSpPr>
            <xdr:cNvPr id="3090" name="Check Box 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771525</xdr:colOff>
          <xdr:row>2</xdr:row>
          <xdr:rowOff>9525</xdr:rowOff>
        </xdr:from>
        <xdr:to>
          <xdr:col>9</xdr:col>
          <xdr:colOff>1076325</xdr:colOff>
          <xdr:row>3</xdr:row>
          <xdr:rowOff>38100</xdr:rowOff>
        </xdr:to>
        <xdr:sp macro="" textlink="">
          <xdr:nvSpPr>
            <xdr:cNvPr id="3091" name="Check Box 19" hidden="1">
              <a:extLst>
                <a:ext uri="{63B3BB69-23CF-44E3-9099-C40C66FF867C}">
                  <a14:compatExt spid="_x0000_s3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  <a:endParaRPr lang="fr-FR"/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742950</xdr:colOff>
      <xdr:row>13</xdr:row>
      <xdr:rowOff>304800</xdr:rowOff>
    </xdr:from>
    <xdr:to>
      <xdr:col>24</xdr:col>
      <xdr:colOff>247650</xdr:colOff>
      <xdr:row>17</xdr:row>
      <xdr:rowOff>133350</xdr:rowOff>
    </xdr:to>
    <xdr:sp macro="[0]!TriClassement.TriClassement" textlink="">
      <xdr:nvSpPr>
        <xdr:cNvPr id="2" name="Rectangle à coins arrondis 1"/>
        <xdr:cNvSpPr/>
      </xdr:nvSpPr>
      <xdr:spPr>
        <a:xfrm>
          <a:off x="10439400" y="4324350"/>
          <a:ext cx="2667000" cy="12001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actualisation des données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552450</xdr:colOff>
      <xdr:row>5</xdr:row>
      <xdr:rowOff>152400</xdr:rowOff>
    </xdr:from>
    <xdr:to>
      <xdr:col>3</xdr:col>
      <xdr:colOff>752475</xdr:colOff>
      <xdr:row>7</xdr:row>
      <xdr:rowOff>152400</xdr:rowOff>
    </xdr:to>
    <xdr:grpSp>
      <xdr:nvGrpSpPr>
        <xdr:cNvPr id="9" name="Groupe 8"/>
        <xdr:cNvGrpSpPr/>
      </xdr:nvGrpSpPr>
      <xdr:grpSpPr>
        <a:xfrm>
          <a:off x="3237139" y="1989364"/>
          <a:ext cx="753836" cy="952500"/>
          <a:chOff x="2581275" y="838200"/>
          <a:chExt cx="742950" cy="571500"/>
        </a:xfrm>
      </xdr:grpSpPr>
      <xdr:cxnSp macro="">
        <xdr:nvCxnSpPr>
          <xdr:cNvPr id="3" name="Connecteur en angle 2"/>
          <xdr:cNvCxnSpPr/>
        </xdr:nvCxnSpPr>
        <xdr:spPr>
          <a:xfrm>
            <a:off x="2590800" y="838200"/>
            <a:ext cx="733425" cy="295275"/>
          </a:xfrm>
          <a:prstGeom prst="bentConnector3">
            <a:avLst>
              <a:gd name="adj1" fmla="val 50000"/>
            </a:avLst>
          </a:prstGeom>
          <a:ln w="28575"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5" name="Connecteur en angle 4"/>
          <xdr:cNvCxnSpPr/>
        </xdr:nvCxnSpPr>
        <xdr:spPr>
          <a:xfrm flipV="1">
            <a:off x="2581275" y="1133475"/>
            <a:ext cx="742950" cy="27622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0</xdr:colOff>
      <xdr:row>9</xdr:row>
      <xdr:rowOff>142875</xdr:rowOff>
    </xdr:from>
    <xdr:to>
      <xdr:col>3</xdr:col>
      <xdr:colOff>742950</xdr:colOff>
      <xdr:row>11</xdr:row>
      <xdr:rowOff>142875</xdr:rowOff>
    </xdr:to>
    <xdr:grpSp>
      <xdr:nvGrpSpPr>
        <xdr:cNvPr id="13" name="Groupe 12"/>
        <xdr:cNvGrpSpPr/>
      </xdr:nvGrpSpPr>
      <xdr:grpSpPr>
        <a:xfrm>
          <a:off x="3238500" y="3884839"/>
          <a:ext cx="742950" cy="952500"/>
          <a:chOff x="2581275" y="838200"/>
          <a:chExt cx="742950" cy="571500"/>
        </a:xfrm>
      </xdr:grpSpPr>
      <xdr:cxnSp macro="">
        <xdr:nvCxnSpPr>
          <xdr:cNvPr id="14" name="Connecteur en angle 13"/>
          <xdr:cNvCxnSpPr/>
        </xdr:nvCxnSpPr>
        <xdr:spPr>
          <a:xfrm>
            <a:off x="2590800" y="838200"/>
            <a:ext cx="733425" cy="295275"/>
          </a:xfrm>
          <a:prstGeom prst="bentConnector3">
            <a:avLst>
              <a:gd name="adj1" fmla="val 50000"/>
            </a:avLst>
          </a:prstGeom>
          <a:ln w="28575"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5" name="Connecteur en angle 14"/>
          <xdr:cNvCxnSpPr/>
        </xdr:nvCxnSpPr>
        <xdr:spPr>
          <a:xfrm flipV="1">
            <a:off x="2581275" y="1133475"/>
            <a:ext cx="742950" cy="27622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0</xdr:colOff>
      <xdr:row>6</xdr:row>
      <xdr:rowOff>133350</xdr:rowOff>
    </xdr:from>
    <xdr:to>
      <xdr:col>7</xdr:col>
      <xdr:colOff>0</xdr:colOff>
      <xdr:row>10</xdr:row>
      <xdr:rowOff>142875</xdr:rowOff>
    </xdr:to>
    <xdr:grpSp>
      <xdr:nvGrpSpPr>
        <xdr:cNvPr id="38" name="Groupe 37"/>
        <xdr:cNvGrpSpPr/>
      </xdr:nvGrpSpPr>
      <xdr:grpSpPr>
        <a:xfrm>
          <a:off x="6490607" y="2446564"/>
          <a:ext cx="762000" cy="1914525"/>
          <a:chOff x="4476750" y="1123950"/>
          <a:chExt cx="762000" cy="1152525"/>
        </a:xfrm>
      </xdr:grpSpPr>
      <xdr:cxnSp macro="">
        <xdr:nvCxnSpPr>
          <xdr:cNvPr id="35" name="Connecteur en angle 34"/>
          <xdr:cNvCxnSpPr/>
        </xdr:nvCxnSpPr>
        <xdr:spPr>
          <a:xfrm>
            <a:off x="4476750" y="1123950"/>
            <a:ext cx="762000" cy="590550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36" name="Connecteur en angle 35"/>
          <xdr:cNvCxnSpPr/>
        </xdr:nvCxnSpPr>
        <xdr:spPr>
          <a:xfrm flipV="1">
            <a:off x="4486275" y="1714500"/>
            <a:ext cx="752475" cy="56197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400050</xdr:colOff>
      <xdr:row>6</xdr:row>
      <xdr:rowOff>142875</xdr:rowOff>
    </xdr:from>
    <xdr:to>
      <xdr:col>9</xdr:col>
      <xdr:colOff>0</xdr:colOff>
      <xdr:row>6</xdr:row>
      <xdr:rowOff>142875</xdr:rowOff>
    </xdr:to>
    <xdr:cxnSp macro="">
      <xdr:nvCxnSpPr>
        <xdr:cNvPr id="4" name="Connecteur droit avec flèche 3"/>
        <xdr:cNvCxnSpPr/>
      </xdr:nvCxnSpPr>
      <xdr:spPr>
        <a:xfrm>
          <a:off x="4876800" y="1485900"/>
          <a:ext cx="1885950" cy="0"/>
        </a:xfrm>
        <a:prstGeom prst="straightConnector1">
          <a:avLst/>
        </a:prstGeom>
        <a:ln w="28575">
          <a:prstDash val="dashDot"/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390525</xdr:colOff>
      <xdr:row>10</xdr:row>
      <xdr:rowOff>142875</xdr:rowOff>
    </xdr:from>
    <xdr:to>
      <xdr:col>8</xdr:col>
      <xdr:colOff>752475</xdr:colOff>
      <xdr:row>10</xdr:row>
      <xdr:rowOff>142875</xdr:rowOff>
    </xdr:to>
    <xdr:cxnSp macro="">
      <xdr:nvCxnSpPr>
        <xdr:cNvPr id="40" name="Connecteur droit avec flèche 39"/>
        <xdr:cNvCxnSpPr/>
      </xdr:nvCxnSpPr>
      <xdr:spPr>
        <a:xfrm>
          <a:off x="4867275" y="2628900"/>
          <a:ext cx="1885950" cy="0"/>
        </a:xfrm>
        <a:prstGeom prst="straightConnector1">
          <a:avLst/>
        </a:prstGeom>
        <a:ln w="28575">
          <a:prstDash val="dashDot"/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752475</xdr:colOff>
      <xdr:row>6</xdr:row>
      <xdr:rowOff>133350</xdr:rowOff>
    </xdr:from>
    <xdr:to>
      <xdr:col>11</xdr:col>
      <xdr:colOff>752475</xdr:colOff>
      <xdr:row>10</xdr:row>
      <xdr:rowOff>142875</xdr:rowOff>
    </xdr:to>
    <xdr:grpSp>
      <xdr:nvGrpSpPr>
        <xdr:cNvPr id="41" name="Groupe 40"/>
        <xdr:cNvGrpSpPr/>
      </xdr:nvGrpSpPr>
      <xdr:grpSpPr>
        <a:xfrm>
          <a:off x="12421961" y="2446564"/>
          <a:ext cx="753835" cy="1914525"/>
          <a:chOff x="4476750" y="1123950"/>
          <a:chExt cx="762000" cy="1152525"/>
        </a:xfrm>
      </xdr:grpSpPr>
      <xdr:cxnSp macro="">
        <xdr:nvCxnSpPr>
          <xdr:cNvPr id="45" name="Connecteur en angle 44"/>
          <xdr:cNvCxnSpPr/>
        </xdr:nvCxnSpPr>
        <xdr:spPr>
          <a:xfrm>
            <a:off x="4476750" y="1123950"/>
            <a:ext cx="762000" cy="590550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46" name="Connecteur en angle 45"/>
          <xdr:cNvCxnSpPr/>
        </xdr:nvCxnSpPr>
        <xdr:spPr>
          <a:xfrm flipV="1">
            <a:off x="4486275" y="1714500"/>
            <a:ext cx="752475" cy="56197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552450</xdr:colOff>
      <xdr:row>19</xdr:row>
      <xdr:rowOff>152400</xdr:rowOff>
    </xdr:from>
    <xdr:to>
      <xdr:col>3</xdr:col>
      <xdr:colOff>752475</xdr:colOff>
      <xdr:row>21</xdr:row>
      <xdr:rowOff>152400</xdr:rowOff>
    </xdr:to>
    <xdr:grpSp>
      <xdr:nvGrpSpPr>
        <xdr:cNvPr id="67" name="Groupe 66"/>
        <xdr:cNvGrpSpPr/>
      </xdr:nvGrpSpPr>
      <xdr:grpSpPr>
        <a:xfrm>
          <a:off x="3237139" y="8058150"/>
          <a:ext cx="753836" cy="952500"/>
          <a:chOff x="2581275" y="838200"/>
          <a:chExt cx="742950" cy="571500"/>
        </a:xfrm>
      </xdr:grpSpPr>
      <xdr:cxnSp macro="">
        <xdr:nvCxnSpPr>
          <xdr:cNvPr id="68" name="Connecteur en angle 67"/>
          <xdr:cNvCxnSpPr/>
        </xdr:nvCxnSpPr>
        <xdr:spPr>
          <a:xfrm>
            <a:off x="2590800" y="838200"/>
            <a:ext cx="733425" cy="295275"/>
          </a:xfrm>
          <a:prstGeom prst="bentConnector3">
            <a:avLst>
              <a:gd name="adj1" fmla="val 50000"/>
            </a:avLst>
          </a:prstGeom>
          <a:ln w="28575"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9" name="Connecteur en angle 68"/>
          <xdr:cNvCxnSpPr/>
        </xdr:nvCxnSpPr>
        <xdr:spPr>
          <a:xfrm flipV="1">
            <a:off x="2581275" y="1133475"/>
            <a:ext cx="742950" cy="27622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0</xdr:colOff>
      <xdr:row>23</xdr:row>
      <xdr:rowOff>142875</xdr:rowOff>
    </xdr:from>
    <xdr:to>
      <xdr:col>3</xdr:col>
      <xdr:colOff>742950</xdr:colOff>
      <xdr:row>25</xdr:row>
      <xdr:rowOff>142875</xdr:rowOff>
    </xdr:to>
    <xdr:grpSp>
      <xdr:nvGrpSpPr>
        <xdr:cNvPr id="70" name="Groupe 69"/>
        <xdr:cNvGrpSpPr/>
      </xdr:nvGrpSpPr>
      <xdr:grpSpPr>
        <a:xfrm>
          <a:off x="3238500" y="9953625"/>
          <a:ext cx="742950" cy="952500"/>
          <a:chOff x="2581275" y="838200"/>
          <a:chExt cx="742950" cy="571500"/>
        </a:xfrm>
      </xdr:grpSpPr>
      <xdr:cxnSp macro="">
        <xdr:nvCxnSpPr>
          <xdr:cNvPr id="71" name="Connecteur en angle 70"/>
          <xdr:cNvCxnSpPr/>
        </xdr:nvCxnSpPr>
        <xdr:spPr>
          <a:xfrm>
            <a:off x="2590800" y="838200"/>
            <a:ext cx="733425" cy="295275"/>
          </a:xfrm>
          <a:prstGeom prst="bentConnector3">
            <a:avLst>
              <a:gd name="adj1" fmla="val 50000"/>
            </a:avLst>
          </a:prstGeom>
          <a:ln w="28575"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72" name="Connecteur en angle 71"/>
          <xdr:cNvCxnSpPr/>
        </xdr:nvCxnSpPr>
        <xdr:spPr>
          <a:xfrm flipV="1">
            <a:off x="2581275" y="1133475"/>
            <a:ext cx="742950" cy="27622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0</xdr:colOff>
      <xdr:row>20</xdr:row>
      <xdr:rowOff>133350</xdr:rowOff>
    </xdr:from>
    <xdr:to>
      <xdr:col>7</xdr:col>
      <xdr:colOff>0</xdr:colOff>
      <xdr:row>24</xdr:row>
      <xdr:rowOff>142875</xdr:rowOff>
    </xdr:to>
    <xdr:grpSp>
      <xdr:nvGrpSpPr>
        <xdr:cNvPr id="73" name="Groupe 72"/>
        <xdr:cNvGrpSpPr/>
      </xdr:nvGrpSpPr>
      <xdr:grpSpPr>
        <a:xfrm>
          <a:off x="6490607" y="8515350"/>
          <a:ext cx="762000" cy="1914525"/>
          <a:chOff x="4476750" y="1123950"/>
          <a:chExt cx="762000" cy="1152525"/>
        </a:xfrm>
      </xdr:grpSpPr>
      <xdr:cxnSp macro="">
        <xdr:nvCxnSpPr>
          <xdr:cNvPr id="74" name="Connecteur en angle 73"/>
          <xdr:cNvCxnSpPr/>
        </xdr:nvCxnSpPr>
        <xdr:spPr>
          <a:xfrm>
            <a:off x="4476750" y="1123950"/>
            <a:ext cx="762000" cy="590550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75" name="Connecteur en angle 74"/>
          <xdr:cNvCxnSpPr/>
        </xdr:nvCxnSpPr>
        <xdr:spPr>
          <a:xfrm flipV="1">
            <a:off x="4486275" y="1714500"/>
            <a:ext cx="752475" cy="56197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400050</xdr:colOff>
      <xdr:row>20</xdr:row>
      <xdr:rowOff>142875</xdr:rowOff>
    </xdr:from>
    <xdr:to>
      <xdr:col>9</xdr:col>
      <xdr:colOff>0</xdr:colOff>
      <xdr:row>20</xdr:row>
      <xdr:rowOff>142875</xdr:rowOff>
    </xdr:to>
    <xdr:cxnSp macro="">
      <xdr:nvCxnSpPr>
        <xdr:cNvPr id="76" name="Connecteur droit avec flèche 75"/>
        <xdr:cNvCxnSpPr/>
      </xdr:nvCxnSpPr>
      <xdr:spPr>
        <a:xfrm>
          <a:off x="5667375" y="1762125"/>
          <a:ext cx="2428875" cy="0"/>
        </a:xfrm>
        <a:prstGeom prst="straightConnector1">
          <a:avLst/>
        </a:prstGeom>
        <a:ln w="28575">
          <a:prstDash val="dashDot"/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390525</xdr:colOff>
      <xdr:row>24</xdr:row>
      <xdr:rowOff>142875</xdr:rowOff>
    </xdr:from>
    <xdr:to>
      <xdr:col>8</xdr:col>
      <xdr:colOff>752475</xdr:colOff>
      <xdr:row>24</xdr:row>
      <xdr:rowOff>142875</xdr:rowOff>
    </xdr:to>
    <xdr:cxnSp macro="">
      <xdr:nvCxnSpPr>
        <xdr:cNvPr id="77" name="Connecteur droit avec flèche 76"/>
        <xdr:cNvCxnSpPr/>
      </xdr:nvCxnSpPr>
      <xdr:spPr>
        <a:xfrm>
          <a:off x="5657850" y="2905125"/>
          <a:ext cx="2428875" cy="0"/>
        </a:xfrm>
        <a:prstGeom prst="straightConnector1">
          <a:avLst/>
        </a:prstGeom>
        <a:ln w="28575">
          <a:prstDash val="dashDot"/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752475</xdr:colOff>
      <xdr:row>20</xdr:row>
      <xdr:rowOff>133350</xdr:rowOff>
    </xdr:from>
    <xdr:to>
      <xdr:col>11</xdr:col>
      <xdr:colOff>752475</xdr:colOff>
      <xdr:row>24</xdr:row>
      <xdr:rowOff>142875</xdr:rowOff>
    </xdr:to>
    <xdr:grpSp>
      <xdr:nvGrpSpPr>
        <xdr:cNvPr id="78" name="Groupe 77"/>
        <xdr:cNvGrpSpPr/>
      </xdr:nvGrpSpPr>
      <xdr:grpSpPr>
        <a:xfrm>
          <a:off x="12421961" y="8515350"/>
          <a:ext cx="753835" cy="1914525"/>
          <a:chOff x="4476750" y="1123950"/>
          <a:chExt cx="762000" cy="1152525"/>
        </a:xfrm>
      </xdr:grpSpPr>
      <xdr:cxnSp macro="">
        <xdr:nvCxnSpPr>
          <xdr:cNvPr id="79" name="Connecteur en angle 78"/>
          <xdr:cNvCxnSpPr/>
        </xdr:nvCxnSpPr>
        <xdr:spPr>
          <a:xfrm>
            <a:off x="4476750" y="1123950"/>
            <a:ext cx="762000" cy="590550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80" name="Connecteur en angle 79"/>
          <xdr:cNvCxnSpPr/>
        </xdr:nvCxnSpPr>
        <xdr:spPr>
          <a:xfrm flipV="1">
            <a:off x="4486275" y="1714500"/>
            <a:ext cx="752475" cy="56197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552450</xdr:colOff>
      <xdr:row>33</xdr:row>
      <xdr:rowOff>152400</xdr:rowOff>
    </xdr:from>
    <xdr:to>
      <xdr:col>3</xdr:col>
      <xdr:colOff>752475</xdr:colOff>
      <xdr:row>35</xdr:row>
      <xdr:rowOff>152400</xdr:rowOff>
    </xdr:to>
    <xdr:grpSp>
      <xdr:nvGrpSpPr>
        <xdr:cNvPr id="95" name="Groupe 94"/>
        <xdr:cNvGrpSpPr/>
      </xdr:nvGrpSpPr>
      <xdr:grpSpPr>
        <a:xfrm>
          <a:off x="3237139" y="14249400"/>
          <a:ext cx="753836" cy="952500"/>
          <a:chOff x="2581275" y="838200"/>
          <a:chExt cx="742950" cy="571500"/>
        </a:xfrm>
      </xdr:grpSpPr>
      <xdr:cxnSp macro="">
        <xdr:nvCxnSpPr>
          <xdr:cNvPr id="96" name="Connecteur en angle 95"/>
          <xdr:cNvCxnSpPr/>
        </xdr:nvCxnSpPr>
        <xdr:spPr>
          <a:xfrm>
            <a:off x="2590800" y="838200"/>
            <a:ext cx="733425" cy="295275"/>
          </a:xfrm>
          <a:prstGeom prst="bentConnector3">
            <a:avLst>
              <a:gd name="adj1" fmla="val 50000"/>
            </a:avLst>
          </a:prstGeom>
          <a:ln w="28575"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97" name="Connecteur en angle 96"/>
          <xdr:cNvCxnSpPr/>
        </xdr:nvCxnSpPr>
        <xdr:spPr>
          <a:xfrm flipV="1">
            <a:off x="2581275" y="1133475"/>
            <a:ext cx="742950" cy="27622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0</xdr:colOff>
      <xdr:row>37</xdr:row>
      <xdr:rowOff>142875</xdr:rowOff>
    </xdr:from>
    <xdr:to>
      <xdr:col>3</xdr:col>
      <xdr:colOff>742950</xdr:colOff>
      <xdr:row>39</xdr:row>
      <xdr:rowOff>142875</xdr:rowOff>
    </xdr:to>
    <xdr:grpSp>
      <xdr:nvGrpSpPr>
        <xdr:cNvPr id="98" name="Groupe 97"/>
        <xdr:cNvGrpSpPr/>
      </xdr:nvGrpSpPr>
      <xdr:grpSpPr>
        <a:xfrm>
          <a:off x="3238500" y="16144875"/>
          <a:ext cx="742950" cy="952500"/>
          <a:chOff x="2581275" y="838200"/>
          <a:chExt cx="742950" cy="571500"/>
        </a:xfrm>
      </xdr:grpSpPr>
      <xdr:cxnSp macro="">
        <xdr:nvCxnSpPr>
          <xdr:cNvPr id="99" name="Connecteur en angle 98"/>
          <xdr:cNvCxnSpPr/>
        </xdr:nvCxnSpPr>
        <xdr:spPr>
          <a:xfrm>
            <a:off x="2590800" y="838200"/>
            <a:ext cx="733425" cy="295275"/>
          </a:xfrm>
          <a:prstGeom prst="bentConnector3">
            <a:avLst>
              <a:gd name="adj1" fmla="val 50000"/>
            </a:avLst>
          </a:prstGeom>
          <a:ln w="28575"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0" name="Connecteur en angle 99"/>
          <xdr:cNvCxnSpPr/>
        </xdr:nvCxnSpPr>
        <xdr:spPr>
          <a:xfrm flipV="1">
            <a:off x="2581275" y="1133475"/>
            <a:ext cx="742950" cy="27622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0</xdr:colOff>
      <xdr:row>34</xdr:row>
      <xdr:rowOff>133350</xdr:rowOff>
    </xdr:from>
    <xdr:to>
      <xdr:col>7</xdr:col>
      <xdr:colOff>0</xdr:colOff>
      <xdr:row>38</xdr:row>
      <xdr:rowOff>142875</xdr:rowOff>
    </xdr:to>
    <xdr:grpSp>
      <xdr:nvGrpSpPr>
        <xdr:cNvPr id="101" name="Groupe 100"/>
        <xdr:cNvGrpSpPr/>
      </xdr:nvGrpSpPr>
      <xdr:grpSpPr>
        <a:xfrm>
          <a:off x="6490607" y="14706600"/>
          <a:ext cx="762000" cy="1914525"/>
          <a:chOff x="4476750" y="1123950"/>
          <a:chExt cx="762000" cy="1152525"/>
        </a:xfrm>
      </xdr:grpSpPr>
      <xdr:cxnSp macro="">
        <xdr:nvCxnSpPr>
          <xdr:cNvPr id="102" name="Connecteur en angle 101"/>
          <xdr:cNvCxnSpPr/>
        </xdr:nvCxnSpPr>
        <xdr:spPr>
          <a:xfrm>
            <a:off x="4476750" y="1123950"/>
            <a:ext cx="762000" cy="590550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3" name="Connecteur en angle 102"/>
          <xdr:cNvCxnSpPr/>
        </xdr:nvCxnSpPr>
        <xdr:spPr>
          <a:xfrm flipV="1">
            <a:off x="4486275" y="1714500"/>
            <a:ext cx="752475" cy="56197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400050</xdr:colOff>
      <xdr:row>34</xdr:row>
      <xdr:rowOff>142875</xdr:rowOff>
    </xdr:from>
    <xdr:to>
      <xdr:col>9</xdr:col>
      <xdr:colOff>0</xdr:colOff>
      <xdr:row>34</xdr:row>
      <xdr:rowOff>142875</xdr:rowOff>
    </xdr:to>
    <xdr:cxnSp macro="">
      <xdr:nvCxnSpPr>
        <xdr:cNvPr id="104" name="Connecteur droit avec flèche 103"/>
        <xdr:cNvCxnSpPr/>
      </xdr:nvCxnSpPr>
      <xdr:spPr>
        <a:xfrm>
          <a:off x="5667375" y="1762125"/>
          <a:ext cx="2428875" cy="0"/>
        </a:xfrm>
        <a:prstGeom prst="straightConnector1">
          <a:avLst/>
        </a:prstGeom>
        <a:ln w="28575">
          <a:prstDash val="dashDot"/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390525</xdr:colOff>
      <xdr:row>38</xdr:row>
      <xdr:rowOff>142875</xdr:rowOff>
    </xdr:from>
    <xdr:to>
      <xdr:col>8</xdr:col>
      <xdr:colOff>752475</xdr:colOff>
      <xdr:row>38</xdr:row>
      <xdr:rowOff>142875</xdr:rowOff>
    </xdr:to>
    <xdr:cxnSp macro="">
      <xdr:nvCxnSpPr>
        <xdr:cNvPr id="105" name="Connecteur droit avec flèche 104"/>
        <xdr:cNvCxnSpPr/>
      </xdr:nvCxnSpPr>
      <xdr:spPr>
        <a:xfrm>
          <a:off x="5657850" y="2905125"/>
          <a:ext cx="2428875" cy="0"/>
        </a:xfrm>
        <a:prstGeom prst="straightConnector1">
          <a:avLst/>
        </a:prstGeom>
        <a:ln w="28575">
          <a:prstDash val="dashDot"/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752475</xdr:colOff>
      <xdr:row>34</xdr:row>
      <xdr:rowOff>133350</xdr:rowOff>
    </xdr:from>
    <xdr:to>
      <xdr:col>11</xdr:col>
      <xdr:colOff>752475</xdr:colOff>
      <xdr:row>38</xdr:row>
      <xdr:rowOff>142875</xdr:rowOff>
    </xdr:to>
    <xdr:grpSp>
      <xdr:nvGrpSpPr>
        <xdr:cNvPr id="106" name="Groupe 105"/>
        <xdr:cNvGrpSpPr/>
      </xdr:nvGrpSpPr>
      <xdr:grpSpPr>
        <a:xfrm>
          <a:off x="12421961" y="14706600"/>
          <a:ext cx="753835" cy="1914525"/>
          <a:chOff x="4476750" y="1123950"/>
          <a:chExt cx="762000" cy="1152525"/>
        </a:xfrm>
      </xdr:grpSpPr>
      <xdr:cxnSp macro="">
        <xdr:nvCxnSpPr>
          <xdr:cNvPr id="107" name="Connecteur en angle 106"/>
          <xdr:cNvCxnSpPr/>
        </xdr:nvCxnSpPr>
        <xdr:spPr>
          <a:xfrm>
            <a:off x="4476750" y="1123950"/>
            <a:ext cx="762000" cy="590550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8" name="Connecteur en angle 107"/>
          <xdr:cNvCxnSpPr/>
        </xdr:nvCxnSpPr>
        <xdr:spPr>
          <a:xfrm flipV="1">
            <a:off x="4486275" y="1714500"/>
            <a:ext cx="752475" cy="56197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552450</xdr:colOff>
      <xdr:row>47</xdr:row>
      <xdr:rowOff>152400</xdr:rowOff>
    </xdr:from>
    <xdr:to>
      <xdr:col>3</xdr:col>
      <xdr:colOff>752475</xdr:colOff>
      <xdr:row>49</xdr:row>
      <xdr:rowOff>152400</xdr:rowOff>
    </xdr:to>
    <xdr:grpSp>
      <xdr:nvGrpSpPr>
        <xdr:cNvPr id="109" name="Groupe 108"/>
        <xdr:cNvGrpSpPr/>
      </xdr:nvGrpSpPr>
      <xdr:grpSpPr>
        <a:xfrm>
          <a:off x="3237139" y="20549507"/>
          <a:ext cx="753836" cy="952500"/>
          <a:chOff x="2581275" y="838200"/>
          <a:chExt cx="742950" cy="571500"/>
        </a:xfrm>
      </xdr:grpSpPr>
      <xdr:cxnSp macro="">
        <xdr:nvCxnSpPr>
          <xdr:cNvPr id="110" name="Connecteur en angle 109"/>
          <xdr:cNvCxnSpPr/>
        </xdr:nvCxnSpPr>
        <xdr:spPr>
          <a:xfrm>
            <a:off x="2590800" y="838200"/>
            <a:ext cx="733425" cy="295275"/>
          </a:xfrm>
          <a:prstGeom prst="bentConnector3">
            <a:avLst>
              <a:gd name="adj1" fmla="val 50000"/>
            </a:avLst>
          </a:prstGeom>
          <a:ln w="28575"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11" name="Connecteur en angle 110"/>
          <xdr:cNvCxnSpPr/>
        </xdr:nvCxnSpPr>
        <xdr:spPr>
          <a:xfrm flipV="1">
            <a:off x="2581275" y="1133475"/>
            <a:ext cx="742950" cy="27622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0</xdr:colOff>
      <xdr:row>51</xdr:row>
      <xdr:rowOff>142875</xdr:rowOff>
    </xdr:from>
    <xdr:to>
      <xdr:col>3</xdr:col>
      <xdr:colOff>742950</xdr:colOff>
      <xdr:row>53</xdr:row>
      <xdr:rowOff>142875</xdr:rowOff>
    </xdr:to>
    <xdr:grpSp>
      <xdr:nvGrpSpPr>
        <xdr:cNvPr id="112" name="Groupe 111"/>
        <xdr:cNvGrpSpPr/>
      </xdr:nvGrpSpPr>
      <xdr:grpSpPr>
        <a:xfrm>
          <a:off x="3238500" y="22444982"/>
          <a:ext cx="742950" cy="952500"/>
          <a:chOff x="2581275" y="838200"/>
          <a:chExt cx="742950" cy="571500"/>
        </a:xfrm>
      </xdr:grpSpPr>
      <xdr:cxnSp macro="">
        <xdr:nvCxnSpPr>
          <xdr:cNvPr id="113" name="Connecteur en angle 112"/>
          <xdr:cNvCxnSpPr/>
        </xdr:nvCxnSpPr>
        <xdr:spPr>
          <a:xfrm>
            <a:off x="2590800" y="838200"/>
            <a:ext cx="733425" cy="295275"/>
          </a:xfrm>
          <a:prstGeom prst="bentConnector3">
            <a:avLst>
              <a:gd name="adj1" fmla="val 50000"/>
            </a:avLst>
          </a:prstGeom>
          <a:ln w="28575"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14" name="Connecteur en angle 113"/>
          <xdr:cNvCxnSpPr/>
        </xdr:nvCxnSpPr>
        <xdr:spPr>
          <a:xfrm flipV="1">
            <a:off x="2581275" y="1133475"/>
            <a:ext cx="742950" cy="27622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0</xdr:colOff>
      <xdr:row>48</xdr:row>
      <xdr:rowOff>133350</xdr:rowOff>
    </xdr:from>
    <xdr:to>
      <xdr:col>7</xdr:col>
      <xdr:colOff>0</xdr:colOff>
      <xdr:row>52</xdr:row>
      <xdr:rowOff>142875</xdr:rowOff>
    </xdr:to>
    <xdr:grpSp>
      <xdr:nvGrpSpPr>
        <xdr:cNvPr id="115" name="Groupe 114"/>
        <xdr:cNvGrpSpPr/>
      </xdr:nvGrpSpPr>
      <xdr:grpSpPr>
        <a:xfrm>
          <a:off x="6490607" y="21006707"/>
          <a:ext cx="762000" cy="1914525"/>
          <a:chOff x="4476750" y="1123950"/>
          <a:chExt cx="762000" cy="1152525"/>
        </a:xfrm>
      </xdr:grpSpPr>
      <xdr:cxnSp macro="">
        <xdr:nvCxnSpPr>
          <xdr:cNvPr id="116" name="Connecteur en angle 115"/>
          <xdr:cNvCxnSpPr/>
        </xdr:nvCxnSpPr>
        <xdr:spPr>
          <a:xfrm>
            <a:off x="4476750" y="1123950"/>
            <a:ext cx="762000" cy="590550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17" name="Connecteur en angle 116"/>
          <xdr:cNvCxnSpPr/>
        </xdr:nvCxnSpPr>
        <xdr:spPr>
          <a:xfrm flipV="1">
            <a:off x="4486275" y="1714500"/>
            <a:ext cx="752475" cy="56197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6</xdr:col>
      <xdr:colOff>400050</xdr:colOff>
      <xdr:row>48</xdr:row>
      <xdr:rowOff>142875</xdr:rowOff>
    </xdr:from>
    <xdr:to>
      <xdr:col>9</xdr:col>
      <xdr:colOff>0</xdr:colOff>
      <xdr:row>48</xdr:row>
      <xdr:rowOff>142875</xdr:rowOff>
    </xdr:to>
    <xdr:cxnSp macro="">
      <xdr:nvCxnSpPr>
        <xdr:cNvPr id="118" name="Connecteur droit avec flèche 117"/>
        <xdr:cNvCxnSpPr/>
      </xdr:nvCxnSpPr>
      <xdr:spPr>
        <a:xfrm>
          <a:off x="5667375" y="1762125"/>
          <a:ext cx="2428875" cy="0"/>
        </a:xfrm>
        <a:prstGeom prst="straightConnector1">
          <a:avLst/>
        </a:prstGeom>
        <a:ln w="28575">
          <a:prstDash val="dashDot"/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390525</xdr:colOff>
      <xdr:row>52</xdr:row>
      <xdr:rowOff>142875</xdr:rowOff>
    </xdr:from>
    <xdr:to>
      <xdr:col>8</xdr:col>
      <xdr:colOff>752475</xdr:colOff>
      <xdr:row>52</xdr:row>
      <xdr:rowOff>142875</xdr:rowOff>
    </xdr:to>
    <xdr:cxnSp macro="">
      <xdr:nvCxnSpPr>
        <xdr:cNvPr id="119" name="Connecteur droit avec flèche 118"/>
        <xdr:cNvCxnSpPr/>
      </xdr:nvCxnSpPr>
      <xdr:spPr>
        <a:xfrm>
          <a:off x="5657850" y="2905125"/>
          <a:ext cx="2428875" cy="0"/>
        </a:xfrm>
        <a:prstGeom prst="straightConnector1">
          <a:avLst/>
        </a:prstGeom>
        <a:ln w="28575">
          <a:prstDash val="dashDot"/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752475</xdr:colOff>
      <xdr:row>48</xdr:row>
      <xdr:rowOff>133350</xdr:rowOff>
    </xdr:from>
    <xdr:to>
      <xdr:col>11</xdr:col>
      <xdr:colOff>752475</xdr:colOff>
      <xdr:row>52</xdr:row>
      <xdr:rowOff>142875</xdr:rowOff>
    </xdr:to>
    <xdr:grpSp>
      <xdr:nvGrpSpPr>
        <xdr:cNvPr id="120" name="Groupe 119"/>
        <xdr:cNvGrpSpPr/>
      </xdr:nvGrpSpPr>
      <xdr:grpSpPr>
        <a:xfrm>
          <a:off x="12421961" y="21006707"/>
          <a:ext cx="753835" cy="1914525"/>
          <a:chOff x="4476750" y="1123950"/>
          <a:chExt cx="762000" cy="1152525"/>
        </a:xfrm>
      </xdr:grpSpPr>
      <xdr:cxnSp macro="">
        <xdr:nvCxnSpPr>
          <xdr:cNvPr id="121" name="Connecteur en angle 120"/>
          <xdr:cNvCxnSpPr/>
        </xdr:nvCxnSpPr>
        <xdr:spPr>
          <a:xfrm>
            <a:off x="4476750" y="1123950"/>
            <a:ext cx="762000" cy="590550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22" name="Connecteur en angle 121"/>
          <xdr:cNvCxnSpPr/>
        </xdr:nvCxnSpPr>
        <xdr:spPr>
          <a:xfrm flipV="1">
            <a:off x="4486275" y="1714500"/>
            <a:ext cx="752475" cy="561975"/>
          </a:xfrm>
          <a:prstGeom prst="bentConnector3">
            <a:avLst/>
          </a:prstGeom>
          <a:ln w="28575">
            <a:tailEnd type="arrow"/>
          </a:ln>
          <a:effectLst>
            <a:outerShdw blurRad="50800" dist="38100" dir="8100000" algn="tr" rotWithShape="0">
              <a:prstClr val="black">
                <a:alpha val="40000"/>
              </a:prstClr>
            </a:outerShdw>
          </a:effectLst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tables/table1.xml><?xml version="1.0" encoding="utf-8"?>
<table xmlns="http://schemas.openxmlformats.org/spreadsheetml/2006/main" id="1" name="Tableau1" displayName="Tableau1" ref="A4:H28" headerRowDxfId="71" dataDxfId="70">
  <tableColumns count="8">
    <tableColumn id="1" name="heure" totalsRowLabel="Total" dataDxfId="69" totalsRowDxfId="68">
      <calculatedColumnFormula>A4+$G$1+$J$1</calculatedColumnFormula>
    </tableColumn>
    <tableColumn id="2" name="catégorie" dataDxfId="67" totalsRowDxfId="66"/>
    <tableColumn id="3" name="equipe 1" dataDxfId="65" totalsRowDxfId="64"/>
    <tableColumn id="7" name="diff  but g" dataDxfId="63">
      <calculatedColumnFormula>Tableau1[[#This Row],[score 1]]-Tableau1[[#This Row],[score 2]]</calculatedColumnFormula>
    </tableColumn>
    <tableColumn id="4" name="equipe 2" dataDxfId="62" totalsRowDxfId="61"/>
    <tableColumn id="8" name="diff but 2" dataDxfId="60" totalsRowDxfId="59">
      <calculatedColumnFormula>Tableau1[[#This Row],[score 2]]-Tableau1[[#This Row],[score 1]]</calculatedColumnFormula>
    </tableColumn>
    <tableColumn id="5" name="score 1" dataDxfId="58"/>
    <tableColumn id="6" name="score 2" totalsRowFunction="count" dataDxfId="57"/>
  </tableColumns>
  <tableStyleInfo name="TableStyleMedium19" showFirstColumn="1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G19" totalsRowShown="0" headerRowDxfId="8" dataDxfId="7">
  <tableColumns count="7">
    <tableColumn id="1" name="heure" dataDxfId="6"/>
    <tableColumn id="2" name="catégorie" dataDxfId="5"/>
    <tableColumn id="3" name="phase" dataDxfId="4"/>
    <tableColumn id="4" name="equipe 1" dataDxfId="3">
      <calculatedColumnFormula>'phase finale'!B34</calculatedColumnFormula>
    </tableColumn>
    <tableColumn id="5" name="equipe 2" dataDxfId="2"/>
    <tableColumn id="6" name="score 1" dataDxfId="1"/>
    <tableColumn id="7" name="score 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6"/>
  <sheetViews>
    <sheetView showZeros="0" workbookViewId="0">
      <selection activeCell="C5" sqref="C5"/>
    </sheetView>
  </sheetViews>
  <sheetFormatPr baseColWidth="10" defaultRowHeight="15" x14ac:dyDescent="0.25"/>
  <cols>
    <col min="1" max="1" width="19.42578125" customWidth="1"/>
    <col min="2" max="2" width="18.7109375" customWidth="1"/>
    <col min="4" max="4" width="16.7109375" customWidth="1"/>
    <col min="5" max="5" width="18" customWidth="1"/>
    <col min="7" max="8" width="18.28515625" customWidth="1"/>
    <col min="10" max="11" width="18.7109375" customWidth="1"/>
  </cols>
  <sheetData>
    <row r="1" spans="1:11" ht="15.75" thickBot="1" x14ac:dyDescent="0.3"/>
    <row r="2" spans="1:11" ht="15.75" thickBot="1" x14ac:dyDescent="0.3">
      <c r="B2" s="12">
        <v>-12</v>
      </c>
      <c r="C2" s="1"/>
      <c r="D2" s="1"/>
      <c r="E2" s="12">
        <v>-14</v>
      </c>
      <c r="F2" s="1"/>
      <c r="G2" s="1"/>
      <c r="H2" s="12">
        <v>-16</v>
      </c>
      <c r="I2" s="1"/>
      <c r="J2" s="1"/>
      <c r="K2" s="12">
        <v>-18</v>
      </c>
    </row>
    <row r="3" spans="1:11" x14ac:dyDescent="0.25">
      <c r="B3" s="27" t="s">
        <v>52</v>
      </c>
      <c r="C3" s="1"/>
      <c r="D3" s="1"/>
      <c r="E3" s="9" t="s">
        <v>30</v>
      </c>
      <c r="F3" s="1"/>
      <c r="G3" s="1"/>
      <c r="H3" s="9" t="s">
        <v>20</v>
      </c>
      <c r="I3" s="1"/>
      <c r="J3" s="1"/>
      <c r="K3" s="9" t="s">
        <v>23</v>
      </c>
    </row>
    <row r="4" spans="1:11" x14ac:dyDescent="0.25">
      <c r="B4" s="28" t="s">
        <v>13</v>
      </c>
      <c r="C4" s="1"/>
      <c r="D4" s="1"/>
      <c r="E4" s="10" t="s">
        <v>17</v>
      </c>
      <c r="F4" s="1"/>
      <c r="G4" s="1"/>
      <c r="H4" s="10" t="s">
        <v>19</v>
      </c>
      <c r="I4" s="1"/>
      <c r="J4" s="1"/>
      <c r="K4" s="10" t="s">
        <v>24</v>
      </c>
    </row>
    <row r="5" spans="1:11" x14ac:dyDescent="0.25">
      <c r="B5" s="28" t="s">
        <v>14</v>
      </c>
      <c r="C5" s="1"/>
      <c r="D5" s="1"/>
      <c r="E5" s="10" t="s">
        <v>16</v>
      </c>
      <c r="F5" s="1"/>
      <c r="G5" s="1"/>
      <c r="H5" s="10" t="s">
        <v>21</v>
      </c>
      <c r="I5" s="1"/>
      <c r="J5" s="1"/>
      <c r="K5" s="10" t="s">
        <v>25</v>
      </c>
    </row>
    <row r="6" spans="1:11" ht="15.75" thickBot="1" x14ac:dyDescent="0.3">
      <c r="B6" s="29" t="s">
        <v>15</v>
      </c>
      <c r="C6" s="1"/>
      <c r="D6" s="1"/>
      <c r="E6" s="11" t="s">
        <v>18</v>
      </c>
      <c r="F6" s="1"/>
      <c r="G6" s="1"/>
      <c r="H6" s="11" t="s">
        <v>22</v>
      </c>
      <c r="I6" s="1"/>
      <c r="J6" s="1"/>
      <c r="K6" s="11" t="s">
        <v>26</v>
      </c>
    </row>
    <row r="8" spans="1:11" ht="15.75" thickBot="1" x14ac:dyDescent="0.3"/>
    <row r="9" spans="1:11" ht="19.5" thickBot="1" x14ac:dyDescent="0.35">
      <c r="A9" s="125" t="s">
        <v>4</v>
      </c>
      <c r="B9" s="126"/>
      <c r="D9" s="125" t="s">
        <v>4</v>
      </c>
      <c r="E9" s="126"/>
      <c r="G9" s="125" t="s">
        <v>4</v>
      </c>
      <c r="H9" s="126"/>
      <c r="J9" s="125" t="s">
        <v>4</v>
      </c>
      <c r="K9" s="126"/>
    </row>
    <row r="10" spans="1:11" ht="15.75" thickBot="1" x14ac:dyDescent="0.3">
      <c r="A10" s="2" t="s">
        <v>0</v>
      </c>
      <c r="B10" s="2" t="s">
        <v>1</v>
      </c>
      <c r="D10" s="2" t="s">
        <v>0</v>
      </c>
      <c r="E10" s="19" t="s">
        <v>1</v>
      </c>
      <c r="G10" s="2" t="s">
        <v>0</v>
      </c>
      <c r="H10" s="19" t="s">
        <v>1</v>
      </c>
      <c r="J10" s="2" t="s">
        <v>0</v>
      </c>
      <c r="K10" s="19" t="s">
        <v>1</v>
      </c>
    </row>
    <row r="11" spans="1:11" x14ac:dyDescent="0.25">
      <c r="A11" s="16" t="str">
        <f>'poules-équipes'!B3</f>
        <v>abcdef</v>
      </c>
      <c r="B11" s="13" t="str">
        <f>'poules-équipes'!B4</f>
        <v>ligne -12</v>
      </c>
      <c r="D11" s="16" t="str">
        <f>'poules-équipes'!E3</f>
        <v>asptt-14</v>
      </c>
      <c r="E11" s="13" t="str">
        <f>'poules-équipes'!E4</f>
        <v>alpac - 14</v>
      </c>
      <c r="F11" s="1"/>
      <c r="G11" s="16" t="str">
        <f>'poules-équipes'!H3</f>
        <v>thouaré -16</v>
      </c>
      <c r="H11" s="13" t="str">
        <f>'poules-équipes'!H4</f>
        <v>aaaaaaaaa -16</v>
      </c>
      <c r="I11" s="1"/>
      <c r="J11" s="16" t="str">
        <f>'poules-équipes'!K3</f>
        <v>thouaré -18</v>
      </c>
      <c r="K11" s="13" t="str">
        <f>'poules-équipes'!K4</f>
        <v>lig -18</v>
      </c>
    </row>
    <row r="12" spans="1:11" x14ac:dyDescent="0.25">
      <c r="A12" s="17" t="str">
        <f>'poules-équipes'!B5</f>
        <v>thouaré -12</v>
      </c>
      <c r="B12" s="14" t="str">
        <f>'poules-équipes'!B6</f>
        <v>alpac -12</v>
      </c>
      <c r="D12" s="17" t="str">
        <f>'poules-équipes'!E5</f>
        <v>thouaré -14</v>
      </c>
      <c r="E12" s="14" t="str">
        <f>'poules-équipes'!E6</f>
        <v>tt -14</v>
      </c>
      <c r="F12" s="1"/>
      <c r="G12" s="17" t="str">
        <f>'poules-équipes'!H5</f>
        <v>ASPTT -16</v>
      </c>
      <c r="H12" s="14" t="str">
        <f>'poules-équipes'!H6</f>
        <v>alpac -16</v>
      </c>
      <c r="I12" s="1"/>
      <c r="J12" s="17" t="str">
        <f>'poules-équipes'!K5</f>
        <v>ASPTT -18</v>
      </c>
      <c r="K12" s="14" t="str">
        <f>'poules-équipes'!K6</f>
        <v>alpac -18</v>
      </c>
    </row>
    <row r="13" spans="1:11" x14ac:dyDescent="0.25">
      <c r="A13" s="17" t="str">
        <f>B3</f>
        <v>abcdef</v>
      </c>
      <c r="B13" s="14" t="str">
        <f>B5</f>
        <v>thouaré -12</v>
      </c>
      <c r="D13" s="17" t="str">
        <f>E3</f>
        <v>asptt-14</v>
      </c>
      <c r="E13" s="14" t="str">
        <f>E5</f>
        <v>thouaré -14</v>
      </c>
      <c r="F13" s="1"/>
      <c r="G13" s="17" t="str">
        <f>H3</f>
        <v>thouaré -16</v>
      </c>
      <c r="H13" s="14" t="str">
        <f>H5</f>
        <v>ASPTT -16</v>
      </c>
      <c r="I13" s="1"/>
      <c r="J13" s="17" t="str">
        <f>K3</f>
        <v>thouaré -18</v>
      </c>
      <c r="K13" s="14" t="str">
        <f>K5</f>
        <v>ASPTT -18</v>
      </c>
    </row>
    <row r="14" spans="1:11" x14ac:dyDescent="0.25">
      <c r="A14" s="17" t="str">
        <f>B4</f>
        <v>ligne -12</v>
      </c>
      <c r="B14" s="14" t="str">
        <f>B6</f>
        <v>alpac -12</v>
      </c>
      <c r="D14" s="17" t="str">
        <f>E4</f>
        <v>alpac - 14</v>
      </c>
      <c r="E14" s="14" t="str">
        <f>E6</f>
        <v>tt -14</v>
      </c>
      <c r="F14" s="1"/>
      <c r="G14" s="17" t="str">
        <f>H4</f>
        <v>aaaaaaaaa -16</v>
      </c>
      <c r="H14" s="14" t="str">
        <f>H6</f>
        <v>alpac -16</v>
      </c>
      <c r="I14" s="1"/>
      <c r="J14" s="17" t="str">
        <f>K4</f>
        <v>lig -18</v>
      </c>
      <c r="K14" s="14" t="str">
        <f>K6</f>
        <v>alpac -18</v>
      </c>
    </row>
    <row r="15" spans="1:11" x14ac:dyDescent="0.25">
      <c r="A15" s="17" t="str">
        <f>B3</f>
        <v>abcdef</v>
      </c>
      <c r="B15" s="14" t="str">
        <f>B6</f>
        <v>alpac -12</v>
      </c>
      <c r="D15" s="17" t="str">
        <f>E3</f>
        <v>asptt-14</v>
      </c>
      <c r="E15" s="14" t="str">
        <f>E6</f>
        <v>tt -14</v>
      </c>
      <c r="F15" s="1"/>
      <c r="G15" s="17" t="str">
        <f>H3</f>
        <v>thouaré -16</v>
      </c>
      <c r="H15" s="14" t="str">
        <f>H6</f>
        <v>alpac -16</v>
      </c>
      <c r="I15" s="1"/>
      <c r="J15" s="17" t="str">
        <f>K3</f>
        <v>thouaré -18</v>
      </c>
      <c r="K15" s="14" t="str">
        <f>K6</f>
        <v>alpac -18</v>
      </c>
    </row>
    <row r="16" spans="1:11" ht="15.75" thickBot="1" x14ac:dyDescent="0.3">
      <c r="A16" s="18" t="str">
        <f>B4</f>
        <v>ligne -12</v>
      </c>
      <c r="B16" s="15" t="str">
        <f>B5</f>
        <v>thouaré -12</v>
      </c>
      <c r="D16" s="18" t="str">
        <f>E4</f>
        <v>alpac - 14</v>
      </c>
      <c r="E16" s="15" t="str">
        <f>E5</f>
        <v>thouaré -14</v>
      </c>
      <c r="F16" s="1"/>
      <c r="G16" s="18" t="str">
        <f>H4</f>
        <v>aaaaaaaaa -16</v>
      </c>
      <c r="H16" s="15" t="str">
        <f>H5</f>
        <v>ASPTT -16</v>
      </c>
      <c r="I16" s="1"/>
      <c r="J16" s="18" t="str">
        <f>K4</f>
        <v>lig -18</v>
      </c>
      <c r="K16" s="15" t="str">
        <f>K5</f>
        <v>ASPTT -18</v>
      </c>
    </row>
  </sheetData>
  <sheetProtection selectLockedCells="1"/>
  <mergeCells count="4">
    <mergeCell ref="A9:B9"/>
    <mergeCell ref="D9:E9"/>
    <mergeCell ref="G9:H9"/>
    <mergeCell ref="J9:K9"/>
  </mergeCell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>
                <anchor moveWithCells="1">
                  <from>
                    <xdr:col>0</xdr:col>
                    <xdr:colOff>847725</xdr:colOff>
                    <xdr:row>1</xdr:row>
                    <xdr:rowOff>190500</xdr:rowOff>
                  </from>
                  <to>
                    <xdr:col>0</xdr:col>
                    <xdr:colOff>1152525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Check Box 3">
              <controlPr defaultSize="0" autoFill="0" autoLine="0" autoPict="0">
                <anchor moveWithCells="1">
                  <from>
                    <xdr:col>0</xdr:col>
                    <xdr:colOff>847725</xdr:colOff>
                    <xdr:row>3</xdr:row>
                    <xdr:rowOff>190500</xdr:rowOff>
                  </from>
                  <to>
                    <xdr:col>0</xdr:col>
                    <xdr:colOff>1152525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Check Box 4">
              <controlPr defaultSize="0" autoFill="0" autoLine="0" autoPict="0">
                <anchor moveWithCells="1">
                  <from>
                    <xdr:col>0</xdr:col>
                    <xdr:colOff>847725</xdr:colOff>
                    <xdr:row>2</xdr:row>
                    <xdr:rowOff>180975</xdr:rowOff>
                  </from>
                  <to>
                    <xdr:col>0</xdr:col>
                    <xdr:colOff>1152525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7" name="Check Box 5">
              <controlPr defaultSize="0" autoFill="0" autoLine="0" autoPict="0">
                <anchor moveWithCells="1">
                  <from>
                    <xdr:col>0</xdr:col>
                    <xdr:colOff>847725</xdr:colOff>
                    <xdr:row>5</xdr:row>
                    <xdr:rowOff>0</xdr:rowOff>
                  </from>
                  <to>
                    <xdr:col>0</xdr:col>
                    <xdr:colOff>1152525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8" name="Check Box 6">
              <controlPr defaultSize="0" autoFill="0" autoLine="0" autoPict="0">
                <anchor moveWithCells="1">
                  <from>
                    <xdr:col>3</xdr:col>
                    <xdr:colOff>657225</xdr:colOff>
                    <xdr:row>2</xdr:row>
                    <xdr:rowOff>180975</xdr:rowOff>
                  </from>
                  <to>
                    <xdr:col>3</xdr:col>
                    <xdr:colOff>962025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Check Box 8">
              <controlPr defaultSize="0" autoFill="0" autoLine="0" autoPict="0">
                <anchor moveWithCells="1">
                  <from>
                    <xdr:col>3</xdr:col>
                    <xdr:colOff>657225</xdr:colOff>
                    <xdr:row>4</xdr:row>
                    <xdr:rowOff>171450</xdr:rowOff>
                  </from>
                  <to>
                    <xdr:col>3</xdr:col>
                    <xdr:colOff>962025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0" name="Check Box 9">
              <controlPr defaultSize="0" autoFill="0" autoLine="0" autoPict="0">
                <anchor moveWithCells="1">
                  <from>
                    <xdr:col>3</xdr:col>
                    <xdr:colOff>657225</xdr:colOff>
                    <xdr:row>4</xdr:row>
                    <xdr:rowOff>9525</xdr:rowOff>
                  </from>
                  <to>
                    <xdr:col>3</xdr:col>
                    <xdr:colOff>962025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1" name="Check Box 11">
              <controlPr defaultSize="0" autoFill="0" autoLine="0" autoPict="0">
                <anchor moveWithCells="1">
                  <from>
                    <xdr:col>3</xdr:col>
                    <xdr:colOff>657225</xdr:colOff>
                    <xdr:row>1</xdr:row>
                    <xdr:rowOff>190500</xdr:rowOff>
                  </from>
                  <to>
                    <xdr:col>3</xdr:col>
                    <xdr:colOff>962025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2" name="Check Box 12">
              <controlPr defaultSize="0" autoFill="0" autoLine="0" autoPict="0">
                <anchor moveWithCells="1">
                  <from>
                    <xdr:col>6</xdr:col>
                    <xdr:colOff>742950</xdr:colOff>
                    <xdr:row>2</xdr:row>
                    <xdr:rowOff>161925</xdr:rowOff>
                  </from>
                  <to>
                    <xdr:col>6</xdr:col>
                    <xdr:colOff>1047750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3" name="Check Box 13">
              <controlPr defaultSize="0" autoFill="0" autoLine="0" autoPict="0">
                <anchor moveWithCells="1">
                  <from>
                    <xdr:col>6</xdr:col>
                    <xdr:colOff>742950</xdr:colOff>
                    <xdr:row>4</xdr:row>
                    <xdr:rowOff>171450</xdr:rowOff>
                  </from>
                  <to>
                    <xdr:col>6</xdr:col>
                    <xdr:colOff>1047750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4" name="Check Box 14">
              <controlPr defaultSize="0" autoFill="0" autoLine="0" autoPict="0">
                <anchor moveWithCells="1">
                  <from>
                    <xdr:col>6</xdr:col>
                    <xdr:colOff>742950</xdr:colOff>
                    <xdr:row>3</xdr:row>
                    <xdr:rowOff>171450</xdr:rowOff>
                  </from>
                  <to>
                    <xdr:col>6</xdr:col>
                    <xdr:colOff>1047750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5" name="Check Box 15">
              <controlPr defaultSize="0" autoFill="0" autoLine="0" autoPict="0">
                <anchor moveWithCells="1">
                  <from>
                    <xdr:col>6</xdr:col>
                    <xdr:colOff>742950</xdr:colOff>
                    <xdr:row>1</xdr:row>
                    <xdr:rowOff>171450</xdr:rowOff>
                  </from>
                  <to>
                    <xdr:col>6</xdr:col>
                    <xdr:colOff>1047750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6" name="Check Box 16">
              <controlPr defaultSize="0" autoFill="0" autoLine="0" autoPict="0">
                <anchor moveWithCells="1">
                  <from>
                    <xdr:col>9</xdr:col>
                    <xdr:colOff>771525</xdr:colOff>
                    <xdr:row>3</xdr:row>
                    <xdr:rowOff>9525</xdr:rowOff>
                  </from>
                  <to>
                    <xdr:col>9</xdr:col>
                    <xdr:colOff>1076325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17" name="Check Box 17">
              <controlPr defaultSize="0" autoFill="0" autoLine="0" autoPict="0">
                <anchor moveWithCells="1">
                  <from>
                    <xdr:col>9</xdr:col>
                    <xdr:colOff>771525</xdr:colOff>
                    <xdr:row>5</xdr:row>
                    <xdr:rowOff>19050</xdr:rowOff>
                  </from>
                  <to>
                    <xdr:col>9</xdr:col>
                    <xdr:colOff>1076325</xdr:colOff>
                    <xdr:row>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18" name="Check Box 18">
              <controlPr defaultSize="0" autoFill="0" autoLine="0" autoPict="0">
                <anchor moveWithCells="1">
                  <from>
                    <xdr:col>9</xdr:col>
                    <xdr:colOff>771525</xdr:colOff>
                    <xdr:row>4</xdr:row>
                    <xdr:rowOff>19050</xdr:rowOff>
                  </from>
                  <to>
                    <xdr:col>9</xdr:col>
                    <xdr:colOff>1076325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19" name="Check Box 19">
              <controlPr defaultSize="0" autoFill="0" autoLine="0" autoPict="0">
                <anchor moveWithCells="1">
                  <from>
                    <xdr:col>9</xdr:col>
                    <xdr:colOff>771525</xdr:colOff>
                    <xdr:row>2</xdr:row>
                    <xdr:rowOff>9525</xdr:rowOff>
                  </from>
                  <to>
                    <xdr:col>9</xdr:col>
                    <xdr:colOff>1076325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51"/>
  <sheetViews>
    <sheetView showZeros="0" workbookViewId="0">
      <selection activeCell="I21" sqref="I21"/>
    </sheetView>
  </sheetViews>
  <sheetFormatPr baseColWidth="10" defaultRowHeight="15" x14ac:dyDescent="0.25"/>
  <cols>
    <col min="1" max="1" width="25" customWidth="1"/>
    <col min="2" max="2" width="13.85546875" style="1" customWidth="1"/>
    <col min="3" max="3" width="29.140625" style="1" customWidth="1"/>
    <col min="4" max="4" width="18" style="1" hidden="1" customWidth="1"/>
    <col min="5" max="5" width="29.140625" style="1" customWidth="1"/>
    <col min="6" max="6" width="18.5703125" style="1" hidden="1" customWidth="1"/>
    <col min="7" max="8" width="14.140625" customWidth="1"/>
    <col min="9" max="9" width="20" customWidth="1"/>
    <col min="10" max="10" width="13.140625" customWidth="1"/>
    <col min="12" max="12" width="19.7109375" customWidth="1"/>
    <col min="13" max="13" width="11.42578125" style="1" customWidth="1"/>
    <col min="14" max="14" width="22.5703125" customWidth="1"/>
    <col min="15" max="15" width="11.42578125" style="1" customWidth="1"/>
    <col min="16" max="16" width="11.42578125" customWidth="1"/>
    <col min="17" max="17" width="14.5703125" customWidth="1"/>
    <col min="18" max="22" width="11.42578125" customWidth="1"/>
  </cols>
  <sheetData>
    <row r="1" spans="1:21" ht="15.75" thickBot="1" x14ac:dyDescent="0.3">
      <c r="A1" s="3" t="s">
        <v>45</v>
      </c>
      <c r="B1" s="6">
        <v>0.39583333333333331</v>
      </c>
      <c r="E1" s="4" t="s">
        <v>8</v>
      </c>
      <c r="F1" s="80"/>
      <c r="G1" s="7">
        <v>5.0048611111111114</v>
      </c>
      <c r="I1" s="5" t="s">
        <v>7</v>
      </c>
      <c r="J1" s="8">
        <v>1.3888888888888889E-3</v>
      </c>
    </row>
    <row r="2" spans="1:21" x14ac:dyDescent="0.25">
      <c r="A2" s="1"/>
    </row>
    <row r="3" spans="1:21" ht="15.75" thickBot="1" x14ac:dyDescent="0.3"/>
    <row r="4" spans="1:21" ht="27" customHeight="1" thickBot="1" x14ac:dyDescent="0.4">
      <c r="A4" s="23" t="s">
        <v>2</v>
      </c>
      <c r="B4" s="23" t="s">
        <v>3</v>
      </c>
      <c r="C4" s="23" t="s">
        <v>0</v>
      </c>
      <c r="D4" s="23" t="s">
        <v>33</v>
      </c>
      <c r="E4" s="23" t="s">
        <v>12</v>
      </c>
      <c r="F4" s="23" t="s">
        <v>31</v>
      </c>
      <c r="G4" s="23" t="s">
        <v>5</v>
      </c>
      <c r="H4" s="23" t="s">
        <v>6</v>
      </c>
      <c r="L4" s="25" t="s">
        <v>10</v>
      </c>
      <c r="M4" s="25" t="s">
        <v>33</v>
      </c>
      <c r="N4" s="26" t="s">
        <v>34</v>
      </c>
      <c r="O4" s="38" t="s">
        <v>31</v>
      </c>
      <c r="P4" s="30" t="s">
        <v>27</v>
      </c>
      <c r="Q4" s="24" t="s">
        <v>28</v>
      </c>
      <c r="T4" t="str">
        <f t="shared" ref="T4:T27" si="0">C5</f>
        <v>abcdef</v>
      </c>
      <c r="U4">
        <f t="shared" ref="U4:U27" si="1">D5</f>
        <v>-3</v>
      </c>
    </row>
    <row r="5" spans="1:21" ht="27" customHeight="1" thickBot="1" x14ac:dyDescent="0.4">
      <c r="A5" s="20">
        <f>B1</f>
        <v>0.39583333333333331</v>
      </c>
      <c r="B5" s="21">
        <f>'poules-équipes'!$B$2</f>
        <v>-12</v>
      </c>
      <c r="C5" s="21" t="str">
        <f>'poules-équipes'!A11</f>
        <v>abcdef</v>
      </c>
      <c r="D5" s="21">
        <f>Tableau1[[#This Row],[score 1]]-Tableau1[[#This Row],[score 2]]</f>
        <v>-3</v>
      </c>
      <c r="E5" s="21" t="str">
        <f>'poules-équipes'!B11</f>
        <v>ligne -12</v>
      </c>
      <c r="F5" s="21">
        <f>Tableau1[[#This Row],[score 2]]-Tableau1[[#This Row],[score 1]]</f>
        <v>3</v>
      </c>
      <c r="G5" s="22">
        <v>12</v>
      </c>
      <c r="H5" s="22">
        <v>15</v>
      </c>
      <c r="L5" s="4" t="str">
        <f>IF($G5&lt;&gt;0,IF($G5=$H5,"-",IF($H5&gt;$G5,$E5,$C5)),"")</f>
        <v>ligne -12</v>
      </c>
      <c r="M5" s="37">
        <f>IF(Tableau1[[#This Row],[score 1]]&lt;&gt;0,Tableau1[[#This Row],[score 1]]-Tableau1[[#This Row],[score 2]],0)</f>
        <v>-3</v>
      </c>
      <c r="N5" s="5" t="str">
        <f>IF($G5&lt;&gt;0,IF($G5=$H5,"-",IF($H5&lt;$G5,$E5,$C5)),"")</f>
        <v>abcdef</v>
      </c>
      <c r="O5" s="17">
        <f>IF(G6&lt;&gt;0,Tableau1[[#This Row],[score 2]]-Tableau1[[#This Row],[score 1]],0)</f>
        <v>3</v>
      </c>
      <c r="P5" s="32" t="str">
        <f>IF($G5&lt;&gt;0,IF($G5=$H5,$C5,"-"))</f>
        <v>-</v>
      </c>
      <c r="Q5" s="33" t="str">
        <f>IF($G5&lt;&gt;0,IF($G5=$H5,$E5,"-"))</f>
        <v>-</v>
      </c>
      <c r="T5" t="str">
        <f t="shared" si="0"/>
        <v>asptt-14</v>
      </c>
      <c r="U5">
        <f t="shared" si="1"/>
        <v>5</v>
      </c>
    </row>
    <row r="6" spans="1:21" ht="27" customHeight="1" thickBot="1" x14ac:dyDescent="0.4">
      <c r="A6" s="20">
        <f>IF(OR(C5=0,E5=0),A5,A5+$G$1+$J$1)</f>
        <v>5.4020833333333336</v>
      </c>
      <c r="B6" s="21">
        <f>'poules-équipes'!$E$2</f>
        <v>-14</v>
      </c>
      <c r="C6" s="21" t="str">
        <f>'poules-équipes'!D11</f>
        <v>asptt-14</v>
      </c>
      <c r="D6" s="21">
        <f>Tableau1[[#This Row],[score 1]]-Tableau1[[#This Row],[score 2]]</f>
        <v>5</v>
      </c>
      <c r="E6" s="21" t="str">
        <f>'poules-équipes'!E11</f>
        <v>alpac - 14</v>
      </c>
      <c r="F6" s="21">
        <f>Tableau1[[#This Row],[score 2]]-Tableau1[[#This Row],[score 1]]</f>
        <v>-5</v>
      </c>
      <c r="G6" s="22">
        <v>15</v>
      </c>
      <c r="H6" s="22">
        <v>10</v>
      </c>
      <c r="L6" s="4" t="str">
        <f t="shared" ref="L6:L28" si="2">IF($G6&lt;&gt;0,IF($G6=$H6,"-",IF($H6&gt;$G6,E6,C6)),"")</f>
        <v>asptt-14</v>
      </c>
      <c r="M6" s="37">
        <f>IF(Tableau1[[#This Row],[score 1]]&lt;&gt;0,Tableau1[[#This Row],[score 1]]-Tableau1[[#This Row],[score 2]],0)</f>
        <v>5</v>
      </c>
      <c r="N6" s="5" t="str">
        <f t="shared" ref="N6:N28" si="3">IF($G6&lt;&gt;0,IF($G6=$H6,"-",IF($H6&lt;$G6,$E6,$C6)),"")</f>
        <v>alpac - 14</v>
      </c>
      <c r="O6" s="17">
        <f>IF(G7&lt;&gt;0,Tableau1[[#This Row],[score 2]]-Tableau1[[#This Row],[score 1]],0)</f>
        <v>-5</v>
      </c>
      <c r="P6" s="34" t="str">
        <f t="shared" ref="P6:P28" si="4">IF($G6&lt;&gt;0,IF($G6=$H6,$C6,"-"))</f>
        <v>-</v>
      </c>
      <c r="Q6" s="31" t="str">
        <f t="shared" ref="Q6:Q28" si="5">IF($G6&lt;&gt;0,IF($G6=$H6,$E6,"-"))</f>
        <v>-</v>
      </c>
      <c r="T6" t="str">
        <f t="shared" si="0"/>
        <v>thouaré -16</v>
      </c>
      <c r="U6">
        <f t="shared" si="1"/>
        <v>6</v>
      </c>
    </row>
    <row r="7" spans="1:21" ht="27" customHeight="1" thickBot="1" x14ac:dyDescent="0.4">
      <c r="A7" s="20">
        <f t="shared" ref="A7:A28" si="6">IF(OR(C6=0,E6=0),A6,A6+$G$1+$J$1)</f>
        <v>10.408333333333333</v>
      </c>
      <c r="B7" s="21">
        <f>'poules-équipes'!$H$2</f>
        <v>-16</v>
      </c>
      <c r="C7" s="21" t="str">
        <f>'poules-équipes'!G11</f>
        <v>thouaré -16</v>
      </c>
      <c r="D7" s="21">
        <f>Tableau1[[#This Row],[score 1]]-Tableau1[[#This Row],[score 2]]</f>
        <v>6</v>
      </c>
      <c r="E7" s="21" t="str">
        <f>'poules-équipes'!H11</f>
        <v>aaaaaaaaa -16</v>
      </c>
      <c r="F7" s="21">
        <f>Tableau1[[#This Row],[score 2]]-Tableau1[[#This Row],[score 1]]</f>
        <v>-6</v>
      </c>
      <c r="G7" s="22">
        <v>16</v>
      </c>
      <c r="H7" s="22">
        <v>10</v>
      </c>
      <c r="L7" s="4" t="str">
        <f>IF($G7&lt;&gt;0,IF($G7=$H7,"-",IF($H7&gt;$G7,$E7,$C7)),"")</f>
        <v>thouaré -16</v>
      </c>
      <c r="M7" s="37">
        <f>IF(Tableau1[[#This Row],[score 1]]&lt;&gt;0,Tableau1[[#This Row],[score 1]]-Tableau1[[#This Row],[score 2]],0)</f>
        <v>6</v>
      </c>
      <c r="N7" s="5" t="str">
        <f t="shared" si="3"/>
        <v>aaaaaaaaa -16</v>
      </c>
      <c r="O7" s="17">
        <f>IF(G8&lt;&gt;0,Tableau1[[#This Row],[score 2]]-Tableau1[[#This Row],[score 1]],0)</f>
        <v>-6</v>
      </c>
      <c r="P7" s="34" t="str">
        <f t="shared" si="4"/>
        <v>-</v>
      </c>
      <c r="Q7" s="31" t="str">
        <f t="shared" si="5"/>
        <v>-</v>
      </c>
      <c r="T7" t="str">
        <f t="shared" si="0"/>
        <v>thouaré -18</v>
      </c>
      <c r="U7">
        <f t="shared" si="1"/>
        <v>-5</v>
      </c>
    </row>
    <row r="8" spans="1:21" ht="27" customHeight="1" thickBot="1" x14ac:dyDescent="0.4">
      <c r="A8" s="20">
        <f t="shared" si="6"/>
        <v>15.414583333333333</v>
      </c>
      <c r="B8" s="21">
        <f>'poules-équipes'!$K$2</f>
        <v>-18</v>
      </c>
      <c r="C8" s="21" t="str">
        <f>'poules-équipes'!J11</f>
        <v>thouaré -18</v>
      </c>
      <c r="D8" s="21">
        <f>Tableau1[[#This Row],[score 1]]-Tableau1[[#This Row],[score 2]]</f>
        <v>-5</v>
      </c>
      <c r="E8" s="21" t="str">
        <f>'poules-équipes'!K11</f>
        <v>lig -18</v>
      </c>
      <c r="F8" s="21">
        <f>Tableau1[[#This Row],[score 2]]-Tableau1[[#This Row],[score 1]]</f>
        <v>5</v>
      </c>
      <c r="G8" s="22">
        <v>10</v>
      </c>
      <c r="H8" s="22">
        <v>15</v>
      </c>
      <c r="L8" s="4" t="str">
        <f t="shared" si="2"/>
        <v>lig -18</v>
      </c>
      <c r="M8" s="37">
        <f>IF(Tableau1[[#This Row],[score 1]]&lt;&gt;0,Tableau1[[#This Row],[score 1]]-Tableau1[[#This Row],[score 2]],0)</f>
        <v>-5</v>
      </c>
      <c r="N8" s="5" t="str">
        <f t="shared" si="3"/>
        <v>thouaré -18</v>
      </c>
      <c r="O8" s="17">
        <f>IF(G9&lt;&gt;0,Tableau1[[#This Row],[score 2]]-Tableau1[[#This Row],[score 1]],0)</f>
        <v>5</v>
      </c>
      <c r="P8" s="34" t="str">
        <f t="shared" si="4"/>
        <v>-</v>
      </c>
      <c r="Q8" s="31" t="str">
        <f t="shared" si="5"/>
        <v>-</v>
      </c>
      <c r="T8" t="str">
        <f t="shared" si="0"/>
        <v>thouaré -12</v>
      </c>
      <c r="U8">
        <f t="shared" si="1"/>
        <v>2</v>
      </c>
    </row>
    <row r="9" spans="1:21" ht="27" customHeight="1" thickBot="1" x14ac:dyDescent="0.4">
      <c r="A9" s="20">
        <f t="shared" si="6"/>
        <v>20.420833333333334</v>
      </c>
      <c r="B9" s="21">
        <f>'poules-équipes'!$B$2</f>
        <v>-12</v>
      </c>
      <c r="C9" s="21" t="str">
        <f>'poules-équipes'!A12</f>
        <v>thouaré -12</v>
      </c>
      <c r="D9" s="21">
        <f>Tableau1[[#This Row],[score 1]]-Tableau1[[#This Row],[score 2]]</f>
        <v>2</v>
      </c>
      <c r="E9" s="21" t="str">
        <f>'poules-équipes'!B12</f>
        <v>alpac -12</v>
      </c>
      <c r="F9" s="21">
        <f>Tableau1[[#This Row],[score 2]]-Tableau1[[#This Row],[score 1]]</f>
        <v>-2</v>
      </c>
      <c r="G9" s="22">
        <v>22</v>
      </c>
      <c r="H9" s="22">
        <v>20</v>
      </c>
      <c r="L9" s="4" t="str">
        <f>IF($G9&lt;&gt;0,IF($G9=$H9,"-",IF($H9&gt;$G9,$E9,$C9)),"")</f>
        <v>thouaré -12</v>
      </c>
      <c r="M9" s="37">
        <f>IF(Tableau1[[#This Row],[score 1]]&lt;&gt;0,Tableau1[[#This Row],[score 1]]-Tableau1[[#This Row],[score 2]],0)</f>
        <v>2</v>
      </c>
      <c r="N9" s="5" t="str">
        <f t="shared" si="3"/>
        <v>alpac -12</v>
      </c>
      <c r="O9" s="17">
        <f>IF(G10&lt;&gt;0,Tableau1[[#This Row],[score 2]]-Tableau1[[#This Row],[score 1]],0)</f>
        <v>0</v>
      </c>
      <c r="P9" s="34" t="str">
        <f t="shared" si="4"/>
        <v>-</v>
      </c>
      <c r="Q9" s="31" t="str">
        <f t="shared" si="5"/>
        <v>-</v>
      </c>
      <c r="T9" t="str">
        <f t="shared" si="0"/>
        <v>thouaré -14</v>
      </c>
      <c r="U9">
        <f t="shared" si="1"/>
        <v>0</v>
      </c>
    </row>
    <row r="10" spans="1:21" ht="27" customHeight="1" thickBot="1" x14ac:dyDescent="0.4">
      <c r="A10" s="20">
        <f t="shared" si="6"/>
        <v>25.427083333333336</v>
      </c>
      <c r="B10" s="21">
        <f>'poules-équipes'!$E$2</f>
        <v>-14</v>
      </c>
      <c r="C10" s="21" t="str">
        <f>'poules-équipes'!D12</f>
        <v>thouaré -14</v>
      </c>
      <c r="D10" s="21">
        <f>Tableau1[[#This Row],[score 1]]-Tableau1[[#This Row],[score 2]]</f>
        <v>0</v>
      </c>
      <c r="E10" s="21" t="str">
        <f>'poules-équipes'!E12</f>
        <v>tt -14</v>
      </c>
      <c r="F10" s="21">
        <f>Tableau1[[#This Row],[score 2]]-Tableau1[[#This Row],[score 1]]</f>
        <v>0</v>
      </c>
      <c r="G10" s="22"/>
      <c r="H10" s="22"/>
      <c r="L10" s="4" t="str">
        <f t="shared" si="2"/>
        <v/>
      </c>
      <c r="M10" s="37">
        <f>IF(Tableau1[[#This Row],[score 1]]&lt;&gt;0,Tableau1[[#This Row],[score 1]]-Tableau1[[#This Row],[score 2]],0)</f>
        <v>0</v>
      </c>
      <c r="N10" s="5" t="str">
        <f t="shared" si="3"/>
        <v/>
      </c>
      <c r="O10" s="17">
        <f>IF(G11&lt;&gt;0,Tableau1[[#This Row],[score 2]]-Tableau1[[#This Row],[score 1]],0)</f>
        <v>0</v>
      </c>
      <c r="P10" s="34" t="b">
        <f t="shared" si="4"/>
        <v>0</v>
      </c>
      <c r="Q10" s="31" t="b">
        <f t="shared" si="5"/>
        <v>0</v>
      </c>
      <c r="T10" t="str">
        <f t="shared" si="0"/>
        <v>ASPTT -16</v>
      </c>
      <c r="U10">
        <f t="shared" si="1"/>
        <v>0</v>
      </c>
    </row>
    <row r="11" spans="1:21" ht="27" customHeight="1" thickBot="1" x14ac:dyDescent="0.4">
      <c r="A11" s="20">
        <f t="shared" si="6"/>
        <v>30.433333333333337</v>
      </c>
      <c r="B11" s="21">
        <f>'poules-équipes'!$H$2</f>
        <v>-16</v>
      </c>
      <c r="C11" s="21" t="str">
        <f>'poules-équipes'!G12</f>
        <v>ASPTT -16</v>
      </c>
      <c r="D11" s="21">
        <f>Tableau1[[#This Row],[score 1]]-Tableau1[[#This Row],[score 2]]</f>
        <v>0</v>
      </c>
      <c r="E11" s="21" t="str">
        <f>'poules-équipes'!H12</f>
        <v>alpac -16</v>
      </c>
      <c r="F11" s="21">
        <f>Tableau1[[#This Row],[score 2]]-Tableau1[[#This Row],[score 1]]</f>
        <v>0</v>
      </c>
      <c r="G11" s="22"/>
      <c r="H11" s="22"/>
      <c r="L11" s="4" t="str">
        <f>IF($G11&lt;&gt;0,IF($G11=$H11,"-",IF($H11&gt;$G11,$E11,$C11)),"")</f>
        <v/>
      </c>
      <c r="M11" s="37">
        <f>IF(Tableau1[[#This Row],[score 1]]&lt;&gt;0,Tableau1[[#This Row],[score 1]]-Tableau1[[#This Row],[score 2]],0)</f>
        <v>0</v>
      </c>
      <c r="N11" s="5" t="str">
        <f t="shared" si="3"/>
        <v/>
      </c>
      <c r="O11" s="17">
        <f>IF(G12&lt;&gt;0,Tableau1[[#This Row],[score 2]]-Tableau1[[#This Row],[score 1]],0)</f>
        <v>0</v>
      </c>
      <c r="P11" s="34" t="b">
        <f t="shared" si="4"/>
        <v>0</v>
      </c>
      <c r="Q11" s="31" t="b">
        <f t="shared" si="5"/>
        <v>0</v>
      </c>
      <c r="T11" t="str">
        <f t="shared" si="0"/>
        <v>ASPTT -18</v>
      </c>
      <c r="U11">
        <f t="shared" si="1"/>
        <v>0</v>
      </c>
    </row>
    <row r="12" spans="1:21" ht="27" customHeight="1" thickBot="1" x14ac:dyDescent="0.4">
      <c r="A12" s="20">
        <f t="shared" si="6"/>
        <v>35.439583333333339</v>
      </c>
      <c r="B12" s="21">
        <f>'poules-équipes'!$K$2</f>
        <v>-18</v>
      </c>
      <c r="C12" s="21" t="str">
        <f>'poules-équipes'!J12</f>
        <v>ASPTT -18</v>
      </c>
      <c r="D12" s="21">
        <f>Tableau1[[#This Row],[score 1]]-Tableau1[[#This Row],[score 2]]</f>
        <v>0</v>
      </c>
      <c r="E12" s="21" t="str">
        <f>'poules-équipes'!K12</f>
        <v>alpac -18</v>
      </c>
      <c r="F12" s="21">
        <f>Tableau1[[#This Row],[score 2]]-Tableau1[[#This Row],[score 1]]</f>
        <v>0</v>
      </c>
      <c r="G12" s="22"/>
      <c r="H12" s="22"/>
      <c r="L12" s="4" t="str">
        <f t="shared" si="2"/>
        <v/>
      </c>
      <c r="M12" s="37">
        <f>IF(Tableau1[[#This Row],[score 1]]&lt;&gt;0,Tableau1[[#This Row],[score 1]]-Tableau1[[#This Row],[score 2]],0)</f>
        <v>0</v>
      </c>
      <c r="N12" s="5" t="str">
        <f t="shared" si="3"/>
        <v/>
      </c>
      <c r="O12" s="17">
        <f>IF(G13&lt;&gt;0,Tableau1[[#This Row],[score 2]]-Tableau1[[#This Row],[score 1]],0)</f>
        <v>0</v>
      </c>
      <c r="P12" s="34" t="b">
        <f t="shared" si="4"/>
        <v>0</v>
      </c>
      <c r="Q12" s="31" t="b">
        <f t="shared" si="5"/>
        <v>0</v>
      </c>
      <c r="T12" t="str">
        <f t="shared" si="0"/>
        <v>abcdef</v>
      </c>
      <c r="U12">
        <f t="shared" si="1"/>
        <v>0</v>
      </c>
    </row>
    <row r="13" spans="1:21" ht="27" customHeight="1" thickBot="1" x14ac:dyDescent="0.4">
      <c r="A13" s="20">
        <f t="shared" si="6"/>
        <v>40.44583333333334</v>
      </c>
      <c r="B13" s="21">
        <f>'poules-équipes'!$B$2</f>
        <v>-12</v>
      </c>
      <c r="C13" s="21" t="str">
        <f>'poules-équipes'!A13</f>
        <v>abcdef</v>
      </c>
      <c r="D13" s="21">
        <f>Tableau1[[#This Row],[score 1]]-Tableau1[[#This Row],[score 2]]</f>
        <v>0</v>
      </c>
      <c r="E13" s="21" t="str">
        <f>'poules-équipes'!B13</f>
        <v>thouaré -12</v>
      </c>
      <c r="F13" s="21">
        <f>Tableau1[[#This Row],[score 2]]-Tableau1[[#This Row],[score 1]]</f>
        <v>0</v>
      </c>
      <c r="G13" s="22"/>
      <c r="H13" s="22"/>
      <c r="L13" s="4" t="str">
        <f>IF($G13&lt;&gt;0,IF($G13=$H13,"-",IF($H13&gt;$G13,$E13,$C13)),"")</f>
        <v/>
      </c>
      <c r="M13" s="37">
        <f>IF(Tableau1[[#This Row],[score 1]]&lt;&gt;0,Tableau1[[#This Row],[score 1]]-Tableau1[[#This Row],[score 2]],0)</f>
        <v>0</v>
      </c>
      <c r="N13" s="5" t="str">
        <f t="shared" si="3"/>
        <v/>
      </c>
      <c r="O13" s="17">
        <f>IF(G14&lt;&gt;0,Tableau1[[#This Row],[score 2]]-Tableau1[[#This Row],[score 1]],0)</f>
        <v>0</v>
      </c>
      <c r="P13" s="34" t="b">
        <f t="shared" si="4"/>
        <v>0</v>
      </c>
      <c r="Q13" s="31" t="b">
        <f t="shared" si="5"/>
        <v>0</v>
      </c>
      <c r="T13" t="str">
        <f t="shared" si="0"/>
        <v>asptt-14</v>
      </c>
      <c r="U13">
        <f t="shared" si="1"/>
        <v>0</v>
      </c>
    </row>
    <row r="14" spans="1:21" ht="27" customHeight="1" thickBot="1" x14ac:dyDescent="0.4">
      <c r="A14" s="20">
        <f t="shared" si="6"/>
        <v>45.452083333333341</v>
      </c>
      <c r="B14" s="21">
        <f>'poules-équipes'!$E$2</f>
        <v>-14</v>
      </c>
      <c r="C14" s="21" t="str">
        <f>'poules-équipes'!D13</f>
        <v>asptt-14</v>
      </c>
      <c r="D14" s="21">
        <f>Tableau1[[#This Row],[score 1]]-Tableau1[[#This Row],[score 2]]</f>
        <v>0</v>
      </c>
      <c r="E14" s="21" t="str">
        <f>'poules-équipes'!E13</f>
        <v>thouaré -14</v>
      </c>
      <c r="F14" s="21">
        <f>Tableau1[[#This Row],[score 2]]-Tableau1[[#This Row],[score 1]]</f>
        <v>0</v>
      </c>
      <c r="G14" s="22"/>
      <c r="H14" s="22"/>
      <c r="L14" s="4" t="str">
        <f t="shared" si="2"/>
        <v/>
      </c>
      <c r="M14" s="37">
        <f>IF(Tableau1[[#This Row],[score 1]]&lt;&gt;0,Tableau1[[#This Row],[score 1]]-Tableau1[[#This Row],[score 2]],0)</f>
        <v>0</v>
      </c>
      <c r="N14" s="5" t="str">
        <f t="shared" si="3"/>
        <v/>
      </c>
      <c r="O14" s="17">
        <f>IF(G15&lt;&gt;0,Tableau1[[#This Row],[score 2]]-Tableau1[[#This Row],[score 1]],0)</f>
        <v>0</v>
      </c>
      <c r="P14" s="34" t="b">
        <f t="shared" si="4"/>
        <v>0</v>
      </c>
      <c r="Q14" s="31" t="b">
        <f t="shared" si="5"/>
        <v>0</v>
      </c>
      <c r="T14" t="str">
        <f t="shared" si="0"/>
        <v>thouaré -16</v>
      </c>
      <c r="U14">
        <f t="shared" si="1"/>
        <v>0</v>
      </c>
    </row>
    <row r="15" spans="1:21" ht="27" customHeight="1" thickBot="1" x14ac:dyDescent="0.4">
      <c r="A15" s="20">
        <f t="shared" si="6"/>
        <v>50.458333333333343</v>
      </c>
      <c r="B15" s="21">
        <f>'poules-équipes'!$H$2</f>
        <v>-16</v>
      </c>
      <c r="C15" s="21" t="str">
        <f>'poules-équipes'!G13</f>
        <v>thouaré -16</v>
      </c>
      <c r="D15" s="21">
        <f>Tableau1[[#This Row],[score 1]]-Tableau1[[#This Row],[score 2]]</f>
        <v>0</v>
      </c>
      <c r="E15" s="21" t="str">
        <f>'poules-équipes'!H13</f>
        <v>ASPTT -16</v>
      </c>
      <c r="F15" s="21">
        <f>Tableau1[[#This Row],[score 2]]-Tableau1[[#This Row],[score 1]]</f>
        <v>0</v>
      </c>
      <c r="G15" s="22"/>
      <c r="H15" s="22"/>
      <c r="L15" s="4" t="str">
        <f>IF($G15&lt;&gt;0,IF($G15=$H15,"-",IF($H15&gt;$G15,$E15,$C15)),"")</f>
        <v/>
      </c>
      <c r="M15" s="37">
        <f>IF(Tableau1[[#This Row],[score 1]]&lt;&gt;0,Tableau1[[#This Row],[score 1]]-Tableau1[[#This Row],[score 2]],0)</f>
        <v>0</v>
      </c>
      <c r="N15" s="5" t="str">
        <f t="shared" si="3"/>
        <v/>
      </c>
      <c r="O15" s="17">
        <f>IF(G16&lt;&gt;0,Tableau1[[#This Row],[score 2]]-Tableau1[[#This Row],[score 1]],0)</f>
        <v>0</v>
      </c>
      <c r="P15" s="34" t="b">
        <f t="shared" si="4"/>
        <v>0</v>
      </c>
      <c r="Q15" s="31" t="b">
        <f t="shared" si="5"/>
        <v>0</v>
      </c>
      <c r="T15" t="str">
        <f t="shared" si="0"/>
        <v>thouaré -18</v>
      </c>
      <c r="U15">
        <f t="shared" si="1"/>
        <v>0</v>
      </c>
    </row>
    <row r="16" spans="1:21" ht="27" customHeight="1" thickBot="1" x14ac:dyDescent="0.4">
      <c r="A16" s="20">
        <f t="shared" si="6"/>
        <v>55.464583333333344</v>
      </c>
      <c r="B16" s="21">
        <f>'poules-équipes'!$K$2</f>
        <v>-18</v>
      </c>
      <c r="C16" s="21" t="str">
        <f>'poules-équipes'!J13</f>
        <v>thouaré -18</v>
      </c>
      <c r="D16" s="21">
        <f>Tableau1[[#This Row],[score 1]]-Tableau1[[#This Row],[score 2]]</f>
        <v>0</v>
      </c>
      <c r="E16" s="21" t="str">
        <f>'poules-équipes'!K13</f>
        <v>ASPTT -18</v>
      </c>
      <c r="F16" s="21">
        <f>Tableau1[[#This Row],[score 2]]-Tableau1[[#This Row],[score 1]]</f>
        <v>0</v>
      </c>
      <c r="G16" s="22"/>
      <c r="H16" s="22"/>
      <c r="L16" s="4" t="str">
        <f t="shared" si="2"/>
        <v/>
      </c>
      <c r="M16" s="37">
        <f>IF(Tableau1[[#This Row],[score 1]]&lt;&gt;0,Tableau1[[#This Row],[score 1]]-Tableau1[[#This Row],[score 2]],0)</f>
        <v>0</v>
      </c>
      <c r="N16" s="5" t="str">
        <f t="shared" si="3"/>
        <v/>
      </c>
      <c r="O16" s="17">
        <f>IF(G17&lt;&gt;0,Tableau1[[#This Row],[score 2]]-Tableau1[[#This Row],[score 1]],0)</f>
        <v>0</v>
      </c>
      <c r="P16" s="34" t="b">
        <f t="shared" si="4"/>
        <v>0</v>
      </c>
      <c r="Q16" s="31" t="b">
        <f t="shared" si="5"/>
        <v>0</v>
      </c>
      <c r="T16" t="str">
        <f t="shared" si="0"/>
        <v>ligne -12</v>
      </c>
      <c r="U16">
        <f t="shared" si="1"/>
        <v>0</v>
      </c>
    </row>
    <row r="17" spans="1:21" ht="27" customHeight="1" thickBot="1" x14ac:dyDescent="0.4">
      <c r="A17" s="20">
        <f t="shared" si="6"/>
        <v>60.470833333333346</v>
      </c>
      <c r="B17" s="21">
        <f>'poules-équipes'!$B$2</f>
        <v>-12</v>
      </c>
      <c r="C17" s="21" t="str">
        <f>'poules-équipes'!A14</f>
        <v>ligne -12</v>
      </c>
      <c r="D17" s="21">
        <f>Tableau1[[#This Row],[score 1]]-Tableau1[[#This Row],[score 2]]</f>
        <v>0</v>
      </c>
      <c r="E17" s="21" t="str">
        <f>'poules-équipes'!B14</f>
        <v>alpac -12</v>
      </c>
      <c r="F17" s="21">
        <f>Tableau1[[#This Row],[score 2]]-Tableau1[[#This Row],[score 1]]</f>
        <v>0</v>
      </c>
      <c r="G17" s="22"/>
      <c r="H17" s="22"/>
      <c r="L17" s="4" t="str">
        <f>IF($G17&lt;&gt;0,IF($G17=$H17,"-",IF($H17&gt;$G17,$E17,$C17)),"")</f>
        <v/>
      </c>
      <c r="M17" s="37">
        <f>IF(Tableau1[[#This Row],[score 1]]&lt;&gt;0,Tableau1[[#This Row],[score 1]]-Tableau1[[#This Row],[score 2]],0)</f>
        <v>0</v>
      </c>
      <c r="N17" s="5" t="str">
        <f t="shared" si="3"/>
        <v/>
      </c>
      <c r="O17" s="17">
        <f>IF(G18&lt;&gt;0,Tableau1[[#This Row],[score 2]]-Tableau1[[#This Row],[score 1]],0)</f>
        <v>0</v>
      </c>
      <c r="P17" s="34" t="b">
        <f t="shared" si="4"/>
        <v>0</v>
      </c>
      <c r="Q17" s="31" t="b">
        <f t="shared" si="5"/>
        <v>0</v>
      </c>
      <c r="T17" t="str">
        <f t="shared" si="0"/>
        <v>alpac - 14</v>
      </c>
      <c r="U17">
        <f t="shared" si="1"/>
        <v>0</v>
      </c>
    </row>
    <row r="18" spans="1:21" ht="27" customHeight="1" thickBot="1" x14ac:dyDescent="0.4">
      <c r="A18" s="20">
        <f t="shared" si="6"/>
        <v>65.47708333333334</v>
      </c>
      <c r="B18" s="21">
        <f>'poules-équipes'!$E$2</f>
        <v>-14</v>
      </c>
      <c r="C18" s="21" t="str">
        <f>'poules-équipes'!D14</f>
        <v>alpac - 14</v>
      </c>
      <c r="D18" s="21">
        <f>Tableau1[[#This Row],[score 1]]-Tableau1[[#This Row],[score 2]]</f>
        <v>0</v>
      </c>
      <c r="E18" s="21" t="str">
        <f>'poules-équipes'!E14</f>
        <v>tt -14</v>
      </c>
      <c r="F18" s="21">
        <f>Tableau1[[#This Row],[score 2]]-Tableau1[[#This Row],[score 1]]</f>
        <v>0</v>
      </c>
      <c r="G18" s="22"/>
      <c r="H18" s="22"/>
      <c r="L18" s="4" t="str">
        <f t="shared" si="2"/>
        <v/>
      </c>
      <c r="M18" s="37">
        <f>IF(Tableau1[[#This Row],[score 1]]&lt;&gt;0,Tableau1[[#This Row],[score 1]]-Tableau1[[#This Row],[score 2]],0)</f>
        <v>0</v>
      </c>
      <c r="N18" s="5" t="str">
        <f t="shared" si="3"/>
        <v/>
      </c>
      <c r="O18" s="17">
        <f>IF(G19&lt;&gt;0,Tableau1[[#This Row],[score 2]]-Tableau1[[#This Row],[score 1]],0)</f>
        <v>0</v>
      </c>
      <c r="P18" s="34" t="b">
        <f t="shared" si="4"/>
        <v>0</v>
      </c>
      <c r="Q18" s="31" t="b">
        <f t="shared" si="5"/>
        <v>0</v>
      </c>
      <c r="T18" t="str">
        <f t="shared" si="0"/>
        <v>aaaaaaaaa -16</v>
      </c>
      <c r="U18">
        <f t="shared" si="1"/>
        <v>0</v>
      </c>
    </row>
    <row r="19" spans="1:21" ht="27" customHeight="1" thickBot="1" x14ac:dyDescent="0.4">
      <c r="A19" s="20">
        <f t="shared" si="6"/>
        <v>70.483333333333334</v>
      </c>
      <c r="B19" s="21">
        <f>'poules-équipes'!$H$2</f>
        <v>-16</v>
      </c>
      <c r="C19" s="21" t="str">
        <f>'poules-équipes'!G14</f>
        <v>aaaaaaaaa -16</v>
      </c>
      <c r="D19" s="21">
        <f>Tableau1[[#This Row],[score 1]]-Tableau1[[#This Row],[score 2]]</f>
        <v>0</v>
      </c>
      <c r="E19" s="21" t="str">
        <f>'poules-équipes'!H14</f>
        <v>alpac -16</v>
      </c>
      <c r="F19" s="21">
        <f>Tableau1[[#This Row],[score 2]]-Tableau1[[#This Row],[score 1]]</f>
        <v>0</v>
      </c>
      <c r="G19" s="22"/>
      <c r="H19" s="22"/>
      <c r="L19" s="4" t="str">
        <f>IF($G19&lt;&gt;0,IF($G19=$H19,"-",IF($H19&gt;$G19,$E19,$C19)),"")</f>
        <v/>
      </c>
      <c r="M19" s="37">
        <f>IF(Tableau1[[#This Row],[score 1]]&lt;&gt;0,Tableau1[[#This Row],[score 1]]-Tableau1[[#This Row],[score 2]],0)</f>
        <v>0</v>
      </c>
      <c r="N19" s="5" t="str">
        <f t="shared" si="3"/>
        <v/>
      </c>
      <c r="O19" s="17">
        <f>IF(G20&lt;&gt;0,Tableau1[[#This Row],[score 2]]-Tableau1[[#This Row],[score 1]],0)</f>
        <v>0</v>
      </c>
      <c r="P19" s="34" t="b">
        <f t="shared" si="4"/>
        <v>0</v>
      </c>
      <c r="Q19" s="31" t="b">
        <f t="shared" si="5"/>
        <v>0</v>
      </c>
      <c r="T19" t="str">
        <f t="shared" si="0"/>
        <v>lig -18</v>
      </c>
      <c r="U19">
        <f t="shared" si="1"/>
        <v>0</v>
      </c>
    </row>
    <row r="20" spans="1:21" ht="27" customHeight="1" thickBot="1" x14ac:dyDescent="0.4">
      <c r="A20" s="20">
        <f t="shared" si="6"/>
        <v>75.489583333333329</v>
      </c>
      <c r="B20" s="21">
        <f>'poules-équipes'!$K$2</f>
        <v>-18</v>
      </c>
      <c r="C20" s="21" t="str">
        <f>'poules-équipes'!J14</f>
        <v>lig -18</v>
      </c>
      <c r="D20" s="21">
        <f>Tableau1[[#This Row],[score 1]]-Tableau1[[#This Row],[score 2]]</f>
        <v>0</v>
      </c>
      <c r="E20" s="21" t="str">
        <f>'poules-équipes'!K14</f>
        <v>alpac -18</v>
      </c>
      <c r="F20" s="21">
        <f>Tableau1[[#This Row],[score 2]]-Tableau1[[#This Row],[score 1]]</f>
        <v>0</v>
      </c>
      <c r="G20" s="22"/>
      <c r="H20" s="22"/>
      <c r="L20" s="4" t="str">
        <f t="shared" si="2"/>
        <v/>
      </c>
      <c r="M20" s="37">
        <f>IF(Tableau1[[#This Row],[score 1]]&lt;&gt;0,Tableau1[[#This Row],[score 1]]-Tableau1[[#This Row],[score 2]],0)</f>
        <v>0</v>
      </c>
      <c r="N20" s="5" t="str">
        <f t="shared" si="3"/>
        <v/>
      </c>
      <c r="O20" s="17">
        <f>IF(G21&lt;&gt;0,Tableau1[[#This Row],[score 2]]-Tableau1[[#This Row],[score 1]],0)</f>
        <v>0</v>
      </c>
      <c r="P20" s="34" t="b">
        <f t="shared" si="4"/>
        <v>0</v>
      </c>
      <c r="Q20" s="31" t="b">
        <f t="shared" si="5"/>
        <v>0</v>
      </c>
      <c r="T20" t="str">
        <f t="shared" si="0"/>
        <v>abcdef</v>
      </c>
      <c r="U20">
        <f t="shared" si="1"/>
        <v>0</v>
      </c>
    </row>
    <row r="21" spans="1:21" ht="27" customHeight="1" thickBot="1" x14ac:dyDescent="0.4">
      <c r="A21" s="20">
        <f t="shared" si="6"/>
        <v>80.495833333333323</v>
      </c>
      <c r="B21" s="21">
        <f>'poules-équipes'!$B$2</f>
        <v>-12</v>
      </c>
      <c r="C21" s="21" t="str">
        <f>'poules-équipes'!A15</f>
        <v>abcdef</v>
      </c>
      <c r="D21" s="21">
        <f>Tableau1[[#This Row],[score 1]]-Tableau1[[#This Row],[score 2]]</f>
        <v>0</v>
      </c>
      <c r="E21" s="21" t="str">
        <f>'poules-équipes'!B15</f>
        <v>alpac -12</v>
      </c>
      <c r="F21" s="21">
        <f>Tableau1[[#This Row],[score 2]]-Tableau1[[#This Row],[score 1]]</f>
        <v>0</v>
      </c>
      <c r="G21" s="22"/>
      <c r="H21" s="22"/>
      <c r="L21" s="4" t="str">
        <f>IF($G21&lt;&gt;0,IF($G21=$H21,"-",IF($H21&gt;$G21,$E21,$C21)),"")</f>
        <v/>
      </c>
      <c r="M21" s="37">
        <f>IF(Tableau1[[#This Row],[score 1]]&lt;&gt;0,Tableau1[[#This Row],[score 1]]-Tableau1[[#This Row],[score 2]],0)</f>
        <v>0</v>
      </c>
      <c r="N21" s="5" t="str">
        <f t="shared" si="3"/>
        <v/>
      </c>
      <c r="O21" s="17">
        <f>IF(G22&lt;&gt;0,Tableau1[[#This Row],[score 2]]-Tableau1[[#This Row],[score 1]],0)</f>
        <v>0</v>
      </c>
      <c r="P21" s="34" t="b">
        <f t="shared" si="4"/>
        <v>0</v>
      </c>
      <c r="Q21" s="31" t="b">
        <f t="shared" si="5"/>
        <v>0</v>
      </c>
      <c r="T21" t="str">
        <f t="shared" si="0"/>
        <v>asptt-14</v>
      </c>
      <c r="U21">
        <f t="shared" si="1"/>
        <v>0</v>
      </c>
    </row>
    <row r="22" spans="1:21" ht="27" customHeight="1" thickBot="1" x14ac:dyDescent="0.4">
      <c r="A22" s="20">
        <f t="shared" si="6"/>
        <v>85.502083333333317</v>
      </c>
      <c r="B22" s="21">
        <f>'poules-équipes'!$E$2</f>
        <v>-14</v>
      </c>
      <c r="C22" s="21" t="str">
        <f>'poules-équipes'!D15</f>
        <v>asptt-14</v>
      </c>
      <c r="D22" s="21">
        <f>Tableau1[[#This Row],[score 1]]-Tableau1[[#This Row],[score 2]]</f>
        <v>0</v>
      </c>
      <c r="E22" s="21" t="str">
        <f>'poules-équipes'!E15</f>
        <v>tt -14</v>
      </c>
      <c r="F22" s="21">
        <f>Tableau1[[#This Row],[score 2]]-Tableau1[[#This Row],[score 1]]</f>
        <v>0</v>
      </c>
      <c r="G22" s="22"/>
      <c r="H22" s="22"/>
      <c r="L22" s="4" t="str">
        <f t="shared" si="2"/>
        <v/>
      </c>
      <c r="M22" s="37">
        <f>IF(Tableau1[[#This Row],[score 1]]&lt;&gt;0,Tableau1[[#This Row],[score 1]]-Tableau1[[#This Row],[score 2]],0)</f>
        <v>0</v>
      </c>
      <c r="N22" s="5" t="str">
        <f t="shared" si="3"/>
        <v/>
      </c>
      <c r="O22" s="17">
        <f>IF(G23&lt;&gt;0,Tableau1[[#This Row],[score 2]]-Tableau1[[#This Row],[score 1]],0)</f>
        <v>0</v>
      </c>
      <c r="P22" s="34" t="b">
        <f t="shared" si="4"/>
        <v>0</v>
      </c>
      <c r="Q22" s="31" t="b">
        <f t="shared" si="5"/>
        <v>0</v>
      </c>
      <c r="T22" t="str">
        <f t="shared" si="0"/>
        <v>thouaré -16</v>
      </c>
      <c r="U22">
        <f t="shared" si="1"/>
        <v>0</v>
      </c>
    </row>
    <row r="23" spans="1:21" ht="27" customHeight="1" thickBot="1" x14ac:dyDescent="0.4">
      <c r="A23" s="20">
        <f t="shared" si="6"/>
        <v>90.508333333333312</v>
      </c>
      <c r="B23" s="21">
        <f>'poules-équipes'!$H$2</f>
        <v>-16</v>
      </c>
      <c r="C23" s="21" t="str">
        <f>'poules-équipes'!G15</f>
        <v>thouaré -16</v>
      </c>
      <c r="D23" s="21">
        <f>Tableau1[[#This Row],[score 1]]-Tableau1[[#This Row],[score 2]]</f>
        <v>0</v>
      </c>
      <c r="E23" s="21" t="str">
        <f>'poules-équipes'!H15</f>
        <v>alpac -16</v>
      </c>
      <c r="F23" s="21">
        <f>Tableau1[[#This Row],[score 2]]-Tableau1[[#This Row],[score 1]]</f>
        <v>0</v>
      </c>
      <c r="G23" s="22"/>
      <c r="H23" s="22"/>
      <c r="L23" s="4" t="str">
        <f>IF($G23&lt;&gt;0,IF($G23=$H23,"-",IF($H23&gt;$G23,$E23,$C23)),"")</f>
        <v/>
      </c>
      <c r="M23" s="37">
        <f>IF(Tableau1[[#This Row],[score 1]]&lt;&gt;0,Tableau1[[#This Row],[score 1]]-Tableau1[[#This Row],[score 2]],0)</f>
        <v>0</v>
      </c>
      <c r="N23" s="5" t="str">
        <f t="shared" si="3"/>
        <v/>
      </c>
      <c r="O23" s="17">
        <f>IF(G24&lt;&gt;0,Tableau1[[#This Row],[score 2]]-Tableau1[[#This Row],[score 1]],0)</f>
        <v>0</v>
      </c>
      <c r="P23" s="34" t="b">
        <f t="shared" si="4"/>
        <v>0</v>
      </c>
      <c r="Q23" s="31" t="b">
        <f t="shared" si="5"/>
        <v>0</v>
      </c>
      <c r="T23" t="str">
        <f t="shared" si="0"/>
        <v>thouaré -18</v>
      </c>
      <c r="U23">
        <f t="shared" si="1"/>
        <v>0</v>
      </c>
    </row>
    <row r="24" spans="1:21" ht="27" customHeight="1" thickBot="1" x14ac:dyDescent="0.4">
      <c r="A24" s="20">
        <f t="shared" si="6"/>
        <v>95.514583333333306</v>
      </c>
      <c r="B24" s="21">
        <f>'poules-équipes'!$K$2</f>
        <v>-18</v>
      </c>
      <c r="C24" s="21" t="str">
        <f>'poules-équipes'!J15</f>
        <v>thouaré -18</v>
      </c>
      <c r="D24" s="21">
        <f>Tableau1[[#This Row],[score 1]]-Tableau1[[#This Row],[score 2]]</f>
        <v>0</v>
      </c>
      <c r="E24" s="21" t="str">
        <f>'poules-équipes'!K15</f>
        <v>alpac -18</v>
      </c>
      <c r="F24" s="21">
        <f>Tableau1[[#This Row],[score 2]]-Tableau1[[#This Row],[score 1]]</f>
        <v>0</v>
      </c>
      <c r="G24" s="22"/>
      <c r="H24" s="22"/>
      <c r="L24" s="4" t="str">
        <f t="shared" si="2"/>
        <v/>
      </c>
      <c r="M24" s="37">
        <f>IF(Tableau1[[#This Row],[score 1]]&lt;&gt;0,Tableau1[[#This Row],[score 1]]-Tableau1[[#This Row],[score 2]],0)</f>
        <v>0</v>
      </c>
      <c r="N24" s="5" t="str">
        <f t="shared" si="3"/>
        <v/>
      </c>
      <c r="O24" s="17">
        <f>IF(G25&lt;&gt;0,Tableau1[[#This Row],[score 2]]-Tableau1[[#This Row],[score 1]],0)</f>
        <v>0</v>
      </c>
      <c r="P24" s="34" t="b">
        <f t="shared" si="4"/>
        <v>0</v>
      </c>
      <c r="Q24" s="31" t="b">
        <f t="shared" si="5"/>
        <v>0</v>
      </c>
      <c r="T24" t="str">
        <f t="shared" si="0"/>
        <v>ligne -12</v>
      </c>
      <c r="U24">
        <f t="shared" si="1"/>
        <v>0</v>
      </c>
    </row>
    <row r="25" spans="1:21" ht="27" customHeight="1" thickBot="1" x14ac:dyDescent="0.4">
      <c r="A25" s="20">
        <f t="shared" si="6"/>
        <v>100.5208333333333</v>
      </c>
      <c r="B25" s="21">
        <f>'poules-équipes'!$B$2</f>
        <v>-12</v>
      </c>
      <c r="C25" s="21" t="str">
        <f>'poules-équipes'!A16</f>
        <v>ligne -12</v>
      </c>
      <c r="D25" s="21">
        <f>Tableau1[[#This Row],[score 1]]-Tableau1[[#This Row],[score 2]]</f>
        <v>0</v>
      </c>
      <c r="E25" s="21" t="str">
        <f>'poules-équipes'!B16</f>
        <v>thouaré -12</v>
      </c>
      <c r="F25" s="21">
        <f>Tableau1[[#This Row],[score 2]]-Tableau1[[#This Row],[score 1]]</f>
        <v>0</v>
      </c>
      <c r="G25" s="22"/>
      <c r="H25" s="22"/>
      <c r="L25" s="4" t="str">
        <f>IF($G25&lt;&gt;0,IF($G25=$H25,"-",IF($H25&gt;$G25,$E25,$C25)),"")</f>
        <v/>
      </c>
      <c r="M25" s="37">
        <f>IF(Tableau1[[#This Row],[score 1]]&lt;&gt;0,Tableau1[[#This Row],[score 1]]-Tableau1[[#This Row],[score 2]],0)</f>
        <v>0</v>
      </c>
      <c r="N25" s="5" t="str">
        <f t="shared" si="3"/>
        <v/>
      </c>
      <c r="O25" s="17">
        <f>IF(G26&lt;&gt;0,Tableau1[[#This Row],[score 2]]-Tableau1[[#This Row],[score 1]],0)</f>
        <v>0</v>
      </c>
      <c r="P25" s="34" t="b">
        <f t="shared" si="4"/>
        <v>0</v>
      </c>
      <c r="Q25" s="31" t="b">
        <f t="shared" si="5"/>
        <v>0</v>
      </c>
      <c r="T25" t="str">
        <f t="shared" si="0"/>
        <v>alpac - 14</v>
      </c>
      <c r="U25">
        <f t="shared" si="1"/>
        <v>0</v>
      </c>
    </row>
    <row r="26" spans="1:21" ht="27" customHeight="1" thickBot="1" x14ac:dyDescent="0.4">
      <c r="A26" s="20">
        <f t="shared" si="6"/>
        <v>105.52708333333329</v>
      </c>
      <c r="B26" s="21">
        <f>'poules-équipes'!$E$2</f>
        <v>-14</v>
      </c>
      <c r="C26" s="21" t="str">
        <f>'poules-équipes'!D16</f>
        <v>alpac - 14</v>
      </c>
      <c r="D26" s="21">
        <f>Tableau1[[#This Row],[score 1]]-Tableau1[[#This Row],[score 2]]</f>
        <v>0</v>
      </c>
      <c r="E26" s="21" t="str">
        <f>'poules-équipes'!E16</f>
        <v>thouaré -14</v>
      </c>
      <c r="F26" s="21">
        <f>Tableau1[[#This Row],[score 2]]-Tableau1[[#This Row],[score 1]]</f>
        <v>0</v>
      </c>
      <c r="G26" s="22"/>
      <c r="H26" s="22"/>
      <c r="L26" s="4" t="str">
        <f t="shared" si="2"/>
        <v/>
      </c>
      <c r="M26" s="37">
        <f>IF(Tableau1[[#This Row],[score 1]]&lt;&gt;0,Tableau1[[#This Row],[score 1]]-Tableau1[[#This Row],[score 2]],0)</f>
        <v>0</v>
      </c>
      <c r="N26" s="5" t="str">
        <f t="shared" si="3"/>
        <v/>
      </c>
      <c r="O26" s="17">
        <f>IF(G27&lt;&gt;0,Tableau1[[#This Row],[score 2]]-Tableau1[[#This Row],[score 1]],0)</f>
        <v>0</v>
      </c>
      <c r="P26" s="34" t="b">
        <f t="shared" si="4"/>
        <v>0</v>
      </c>
      <c r="Q26" s="31" t="b">
        <f t="shared" si="5"/>
        <v>0</v>
      </c>
      <c r="T26" t="str">
        <f t="shared" si="0"/>
        <v>aaaaaaaaa -16</v>
      </c>
      <c r="U26">
        <f t="shared" si="1"/>
        <v>0</v>
      </c>
    </row>
    <row r="27" spans="1:21" ht="27" customHeight="1" thickBot="1" x14ac:dyDescent="0.4">
      <c r="A27" s="20">
        <f t="shared" si="6"/>
        <v>110.53333333333329</v>
      </c>
      <c r="B27" s="21">
        <f>'poules-équipes'!$H$2</f>
        <v>-16</v>
      </c>
      <c r="C27" s="21" t="str">
        <f>'poules-équipes'!G16</f>
        <v>aaaaaaaaa -16</v>
      </c>
      <c r="D27" s="21">
        <f>Tableau1[[#This Row],[score 1]]-Tableau1[[#This Row],[score 2]]</f>
        <v>0</v>
      </c>
      <c r="E27" s="21" t="str">
        <f>'poules-équipes'!H16</f>
        <v>ASPTT -16</v>
      </c>
      <c r="F27" s="21">
        <f>Tableau1[[#This Row],[score 2]]-Tableau1[[#This Row],[score 1]]</f>
        <v>0</v>
      </c>
      <c r="G27" s="22"/>
      <c r="H27" s="22"/>
      <c r="L27" s="4" t="str">
        <f>IF($G27&lt;&gt;0,IF($G27=$H27,"-",IF($H27&gt;$G27,$E27,$C27)),"")</f>
        <v/>
      </c>
      <c r="M27" s="37">
        <f>IF(Tableau1[[#This Row],[score 1]]&lt;&gt;0,Tableau1[[#This Row],[score 1]]-Tableau1[[#This Row],[score 2]],0)</f>
        <v>0</v>
      </c>
      <c r="N27" s="5" t="str">
        <f t="shared" si="3"/>
        <v/>
      </c>
      <c r="O27" s="17">
        <f>IF(G28&lt;&gt;0,Tableau1[[#This Row],[score 2]]-Tableau1[[#This Row],[score 1]],0)</f>
        <v>0</v>
      </c>
      <c r="P27" s="34" t="b">
        <f t="shared" si="4"/>
        <v>0</v>
      </c>
      <c r="Q27" s="31" t="b">
        <f t="shared" si="5"/>
        <v>0</v>
      </c>
      <c r="T27" t="str">
        <f t="shared" si="0"/>
        <v>lig -18</v>
      </c>
      <c r="U27">
        <f t="shared" si="1"/>
        <v>0</v>
      </c>
    </row>
    <row r="28" spans="1:21" ht="27" customHeight="1" thickBot="1" x14ac:dyDescent="0.4">
      <c r="A28" s="20">
        <f t="shared" si="6"/>
        <v>115.53958333333328</v>
      </c>
      <c r="B28" s="21">
        <f>'poules-équipes'!$K$2</f>
        <v>-18</v>
      </c>
      <c r="C28" s="21" t="str">
        <f>'poules-équipes'!J16</f>
        <v>lig -18</v>
      </c>
      <c r="D28" s="21">
        <f>Tableau1[[#This Row],[score 1]]-Tableau1[[#This Row],[score 2]]</f>
        <v>0</v>
      </c>
      <c r="E28" s="21" t="str">
        <f>'poules-équipes'!K16</f>
        <v>ASPTT -18</v>
      </c>
      <c r="F28" s="21">
        <f>Tableau1[[#This Row],[score 2]]-Tableau1[[#This Row],[score 1]]</f>
        <v>0</v>
      </c>
      <c r="G28" s="22"/>
      <c r="H28" s="22"/>
      <c r="L28" s="4" t="str">
        <f t="shared" si="2"/>
        <v/>
      </c>
      <c r="M28" s="37">
        <f>IF(Tableau1[[#This Row],[score 1]]&lt;&gt;0,Tableau1[[#This Row],[score 1]]-Tableau1[[#This Row],[score 2]],0)</f>
        <v>0</v>
      </c>
      <c r="N28" s="5" t="str">
        <f t="shared" si="3"/>
        <v/>
      </c>
      <c r="O28" s="17">
        <f>IF(G29&lt;&gt;0,Tableau1[[#This Row],[score 2]]-Tableau1[[#This Row],[score 1]],0)</f>
        <v>0</v>
      </c>
      <c r="P28" s="35" t="b">
        <f t="shared" si="4"/>
        <v>0</v>
      </c>
      <c r="Q28" s="36" t="b">
        <f t="shared" si="5"/>
        <v>0</v>
      </c>
      <c r="T28" t="str">
        <f t="shared" ref="T28:T51" si="7">E5</f>
        <v>ligne -12</v>
      </c>
      <c r="U28">
        <f t="shared" ref="U28:U51" si="8">F5</f>
        <v>3</v>
      </c>
    </row>
    <row r="29" spans="1:21" x14ac:dyDescent="0.25">
      <c r="T29" t="str">
        <f t="shared" si="7"/>
        <v>alpac - 14</v>
      </c>
      <c r="U29">
        <f t="shared" si="8"/>
        <v>-5</v>
      </c>
    </row>
    <row r="30" spans="1:21" x14ac:dyDescent="0.25">
      <c r="T30" t="str">
        <f t="shared" si="7"/>
        <v>aaaaaaaaa -16</v>
      </c>
      <c r="U30">
        <f t="shared" si="8"/>
        <v>-6</v>
      </c>
    </row>
    <row r="31" spans="1:21" x14ac:dyDescent="0.25">
      <c r="T31" t="str">
        <f t="shared" si="7"/>
        <v>lig -18</v>
      </c>
      <c r="U31">
        <f t="shared" si="8"/>
        <v>5</v>
      </c>
    </row>
    <row r="32" spans="1:21" x14ac:dyDescent="0.25">
      <c r="T32" t="str">
        <f t="shared" si="7"/>
        <v>alpac -12</v>
      </c>
      <c r="U32">
        <f t="shared" si="8"/>
        <v>-2</v>
      </c>
    </row>
    <row r="33" spans="20:21" x14ac:dyDescent="0.25">
      <c r="T33" t="str">
        <f t="shared" si="7"/>
        <v>tt -14</v>
      </c>
      <c r="U33">
        <f t="shared" si="8"/>
        <v>0</v>
      </c>
    </row>
    <row r="34" spans="20:21" x14ac:dyDescent="0.25">
      <c r="T34" t="str">
        <f t="shared" si="7"/>
        <v>alpac -16</v>
      </c>
      <c r="U34">
        <f t="shared" si="8"/>
        <v>0</v>
      </c>
    </row>
    <row r="35" spans="20:21" x14ac:dyDescent="0.25">
      <c r="T35" t="str">
        <f t="shared" si="7"/>
        <v>alpac -18</v>
      </c>
      <c r="U35">
        <f t="shared" si="8"/>
        <v>0</v>
      </c>
    </row>
    <row r="36" spans="20:21" x14ac:dyDescent="0.25">
      <c r="T36" t="str">
        <f t="shared" si="7"/>
        <v>thouaré -12</v>
      </c>
      <c r="U36">
        <f t="shared" si="8"/>
        <v>0</v>
      </c>
    </row>
    <row r="37" spans="20:21" x14ac:dyDescent="0.25">
      <c r="T37" t="str">
        <f t="shared" si="7"/>
        <v>thouaré -14</v>
      </c>
      <c r="U37">
        <f t="shared" si="8"/>
        <v>0</v>
      </c>
    </row>
    <row r="38" spans="20:21" x14ac:dyDescent="0.25">
      <c r="T38" t="str">
        <f t="shared" si="7"/>
        <v>ASPTT -16</v>
      </c>
      <c r="U38">
        <f t="shared" si="8"/>
        <v>0</v>
      </c>
    </row>
    <row r="39" spans="20:21" x14ac:dyDescent="0.25">
      <c r="T39" t="str">
        <f t="shared" si="7"/>
        <v>ASPTT -18</v>
      </c>
      <c r="U39">
        <f t="shared" si="8"/>
        <v>0</v>
      </c>
    </row>
    <row r="40" spans="20:21" x14ac:dyDescent="0.25">
      <c r="T40" t="str">
        <f t="shared" si="7"/>
        <v>alpac -12</v>
      </c>
      <c r="U40">
        <f t="shared" si="8"/>
        <v>0</v>
      </c>
    </row>
    <row r="41" spans="20:21" x14ac:dyDescent="0.25">
      <c r="T41" t="str">
        <f t="shared" si="7"/>
        <v>tt -14</v>
      </c>
      <c r="U41">
        <f t="shared" si="8"/>
        <v>0</v>
      </c>
    </row>
    <row r="42" spans="20:21" x14ac:dyDescent="0.25">
      <c r="T42" t="str">
        <f t="shared" si="7"/>
        <v>alpac -16</v>
      </c>
      <c r="U42">
        <f t="shared" si="8"/>
        <v>0</v>
      </c>
    </row>
    <row r="43" spans="20:21" x14ac:dyDescent="0.25">
      <c r="T43" t="str">
        <f t="shared" si="7"/>
        <v>alpac -18</v>
      </c>
      <c r="U43">
        <f t="shared" si="8"/>
        <v>0</v>
      </c>
    </row>
    <row r="44" spans="20:21" x14ac:dyDescent="0.25">
      <c r="T44" t="str">
        <f t="shared" si="7"/>
        <v>alpac -12</v>
      </c>
      <c r="U44">
        <f t="shared" si="8"/>
        <v>0</v>
      </c>
    </row>
    <row r="45" spans="20:21" x14ac:dyDescent="0.25">
      <c r="T45" t="str">
        <f t="shared" si="7"/>
        <v>tt -14</v>
      </c>
      <c r="U45">
        <f t="shared" si="8"/>
        <v>0</v>
      </c>
    </row>
    <row r="46" spans="20:21" x14ac:dyDescent="0.25">
      <c r="T46" t="str">
        <f t="shared" si="7"/>
        <v>alpac -16</v>
      </c>
      <c r="U46">
        <f t="shared" si="8"/>
        <v>0</v>
      </c>
    </row>
    <row r="47" spans="20:21" x14ac:dyDescent="0.25">
      <c r="T47" t="str">
        <f t="shared" si="7"/>
        <v>alpac -18</v>
      </c>
      <c r="U47">
        <f t="shared" si="8"/>
        <v>0</v>
      </c>
    </row>
    <row r="48" spans="20:21" x14ac:dyDescent="0.25">
      <c r="T48" t="str">
        <f t="shared" si="7"/>
        <v>thouaré -12</v>
      </c>
      <c r="U48">
        <f t="shared" si="8"/>
        <v>0</v>
      </c>
    </row>
    <row r="49" spans="20:21" x14ac:dyDescent="0.25">
      <c r="T49" t="str">
        <f t="shared" si="7"/>
        <v>thouaré -14</v>
      </c>
      <c r="U49">
        <f t="shared" si="8"/>
        <v>0</v>
      </c>
    </row>
    <row r="50" spans="20:21" x14ac:dyDescent="0.25">
      <c r="T50" t="str">
        <f t="shared" si="7"/>
        <v>ASPTT -16</v>
      </c>
      <c r="U50">
        <f t="shared" si="8"/>
        <v>0</v>
      </c>
    </row>
    <row r="51" spans="20:21" x14ac:dyDescent="0.25">
      <c r="T51" t="str">
        <f t="shared" si="7"/>
        <v>ASPTT -18</v>
      </c>
      <c r="U51">
        <f t="shared" si="8"/>
        <v>0</v>
      </c>
    </row>
  </sheetData>
  <sheetProtection selectLockedCells="1" sort="0" autoFilter="0"/>
  <conditionalFormatting sqref="C5:D28">
    <cfRule type="expression" dxfId="73" priority="2">
      <formula>$G5&gt;$H5</formula>
    </cfRule>
  </conditionalFormatting>
  <conditionalFormatting sqref="E5:F28">
    <cfRule type="expression" dxfId="72" priority="1">
      <formula>$G5&lt;$H5</formula>
    </cfRule>
  </conditionalFormatting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workbookViewId="0">
      <selection activeCell="A2" sqref="A2:F8"/>
    </sheetView>
  </sheetViews>
  <sheetFormatPr baseColWidth="10" defaultRowHeight="15" x14ac:dyDescent="0.25"/>
  <cols>
    <col min="2" max="2" width="14.140625" customWidth="1"/>
    <col min="3" max="3" width="20" customWidth="1"/>
    <col min="4" max="4" width="18.85546875" customWidth="1"/>
  </cols>
  <sheetData>
    <row r="1" spans="1:6" ht="15.75" thickBot="1" x14ac:dyDescent="0.3"/>
    <row r="2" spans="1:6" ht="21.75" thickBot="1" x14ac:dyDescent="0.4">
      <c r="A2" s="111" t="str">
        <f>'liste matchs'!A4</f>
        <v>heure</v>
      </c>
      <c r="B2" s="111" t="str">
        <f>'liste matchs'!B4</f>
        <v>catégorie</v>
      </c>
      <c r="C2" s="111" t="str">
        <f>'liste matchs'!C4</f>
        <v>equipe 1</v>
      </c>
      <c r="D2" s="111" t="str">
        <f>'liste matchs'!E4</f>
        <v>equipe 2</v>
      </c>
      <c r="E2" s="111" t="str">
        <f>'liste matchs'!G4</f>
        <v>score 1</v>
      </c>
      <c r="F2" s="111" t="str">
        <f>'liste matchs'!H4</f>
        <v>score 2</v>
      </c>
    </row>
    <row r="3" spans="1:6" ht="21" x14ac:dyDescent="0.35">
      <c r="A3" s="112">
        <f>'liste matchs'!A5</f>
        <v>0.39583333333333331</v>
      </c>
      <c r="B3" s="113">
        <f>'liste matchs'!B5</f>
        <v>-12</v>
      </c>
      <c r="C3" s="113" t="str">
        <f>'liste matchs'!C5</f>
        <v>abcdef</v>
      </c>
      <c r="D3" s="113" t="str">
        <f>'liste matchs'!E5</f>
        <v>ligne -12</v>
      </c>
      <c r="E3" s="113">
        <f>'liste matchs'!G5</f>
        <v>12</v>
      </c>
      <c r="F3" s="113">
        <f>'liste matchs'!H5</f>
        <v>15</v>
      </c>
    </row>
    <row r="4" spans="1:6" ht="21" x14ac:dyDescent="0.35">
      <c r="A4" s="112">
        <f>'liste matchs'!A9</f>
        <v>20.420833333333334</v>
      </c>
      <c r="B4" s="21">
        <f>'liste matchs'!B9</f>
        <v>-12</v>
      </c>
      <c r="C4" s="21" t="str">
        <f>'liste matchs'!C9</f>
        <v>thouaré -12</v>
      </c>
      <c r="D4" s="21" t="str">
        <f>'liste matchs'!$E$9</f>
        <v>alpac -12</v>
      </c>
      <c r="E4" s="21">
        <f>'liste matchs'!G9</f>
        <v>22</v>
      </c>
      <c r="F4" s="21">
        <f>'liste matchs'!H9</f>
        <v>20</v>
      </c>
    </row>
    <row r="5" spans="1:6" ht="21" x14ac:dyDescent="0.35">
      <c r="A5" s="112">
        <f>'liste matchs'!A13</f>
        <v>40.44583333333334</v>
      </c>
      <c r="B5" s="113">
        <f>'liste matchs'!B13</f>
        <v>-12</v>
      </c>
      <c r="C5" s="113" t="str">
        <f>'liste matchs'!C13</f>
        <v>abcdef</v>
      </c>
      <c r="D5" s="113" t="str">
        <f>'liste matchs'!$E$13</f>
        <v>thouaré -12</v>
      </c>
      <c r="E5" s="113">
        <f>'liste matchs'!G13</f>
        <v>0</v>
      </c>
      <c r="F5" s="113">
        <f>'liste matchs'!H13</f>
        <v>0</v>
      </c>
    </row>
    <row r="6" spans="1:6" ht="21" x14ac:dyDescent="0.35">
      <c r="A6" s="112">
        <f>'liste matchs'!A17</f>
        <v>60.470833333333346</v>
      </c>
      <c r="B6" s="21">
        <f>'liste matchs'!B17</f>
        <v>-12</v>
      </c>
      <c r="C6" s="21" t="str">
        <f>'liste matchs'!C17</f>
        <v>ligne -12</v>
      </c>
      <c r="D6" s="21" t="str">
        <f>'liste matchs'!$E$17</f>
        <v>alpac -12</v>
      </c>
      <c r="E6" s="21">
        <f>'liste matchs'!G17</f>
        <v>0</v>
      </c>
      <c r="F6" s="21">
        <f>'liste matchs'!H17</f>
        <v>0</v>
      </c>
    </row>
    <row r="7" spans="1:6" ht="21" x14ac:dyDescent="0.35">
      <c r="A7" s="112">
        <f>'liste matchs'!A21</f>
        <v>80.495833333333323</v>
      </c>
      <c r="B7" s="113">
        <f>'liste matchs'!B21</f>
        <v>-12</v>
      </c>
      <c r="C7" s="113" t="str">
        <f>'liste matchs'!C21</f>
        <v>abcdef</v>
      </c>
      <c r="D7" s="113" t="str">
        <f>'liste matchs'!$E$21</f>
        <v>alpac -12</v>
      </c>
      <c r="E7" s="113">
        <f>'liste matchs'!G21</f>
        <v>0</v>
      </c>
      <c r="F7" s="113">
        <f>'liste matchs'!H21</f>
        <v>0</v>
      </c>
    </row>
    <row r="8" spans="1:6" ht="21" x14ac:dyDescent="0.35">
      <c r="A8" s="112">
        <f>'liste matchs'!A25</f>
        <v>100.5208333333333</v>
      </c>
      <c r="B8" s="21">
        <f>'liste matchs'!B25</f>
        <v>-12</v>
      </c>
      <c r="C8" s="21" t="str">
        <f>'liste matchs'!C25</f>
        <v>ligne -12</v>
      </c>
      <c r="D8" s="21" t="str">
        <f>'liste matchs'!$E$25</f>
        <v>thouaré -12</v>
      </c>
      <c r="E8" s="21">
        <f>'liste matchs'!G25</f>
        <v>0</v>
      </c>
      <c r="F8" s="21">
        <f>'liste matchs'!H25</f>
        <v>0</v>
      </c>
    </row>
    <row r="10" spans="1:6" ht="15.75" thickBot="1" x14ac:dyDescent="0.3"/>
    <row r="11" spans="1:6" ht="21.75" thickBot="1" x14ac:dyDescent="0.4">
      <c r="A11" s="111" t="str">
        <f>'liste matchs'!A4</f>
        <v>heure</v>
      </c>
      <c r="B11" s="111" t="str">
        <f>'liste matchs'!B4</f>
        <v>catégorie</v>
      </c>
      <c r="C11" s="111" t="str">
        <f>'liste matchs'!C4</f>
        <v>equipe 1</v>
      </c>
      <c r="D11" s="111" t="str">
        <f>'liste matchs'!$E$4</f>
        <v>equipe 2</v>
      </c>
      <c r="E11" s="111" t="str">
        <f>'liste matchs'!G4</f>
        <v>score 1</v>
      </c>
      <c r="F11" s="111" t="str">
        <f>'liste matchs'!H4</f>
        <v>score 2</v>
      </c>
    </row>
    <row r="12" spans="1:6" ht="21" x14ac:dyDescent="0.35">
      <c r="A12" s="112">
        <f>'liste matchs'!A6</f>
        <v>5.4020833333333336</v>
      </c>
      <c r="B12" s="113">
        <f>'liste matchs'!B6</f>
        <v>-14</v>
      </c>
      <c r="C12" s="113" t="str">
        <f>'liste matchs'!C6</f>
        <v>asptt-14</v>
      </c>
      <c r="D12" s="113" t="str">
        <f>'liste matchs'!$E$6</f>
        <v>alpac - 14</v>
      </c>
      <c r="E12" s="113">
        <f>'liste matchs'!G6</f>
        <v>15</v>
      </c>
      <c r="F12" s="113">
        <f>'liste matchs'!H6</f>
        <v>10</v>
      </c>
    </row>
    <row r="13" spans="1:6" ht="21" x14ac:dyDescent="0.35">
      <c r="A13" s="112">
        <f>'liste matchs'!A10</f>
        <v>25.427083333333336</v>
      </c>
      <c r="B13" s="21">
        <f>'liste matchs'!B10</f>
        <v>-14</v>
      </c>
      <c r="C13" s="21" t="str">
        <f>'liste matchs'!C10</f>
        <v>thouaré -14</v>
      </c>
      <c r="D13" s="21" t="str">
        <f>'liste matchs'!$E$10</f>
        <v>tt -14</v>
      </c>
      <c r="E13" s="21">
        <f>'liste matchs'!G10</f>
        <v>0</v>
      </c>
      <c r="F13" s="21">
        <f>'liste matchs'!H10</f>
        <v>0</v>
      </c>
    </row>
    <row r="14" spans="1:6" ht="21" x14ac:dyDescent="0.35">
      <c r="A14" s="112">
        <f>'liste matchs'!A14</f>
        <v>45.452083333333341</v>
      </c>
      <c r="B14" s="113">
        <f>'liste matchs'!B14</f>
        <v>-14</v>
      </c>
      <c r="C14" s="113" t="str">
        <f>'liste matchs'!C14</f>
        <v>asptt-14</v>
      </c>
      <c r="D14" s="113" t="str">
        <f>'liste matchs'!$E$14</f>
        <v>thouaré -14</v>
      </c>
      <c r="E14" s="113">
        <f>'liste matchs'!G14</f>
        <v>0</v>
      </c>
      <c r="F14" s="113">
        <f>'liste matchs'!H14</f>
        <v>0</v>
      </c>
    </row>
    <row r="15" spans="1:6" ht="21" x14ac:dyDescent="0.35">
      <c r="A15" s="112">
        <f>'liste matchs'!A18</f>
        <v>65.47708333333334</v>
      </c>
      <c r="B15" s="21">
        <f>'liste matchs'!B18</f>
        <v>-14</v>
      </c>
      <c r="C15" s="21" t="str">
        <f>'liste matchs'!C18</f>
        <v>alpac - 14</v>
      </c>
      <c r="D15" s="21" t="str">
        <f>'liste matchs'!$E$18</f>
        <v>tt -14</v>
      </c>
      <c r="E15" s="21">
        <f>'liste matchs'!G18</f>
        <v>0</v>
      </c>
      <c r="F15" s="21">
        <f>'liste matchs'!H18</f>
        <v>0</v>
      </c>
    </row>
    <row r="16" spans="1:6" ht="21" x14ac:dyDescent="0.35">
      <c r="A16" s="112">
        <f>'liste matchs'!A22</f>
        <v>85.502083333333317</v>
      </c>
      <c r="B16" s="113">
        <f>'liste matchs'!B22</f>
        <v>-14</v>
      </c>
      <c r="C16" s="113" t="str">
        <f>'liste matchs'!C22</f>
        <v>asptt-14</v>
      </c>
      <c r="D16" s="113" t="str">
        <f>'liste matchs'!$E$22</f>
        <v>tt -14</v>
      </c>
      <c r="E16" s="113">
        <f>'liste matchs'!G22</f>
        <v>0</v>
      </c>
      <c r="F16" s="113">
        <f>'liste matchs'!H22</f>
        <v>0</v>
      </c>
    </row>
    <row r="17" spans="1:6" ht="21" x14ac:dyDescent="0.35">
      <c r="A17" s="112">
        <f>'liste matchs'!A26</f>
        <v>105.52708333333329</v>
      </c>
      <c r="B17" s="21">
        <f>'liste matchs'!B26</f>
        <v>-14</v>
      </c>
      <c r="C17" s="21" t="str">
        <f>'liste matchs'!C26</f>
        <v>alpac - 14</v>
      </c>
      <c r="D17" s="21" t="str">
        <f>'liste matchs'!$E$26</f>
        <v>thouaré -14</v>
      </c>
      <c r="E17" s="21">
        <f>'liste matchs'!G26</f>
        <v>0</v>
      </c>
      <c r="F17" s="21">
        <f>'liste matchs'!H26</f>
        <v>0</v>
      </c>
    </row>
    <row r="19" spans="1:6" ht="15.75" thickBot="1" x14ac:dyDescent="0.3"/>
    <row r="20" spans="1:6" ht="21.75" thickBot="1" x14ac:dyDescent="0.4">
      <c r="A20" s="111" t="str">
        <f>'liste matchs'!A4</f>
        <v>heure</v>
      </c>
      <c r="B20" s="111" t="str">
        <f>'liste matchs'!B4</f>
        <v>catégorie</v>
      </c>
      <c r="C20" s="111" t="str">
        <f>'liste matchs'!C4</f>
        <v>equipe 1</v>
      </c>
      <c r="D20" s="111" t="str">
        <f>'liste matchs'!$E$4</f>
        <v>equipe 2</v>
      </c>
      <c r="E20" s="111" t="str">
        <f>'liste matchs'!G4</f>
        <v>score 1</v>
      </c>
      <c r="F20" s="111" t="str">
        <f>'liste matchs'!H4</f>
        <v>score 2</v>
      </c>
    </row>
    <row r="21" spans="1:6" ht="21" x14ac:dyDescent="0.35">
      <c r="A21" s="112">
        <f>'liste matchs'!A7</f>
        <v>10.408333333333333</v>
      </c>
      <c r="B21" s="113">
        <f>'liste matchs'!B7</f>
        <v>-16</v>
      </c>
      <c r="C21" s="113" t="str">
        <f>'liste matchs'!C7</f>
        <v>thouaré -16</v>
      </c>
      <c r="D21" s="113" t="str">
        <f>'liste matchs'!$E$7</f>
        <v>aaaaaaaaa -16</v>
      </c>
      <c r="E21" s="113">
        <f>'liste matchs'!G7</f>
        <v>16</v>
      </c>
      <c r="F21" s="113">
        <f>'liste matchs'!H7</f>
        <v>10</v>
      </c>
    </row>
    <row r="22" spans="1:6" ht="21" x14ac:dyDescent="0.35">
      <c r="A22" s="112">
        <f>'liste matchs'!A11</f>
        <v>30.433333333333337</v>
      </c>
      <c r="B22" s="21">
        <f>'liste matchs'!B11</f>
        <v>-16</v>
      </c>
      <c r="C22" s="21" t="str">
        <f>'liste matchs'!C11</f>
        <v>ASPTT -16</v>
      </c>
      <c r="D22" s="21" t="str">
        <f>'liste matchs'!$E$11</f>
        <v>alpac -16</v>
      </c>
      <c r="E22" s="21">
        <f>'liste matchs'!G11</f>
        <v>0</v>
      </c>
      <c r="F22" s="21">
        <f>'liste matchs'!H11</f>
        <v>0</v>
      </c>
    </row>
    <row r="23" spans="1:6" ht="21" x14ac:dyDescent="0.35">
      <c r="A23" s="112">
        <f>'liste matchs'!A15</f>
        <v>50.458333333333343</v>
      </c>
      <c r="B23" s="113">
        <f>'liste matchs'!B15</f>
        <v>-16</v>
      </c>
      <c r="C23" s="113" t="str">
        <f>'liste matchs'!C15</f>
        <v>thouaré -16</v>
      </c>
      <c r="D23" s="113" t="str">
        <f>'liste matchs'!$E$15</f>
        <v>ASPTT -16</v>
      </c>
      <c r="E23" s="113">
        <f>'liste matchs'!G15</f>
        <v>0</v>
      </c>
      <c r="F23" s="113">
        <f>'liste matchs'!H15</f>
        <v>0</v>
      </c>
    </row>
    <row r="24" spans="1:6" ht="21" x14ac:dyDescent="0.35">
      <c r="A24" s="112">
        <f>'liste matchs'!A19</f>
        <v>70.483333333333334</v>
      </c>
      <c r="B24" s="21">
        <f>'liste matchs'!B19</f>
        <v>-16</v>
      </c>
      <c r="C24" s="21" t="str">
        <f>'liste matchs'!C19</f>
        <v>aaaaaaaaa -16</v>
      </c>
      <c r="D24" s="21" t="str">
        <f>'liste matchs'!$E$19</f>
        <v>alpac -16</v>
      </c>
      <c r="E24" s="21">
        <f>'liste matchs'!G19</f>
        <v>0</v>
      </c>
      <c r="F24" s="21">
        <f>'liste matchs'!H19</f>
        <v>0</v>
      </c>
    </row>
    <row r="25" spans="1:6" ht="21" x14ac:dyDescent="0.35">
      <c r="A25" s="112">
        <f>'liste matchs'!A23</f>
        <v>90.508333333333312</v>
      </c>
      <c r="B25" s="113">
        <f>'liste matchs'!B23</f>
        <v>-16</v>
      </c>
      <c r="C25" s="113" t="str">
        <f>'liste matchs'!C23</f>
        <v>thouaré -16</v>
      </c>
      <c r="D25" s="113" t="str">
        <f>'liste matchs'!$E$23</f>
        <v>alpac -16</v>
      </c>
      <c r="E25" s="113">
        <f>'liste matchs'!G23</f>
        <v>0</v>
      </c>
      <c r="F25" s="113">
        <f>'liste matchs'!H23</f>
        <v>0</v>
      </c>
    </row>
    <row r="26" spans="1:6" ht="21" x14ac:dyDescent="0.35">
      <c r="A26" s="112">
        <f>'liste matchs'!A27</f>
        <v>110.53333333333329</v>
      </c>
      <c r="B26" s="21">
        <f>'liste matchs'!B27</f>
        <v>-16</v>
      </c>
      <c r="C26" s="21" t="str">
        <f>'liste matchs'!C27</f>
        <v>aaaaaaaaa -16</v>
      </c>
      <c r="D26" s="21" t="str">
        <f>'liste matchs'!$E$27</f>
        <v>ASPTT -16</v>
      </c>
      <c r="E26" s="21">
        <f>'liste matchs'!G27</f>
        <v>0</v>
      </c>
      <c r="F26" s="21">
        <f>'liste matchs'!H27</f>
        <v>0</v>
      </c>
    </row>
    <row r="28" spans="1:6" ht="15.75" thickBot="1" x14ac:dyDescent="0.3"/>
    <row r="29" spans="1:6" ht="21.75" thickBot="1" x14ac:dyDescent="0.4">
      <c r="A29" s="111" t="str">
        <f>'liste matchs'!A4</f>
        <v>heure</v>
      </c>
      <c r="B29" s="111" t="str">
        <f>'liste matchs'!B4</f>
        <v>catégorie</v>
      </c>
      <c r="C29" s="111" t="str">
        <f>'liste matchs'!C4</f>
        <v>equipe 1</v>
      </c>
      <c r="D29" s="111" t="str">
        <f>'liste matchs'!$E$4</f>
        <v>equipe 2</v>
      </c>
      <c r="E29" s="111" t="str">
        <f>'liste matchs'!G4</f>
        <v>score 1</v>
      </c>
      <c r="F29" s="111" t="str">
        <f>'liste matchs'!H4</f>
        <v>score 2</v>
      </c>
    </row>
    <row r="30" spans="1:6" ht="21" x14ac:dyDescent="0.35">
      <c r="A30" s="112">
        <f>'liste matchs'!A8</f>
        <v>15.414583333333333</v>
      </c>
      <c r="B30" s="113">
        <f>'liste matchs'!B8</f>
        <v>-18</v>
      </c>
      <c r="C30" s="113" t="str">
        <f>'liste matchs'!C8</f>
        <v>thouaré -18</v>
      </c>
      <c r="D30" s="113" t="str">
        <f>'liste matchs'!$E$8</f>
        <v>lig -18</v>
      </c>
      <c r="E30" s="113">
        <f>'liste matchs'!G8</f>
        <v>10</v>
      </c>
      <c r="F30" s="113">
        <f>'liste matchs'!H8</f>
        <v>15</v>
      </c>
    </row>
    <row r="31" spans="1:6" ht="21" x14ac:dyDescent="0.35">
      <c r="A31" s="112">
        <f>'liste matchs'!A12</f>
        <v>35.439583333333339</v>
      </c>
      <c r="B31" s="21">
        <f>'liste matchs'!B12</f>
        <v>-18</v>
      </c>
      <c r="C31" s="21" t="str">
        <f>'liste matchs'!C12</f>
        <v>ASPTT -18</v>
      </c>
      <c r="D31" s="21" t="str">
        <f>'liste matchs'!$E$12</f>
        <v>alpac -18</v>
      </c>
      <c r="E31" s="21">
        <f>'liste matchs'!G12</f>
        <v>0</v>
      </c>
      <c r="F31" s="21">
        <f>'liste matchs'!H12</f>
        <v>0</v>
      </c>
    </row>
    <row r="32" spans="1:6" ht="21" x14ac:dyDescent="0.35">
      <c r="A32" s="112">
        <f>'liste matchs'!A16</f>
        <v>55.464583333333344</v>
      </c>
      <c r="B32" s="113">
        <f>'liste matchs'!B16</f>
        <v>-18</v>
      </c>
      <c r="C32" s="113" t="str">
        <f>'liste matchs'!C16</f>
        <v>thouaré -18</v>
      </c>
      <c r="D32" s="113" t="str">
        <f>'liste matchs'!$E$16</f>
        <v>ASPTT -18</v>
      </c>
      <c r="E32" s="113">
        <f>'liste matchs'!G16</f>
        <v>0</v>
      </c>
      <c r="F32" s="113">
        <f>'liste matchs'!H16</f>
        <v>0</v>
      </c>
    </row>
    <row r="33" spans="1:6" ht="21" x14ac:dyDescent="0.35">
      <c r="A33" s="112">
        <f>'liste matchs'!A20</f>
        <v>75.489583333333329</v>
      </c>
      <c r="B33" s="21">
        <f>'liste matchs'!B20</f>
        <v>-18</v>
      </c>
      <c r="C33" s="21" t="str">
        <f>'liste matchs'!C20</f>
        <v>lig -18</v>
      </c>
      <c r="D33" s="21" t="str">
        <f>'liste matchs'!$E$20</f>
        <v>alpac -18</v>
      </c>
      <c r="E33" s="21">
        <f>'liste matchs'!G20</f>
        <v>0</v>
      </c>
      <c r="F33" s="21">
        <f>'liste matchs'!H20</f>
        <v>0</v>
      </c>
    </row>
    <row r="34" spans="1:6" ht="21" x14ac:dyDescent="0.35">
      <c r="A34" s="112">
        <f>'liste matchs'!A24</f>
        <v>95.514583333333306</v>
      </c>
      <c r="B34" s="113">
        <f>'liste matchs'!B24</f>
        <v>-18</v>
      </c>
      <c r="C34" s="113" t="str">
        <f>'liste matchs'!C24</f>
        <v>thouaré -18</v>
      </c>
      <c r="D34" s="113" t="str">
        <f>'liste matchs'!$E$24</f>
        <v>alpac -18</v>
      </c>
      <c r="E34" s="113">
        <f>'liste matchs'!G24</f>
        <v>0</v>
      </c>
      <c r="F34" s="113">
        <f>'liste matchs'!H24</f>
        <v>0</v>
      </c>
    </row>
    <row r="35" spans="1:6" ht="21" x14ac:dyDescent="0.35">
      <c r="A35" s="112">
        <f>'liste matchs'!A28</f>
        <v>115.53958333333328</v>
      </c>
      <c r="B35" s="21">
        <f>'liste matchs'!B28</f>
        <v>-18</v>
      </c>
      <c r="C35" s="21" t="str">
        <f>'liste matchs'!C28</f>
        <v>lig -18</v>
      </c>
      <c r="D35" s="21" t="str">
        <f>'liste matchs'!$E$28</f>
        <v>ASPTT -18</v>
      </c>
      <c r="E35" s="21">
        <f>'liste matchs'!G28</f>
        <v>0</v>
      </c>
      <c r="F35" s="21">
        <f>'liste matchs'!H28</f>
        <v>0</v>
      </c>
    </row>
  </sheetData>
  <conditionalFormatting sqref="C12:C17">
    <cfRule type="expression" dxfId="56" priority="10">
      <formula>$G12&gt;$H12</formula>
    </cfRule>
  </conditionalFormatting>
  <conditionalFormatting sqref="D12:D17">
    <cfRule type="expression" dxfId="55" priority="9">
      <formula>$G12&lt;$H12</formula>
    </cfRule>
  </conditionalFormatting>
  <conditionalFormatting sqref="D30:D35">
    <cfRule type="expression" dxfId="54" priority="3">
      <formula>$G30&lt;$H30</formula>
    </cfRule>
  </conditionalFormatting>
  <conditionalFormatting sqref="C30:C35">
    <cfRule type="expression" dxfId="53" priority="4">
      <formula>$G30&gt;$H30</formula>
    </cfRule>
  </conditionalFormatting>
  <conditionalFormatting sqref="C21:C26">
    <cfRule type="expression" dxfId="52" priority="6">
      <formula>$G21&gt;$H21</formula>
    </cfRule>
  </conditionalFormatting>
  <conditionalFormatting sqref="D21:D26">
    <cfRule type="expression" dxfId="51" priority="5">
      <formula>$G21&lt;$H21</formula>
    </cfRule>
  </conditionalFormatting>
  <conditionalFormatting sqref="C3:C8">
    <cfRule type="expression" dxfId="50" priority="2">
      <formula>$G3&gt;$H3</formula>
    </cfRule>
  </conditionalFormatting>
  <conditionalFormatting sqref="D3:D8">
    <cfRule type="expression" dxfId="49" priority="1">
      <formula>$G3&lt;$H3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workbookViewId="0">
      <selection activeCell="G10" sqref="G10:K15"/>
    </sheetView>
  </sheetViews>
  <sheetFormatPr baseColWidth="10" defaultRowHeight="15" x14ac:dyDescent="0.25"/>
  <cols>
    <col min="1" max="1" width="10.140625" customWidth="1"/>
    <col min="2" max="2" width="5.5703125" customWidth="1"/>
    <col min="3" max="3" width="32" customWidth="1"/>
    <col min="4" max="4" width="10.5703125" customWidth="1"/>
    <col min="8" max="8" width="7" customWidth="1"/>
    <col min="9" max="9" width="32" customWidth="1"/>
  </cols>
  <sheetData>
    <row r="1" spans="1:11" ht="15.75" thickBot="1" x14ac:dyDescent="0.3"/>
    <row r="2" spans="1:11" ht="27" thickBot="1" x14ac:dyDescent="0.45">
      <c r="A2" s="127">
        <f>classement!B2</f>
        <v>-12</v>
      </c>
      <c r="B2" s="128"/>
      <c r="C2" s="128"/>
      <c r="D2" s="128"/>
      <c r="E2" s="129"/>
      <c r="G2" s="127">
        <f>classement!G2</f>
        <v>-14</v>
      </c>
      <c r="H2" s="128"/>
      <c r="I2" s="128"/>
      <c r="J2" s="128"/>
      <c r="K2" s="129"/>
    </row>
    <row r="3" spans="1:11" ht="27" thickBot="1" x14ac:dyDescent="0.45">
      <c r="A3" s="109" t="s">
        <v>29</v>
      </c>
      <c r="B3" s="123" t="s">
        <v>50</v>
      </c>
      <c r="C3" s="124" t="s">
        <v>51</v>
      </c>
      <c r="D3" s="123" t="s">
        <v>11</v>
      </c>
      <c r="E3" s="110" t="s">
        <v>32</v>
      </c>
      <c r="G3" s="109" t="s">
        <v>29</v>
      </c>
      <c r="H3" s="123" t="s">
        <v>50</v>
      </c>
      <c r="I3" s="124" t="s">
        <v>51</v>
      </c>
      <c r="J3" s="123" t="s">
        <v>11</v>
      </c>
      <c r="K3" s="110" t="s">
        <v>32</v>
      </c>
    </row>
    <row r="4" spans="1:11" ht="26.25" x14ac:dyDescent="0.4">
      <c r="A4" s="121">
        <f>classement!A3</f>
        <v>1</v>
      </c>
      <c r="B4" s="120">
        <f>COUNTIF('liste matchs'!$L$5:$Q$28,C4)</f>
        <v>1</v>
      </c>
      <c r="C4" s="120" t="str">
        <f>classement!B3</f>
        <v>ligne -12</v>
      </c>
      <c r="D4" s="120">
        <f>classement!C3</f>
        <v>3</v>
      </c>
      <c r="E4" s="122">
        <f>classement!D3</f>
        <v>3</v>
      </c>
      <c r="G4" s="121">
        <f>classement!F3</f>
        <v>1</v>
      </c>
      <c r="H4" s="120">
        <f>COUNTIF('liste matchs'!$L$5:$Q$28,I4)</f>
        <v>1</v>
      </c>
      <c r="I4" s="120" t="str">
        <f>classement!G3</f>
        <v>asptt-14</v>
      </c>
      <c r="J4" s="120">
        <f>classement!H3</f>
        <v>3</v>
      </c>
      <c r="K4" s="120">
        <f>classement!I3</f>
        <v>5</v>
      </c>
    </row>
    <row r="5" spans="1:11" ht="26.25" x14ac:dyDescent="0.4">
      <c r="A5" s="114">
        <f>classement!A4</f>
        <v>1</v>
      </c>
      <c r="B5" s="115">
        <f>COUNTIF('liste matchs'!$L$5:$Q$28,C5)</f>
        <v>1</v>
      </c>
      <c r="C5" s="115" t="str">
        <f>classement!B4</f>
        <v>thouaré -12</v>
      </c>
      <c r="D5" s="115">
        <f>classement!C4</f>
        <v>3</v>
      </c>
      <c r="E5" s="116">
        <f>classement!D4</f>
        <v>2</v>
      </c>
      <c r="G5" s="121">
        <f>classement!F4</f>
        <v>2</v>
      </c>
      <c r="H5" s="120">
        <f>COUNTIF('liste matchs'!$L$5:$Q$28,I5)</f>
        <v>1</v>
      </c>
      <c r="I5" s="120" t="str">
        <f>classement!G4</f>
        <v>alpac - 14</v>
      </c>
      <c r="J5" s="120">
        <f>classement!H4</f>
        <v>1</v>
      </c>
      <c r="K5" s="120">
        <f>classement!I4</f>
        <v>-5</v>
      </c>
    </row>
    <row r="6" spans="1:11" ht="26.25" x14ac:dyDescent="0.4">
      <c r="A6" s="114">
        <f>classement!A5</f>
        <v>3</v>
      </c>
      <c r="B6" s="115">
        <f>COUNTIF('liste matchs'!$L$5:$Q$28,C6)</f>
        <v>1</v>
      </c>
      <c r="C6" s="115" t="str">
        <f>classement!B5</f>
        <v>alpac -12</v>
      </c>
      <c r="D6" s="115">
        <f>classement!C5</f>
        <v>1</v>
      </c>
      <c r="E6" s="116">
        <f>classement!D5</f>
        <v>-2</v>
      </c>
      <c r="G6" s="121">
        <f>classement!F5</f>
        <v>3</v>
      </c>
      <c r="H6" s="120">
        <f>COUNTIF('liste matchs'!$L$5:$Q$28,I6)</f>
        <v>0</v>
      </c>
      <c r="I6" s="120" t="str">
        <f>classement!G5</f>
        <v>thouaré -14</v>
      </c>
      <c r="J6" s="120">
        <f>classement!H5</f>
        <v>0</v>
      </c>
      <c r="K6" s="120">
        <f>classement!I5</f>
        <v>0</v>
      </c>
    </row>
    <row r="7" spans="1:11" ht="27" thickBot="1" x14ac:dyDescent="0.45">
      <c r="A7" s="117">
        <f>classement!A6</f>
        <v>3</v>
      </c>
      <c r="B7" s="118">
        <f>COUNTIF('liste matchs'!$L$5:$Q$28,C7)</f>
        <v>1</v>
      </c>
      <c r="C7" s="118" t="str">
        <f>classement!B6</f>
        <v>abcdef</v>
      </c>
      <c r="D7" s="118">
        <f>classement!C6</f>
        <v>1</v>
      </c>
      <c r="E7" s="119">
        <f>classement!D6</f>
        <v>-3</v>
      </c>
      <c r="G7" s="121">
        <f>classement!F6</f>
        <v>3</v>
      </c>
      <c r="H7" s="120">
        <f>COUNTIF('liste matchs'!$L$5:$Q$28,I7)</f>
        <v>0</v>
      </c>
      <c r="I7" s="120" t="str">
        <f>classement!G6</f>
        <v>tt -14</v>
      </c>
      <c r="J7" s="120">
        <f>classement!H6</f>
        <v>0</v>
      </c>
      <c r="K7" s="120">
        <f>classement!I6</f>
        <v>0</v>
      </c>
    </row>
    <row r="9" spans="1:11" ht="15.75" thickBot="1" x14ac:dyDescent="0.3"/>
    <row r="10" spans="1:11" ht="27" thickBot="1" x14ac:dyDescent="0.45">
      <c r="A10" s="127">
        <f>classement!L2</f>
        <v>-16</v>
      </c>
      <c r="B10" s="128"/>
      <c r="C10" s="128"/>
      <c r="D10" s="128"/>
      <c r="E10" s="129"/>
      <c r="G10" s="127">
        <f>classement!Q2</f>
        <v>-18</v>
      </c>
      <c r="H10" s="128"/>
      <c r="I10" s="128"/>
      <c r="J10" s="128"/>
      <c r="K10" s="129"/>
    </row>
    <row r="11" spans="1:11" ht="27" thickBot="1" x14ac:dyDescent="0.45">
      <c r="A11" s="109" t="s">
        <v>29</v>
      </c>
      <c r="B11" s="123" t="s">
        <v>50</v>
      </c>
      <c r="C11" s="124" t="s">
        <v>51</v>
      </c>
      <c r="D11" s="123" t="s">
        <v>11</v>
      </c>
      <c r="E11" s="110" t="s">
        <v>32</v>
      </c>
      <c r="G11" s="109" t="s">
        <v>29</v>
      </c>
      <c r="H11" s="123" t="s">
        <v>50</v>
      </c>
      <c r="I11" s="124" t="s">
        <v>51</v>
      </c>
      <c r="J11" s="123" t="s">
        <v>11</v>
      </c>
      <c r="K11" s="110" t="s">
        <v>32</v>
      </c>
    </row>
    <row r="12" spans="1:11" ht="26.25" x14ac:dyDescent="0.4">
      <c r="A12" s="121">
        <f>classement!K3</f>
        <v>1</v>
      </c>
      <c r="B12" s="120">
        <f>COUNTIF('liste matchs'!$L$5:$Q$28,C12)</f>
        <v>1</v>
      </c>
      <c r="C12" s="120" t="str">
        <f>classement!L3</f>
        <v>thouaré -16</v>
      </c>
      <c r="D12" s="120">
        <f>classement!M3</f>
        <v>3</v>
      </c>
      <c r="E12" s="120">
        <f>classement!N3</f>
        <v>6</v>
      </c>
      <c r="G12" s="121">
        <f>classement!P3</f>
        <v>2</v>
      </c>
      <c r="H12" s="120">
        <f>COUNTIF('liste matchs'!$L$5:$Q$28,I12)</f>
        <v>1</v>
      </c>
      <c r="I12" s="120" t="str">
        <f>classement!Q3</f>
        <v>thouaré -18</v>
      </c>
      <c r="J12" s="120">
        <f>classement!R3</f>
        <v>1</v>
      </c>
      <c r="K12" s="120">
        <f>classement!S3</f>
        <v>-5</v>
      </c>
    </row>
    <row r="13" spans="1:11" ht="26.25" x14ac:dyDescent="0.4">
      <c r="A13" s="121">
        <f>classement!K4</f>
        <v>2</v>
      </c>
      <c r="B13" s="120">
        <f>COUNTIF('liste matchs'!$L$5:$Q$28,C13)</f>
        <v>1</v>
      </c>
      <c r="C13" s="120" t="str">
        <f>classement!L4</f>
        <v>aaaaaaaaa -16</v>
      </c>
      <c r="D13" s="120">
        <f>classement!M4</f>
        <v>1</v>
      </c>
      <c r="E13" s="120">
        <f>classement!N4</f>
        <v>-6</v>
      </c>
      <c r="G13" s="121">
        <f>classement!P4</f>
        <v>1</v>
      </c>
      <c r="H13" s="120">
        <f>COUNTIF('liste matchs'!$L$5:$Q$28,I13)</f>
        <v>1</v>
      </c>
      <c r="I13" s="120" t="str">
        <f>classement!Q4</f>
        <v>lig -18</v>
      </c>
      <c r="J13" s="120">
        <f>classement!R4</f>
        <v>3</v>
      </c>
      <c r="K13" s="120">
        <f>classement!S4</f>
        <v>5</v>
      </c>
    </row>
    <row r="14" spans="1:11" ht="26.25" x14ac:dyDescent="0.4">
      <c r="A14" s="121">
        <f>classement!K5</f>
        <v>3</v>
      </c>
      <c r="B14" s="120">
        <f>COUNTIF('liste matchs'!$L$5:$Q$28,C14)</f>
        <v>0</v>
      </c>
      <c r="C14" s="120" t="str">
        <f>classement!L5</f>
        <v>ASPTT -16</v>
      </c>
      <c r="D14" s="120">
        <f>classement!M5</f>
        <v>0</v>
      </c>
      <c r="E14" s="120">
        <f>classement!N5</f>
        <v>0</v>
      </c>
      <c r="G14" s="121">
        <f>classement!P5</f>
        <v>3</v>
      </c>
      <c r="H14" s="120">
        <f>COUNTIF('liste matchs'!$L$5:$Q$28,I14)</f>
        <v>0</v>
      </c>
      <c r="I14" s="120" t="str">
        <f>classement!Q5</f>
        <v>ASPTT -18</v>
      </c>
      <c r="J14" s="120">
        <f>classement!R5</f>
        <v>0</v>
      </c>
      <c r="K14" s="120">
        <f>classement!S5</f>
        <v>0</v>
      </c>
    </row>
    <row r="15" spans="1:11" ht="26.25" x14ac:dyDescent="0.4">
      <c r="A15" s="121">
        <f>classement!K6</f>
        <v>3</v>
      </c>
      <c r="B15" s="120">
        <f>COUNTIF('liste matchs'!$L$5:$Q$28,C15)</f>
        <v>0</v>
      </c>
      <c r="C15" s="120" t="str">
        <f>classement!L6</f>
        <v>alpac -16</v>
      </c>
      <c r="D15" s="120">
        <f>classement!M6</f>
        <v>0</v>
      </c>
      <c r="E15" s="120">
        <f>classement!N6</f>
        <v>0</v>
      </c>
      <c r="G15" s="121">
        <f>classement!P6</f>
        <v>3</v>
      </c>
      <c r="H15" s="120">
        <f>COUNTIF('liste matchs'!$L$5:$Q$28,I15)</f>
        <v>0</v>
      </c>
      <c r="I15" s="120" t="str">
        <f>classement!Q6</f>
        <v>alpac -18</v>
      </c>
      <c r="J15" s="120">
        <f>classement!R6</f>
        <v>0</v>
      </c>
      <c r="K15" s="120">
        <f>classement!S6</f>
        <v>0</v>
      </c>
    </row>
  </sheetData>
  <mergeCells count="4">
    <mergeCell ref="A2:E2"/>
    <mergeCell ref="G2:K2"/>
    <mergeCell ref="A10:E10"/>
    <mergeCell ref="G10:K10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14"/>
  <sheetViews>
    <sheetView tabSelected="1" topLeftCell="G1" workbookViewId="0">
      <selection activeCell="Q13" sqref="Q13"/>
    </sheetView>
  </sheetViews>
  <sheetFormatPr baseColWidth="10" defaultRowHeight="15" x14ac:dyDescent="0.25"/>
  <cols>
    <col min="1" max="1" width="13.42578125" customWidth="1"/>
    <col min="2" max="2" width="36.85546875" customWidth="1"/>
    <col min="7" max="7" width="36.85546875" customWidth="1"/>
    <col min="12" max="12" width="36.85546875" customWidth="1"/>
    <col min="17" max="17" width="36.85546875" customWidth="1"/>
  </cols>
  <sheetData>
    <row r="1" spans="1:19" ht="15.75" thickBot="1" x14ac:dyDescent="0.3"/>
    <row r="2" spans="1:19" s="81" customFormat="1" ht="27" thickBot="1" x14ac:dyDescent="0.45">
      <c r="A2" s="56" t="s">
        <v>29</v>
      </c>
      <c r="B2" s="91">
        <v>-12</v>
      </c>
      <c r="C2" s="95" t="s">
        <v>11</v>
      </c>
      <c r="D2" s="94" t="s">
        <v>32</v>
      </c>
      <c r="F2" s="56" t="s">
        <v>29</v>
      </c>
      <c r="G2" s="91">
        <v>-14</v>
      </c>
      <c r="H2" s="57" t="s">
        <v>11</v>
      </c>
      <c r="I2" s="92" t="s">
        <v>35</v>
      </c>
      <c r="J2" s="93"/>
      <c r="K2" s="56" t="s">
        <v>29</v>
      </c>
      <c r="L2" s="91">
        <v>-16</v>
      </c>
      <c r="M2" s="57" t="s">
        <v>11</v>
      </c>
      <c r="N2" s="94" t="s">
        <v>32</v>
      </c>
      <c r="O2" s="93"/>
      <c r="P2" s="56" t="s">
        <v>29</v>
      </c>
      <c r="Q2" s="91">
        <v>-18</v>
      </c>
      <c r="R2" s="95" t="s">
        <v>11</v>
      </c>
      <c r="S2" s="92" t="s">
        <v>32</v>
      </c>
    </row>
    <row r="3" spans="1:19" s="81" customFormat="1" ht="27" thickBot="1" x14ac:dyDescent="0.45">
      <c r="A3" s="99">
        <f>RANK(C3,$C$3:$C$6)</f>
        <v>1</v>
      </c>
      <c r="B3" s="101" t="str">
        <f>'poules-équipes'!B4</f>
        <v>ligne -12</v>
      </c>
      <c r="C3" s="96">
        <f>SUM(COUNTIF('liste matchs'!$L$5:$L$28,B3)*3,COUNTIF('liste matchs'!$P$5:$Q$28,B3)*2,COUNTIF('liste matchs'!$N$5:$N$28,B3)*1)</f>
        <v>3</v>
      </c>
      <c r="D3" s="106">
        <f>SUMIF('liste matchs'!$T$4:$T$51,B3,'liste matchs'!$U$4:$U$51)</f>
        <v>3</v>
      </c>
      <c r="F3" s="99">
        <f>RANK(H3,$H$3:$H$6)</f>
        <v>1</v>
      </c>
      <c r="G3" s="101" t="str">
        <f>'poules-équipes'!E3</f>
        <v>asptt-14</v>
      </c>
      <c r="H3" s="98">
        <f>SUM(COUNTIF('liste matchs'!$L$5:$L$28,G3)*3,COUNTIF('liste matchs'!$P$5:$Q$28,G3)*2,COUNTIF('liste matchs'!$N$5:$N$28,G3)*1)</f>
        <v>3</v>
      </c>
      <c r="I3" s="102">
        <f>SUMIF('liste matchs'!$T$4:$T$51,G3,'liste matchs'!$U$4:$U$51)</f>
        <v>5</v>
      </c>
      <c r="J3" s="93"/>
      <c r="K3" s="99">
        <f>RANK(M3,$M$3:$M$6)</f>
        <v>1</v>
      </c>
      <c r="L3" s="101" t="str">
        <f>'poules-équipes'!H3</f>
        <v>thouaré -16</v>
      </c>
      <c r="M3" s="99">
        <f>SUM(COUNTIF('liste matchs'!$L$5:$L$28,L3)*3,COUNTIF('liste matchs'!$P$5:$Q$28,L3)*2,COUNTIF('liste matchs'!$N$5:$N$28,L3)*1)</f>
        <v>3</v>
      </c>
      <c r="N3" s="102">
        <f>SUMIF('liste matchs'!$T$4:$T$51,L3,'liste matchs'!$U$4:$U$51)</f>
        <v>6</v>
      </c>
      <c r="O3" s="93"/>
      <c r="P3" s="104">
        <f>RANK(R3,$R$3:$R$6)</f>
        <v>2</v>
      </c>
      <c r="Q3" s="101" t="str">
        <f>'poules-équipes'!K3</f>
        <v>thouaré -18</v>
      </c>
      <c r="R3" s="98">
        <f>SUM(COUNTIF('liste matchs'!$L$5:$L$28,Q3)*3,COUNTIF('liste matchs'!$P$5:$Q$28,Q3)*2,COUNTIF('liste matchs'!$N$5:$N$28,Q3)*1)</f>
        <v>1</v>
      </c>
      <c r="S3" s="102">
        <f>SUMIF('liste matchs'!$T$4:$T$51,Q3,'liste matchs'!$U$4:$U$51)</f>
        <v>-5</v>
      </c>
    </row>
    <row r="4" spans="1:19" s="81" customFormat="1" ht="27" thickBot="1" x14ac:dyDescent="0.45">
      <c r="A4" s="104">
        <f>RANK(C4,$C$3:$C$6)</f>
        <v>1</v>
      </c>
      <c r="B4" s="101" t="str">
        <f>'poules-équipes'!B5</f>
        <v>thouaré -12</v>
      </c>
      <c r="C4" s="105">
        <f>SUM(COUNTIF('liste matchs'!$L$5:$L$28,B4)*3,COUNTIF('liste matchs'!$P$5:$Q$28,B4)*2,COUNTIF('liste matchs'!$N$5:$N$28,B4)*1)</f>
        <v>3</v>
      </c>
      <c r="D4" s="106">
        <f>SUMIF('liste matchs'!$T$4:$T$51,B4,'liste matchs'!$U$4:$U$51)</f>
        <v>2</v>
      </c>
      <c r="F4" s="104">
        <f>RANK(H4,$H$3:$H$6)</f>
        <v>2</v>
      </c>
      <c r="G4" s="101" t="str">
        <f>'poules-équipes'!E4</f>
        <v>alpac - 14</v>
      </c>
      <c r="H4" s="98">
        <f>SUM(COUNTIF('liste matchs'!$L$5:$L$28,G4)*3,COUNTIF('liste matchs'!$P$5:$Q$28,G4)*2,COUNTIF('liste matchs'!$N$5:$N$28,G4)*1)</f>
        <v>1</v>
      </c>
      <c r="I4" s="102">
        <f>SUMIF('liste matchs'!$T$4:$T$51,G4,'liste matchs'!$U$4:$U$51)</f>
        <v>-5</v>
      </c>
      <c r="J4" s="93"/>
      <c r="K4" s="104">
        <f>RANK(M4,$M$3:$M$6)</f>
        <v>2</v>
      </c>
      <c r="L4" s="101" t="str">
        <f>'poules-équipes'!H4</f>
        <v>aaaaaaaaa -16</v>
      </c>
      <c r="M4" s="99">
        <f>SUM(COUNTIF('liste matchs'!$L$5:$L$28,L4)*3,COUNTIF('liste matchs'!$P$5:$Q$28,L4)*2,COUNTIF('liste matchs'!$N$5:$N$28,L4)*1)</f>
        <v>1</v>
      </c>
      <c r="N4" s="102">
        <f>SUMIF('liste matchs'!$T$4:$T$51,L4,'liste matchs'!$U$4:$U$51)</f>
        <v>-6</v>
      </c>
      <c r="O4" s="93"/>
      <c r="P4" s="107">
        <f>RANK(R4,$R$3:$R$6)</f>
        <v>1</v>
      </c>
      <c r="Q4" s="101" t="str">
        <f>'poules-équipes'!K4</f>
        <v>lig -18</v>
      </c>
      <c r="R4" s="98">
        <f>SUM(COUNTIF('liste matchs'!$L$5:$L$28,Q4)*3,COUNTIF('liste matchs'!$P$5:$Q$28,Q4)*2,COUNTIF('liste matchs'!$N$5:$N$28,Q4)*1)</f>
        <v>3</v>
      </c>
      <c r="S4" s="102">
        <f>SUMIF('liste matchs'!$T$4:$T$51,Q4,'liste matchs'!$U$4:$U$51)</f>
        <v>5</v>
      </c>
    </row>
    <row r="5" spans="1:19" s="81" customFormat="1" ht="27" thickBot="1" x14ac:dyDescent="0.45">
      <c r="A5" s="107">
        <f>RANK(C5,$C$3:$C$6)</f>
        <v>3</v>
      </c>
      <c r="B5" s="101" t="str">
        <f>'poules-équipes'!B6</f>
        <v>alpac -12</v>
      </c>
      <c r="C5" s="105">
        <f>SUM(COUNTIF('liste matchs'!$L$5:$L$28,B5)*3,COUNTIF('liste matchs'!$P$5:$Q$28,B5)*2,COUNTIF('liste matchs'!$N$5:$N$28,B5)*1)</f>
        <v>1</v>
      </c>
      <c r="D5" s="106">
        <f>SUMIF('liste matchs'!$T$4:$T$51,B5,'liste matchs'!$U$4:$U$51)</f>
        <v>-2</v>
      </c>
      <c r="F5" s="107">
        <f>RANK(H5,$H$3:$H$6)</f>
        <v>3</v>
      </c>
      <c r="G5" s="101" t="str">
        <f>'poules-équipes'!E5</f>
        <v>thouaré -14</v>
      </c>
      <c r="H5" s="98">
        <f>SUM(COUNTIF('liste matchs'!$L$5:$L$28,G5)*3,COUNTIF('liste matchs'!$P$5:$Q$28,G5)*2,COUNTIF('liste matchs'!$N$5:$N$28,G5)*1)</f>
        <v>0</v>
      </c>
      <c r="I5" s="102">
        <f>SUMIF('liste matchs'!$T$4:$T$51,G5,'liste matchs'!$U$4:$U$51)</f>
        <v>0</v>
      </c>
      <c r="J5" s="93"/>
      <c r="K5" s="107">
        <f>RANK(M5,$M$3:$M$6)</f>
        <v>3</v>
      </c>
      <c r="L5" s="101" t="str">
        <f>'poules-équipes'!H5</f>
        <v>ASPTT -16</v>
      </c>
      <c r="M5" s="99">
        <f>SUM(COUNTIF('liste matchs'!$L$5:$L$28,L5)*3,COUNTIF('liste matchs'!$P$5:$Q$28,L5)*2,COUNTIF('liste matchs'!$N$5:$N$28,L5)*1)</f>
        <v>0</v>
      </c>
      <c r="N5" s="102">
        <f>SUMIF('liste matchs'!$T$4:$T$51,L5,'liste matchs'!$U$4:$U$51)</f>
        <v>0</v>
      </c>
      <c r="O5" s="93"/>
      <c r="P5" s="104">
        <f>RANK(R5,$R$3:$R$6)</f>
        <v>3</v>
      </c>
      <c r="Q5" s="101" t="str">
        <f>'poules-équipes'!K5</f>
        <v>ASPTT -18</v>
      </c>
      <c r="R5" s="98">
        <f>SUM(COUNTIF('liste matchs'!$L$5:$L$28,Q5)*3,COUNTIF('liste matchs'!$P$5:$Q$28,Q5)*2,COUNTIF('liste matchs'!$N$5:$N$28,Q5)*1)</f>
        <v>0</v>
      </c>
      <c r="S5" s="102">
        <f>SUMIF('liste matchs'!$T$4:$T$51,Q5,'liste matchs'!$U$4:$U$51)</f>
        <v>0</v>
      </c>
    </row>
    <row r="6" spans="1:19" s="81" customFormat="1" ht="27" thickBot="1" x14ac:dyDescent="0.45">
      <c r="A6" s="104">
        <f>RANK(C6,$C$3:$C$6)</f>
        <v>3</v>
      </c>
      <c r="B6" s="101" t="str">
        <f>'poules-équipes'!B3</f>
        <v>abcdef</v>
      </c>
      <c r="C6" s="97">
        <f>SUM(COUNTIF('liste matchs'!$L$5:$L$28,B6)*3,COUNTIF('liste matchs'!$P$5:$Q$28,B6)*2,COUNTIF('liste matchs'!$N$5:$N$28,B6)*1)</f>
        <v>1</v>
      </c>
      <c r="D6" s="105">
        <f>SUMIF('liste matchs'!$T$4:$T$51,B6,'liste matchs'!$U$4:$U$51)</f>
        <v>-3</v>
      </c>
      <c r="F6" s="104">
        <f>RANK(H6,$H$3:$H$6)</f>
        <v>3</v>
      </c>
      <c r="G6" s="101" t="str">
        <f>'poules-équipes'!E6</f>
        <v>tt -14</v>
      </c>
      <c r="H6" s="104">
        <f>SUM(COUNTIF('liste matchs'!$L$5:$L$28,G6)*3,COUNTIF('liste matchs'!$P$5:$Q$28,G6)*2,COUNTIF('liste matchs'!$N$5:$N$28,G6)*1)</f>
        <v>0</v>
      </c>
      <c r="I6" s="105">
        <f>SUMIF('liste matchs'!$T$4:$T$51,G6,'liste matchs'!$U$4:$U$51)</f>
        <v>0</v>
      </c>
      <c r="J6" s="93"/>
      <c r="K6" s="104">
        <f>RANK(M6,$M$3:$M$6)</f>
        <v>3</v>
      </c>
      <c r="L6" s="101" t="str">
        <f>'poules-équipes'!H6</f>
        <v>alpac -16</v>
      </c>
      <c r="M6" s="104">
        <f>SUM(COUNTIF('liste matchs'!$L$5:$L$28,L6)*3,COUNTIF('liste matchs'!$P$5:$Q$28,L6)*2,COUNTIF('liste matchs'!$N$5:$N$28,L6)*1)</f>
        <v>0</v>
      </c>
      <c r="N6" s="105">
        <f>SUMIF('liste matchs'!$T$4:$T$51,L6,'liste matchs'!$U$4:$U$51)</f>
        <v>0</v>
      </c>
      <c r="O6" s="93"/>
      <c r="P6" s="100">
        <f>RANK(R6,$R$3:$R$6)</f>
        <v>3</v>
      </c>
      <c r="Q6" s="101" t="str">
        <f>'poules-équipes'!K6</f>
        <v>alpac -18</v>
      </c>
      <c r="R6" s="104">
        <f>SUM(COUNTIF('liste matchs'!$L$5:$L$28,Q6)*3,COUNTIF('liste matchs'!$P$5:$Q$28,Q6)*2,COUNTIF('liste matchs'!$N$5:$N$28,Q6)*1)</f>
        <v>0</v>
      </c>
      <c r="S6" s="105">
        <f>SUMIF('liste matchs'!$T$4:$T$51,Q6,'liste matchs'!$U$4:$U$51)</f>
        <v>0</v>
      </c>
    </row>
    <row r="13" spans="1:19" x14ac:dyDescent="0.25">
      <c r="C13" s="103"/>
    </row>
    <row r="14" spans="1:19" x14ac:dyDescent="0.25">
      <c r="A14" t="s">
        <v>29</v>
      </c>
      <c r="B14" t="s">
        <v>49</v>
      </c>
      <c r="C14" s="103"/>
    </row>
  </sheetData>
  <sortState ref="P3:S6">
    <sortCondition ref="P3:P6"/>
    <sortCondition descending="1" ref="R3:R6"/>
    <sortCondition descending="1" ref="S3:S6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57"/>
  <sheetViews>
    <sheetView showGridLines="0" showZeros="0" topLeftCell="B43" zoomScale="70" zoomScaleNormal="70" workbookViewId="0">
      <selection activeCell="P53" sqref="P53"/>
    </sheetView>
  </sheetViews>
  <sheetFormatPr baseColWidth="10" defaultRowHeight="15" x14ac:dyDescent="0.25"/>
  <cols>
    <col min="2" max="2" width="29" customWidth="1"/>
    <col min="3" max="3" width="8.140625" customWidth="1"/>
    <col min="4" max="4" width="11.5703125" customWidth="1"/>
    <col min="5" max="5" width="29" customWidth="1"/>
    <col min="6" max="6" width="8.140625" customWidth="1"/>
    <col min="8" max="8" width="29" style="1" customWidth="1"/>
    <col min="10" max="10" width="29" customWidth="1"/>
    <col min="11" max="11" width="8.140625" customWidth="1"/>
    <col min="13" max="13" width="29" style="1" customWidth="1"/>
    <col min="14" max="14" width="13.7109375" customWidth="1"/>
    <col min="15" max="15" width="7.5703125" customWidth="1"/>
    <col min="16" max="16" width="11.42578125" customWidth="1"/>
    <col min="17" max="17" width="13.7109375" customWidth="1"/>
    <col min="18" max="18" width="8.42578125" customWidth="1"/>
    <col min="20" max="20" width="13.7109375" customWidth="1"/>
  </cols>
  <sheetData>
    <row r="1" spans="1:17" ht="15.75" thickBot="1" x14ac:dyDescent="0.3"/>
    <row r="2" spans="1:17" ht="32.25" thickBot="1" x14ac:dyDescent="0.55000000000000004">
      <c r="A2" s="82"/>
      <c r="B2" s="82"/>
      <c r="C2" s="82"/>
      <c r="E2" s="83">
        <f>'poules-équipes'!B2</f>
        <v>-12</v>
      </c>
      <c r="F2" s="82"/>
      <c r="G2" s="82"/>
      <c r="H2" s="89"/>
      <c r="I2" s="82"/>
      <c r="J2" s="82"/>
      <c r="K2" s="82"/>
      <c r="L2" s="82"/>
      <c r="M2" s="89"/>
      <c r="N2" s="82"/>
    </row>
    <row r="3" spans="1:17" ht="32.25" thickBot="1" x14ac:dyDescent="0.55000000000000004">
      <c r="A3" s="82"/>
      <c r="B3" s="82"/>
      <c r="C3" s="82"/>
      <c r="D3" s="84"/>
      <c r="E3" s="82"/>
      <c r="F3" s="82"/>
      <c r="G3" s="82"/>
      <c r="H3" s="89"/>
      <c r="I3" s="82"/>
      <c r="J3" s="82"/>
      <c r="K3" s="82"/>
      <c r="L3" s="82"/>
      <c r="M3" s="89"/>
      <c r="N3" s="82"/>
    </row>
    <row r="4" spans="1:17" ht="32.25" thickBot="1" x14ac:dyDescent="0.55000000000000004">
      <c r="A4" s="82"/>
      <c r="B4" s="130" t="s">
        <v>38</v>
      </c>
      <c r="C4" s="131"/>
      <c r="D4" s="82"/>
      <c r="E4" s="130" t="s">
        <v>36</v>
      </c>
      <c r="F4" s="131"/>
      <c r="G4" s="82"/>
      <c r="H4" s="89"/>
      <c r="I4" s="82"/>
      <c r="J4" s="130" t="s">
        <v>37</v>
      </c>
      <c r="K4" s="131"/>
      <c r="L4" s="82"/>
      <c r="M4" s="89"/>
      <c r="N4" s="82"/>
    </row>
    <row r="5" spans="1:17" ht="32.25" thickBot="1" x14ac:dyDescent="0.55000000000000004">
      <c r="A5" s="82"/>
      <c r="B5" s="82"/>
      <c r="C5" s="82"/>
      <c r="D5" s="82"/>
      <c r="E5" s="85"/>
      <c r="F5" s="85"/>
      <c r="G5" s="85"/>
      <c r="H5" s="89"/>
      <c r="I5" s="82"/>
      <c r="J5" s="82"/>
      <c r="K5" s="82"/>
      <c r="L5" s="82"/>
      <c r="M5" s="89"/>
      <c r="N5" s="82"/>
    </row>
    <row r="6" spans="1:17" ht="37.5" customHeight="1" thickBot="1" x14ac:dyDescent="0.55000000000000004">
      <c r="A6" s="82"/>
      <c r="B6" s="83" t="str">
        <f>classement!B3</f>
        <v>ligne -12</v>
      </c>
      <c r="C6" s="83">
        <f>'liste matchs phase finale '!F4</f>
        <v>10</v>
      </c>
      <c r="D6" s="86"/>
      <c r="E6" s="86"/>
      <c r="F6" s="86"/>
      <c r="G6" s="86"/>
      <c r="H6" s="86"/>
      <c r="I6" s="86"/>
      <c r="J6" s="86"/>
      <c r="K6" s="86"/>
      <c r="L6" s="86"/>
      <c r="M6" s="89"/>
      <c r="N6" s="82"/>
    </row>
    <row r="7" spans="1:17" ht="37.5" customHeight="1" thickBot="1" x14ac:dyDescent="0.55000000000000004">
      <c r="A7" s="82"/>
      <c r="B7" s="86"/>
      <c r="C7" s="86"/>
      <c r="D7" s="86"/>
      <c r="E7" s="83" t="str">
        <f>IF(C6&lt;&gt;0,IF(C6&gt;C8,B6,B8),"")</f>
        <v>abcdef</v>
      </c>
      <c r="F7" s="83">
        <f>'liste matchs phase finale '!F16</f>
        <v>0</v>
      </c>
      <c r="G7" s="86"/>
      <c r="H7" s="86"/>
      <c r="I7" s="86"/>
      <c r="J7" s="83" t="str">
        <f>IF(C6&lt;&gt;0,IF(C6&lt;C8,B6,B8),"")</f>
        <v>ligne -12</v>
      </c>
      <c r="K7" s="83">
        <f>'liste matchs phase finale '!F12</f>
        <v>0</v>
      </c>
      <c r="L7" s="86"/>
      <c r="M7" s="89"/>
      <c r="N7" s="82"/>
    </row>
    <row r="8" spans="1:17" ht="37.5" customHeight="1" thickBot="1" x14ac:dyDescent="0.55000000000000004">
      <c r="A8" s="82"/>
      <c r="B8" s="83" t="str">
        <f>classement!B6</f>
        <v>abcdef</v>
      </c>
      <c r="C8" s="83">
        <f>'liste matchs phase finale '!G4</f>
        <v>12</v>
      </c>
      <c r="D8" s="86"/>
      <c r="E8" s="86"/>
      <c r="F8" s="86"/>
      <c r="G8" s="86"/>
      <c r="H8" s="87" t="s">
        <v>48</v>
      </c>
      <c r="I8" s="86"/>
      <c r="J8" s="86"/>
      <c r="K8" s="86"/>
      <c r="L8" s="86"/>
      <c r="M8" s="86" t="s">
        <v>46</v>
      </c>
      <c r="N8" s="82"/>
      <c r="P8" t="s">
        <v>41</v>
      </c>
      <c r="Q8" t="s">
        <v>42</v>
      </c>
    </row>
    <row r="9" spans="1:17" ht="37.5" customHeight="1" thickBot="1" x14ac:dyDescent="0.55000000000000004">
      <c r="A9" s="82"/>
      <c r="B9" s="86"/>
      <c r="C9" s="86"/>
      <c r="D9" s="86"/>
      <c r="E9" s="86"/>
      <c r="F9" s="86"/>
      <c r="G9" s="86"/>
      <c r="H9" s="83" t="str">
        <f>IF(F7&lt;&gt;0,IF(F7&gt;F11,E7,E11),"")</f>
        <v/>
      </c>
      <c r="I9" s="86"/>
      <c r="J9" s="86"/>
      <c r="K9" s="86"/>
      <c r="L9" s="86"/>
      <c r="M9" s="88" t="str">
        <f>IF(K7&lt;&gt;0,IF(K7&gt;K11,J7,J11),"")</f>
        <v/>
      </c>
      <c r="N9" s="82"/>
      <c r="P9" t="str">
        <f>IF(F7&lt;&gt;0,IF(F7&lt;F11,E7,E11),"")</f>
        <v/>
      </c>
      <c r="Q9" t="str">
        <f>IF(K7&lt;&gt;0,IF(K7&lt;K11,J7,J11),"")</f>
        <v/>
      </c>
    </row>
    <row r="10" spans="1:17" ht="37.5" customHeight="1" thickBot="1" x14ac:dyDescent="0.55000000000000004">
      <c r="A10" s="82"/>
      <c r="B10" s="83" t="str">
        <f>classement!B4</f>
        <v>thouaré -12</v>
      </c>
      <c r="C10" s="83">
        <f>'liste matchs phase finale '!F8</f>
        <v>6</v>
      </c>
      <c r="D10" s="86"/>
      <c r="E10" s="82"/>
      <c r="F10" s="82"/>
      <c r="G10" s="86"/>
      <c r="H10" s="86"/>
      <c r="I10" s="86"/>
      <c r="J10" s="86"/>
      <c r="K10" s="86"/>
      <c r="L10" s="86"/>
      <c r="M10" s="89"/>
      <c r="N10" s="82"/>
    </row>
    <row r="11" spans="1:17" ht="37.5" customHeight="1" thickBot="1" x14ac:dyDescent="0.55000000000000004">
      <c r="A11" s="82"/>
      <c r="B11" s="86"/>
      <c r="C11" s="86"/>
      <c r="D11" s="86"/>
      <c r="E11" s="83" t="str">
        <f>IF(C10&lt;&gt;0,IF(C10&gt;C12,B10,B12),"")</f>
        <v>alpac -12</v>
      </c>
      <c r="F11" s="83">
        <f>'liste matchs phase finale '!G16</f>
        <v>0</v>
      </c>
      <c r="G11" s="86"/>
      <c r="H11" s="86"/>
      <c r="I11" s="86"/>
      <c r="J11" s="83" t="str">
        <f>IF(C10&lt;&gt;0,IF(C10&lt;C12,B10,B12),"")</f>
        <v>thouaré -12</v>
      </c>
      <c r="K11" s="83">
        <f>'liste matchs phase finale '!G12</f>
        <v>0</v>
      </c>
      <c r="L11" s="86"/>
      <c r="M11" s="89"/>
      <c r="N11" s="82"/>
    </row>
    <row r="12" spans="1:17" ht="37.5" customHeight="1" thickBot="1" x14ac:dyDescent="0.55000000000000004">
      <c r="A12" s="82"/>
      <c r="B12" s="83" t="str">
        <f>classement!B5</f>
        <v>alpac -12</v>
      </c>
      <c r="C12" s="83">
        <f>'liste matchs phase finale '!G8</f>
        <v>7</v>
      </c>
      <c r="D12" s="86"/>
      <c r="E12" s="86"/>
      <c r="F12" s="86"/>
      <c r="G12" s="86"/>
      <c r="H12" s="86"/>
      <c r="I12" s="86"/>
      <c r="J12" s="86"/>
      <c r="K12" s="86"/>
      <c r="L12" s="86"/>
      <c r="M12" s="89"/>
      <c r="N12" s="82"/>
    </row>
    <row r="13" spans="1:17" ht="22.5" customHeight="1" x14ac:dyDescent="0.5">
      <c r="A13" s="86"/>
      <c r="B13" s="86"/>
      <c r="C13" s="86"/>
      <c r="D13" s="86"/>
      <c r="E13" s="86"/>
      <c r="F13" s="86"/>
      <c r="G13" s="86"/>
      <c r="H13" s="86"/>
      <c r="I13" s="86"/>
      <c r="J13" s="86"/>
      <c r="K13" s="86"/>
      <c r="L13" s="86"/>
      <c r="M13" s="89"/>
      <c r="N13" s="82"/>
    </row>
    <row r="14" spans="1:17" ht="55.5" customHeight="1" thickBot="1" x14ac:dyDescent="0.55000000000000004">
      <c r="A14" s="86"/>
      <c r="B14" s="86"/>
      <c r="C14" s="86"/>
      <c r="D14" s="86"/>
      <c r="E14" s="86"/>
      <c r="F14" s="86"/>
      <c r="G14" s="86"/>
      <c r="H14" s="86"/>
      <c r="I14" s="86"/>
      <c r="J14" s="86"/>
      <c r="K14" s="86"/>
      <c r="L14" s="86"/>
      <c r="M14" s="89"/>
      <c r="N14" s="82"/>
    </row>
    <row r="15" spans="1:17" ht="12" hidden="1" customHeight="1" thickBot="1" x14ac:dyDescent="0.55000000000000004">
      <c r="A15" s="86"/>
      <c r="B15" s="86"/>
      <c r="C15" s="86"/>
      <c r="D15" s="86"/>
      <c r="E15" s="86"/>
      <c r="F15" s="86"/>
      <c r="G15" s="86"/>
      <c r="H15" s="86"/>
      <c r="I15" s="86"/>
      <c r="J15" s="86"/>
      <c r="K15" s="86"/>
      <c r="L15" s="86"/>
      <c r="M15" s="89"/>
      <c r="N15" s="82"/>
    </row>
    <row r="16" spans="1:17" ht="31.5" customHeight="1" thickBot="1" x14ac:dyDescent="0.55000000000000004">
      <c r="A16" s="82"/>
      <c r="B16" s="82"/>
      <c r="C16" s="82"/>
      <c r="E16" s="83">
        <f>'poules-équipes'!E2</f>
        <v>-14</v>
      </c>
      <c r="F16" s="82"/>
      <c r="G16" s="82"/>
      <c r="H16" s="89"/>
      <c r="I16" s="82"/>
      <c r="J16" s="82"/>
      <c r="K16" s="82"/>
      <c r="L16" s="82"/>
      <c r="M16" s="89"/>
      <c r="N16" s="82"/>
    </row>
    <row r="17" spans="1:17" ht="31.5" customHeight="1" thickBot="1" x14ac:dyDescent="0.55000000000000004">
      <c r="A17" s="82"/>
      <c r="B17" s="82"/>
      <c r="C17" s="82"/>
      <c r="D17" s="84"/>
      <c r="E17" s="82"/>
      <c r="F17" s="82"/>
      <c r="G17" s="82"/>
      <c r="H17" s="89"/>
      <c r="I17" s="82"/>
      <c r="J17" s="82"/>
      <c r="K17" s="82"/>
      <c r="L17" s="82"/>
      <c r="M17" s="89"/>
      <c r="N17" s="82"/>
    </row>
    <row r="18" spans="1:17" ht="37.5" customHeight="1" thickBot="1" x14ac:dyDescent="0.55000000000000004">
      <c r="A18" s="82"/>
      <c r="B18" s="130" t="s">
        <v>38</v>
      </c>
      <c r="C18" s="131"/>
      <c r="D18" s="82"/>
      <c r="E18" s="130" t="s">
        <v>36</v>
      </c>
      <c r="F18" s="131"/>
      <c r="G18" s="82"/>
      <c r="H18" s="89"/>
      <c r="I18" s="82"/>
      <c r="J18" s="130" t="s">
        <v>37</v>
      </c>
      <c r="K18" s="131"/>
      <c r="L18" s="82"/>
      <c r="M18" s="89"/>
      <c r="N18" s="82"/>
    </row>
    <row r="19" spans="1:17" ht="37.5" customHeight="1" thickBot="1" x14ac:dyDescent="0.55000000000000004">
      <c r="A19" s="82"/>
      <c r="B19" s="82"/>
      <c r="C19" s="82"/>
      <c r="D19" s="82"/>
      <c r="E19" s="85"/>
      <c r="F19" s="85"/>
      <c r="G19" s="85"/>
      <c r="H19" s="89"/>
      <c r="I19" s="82"/>
      <c r="J19" s="82"/>
      <c r="K19" s="82"/>
      <c r="L19" s="82"/>
      <c r="M19" s="89"/>
      <c r="N19" s="82"/>
    </row>
    <row r="20" spans="1:17" ht="37.5" customHeight="1" thickBot="1" x14ac:dyDescent="0.55000000000000004">
      <c r="A20" s="82"/>
      <c r="B20" s="83" t="str">
        <f>classement!G3</f>
        <v>asptt-14</v>
      </c>
      <c r="C20" s="83">
        <f>'liste matchs phase finale '!F5</f>
        <v>5</v>
      </c>
      <c r="D20" s="86"/>
      <c r="E20" s="86"/>
      <c r="F20" s="86"/>
      <c r="G20" s="86"/>
      <c r="H20" s="86"/>
      <c r="I20" s="86"/>
      <c r="J20" s="86"/>
      <c r="K20" s="86"/>
      <c r="L20" s="86"/>
      <c r="M20" s="89"/>
      <c r="N20" s="82"/>
    </row>
    <row r="21" spans="1:17" ht="37.5" customHeight="1" thickBot="1" x14ac:dyDescent="0.55000000000000004">
      <c r="A21" s="82"/>
      <c r="B21" s="86"/>
      <c r="C21" s="86"/>
      <c r="D21" s="86"/>
      <c r="E21" s="83" t="str">
        <f>IF(C20&lt;&gt;0,IF(C20&gt;C22,B20,B22),"")</f>
        <v>tt -14</v>
      </c>
      <c r="F21" s="83">
        <f>'liste matchs phase finale '!F17</f>
        <v>0</v>
      </c>
      <c r="G21" s="86"/>
      <c r="H21" s="86"/>
      <c r="I21" s="86"/>
      <c r="J21" s="83" t="str">
        <f>IF(C20&lt;&gt;0,IF(C20&lt;C22,B20,B22),"")</f>
        <v>asptt-14</v>
      </c>
      <c r="K21" s="83">
        <f>'liste matchs phase finale '!F13</f>
        <v>0</v>
      </c>
      <c r="L21" s="86"/>
      <c r="M21" s="89"/>
      <c r="N21" s="82"/>
    </row>
    <row r="22" spans="1:17" ht="37.5" customHeight="1" thickBot="1" x14ac:dyDescent="0.55000000000000004">
      <c r="A22" s="82"/>
      <c r="B22" s="83" t="str">
        <f>classement!G6</f>
        <v>tt -14</v>
      </c>
      <c r="C22" s="83">
        <f>'liste matchs phase finale '!G5</f>
        <v>10</v>
      </c>
      <c r="D22" s="86"/>
      <c r="E22" s="86"/>
      <c r="F22" s="86"/>
      <c r="G22" s="86"/>
      <c r="H22" s="87" t="s">
        <v>47</v>
      </c>
      <c r="I22" s="86"/>
      <c r="J22" s="86"/>
      <c r="K22" s="86"/>
      <c r="L22" s="86"/>
      <c r="M22" s="86" t="s">
        <v>46</v>
      </c>
      <c r="N22" s="82"/>
      <c r="P22" t="s">
        <v>41</v>
      </c>
      <c r="Q22" t="s">
        <v>43</v>
      </c>
    </row>
    <row r="23" spans="1:17" ht="37.5" customHeight="1" thickBot="1" x14ac:dyDescent="0.55000000000000004">
      <c r="A23" s="82"/>
      <c r="B23" s="86"/>
      <c r="C23" s="86"/>
      <c r="D23" s="86"/>
      <c r="E23" s="86"/>
      <c r="F23" s="86"/>
      <c r="G23" s="86"/>
      <c r="H23" s="83" t="str">
        <f>IF(F21&lt;&gt;0,IF(F21&gt;F25,E21,E25),"")</f>
        <v/>
      </c>
      <c r="I23" s="86"/>
      <c r="J23" s="86"/>
      <c r="K23" s="86"/>
      <c r="L23" s="86"/>
      <c r="M23" s="88" t="str">
        <f>IF(K21&lt;&gt;0,IF(K21&gt;K25,J21,J25),"")</f>
        <v/>
      </c>
      <c r="N23" s="82"/>
      <c r="P23" t="str">
        <f>IF(F21&lt;&gt;0,IF(F21&lt;F25,E21,E25),"")</f>
        <v/>
      </c>
      <c r="Q23" t="str">
        <f>IF(K25&lt;&gt;0,IF(K21&lt;K25,J21,J25),"")</f>
        <v/>
      </c>
    </row>
    <row r="24" spans="1:17" ht="37.5" customHeight="1" thickBot="1" x14ac:dyDescent="0.55000000000000004">
      <c r="A24" s="82"/>
      <c r="B24" s="83" t="str">
        <f>classement!G4</f>
        <v>alpac - 14</v>
      </c>
      <c r="C24" s="83">
        <f>'liste matchs phase finale '!F9</f>
        <v>8</v>
      </c>
      <c r="D24" s="86"/>
      <c r="E24" s="82"/>
      <c r="F24" s="82"/>
      <c r="G24" s="86"/>
      <c r="H24" s="86"/>
      <c r="I24" s="86"/>
      <c r="J24" s="86"/>
      <c r="K24" s="86"/>
      <c r="L24" s="86"/>
      <c r="M24" s="89"/>
      <c r="N24" s="82"/>
    </row>
    <row r="25" spans="1:17" ht="37.5" customHeight="1" thickBot="1" x14ac:dyDescent="0.55000000000000004">
      <c r="A25" s="82"/>
      <c r="B25" s="86"/>
      <c r="C25" s="86"/>
      <c r="D25" s="86"/>
      <c r="E25" s="83" t="str">
        <f>IF(C24&lt;&gt;0,IF(C24&gt;C26,B24,B26),"")</f>
        <v>thouaré -14</v>
      </c>
      <c r="F25" s="83">
        <f>'liste matchs phase finale '!G17</f>
        <v>0</v>
      </c>
      <c r="G25" s="86"/>
      <c r="H25" s="86"/>
      <c r="I25" s="86"/>
      <c r="J25" s="83" t="str">
        <f>IF(C24&lt;&gt;0,IF(C24&lt;C26,B24,B26),"")</f>
        <v>alpac - 14</v>
      </c>
      <c r="K25" s="83">
        <f>'liste matchs phase finale '!G13</f>
        <v>0</v>
      </c>
      <c r="L25" s="86"/>
      <c r="M25" s="89"/>
      <c r="N25" s="82"/>
    </row>
    <row r="26" spans="1:17" ht="37.5" customHeight="1" thickBot="1" x14ac:dyDescent="0.55000000000000004">
      <c r="A26" s="82"/>
      <c r="B26" s="83" t="str">
        <f>classement!G5</f>
        <v>thouaré -14</v>
      </c>
      <c r="C26" s="83">
        <f>'liste matchs phase finale '!G9</f>
        <v>9</v>
      </c>
      <c r="D26" s="86"/>
      <c r="E26" s="86"/>
      <c r="F26" s="86"/>
      <c r="G26" s="86"/>
      <c r="H26" s="86"/>
      <c r="I26" s="86"/>
      <c r="J26" s="86"/>
      <c r="K26" s="86"/>
      <c r="L26" s="86"/>
      <c r="M26" s="89"/>
      <c r="N26" s="82"/>
    </row>
    <row r="27" spans="1:17" ht="22.5" customHeight="1" x14ac:dyDescent="0.5">
      <c r="A27" s="82"/>
      <c r="B27" s="82"/>
      <c r="C27" s="82"/>
      <c r="D27" s="82"/>
      <c r="E27" s="82"/>
      <c r="F27" s="82"/>
      <c r="G27" s="82"/>
      <c r="H27" s="89"/>
      <c r="I27" s="82"/>
      <c r="J27" s="82"/>
      <c r="K27" s="86"/>
      <c r="L27" s="86"/>
      <c r="M27" s="89"/>
      <c r="N27" s="82"/>
    </row>
    <row r="28" spans="1:17" ht="31.5" x14ac:dyDescent="0.5">
      <c r="A28" s="82"/>
      <c r="B28" s="82"/>
      <c r="C28" s="82"/>
      <c r="D28" s="82"/>
      <c r="E28" s="82"/>
      <c r="F28" s="82"/>
      <c r="G28" s="82"/>
      <c r="H28" s="89"/>
      <c r="I28" s="82"/>
      <c r="J28" s="82"/>
      <c r="K28" s="82"/>
      <c r="L28" s="82"/>
      <c r="M28" s="89"/>
      <c r="N28" s="82"/>
    </row>
    <row r="29" spans="1:17" ht="32.25" thickBot="1" x14ac:dyDescent="0.55000000000000004">
      <c r="A29" s="82"/>
      <c r="B29" s="82"/>
      <c r="C29" s="82"/>
      <c r="D29" s="82"/>
      <c r="E29" s="82"/>
      <c r="F29" s="82"/>
      <c r="G29" s="82"/>
      <c r="H29" s="89"/>
      <c r="I29" s="82"/>
      <c r="J29" s="82"/>
      <c r="K29" s="82"/>
      <c r="L29" s="82"/>
      <c r="M29" s="89"/>
      <c r="N29" s="82"/>
    </row>
    <row r="30" spans="1:17" ht="32.25" thickBot="1" x14ac:dyDescent="0.55000000000000004">
      <c r="A30" s="82"/>
      <c r="B30" s="82"/>
      <c r="C30" s="82"/>
      <c r="E30" s="83">
        <f>'poules-équipes'!H2</f>
        <v>-16</v>
      </c>
      <c r="F30" s="82"/>
      <c r="G30" s="82"/>
      <c r="H30" s="89"/>
      <c r="I30" s="82"/>
      <c r="J30" s="82"/>
      <c r="K30" s="82"/>
      <c r="L30" s="82"/>
      <c r="M30" s="89"/>
      <c r="N30" s="82"/>
    </row>
    <row r="31" spans="1:17" ht="32.25" thickBot="1" x14ac:dyDescent="0.55000000000000004">
      <c r="A31" s="82"/>
      <c r="B31" s="82"/>
      <c r="C31" s="82"/>
      <c r="D31" s="84"/>
      <c r="E31" s="82"/>
      <c r="F31" s="82"/>
      <c r="G31" s="82"/>
      <c r="H31" s="89"/>
      <c r="I31" s="82"/>
      <c r="J31" s="82"/>
      <c r="K31" s="82"/>
      <c r="L31" s="82"/>
      <c r="M31" s="89"/>
      <c r="N31" s="82"/>
    </row>
    <row r="32" spans="1:17" ht="37.5" customHeight="1" thickBot="1" x14ac:dyDescent="0.55000000000000004">
      <c r="A32" s="82"/>
      <c r="B32" s="130" t="s">
        <v>38</v>
      </c>
      <c r="C32" s="131"/>
      <c r="D32" s="82"/>
      <c r="E32" s="130" t="s">
        <v>36</v>
      </c>
      <c r="F32" s="131"/>
      <c r="G32" s="82"/>
      <c r="H32" s="89"/>
      <c r="I32" s="82"/>
      <c r="J32" s="130" t="s">
        <v>37</v>
      </c>
      <c r="K32" s="131"/>
      <c r="L32" s="82"/>
      <c r="M32" s="89"/>
      <c r="N32" s="82"/>
    </row>
    <row r="33" spans="1:17" ht="37.5" customHeight="1" thickBot="1" x14ac:dyDescent="0.55000000000000004">
      <c r="A33" s="82"/>
      <c r="B33" s="82"/>
      <c r="C33" s="82"/>
      <c r="D33" s="82"/>
      <c r="E33" s="85"/>
      <c r="F33" s="85"/>
      <c r="G33" s="85"/>
      <c r="H33" s="89"/>
      <c r="I33" s="82"/>
      <c r="J33" s="82"/>
      <c r="K33" s="82"/>
      <c r="L33" s="82"/>
      <c r="M33" s="89"/>
      <c r="N33" s="82"/>
    </row>
    <row r="34" spans="1:17" ht="37.5" customHeight="1" thickBot="1" x14ac:dyDescent="0.55000000000000004">
      <c r="A34" s="82"/>
      <c r="B34" s="83" t="str">
        <f>classement!L3</f>
        <v>thouaré -16</v>
      </c>
      <c r="C34" s="83">
        <f>'liste matchs phase finale '!F6</f>
        <v>8</v>
      </c>
      <c r="D34" s="86"/>
      <c r="E34" s="86"/>
      <c r="F34" s="86"/>
      <c r="G34" s="86"/>
      <c r="H34" s="86"/>
      <c r="I34" s="86"/>
      <c r="J34" s="86"/>
      <c r="K34" s="86"/>
      <c r="L34" s="86"/>
      <c r="M34" s="89"/>
      <c r="N34" s="82"/>
    </row>
    <row r="35" spans="1:17" ht="37.5" customHeight="1" thickBot="1" x14ac:dyDescent="0.55000000000000004">
      <c r="A35" s="82"/>
      <c r="B35" s="86"/>
      <c r="C35" s="86"/>
      <c r="D35" s="86"/>
      <c r="E35" s="83" t="str">
        <f>IF(C34&lt;&gt;0,IF(C34&gt;C36,B34,B36),"")</f>
        <v>alpac -16</v>
      </c>
      <c r="F35" s="83">
        <f>'liste matchs phase finale '!F18</f>
        <v>0</v>
      </c>
      <c r="G35" s="86"/>
      <c r="H35" s="86"/>
      <c r="I35" s="86"/>
      <c r="J35" s="83" t="str">
        <f>IF(C34&lt;&gt;0,IF(C34&lt;C36,B34,B36),"")</f>
        <v>thouaré -16</v>
      </c>
      <c r="K35" s="83">
        <f>'liste matchs phase finale '!F14</f>
        <v>0</v>
      </c>
      <c r="L35" s="86"/>
      <c r="M35" s="89"/>
      <c r="N35" s="82"/>
    </row>
    <row r="36" spans="1:17" ht="37.5" customHeight="1" thickBot="1" x14ac:dyDescent="0.55000000000000004">
      <c r="A36" s="82"/>
      <c r="B36" s="83" t="str">
        <f>classement!L6</f>
        <v>alpac -16</v>
      </c>
      <c r="C36" s="83">
        <f>'liste matchs phase finale '!G6</f>
        <v>9</v>
      </c>
      <c r="D36" s="86"/>
      <c r="E36" s="86"/>
      <c r="F36" s="86"/>
      <c r="G36" s="86"/>
      <c r="H36" s="87" t="s">
        <v>48</v>
      </c>
      <c r="I36" s="86"/>
      <c r="J36" s="86"/>
      <c r="K36" s="86"/>
      <c r="L36" s="86"/>
      <c r="M36" s="86" t="s">
        <v>46</v>
      </c>
      <c r="N36" s="82"/>
      <c r="P36" t="s">
        <v>41</v>
      </c>
      <c r="Q36" t="s">
        <v>42</v>
      </c>
    </row>
    <row r="37" spans="1:17" ht="37.5" customHeight="1" thickBot="1" x14ac:dyDescent="0.55000000000000004">
      <c r="A37" s="82"/>
      <c r="B37" s="86"/>
      <c r="C37" s="86"/>
      <c r="D37" s="86"/>
      <c r="E37" s="86"/>
      <c r="F37" s="86"/>
      <c r="G37" s="86"/>
      <c r="H37" s="83" t="str">
        <f>IF(F35&lt;&gt;0,IF(F35&gt;F39,E35,E39),"")</f>
        <v/>
      </c>
      <c r="I37" s="86"/>
      <c r="J37" s="86"/>
      <c r="K37" s="86"/>
      <c r="L37" s="86"/>
      <c r="M37" s="88" t="str">
        <f>IF(K35&lt;&gt;0,IF(K35&gt;K39,J35,J39),"")</f>
        <v/>
      </c>
      <c r="N37" s="82"/>
      <c r="P37" t="str">
        <f>IF(F35&lt;&gt;0,IF(F35&lt;F39,E35,E39),"")</f>
        <v/>
      </c>
      <c r="Q37" t="str">
        <f>IF(K35&lt;&gt;0,IF(K35&lt;K39,J35,J39),"")</f>
        <v/>
      </c>
    </row>
    <row r="38" spans="1:17" ht="37.5" customHeight="1" thickBot="1" x14ac:dyDescent="0.55000000000000004">
      <c r="A38" s="82"/>
      <c r="B38" s="83" t="str">
        <f>classement!L4</f>
        <v>aaaaaaaaa -16</v>
      </c>
      <c r="C38" s="83">
        <f>'liste matchs phase finale '!F10</f>
        <v>10</v>
      </c>
      <c r="D38" s="86"/>
      <c r="E38" s="82"/>
      <c r="F38" s="82"/>
      <c r="G38" s="86"/>
      <c r="H38" s="86"/>
      <c r="I38" s="86"/>
      <c r="J38" s="86"/>
      <c r="K38" s="86"/>
      <c r="L38" s="86"/>
      <c r="M38" s="89"/>
      <c r="N38" s="82"/>
    </row>
    <row r="39" spans="1:17" ht="37.5" customHeight="1" thickBot="1" x14ac:dyDescent="0.55000000000000004">
      <c r="A39" s="82"/>
      <c r="B39" s="86"/>
      <c r="C39" s="86"/>
      <c r="D39" s="86"/>
      <c r="E39" s="83" t="str">
        <f>IF(C38&lt;&gt;0,IF(C38&gt;C40,B38,B40),"")</f>
        <v>ASPTT -16</v>
      </c>
      <c r="F39" s="83">
        <f>'liste matchs phase finale '!G18</f>
        <v>0</v>
      </c>
      <c r="G39" s="86"/>
      <c r="H39" s="86"/>
      <c r="I39" s="86"/>
      <c r="J39" s="83" t="str">
        <f>IF(C38&lt;&gt;0,IF(C38&lt;C40,B38,B40),"")</f>
        <v>aaaaaaaaa -16</v>
      </c>
      <c r="K39" s="83">
        <f>'liste matchs phase finale '!G14</f>
        <v>0</v>
      </c>
      <c r="L39" s="86"/>
      <c r="M39" s="89"/>
      <c r="N39" s="82"/>
    </row>
    <row r="40" spans="1:17" ht="37.5" customHeight="1" thickBot="1" x14ac:dyDescent="0.55000000000000004">
      <c r="A40" s="82"/>
      <c r="B40" s="83" t="str">
        <f>classement!L5</f>
        <v>ASPTT -16</v>
      </c>
      <c r="C40" s="83">
        <f>'liste matchs phase finale '!G10</f>
        <v>12</v>
      </c>
      <c r="D40" s="86"/>
      <c r="E40" s="86"/>
      <c r="F40" s="86"/>
      <c r="G40" s="86"/>
      <c r="H40" s="86"/>
      <c r="I40" s="86"/>
      <c r="J40" s="86"/>
      <c r="K40" s="86"/>
      <c r="L40" s="86"/>
      <c r="M40" s="89"/>
      <c r="N40" s="82"/>
    </row>
    <row r="41" spans="1:17" ht="31.5" x14ac:dyDescent="0.5">
      <c r="A41" s="82"/>
      <c r="B41" s="82"/>
      <c r="C41" s="82"/>
      <c r="D41" s="82"/>
      <c r="E41" s="82"/>
      <c r="F41" s="82"/>
      <c r="G41" s="82"/>
      <c r="H41" s="89"/>
      <c r="I41" s="82"/>
      <c r="J41" s="82"/>
      <c r="K41" s="82"/>
      <c r="L41" s="82"/>
      <c r="M41" s="89"/>
      <c r="N41" s="82"/>
    </row>
    <row r="42" spans="1:17" ht="31.5" x14ac:dyDescent="0.5">
      <c r="A42" s="82"/>
      <c r="B42" s="82"/>
      <c r="C42" s="82"/>
      <c r="D42" s="82"/>
      <c r="E42" s="82"/>
      <c r="F42" s="82"/>
      <c r="G42" s="82"/>
      <c r="H42" s="89"/>
      <c r="I42" s="82"/>
      <c r="J42" s="82"/>
      <c r="K42" s="82"/>
      <c r="L42" s="82"/>
      <c r="M42" s="89"/>
      <c r="N42" s="82"/>
    </row>
    <row r="43" spans="1:17" ht="32.25" thickBot="1" x14ac:dyDescent="0.55000000000000004">
      <c r="A43" s="82"/>
      <c r="B43" s="82"/>
      <c r="C43" s="82"/>
      <c r="D43" s="82"/>
      <c r="E43" s="82"/>
      <c r="F43" s="82"/>
      <c r="G43" s="82"/>
      <c r="H43" s="89"/>
      <c r="I43" s="82"/>
      <c r="J43" s="82"/>
      <c r="K43" s="82"/>
      <c r="L43" s="82"/>
      <c r="M43" s="89"/>
      <c r="N43" s="82"/>
    </row>
    <row r="44" spans="1:17" ht="32.25" thickBot="1" x14ac:dyDescent="0.55000000000000004">
      <c r="A44" s="82"/>
      <c r="B44" s="82"/>
      <c r="C44" s="82"/>
      <c r="E44" s="83">
        <f>'poules-équipes'!K2</f>
        <v>-18</v>
      </c>
      <c r="F44" s="82"/>
      <c r="G44" s="82"/>
      <c r="H44" s="89"/>
      <c r="I44" s="82"/>
      <c r="J44" s="82"/>
      <c r="K44" s="82"/>
      <c r="L44" s="82"/>
      <c r="M44" s="89"/>
      <c r="N44" s="82"/>
    </row>
    <row r="45" spans="1:17" ht="32.25" thickBot="1" x14ac:dyDescent="0.55000000000000004">
      <c r="A45" s="82"/>
      <c r="B45" s="82"/>
      <c r="C45" s="82"/>
      <c r="D45" s="84"/>
      <c r="E45" s="82"/>
      <c r="F45" s="82"/>
      <c r="G45" s="82"/>
      <c r="H45" s="89"/>
      <c r="I45" s="82"/>
      <c r="J45" s="82"/>
      <c r="K45" s="82"/>
      <c r="L45" s="82"/>
      <c r="M45" s="89"/>
      <c r="N45" s="82"/>
    </row>
    <row r="46" spans="1:17" ht="37.5" customHeight="1" thickBot="1" x14ac:dyDescent="0.55000000000000004">
      <c r="A46" s="82"/>
      <c r="B46" s="130" t="s">
        <v>38</v>
      </c>
      <c r="C46" s="131"/>
      <c r="D46" s="82"/>
      <c r="E46" s="130" t="s">
        <v>36</v>
      </c>
      <c r="F46" s="131"/>
      <c r="G46" s="82"/>
      <c r="H46" s="89"/>
      <c r="I46" s="82"/>
      <c r="J46" s="130" t="s">
        <v>37</v>
      </c>
      <c r="K46" s="131"/>
      <c r="L46" s="82"/>
      <c r="M46" s="89"/>
      <c r="N46" s="82"/>
    </row>
    <row r="47" spans="1:17" ht="37.5" customHeight="1" thickBot="1" x14ac:dyDescent="0.55000000000000004">
      <c r="A47" s="82"/>
      <c r="B47" s="82"/>
      <c r="C47" s="82"/>
      <c r="D47" s="82"/>
      <c r="E47" s="85"/>
      <c r="F47" s="85"/>
      <c r="G47" s="85"/>
      <c r="H47" s="89"/>
      <c r="I47" s="82"/>
      <c r="J47" s="82"/>
      <c r="K47" s="82"/>
      <c r="L47" s="82"/>
      <c r="M47" s="89"/>
      <c r="N47" s="82"/>
    </row>
    <row r="48" spans="1:17" ht="37.5" customHeight="1" thickBot="1" x14ac:dyDescent="0.55000000000000004">
      <c r="A48" s="82"/>
      <c r="B48" s="83" t="str">
        <f>classement!Q3</f>
        <v>thouaré -18</v>
      </c>
      <c r="C48" s="83">
        <f>'liste matchs phase finale '!F7</f>
        <v>5</v>
      </c>
      <c r="D48" s="86"/>
      <c r="E48" s="86"/>
      <c r="F48" s="86"/>
      <c r="G48" s="86"/>
      <c r="H48" s="86"/>
      <c r="I48" s="86"/>
      <c r="J48" s="86"/>
      <c r="K48" s="86"/>
      <c r="L48" s="86"/>
      <c r="M48" s="89"/>
      <c r="N48" s="82"/>
    </row>
    <row r="49" spans="1:17" ht="37.5" customHeight="1" thickBot="1" x14ac:dyDescent="0.55000000000000004">
      <c r="A49" s="82"/>
      <c r="B49" s="86"/>
      <c r="C49" s="86"/>
      <c r="D49" s="86"/>
      <c r="E49" s="83" t="str">
        <f>IF(C48&lt;&gt;0,IF(C48&gt;C50,B48,B50),"")</f>
        <v>thouaré -18</v>
      </c>
      <c r="F49" s="83">
        <f>'liste matchs phase finale '!F19</f>
        <v>0</v>
      </c>
      <c r="G49" s="86"/>
      <c r="H49" s="86"/>
      <c r="I49" s="86"/>
      <c r="J49" s="83" t="str">
        <f>IF(C48&lt;&gt;0,IF(C48&lt;C50,B48,B50),"")</f>
        <v>alpac -18</v>
      </c>
      <c r="K49" s="83">
        <f>'liste matchs phase finale '!F15</f>
        <v>12</v>
      </c>
      <c r="L49" s="86"/>
      <c r="M49" s="89"/>
      <c r="N49" s="82"/>
    </row>
    <row r="50" spans="1:17" ht="37.5" customHeight="1" thickBot="1" x14ac:dyDescent="0.55000000000000004">
      <c r="A50" s="82"/>
      <c r="B50" s="83" t="str">
        <f>classement!Q6</f>
        <v>alpac -18</v>
      </c>
      <c r="C50" s="83">
        <f>'liste matchs phase finale '!G7</f>
        <v>4</v>
      </c>
      <c r="D50" s="86"/>
      <c r="E50" s="86"/>
      <c r="F50" s="86"/>
      <c r="G50" s="86"/>
      <c r="H50" s="87" t="s">
        <v>48</v>
      </c>
      <c r="I50" s="86"/>
      <c r="J50" s="86"/>
      <c r="K50" s="86"/>
      <c r="L50" s="86"/>
      <c r="M50" s="108" t="s">
        <v>46</v>
      </c>
      <c r="N50" s="82"/>
      <c r="P50" t="s">
        <v>44</v>
      </c>
      <c r="Q50" t="s">
        <v>42</v>
      </c>
    </row>
    <row r="51" spans="1:17" ht="37.5" customHeight="1" thickBot="1" x14ac:dyDescent="0.55000000000000004">
      <c r="A51" s="82"/>
      <c r="B51" s="86"/>
      <c r="C51" s="86"/>
      <c r="D51" s="86"/>
      <c r="E51" s="86"/>
      <c r="F51" s="86"/>
      <c r="G51" s="86"/>
      <c r="H51" s="83" t="str">
        <f>IF(F49&lt;&gt;0,IF(F49&gt;F53,E49,E53),"")</f>
        <v/>
      </c>
      <c r="I51" s="86"/>
      <c r="J51" s="86"/>
      <c r="K51" s="86"/>
      <c r="L51" s="86"/>
      <c r="M51" s="88" t="str">
        <f>IF(K49&lt;&gt;0,IF(K49&gt;K53,J49,J53),"")</f>
        <v>alpac -18</v>
      </c>
      <c r="N51" s="82"/>
      <c r="P51" t="str">
        <f>IF(F49&lt;&gt;0,IF(F49&lt;F53,E49,E53),"")</f>
        <v/>
      </c>
      <c r="Q51" t="str">
        <f>IF(K49&lt;&gt;0,IF(K49&lt;K53,J49,J53),"")</f>
        <v>lig -18</v>
      </c>
    </row>
    <row r="52" spans="1:17" ht="37.5" customHeight="1" thickBot="1" x14ac:dyDescent="0.55000000000000004">
      <c r="A52" s="82"/>
      <c r="B52" s="83" t="str">
        <f>classement!Q4</f>
        <v>lig -18</v>
      </c>
      <c r="C52" s="83">
        <f>'liste matchs phase finale '!F11</f>
        <v>14</v>
      </c>
      <c r="D52" s="86"/>
      <c r="E52" s="82"/>
      <c r="F52" s="82"/>
      <c r="G52" s="86"/>
      <c r="H52" s="86"/>
      <c r="I52" s="86"/>
      <c r="J52" s="86"/>
      <c r="K52" s="86"/>
      <c r="L52" s="86"/>
      <c r="M52" s="89"/>
      <c r="N52" s="82"/>
    </row>
    <row r="53" spans="1:17" ht="37.5" customHeight="1" thickBot="1" x14ac:dyDescent="0.55000000000000004">
      <c r="A53" s="82"/>
      <c r="B53" s="86"/>
      <c r="C53" s="86"/>
      <c r="D53" s="86"/>
      <c r="E53" s="83" t="str">
        <f>IF(C52&lt;&gt;0,IF(C52&gt;C54,B52,B54),"")</f>
        <v>ASPTT -18</v>
      </c>
      <c r="F53" s="83">
        <f>'liste matchs phase finale '!G19</f>
        <v>0</v>
      </c>
      <c r="G53" s="86"/>
      <c r="H53" s="86"/>
      <c r="I53" s="86"/>
      <c r="J53" s="83" t="str">
        <f>IF(C52&lt;&gt;0,IF(C52&lt;C54,B52,B54),"")</f>
        <v>lig -18</v>
      </c>
      <c r="K53" s="83">
        <f>'liste matchs phase finale '!G15</f>
        <v>11</v>
      </c>
      <c r="L53" s="86"/>
      <c r="M53" s="89"/>
      <c r="N53" s="82"/>
    </row>
    <row r="54" spans="1:17" ht="37.5" customHeight="1" thickBot="1" x14ac:dyDescent="0.55000000000000004">
      <c r="A54" s="82"/>
      <c r="B54" s="83" t="str">
        <f>classement!Q5</f>
        <v>ASPTT -18</v>
      </c>
      <c r="C54" s="83">
        <f>'liste matchs phase finale '!G11</f>
        <v>15</v>
      </c>
      <c r="D54" s="86"/>
      <c r="E54" s="86"/>
      <c r="F54" s="86"/>
      <c r="G54" s="86"/>
      <c r="H54" s="86"/>
      <c r="I54" s="86"/>
      <c r="J54" s="86"/>
      <c r="K54" s="86"/>
      <c r="L54" s="86"/>
      <c r="M54" s="89"/>
      <c r="N54" s="82"/>
    </row>
    <row r="55" spans="1:17" ht="31.5" x14ac:dyDescent="0.5">
      <c r="A55" s="82"/>
      <c r="B55" s="82"/>
      <c r="C55" s="82"/>
      <c r="D55" s="82"/>
      <c r="E55" s="82"/>
      <c r="F55" s="82"/>
      <c r="G55" s="82"/>
      <c r="H55" s="89"/>
      <c r="I55" s="82"/>
      <c r="J55" s="82"/>
      <c r="K55" s="82"/>
      <c r="L55" s="82"/>
      <c r="M55" s="89"/>
      <c r="N55" s="82"/>
    </row>
    <row r="56" spans="1:17" ht="18.75" x14ac:dyDescent="0.3">
      <c r="A56" s="39"/>
      <c r="B56" s="39"/>
      <c r="C56" s="39"/>
      <c r="D56" s="39"/>
      <c r="E56" s="39"/>
      <c r="F56" s="39"/>
      <c r="G56" s="39"/>
      <c r="H56" s="90"/>
      <c r="I56" s="39"/>
      <c r="J56" s="39"/>
      <c r="K56" s="39"/>
      <c r="L56" s="39"/>
      <c r="M56" s="90"/>
      <c r="N56" s="39"/>
    </row>
    <row r="57" spans="1:17" ht="18.75" x14ac:dyDescent="0.3">
      <c r="A57" s="39"/>
      <c r="B57" s="39"/>
      <c r="C57" s="39"/>
      <c r="D57" s="39"/>
      <c r="E57" s="39"/>
      <c r="F57" s="39"/>
      <c r="G57" s="39"/>
      <c r="H57" s="90"/>
      <c r="I57" s="39"/>
      <c r="J57" s="39"/>
      <c r="K57" s="39"/>
      <c r="L57" s="39"/>
      <c r="M57" s="90"/>
      <c r="N57" s="39"/>
    </row>
  </sheetData>
  <sheetProtection selectLockedCells="1"/>
  <mergeCells count="12">
    <mergeCell ref="B46:C46"/>
    <mergeCell ref="E46:F46"/>
    <mergeCell ref="J46:K46"/>
    <mergeCell ref="B32:C32"/>
    <mergeCell ref="E32:F32"/>
    <mergeCell ref="J32:K32"/>
    <mergeCell ref="B4:C4"/>
    <mergeCell ref="J4:K4"/>
    <mergeCell ref="E4:F4"/>
    <mergeCell ref="B18:C18"/>
    <mergeCell ref="E18:F18"/>
    <mergeCell ref="J18:K18"/>
  </mergeCells>
  <conditionalFormatting sqref="B6:C6">
    <cfRule type="expression" dxfId="48" priority="40">
      <formula>$C$6&gt;$C$8</formula>
    </cfRule>
  </conditionalFormatting>
  <conditionalFormatting sqref="B8:C8">
    <cfRule type="expression" dxfId="47" priority="39">
      <formula>$C$8&gt;$C$6</formula>
    </cfRule>
  </conditionalFormatting>
  <conditionalFormatting sqref="B10:C10">
    <cfRule type="expression" dxfId="46" priority="38">
      <formula>$C$10&gt;$C$12</formula>
    </cfRule>
  </conditionalFormatting>
  <conditionalFormatting sqref="B12:C12">
    <cfRule type="expression" dxfId="45" priority="37">
      <formula>$C$12&gt;$C$10</formula>
    </cfRule>
  </conditionalFormatting>
  <conditionalFormatting sqref="E7:F7">
    <cfRule type="expression" dxfId="44" priority="24">
      <formula>$F$7&gt;$F$11</formula>
    </cfRule>
    <cfRule type="expression" dxfId="43" priority="36">
      <formula>$F$7&gt;$F$11</formula>
    </cfRule>
  </conditionalFormatting>
  <conditionalFormatting sqref="E11:F11">
    <cfRule type="expression" dxfId="42" priority="23">
      <formula>$F$11&gt;$F$7</formula>
    </cfRule>
    <cfRule type="expression" dxfId="41" priority="35">
      <formula>$F$11&gt;$F$7</formula>
    </cfRule>
  </conditionalFormatting>
  <conditionalFormatting sqref="J21:K21">
    <cfRule type="expression" dxfId="40" priority="30">
      <formula>$K$21&gt;$K$25</formula>
    </cfRule>
    <cfRule type="expression" dxfId="39" priority="34">
      <formula>$K$21&gt;$K$25</formula>
    </cfRule>
  </conditionalFormatting>
  <conditionalFormatting sqref="J25:K25">
    <cfRule type="expression" dxfId="38" priority="29">
      <formula>$K$25&gt;$K$21</formula>
    </cfRule>
    <cfRule type="expression" dxfId="37" priority="33">
      <formula>$K$25&gt;$K$21</formula>
    </cfRule>
  </conditionalFormatting>
  <conditionalFormatting sqref="E21:F21">
    <cfRule type="expression" dxfId="36" priority="32">
      <formula>$F$21&gt;$F$25</formula>
    </cfRule>
  </conditionalFormatting>
  <conditionalFormatting sqref="E25:F25">
    <cfRule type="expression" dxfId="35" priority="31">
      <formula>$F$25&gt;$F$21</formula>
    </cfRule>
  </conditionalFormatting>
  <conditionalFormatting sqref="B20:C20">
    <cfRule type="expression" dxfId="34" priority="28">
      <formula>$C$20&gt;$C$22</formula>
    </cfRule>
  </conditionalFormatting>
  <conditionalFormatting sqref="B22:C22">
    <cfRule type="expression" dxfId="33" priority="27">
      <formula>$C$22&gt;$C$20</formula>
    </cfRule>
  </conditionalFormatting>
  <conditionalFormatting sqref="B24:C24">
    <cfRule type="expression" dxfId="32" priority="26">
      <formula>$C$24&gt;$C$26</formula>
    </cfRule>
  </conditionalFormatting>
  <conditionalFormatting sqref="B26:C26">
    <cfRule type="expression" dxfId="31" priority="25">
      <formula>$C$26&gt;$C$24</formula>
    </cfRule>
  </conditionalFormatting>
  <conditionalFormatting sqref="H9">
    <cfRule type="expression" dxfId="30" priority="22">
      <formula>$H$9&lt;&gt;0</formula>
    </cfRule>
  </conditionalFormatting>
  <conditionalFormatting sqref="J7:K7">
    <cfRule type="expression" dxfId="29" priority="21">
      <formula>$K$7&gt;$K$11</formula>
    </cfRule>
  </conditionalFormatting>
  <conditionalFormatting sqref="J11:K11">
    <cfRule type="expression" dxfId="28" priority="20">
      <formula>$K$11&gt;$K$7</formula>
    </cfRule>
  </conditionalFormatting>
  <conditionalFormatting sqref="H23">
    <cfRule type="expression" dxfId="27" priority="19">
      <formula>$H$23&lt;&gt;0</formula>
    </cfRule>
  </conditionalFormatting>
  <conditionalFormatting sqref="B34:C34">
    <cfRule type="expression" dxfId="26" priority="18">
      <formula>$C$34&gt;$C$36</formula>
    </cfRule>
  </conditionalFormatting>
  <conditionalFormatting sqref="B36:C36">
    <cfRule type="expression" dxfId="25" priority="17">
      <formula>$C$36&gt;$C$34</formula>
    </cfRule>
  </conditionalFormatting>
  <conditionalFormatting sqref="B38:C38">
    <cfRule type="expression" dxfId="24" priority="16">
      <formula>$C$38&gt;$C$40</formula>
    </cfRule>
  </conditionalFormatting>
  <conditionalFormatting sqref="B40:C40">
    <cfRule type="expression" dxfId="23" priority="15">
      <formula>$C$40&gt;$C$38</formula>
    </cfRule>
  </conditionalFormatting>
  <conditionalFormatting sqref="E35:F35">
    <cfRule type="expression" dxfId="22" priority="14">
      <formula>$F$35&gt;$F$39</formula>
    </cfRule>
  </conditionalFormatting>
  <conditionalFormatting sqref="E39:F39">
    <cfRule type="expression" dxfId="21" priority="13">
      <formula>$F$39&gt;$F$35</formula>
    </cfRule>
  </conditionalFormatting>
  <conditionalFormatting sqref="H37">
    <cfRule type="expression" dxfId="20" priority="12">
      <formula>$H$37&lt;&gt;0</formula>
    </cfRule>
  </conditionalFormatting>
  <conditionalFormatting sqref="J35:K35">
    <cfRule type="expression" dxfId="19" priority="11">
      <formula>$K$35&gt;$K$39</formula>
    </cfRule>
  </conditionalFormatting>
  <conditionalFormatting sqref="J39:K39">
    <cfRule type="expression" dxfId="18" priority="10">
      <formula>$K$39&gt;$K$35</formula>
    </cfRule>
  </conditionalFormatting>
  <conditionalFormatting sqref="B48:C48">
    <cfRule type="expression" dxfId="17" priority="9">
      <formula>$C$48&gt;$C$50</formula>
    </cfRule>
  </conditionalFormatting>
  <conditionalFormatting sqref="B50:C50">
    <cfRule type="expression" dxfId="16" priority="8">
      <formula>$C$50&gt;$C$48</formula>
    </cfRule>
  </conditionalFormatting>
  <conditionalFormatting sqref="B52:C52">
    <cfRule type="expression" dxfId="15" priority="7">
      <formula>$C$52&gt;$C$54</formula>
    </cfRule>
  </conditionalFormatting>
  <conditionalFormatting sqref="B54:C54">
    <cfRule type="expression" dxfId="14" priority="6">
      <formula>$C$54&gt;$C$52</formula>
    </cfRule>
  </conditionalFormatting>
  <conditionalFormatting sqref="E49:F49">
    <cfRule type="expression" dxfId="13" priority="5">
      <formula>$F$49&gt;$F$53</formula>
    </cfRule>
  </conditionalFormatting>
  <conditionalFormatting sqref="E53:F53">
    <cfRule type="expression" dxfId="12" priority="4">
      <formula>$F$53&gt;$F$49</formula>
    </cfRule>
  </conditionalFormatting>
  <conditionalFormatting sqref="H51">
    <cfRule type="expression" dxfId="11" priority="3">
      <formula>$H$51&lt;&gt;0</formula>
    </cfRule>
  </conditionalFormatting>
  <conditionalFormatting sqref="J49:K49">
    <cfRule type="expression" dxfId="10" priority="2">
      <formula>$K$49&gt;$K$53</formula>
    </cfRule>
  </conditionalFormatting>
  <conditionalFormatting sqref="J53:K53">
    <cfRule type="expression" dxfId="9" priority="1">
      <formula>$K$53&gt;$K$49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28"/>
  <sheetViews>
    <sheetView topLeftCell="A10" workbookViewId="0">
      <selection activeCell="G16" sqref="G16"/>
    </sheetView>
  </sheetViews>
  <sheetFormatPr baseColWidth="10" defaultRowHeight="15" x14ac:dyDescent="0.25"/>
  <cols>
    <col min="1" max="1" width="25.7109375" customWidth="1"/>
    <col min="2" max="2" width="15.7109375" customWidth="1"/>
    <col min="3" max="3" width="26.28515625" style="1" customWidth="1"/>
    <col min="4" max="4" width="24.28515625" customWidth="1"/>
    <col min="5" max="5" width="23.7109375" customWidth="1"/>
    <col min="6" max="6" width="13" customWidth="1"/>
    <col min="7" max="7" width="13.7109375" customWidth="1"/>
  </cols>
  <sheetData>
    <row r="1" spans="1:11" ht="15.75" thickBot="1" x14ac:dyDescent="0.3">
      <c r="A1" s="3" t="s">
        <v>9</v>
      </c>
      <c r="B1" s="6">
        <v>0.625</v>
      </c>
      <c r="D1" s="4" t="s">
        <v>8</v>
      </c>
      <c r="E1" s="7">
        <v>1.0416666666666666E-2</v>
      </c>
      <c r="G1" s="5" t="s">
        <v>7</v>
      </c>
      <c r="H1" s="8">
        <v>1.3888888888888889E-3</v>
      </c>
    </row>
    <row r="2" spans="1:11" ht="21" x14ac:dyDescent="0.35">
      <c r="A2" s="40"/>
      <c r="B2" s="40"/>
      <c r="C2" s="23"/>
      <c r="D2" s="40"/>
      <c r="E2" s="40"/>
      <c r="F2" s="40"/>
      <c r="G2" s="40"/>
      <c r="H2" s="40"/>
      <c r="I2" s="40"/>
      <c r="J2" s="40"/>
      <c r="K2" s="40"/>
    </row>
    <row r="3" spans="1:11" ht="21.75" thickBot="1" x14ac:dyDescent="0.4">
      <c r="A3" s="41" t="s">
        <v>2</v>
      </c>
      <c r="B3" s="41" t="s">
        <v>3</v>
      </c>
      <c r="C3" s="41" t="s">
        <v>39</v>
      </c>
      <c r="D3" s="41" t="s">
        <v>0</v>
      </c>
      <c r="E3" s="41" t="s">
        <v>12</v>
      </c>
      <c r="F3" s="41" t="s">
        <v>5</v>
      </c>
      <c r="G3" s="41" t="s">
        <v>6</v>
      </c>
      <c r="H3" s="40"/>
      <c r="I3" s="40"/>
      <c r="J3" s="40"/>
      <c r="K3" s="40"/>
    </row>
    <row r="4" spans="1:11" ht="21" x14ac:dyDescent="0.35">
      <c r="A4" s="48">
        <f>B1</f>
        <v>0.625</v>
      </c>
      <c r="B4" s="42">
        <f>'poules-équipes'!B2</f>
        <v>-12</v>
      </c>
      <c r="C4" s="42" t="s">
        <v>38</v>
      </c>
      <c r="D4" s="42" t="str">
        <f>'phase finale'!B6</f>
        <v>ligne -12</v>
      </c>
      <c r="E4" s="59" t="str">
        <f>'phase finale'!B8</f>
        <v>abcdef</v>
      </c>
      <c r="F4" s="71">
        <v>10</v>
      </c>
      <c r="G4" s="66">
        <v>12</v>
      </c>
      <c r="H4" s="40"/>
      <c r="I4" s="40"/>
      <c r="J4" s="40"/>
      <c r="K4" s="40"/>
    </row>
    <row r="5" spans="1:11" ht="21" x14ac:dyDescent="0.35">
      <c r="A5" s="49">
        <f>IF(OR(E4=0,D4=0),A4,A4+$E$1+$H$1)</f>
        <v>0.63680555555555551</v>
      </c>
      <c r="B5" s="43">
        <f>'poules-équipes'!E2</f>
        <v>-14</v>
      </c>
      <c r="C5" s="43" t="s">
        <v>38</v>
      </c>
      <c r="D5" s="43" t="str">
        <f>'phase finale'!B20</f>
        <v>asptt-14</v>
      </c>
      <c r="E5" s="60" t="str">
        <f>'phase finale'!B22</f>
        <v>tt -14</v>
      </c>
      <c r="F5" s="72">
        <v>5</v>
      </c>
      <c r="G5" s="67">
        <v>10</v>
      </c>
      <c r="H5" s="40"/>
      <c r="I5" s="40"/>
      <c r="J5" s="40"/>
      <c r="K5" s="40"/>
    </row>
    <row r="6" spans="1:11" ht="21" x14ac:dyDescent="0.35">
      <c r="A6" s="49">
        <f t="shared" ref="A6:A19" si="0">IF(OR(E6=0,D6=0),A5,A5+$E$1+$H$1)</f>
        <v>0.64861111111111103</v>
      </c>
      <c r="B6" s="43">
        <f>'poules-équipes'!H2</f>
        <v>-16</v>
      </c>
      <c r="C6" s="43" t="s">
        <v>38</v>
      </c>
      <c r="D6" s="43" t="str">
        <f>'phase finale'!B34</f>
        <v>thouaré -16</v>
      </c>
      <c r="E6" s="60" t="str">
        <f>'phase finale'!B36</f>
        <v>alpac -16</v>
      </c>
      <c r="F6" s="72">
        <v>8</v>
      </c>
      <c r="G6" s="67">
        <v>9</v>
      </c>
      <c r="H6" s="40"/>
      <c r="I6" s="40"/>
      <c r="J6" s="40"/>
      <c r="K6" s="40"/>
    </row>
    <row r="7" spans="1:11" ht="21" x14ac:dyDescent="0.35">
      <c r="A7" s="49">
        <f t="shared" si="0"/>
        <v>0.66041666666666654</v>
      </c>
      <c r="B7" s="43">
        <f>'poules-équipes'!K2</f>
        <v>-18</v>
      </c>
      <c r="C7" s="43" t="s">
        <v>38</v>
      </c>
      <c r="D7" s="43" t="str">
        <f>'phase finale'!B48</f>
        <v>thouaré -18</v>
      </c>
      <c r="E7" s="60" t="str">
        <f>'phase finale'!B50</f>
        <v>alpac -18</v>
      </c>
      <c r="F7" s="72">
        <v>5</v>
      </c>
      <c r="G7" s="67">
        <v>4</v>
      </c>
      <c r="H7" s="40"/>
      <c r="I7" s="40"/>
      <c r="J7" s="40"/>
      <c r="K7" s="40"/>
    </row>
    <row r="8" spans="1:11" ht="21" x14ac:dyDescent="0.35">
      <c r="A8" s="49">
        <f t="shared" si="0"/>
        <v>0.67222222222222205</v>
      </c>
      <c r="B8" s="43">
        <v>-12</v>
      </c>
      <c r="C8" s="43" t="s">
        <v>38</v>
      </c>
      <c r="D8" s="43" t="str">
        <f>'phase finale'!B10</f>
        <v>thouaré -12</v>
      </c>
      <c r="E8" s="60" t="str">
        <f>'phase finale'!B12</f>
        <v>alpac -12</v>
      </c>
      <c r="F8" s="72">
        <v>6</v>
      </c>
      <c r="G8" s="67">
        <v>7</v>
      </c>
      <c r="H8" s="40"/>
      <c r="I8" s="40"/>
      <c r="J8" s="40"/>
      <c r="K8" s="40"/>
    </row>
    <row r="9" spans="1:11" ht="21" x14ac:dyDescent="0.35">
      <c r="A9" s="49">
        <f t="shared" si="0"/>
        <v>0.68402777777777757</v>
      </c>
      <c r="B9" s="43">
        <v>-14</v>
      </c>
      <c r="C9" s="43" t="s">
        <v>38</v>
      </c>
      <c r="D9" s="43" t="str">
        <f>'phase finale'!B24</f>
        <v>alpac - 14</v>
      </c>
      <c r="E9" s="60" t="str">
        <f>'phase finale'!B26</f>
        <v>thouaré -14</v>
      </c>
      <c r="F9" s="72">
        <v>8</v>
      </c>
      <c r="G9" s="67">
        <v>9</v>
      </c>
      <c r="H9" s="40"/>
      <c r="I9" s="40"/>
      <c r="J9" s="40"/>
      <c r="K9" s="40"/>
    </row>
    <row r="10" spans="1:11" ht="21" x14ac:dyDescent="0.35">
      <c r="A10" s="49">
        <f t="shared" si="0"/>
        <v>0.69583333333333308</v>
      </c>
      <c r="B10" s="43">
        <v>-16</v>
      </c>
      <c r="C10" s="43" t="s">
        <v>38</v>
      </c>
      <c r="D10" s="43" t="str">
        <f>'phase finale'!B38</f>
        <v>aaaaaaaaa -16</v>
      </c>
      <c r="E10" s="60" t="str">
        <f>'phase finale'!B40</f>
        <v>ASPTT -16</v>
      </c>
      <c r="F10" s="72">
        <v>10</v>
      </c>
      <c r="G10" s="67">
        <v>12</v>
      </c>
      <c r="H10" s="40"/>
      <c r="I10" s="40"/>
      <c r="J10" s="40"/>
      <c r="K10" s="40"/>
    </row>
    <row r="11" spans="1:11" ht="21.75" thickBot="1" x14ac:dyDescent="0.4">
      <c r="A11" s="50">
        <f t="shared" si="0"/>
        <v>0.7076388888888886</v>
      </c>
      <c r="B11" s="46">
        <v>-18</v>
      </c>
      <c r="C11" s="46" t="s">
        <v>38</v>
      </c>
      <c r="D11" s="46" t="str">
        <f>'phase finale'!B52</f>
        <v>lig -18</v>
      </c>
      <c r="E11" s="61" t="str">
        <f>'phase finale'!B54</f>
        <v>ASPTT -18</v>
      </c>
      <c r="F11" s="73">
        <v>14</v>
      </c>
      <c r="G11" s="68">
        <v>15</v>
      </c>
      <c r="H11" s="40"/>
      <c r="I11" s="40"/>
      <c r="J11" s="40"/>
      <c r="K11" s="40"/>
    </row>
    <row r="12" spans="1:11" ht="21" x14ac:dyDescent="0.35">
      <c r="A12" s="48">
        <f t="shared" si="0"/>
        <v>0.71944444444444411</v>
      </c>
      <c r="B12" s="42">
        <v>-12</v>
      </c>
      <c r="C12" s="42" t="s">
        <v>37</v>
      </c>
      <c r="D12" s="47" t="str">
        <f>'phase finale'!J7</f>
        <v>ligne -12</v>
      </c>
      <c r="E12" s="62" t="str">
        <f>'phase finale'!J11</f>
        <v>thouaré -12</v>
      </c>
      <c r="F12" s="71"/>
      <c r="G12" s="66"/>
      <c r="H12" s="40"/>
      <c r="I12" s="40"/>
      <c r="J12" s="40"/>
      <c r="K12" s="40"/>
    </row>
    <row r="13" spans="1:11" ht="21" x14ac:dyDescent="0.35">
      <c r="A13" s="49">
        <f t="shared" si="0"/>
        <v>0.73124999999999962</v>
      </c>
      <c r="B13" s="43">
        <v>-14</v>
      </c>
      <c r="C13" s="43" t="s">
        <v>37</v>
      </c>
      <c r="D13" s="46" t="str">
        <f>'phase finale'!J21</f>
        <v>asptt-14</v>
      </c>
      <c r="E13" s="61" t="str">
        <f>'phase finale'!J25</f>
        <v>alpac - 14</v>
      </c>
      <c r="F13" s="72"/>
      <c r="G13" s="67"/>
      <c r="H13" s="40"/>
      <c r="I13" s="40"/>
      <c r="J13" s="40"/>
      <c r="K13" s="40"/>
    </row>
    <row r="14" spans="1:11" ht="21" x14ac:dyDescent="0.35">
      <c r="A14" s="49">
        <f t="shared" si="0"/>
        <v>0.74305555555555514</v>
      </c>
      <c r="B14" s="43">
        <v>-16</v>
      </c>
      <c r="C14" s="43" t="s">
        <v>37</v>
      </c>
      <c r="D14" s="46" t="str">
        <f>'phase finale'!J35</f>
        <v>thouaré -16</v>
      </c>
      <c r="E14" s="61" t="str">
        <f>'phase finale'!J39</f>
        <v>aaaaaaaaa -16</v>
      </c>
      <c r="F14" s="72"/>
      <c r="G14" s="67"/>
      <c r="H14" s="40"/>
      <c r="I14" s="40"/>
      <c r="J14" s="40"/>
      <c r="K14" s="40"/>
    </row>
    <row r="15" spans="1:11" ht="21.75" thickBot="1" x14ac:dyDescent="0.4">
      <c r="A15" s="51">
        <f t="shared" si="0"/>
        <v>0.75486111111111065</v>
      </c>
      <c r="B15" s="44">
        <v>-18</v>
      </c>
      <c r="C15" s="44" t="s">
        <v>37</v>
      </c>
      <c r="D15" s="44" t="str">
        <f>'phase finale'!J49</f>
        <v>alpac -18</v>
      </c>
      <c r="E15" s="63" t="str">
        <f>'phase finale'!J53</f>
        <v>lig -18</v>
      </c>
      <c r="F15" s="74">
        <v>12</v>
      </c>
      <c r="G15" s="69">
        <v>11</v>
      </c>
      <c r="H15" s="40"/>
      <c r="I15" s="40"/>
      <c r="J15" s="40"/>
      <c r="K15" s="40"/>
    </row>
    <row r="16" spans="1:11" ht="21" x14ac:dyDescent="0.35">
      <c r="A16" s="58">
        <f t="shared" si="0"/>
        <v>0.76666666666666616</v>
      </c>
      <c r="B16" s="45">
        <v>-12</v>
      </c>
      <c r="C16" s="45" t="s">
        <v>36</v>
      </c>
      <c r="D16" s="45" t="str">
        <f>'phase finale'!E7</f>
        <v>abcdef</v>
      </c>
      <c r="E16" s="64" t="str">
        <f>'phase finale'!E11</f>
        <v>alpac -12</v>
      </c>
      <c r="F16" s="75"/>
      <c r="G16" s="70"/>
      <c r="H16" s="40"/>
      <c r="I16" s="40"/>
      <c r="J16" s="40"/>
      <c r="K16" s="40"/>
    </row>
    <row r="17" spans="1:11" ht="21" x14ac:dyDescent="0.35">
      <c r="A17" s="49">
        <f t="shared" si="0"/>
        <v>0.77847222222222168</v>
      </c>
      <c r="B17" s="43">
        <v>-14</v>
      </c>
      <c r="C17" s="43" t="s">
        <v>36</v>
      </c>
      <c r="D17" s="43" t="str">
        <f>'phase finale'!E21</f>
        <v>tt -14</v>
      </c>
      <c r="E17" s="60" t="str">
        <f>'phase finale'!E25</f>
        <v>thouaré -14</v>
      </c>
      <c r="F17" s="72"/>
      <c r="G17" s="67"/>
      <c r="H17" s="40"/>
      <c r="I17" s="40"/>
      <c r="J17" s="40"/>
      <c r="K17" s="40"/>
    </row>
    <row r="18" spans="1:11" ht="21" x14ac:dyDescent="0.35">
      <c r="A18" s="49">
        <f t="shared" si="0"/>
        <v>0.79027777777777719</v>
      </c>
      <c r="B18" s="43">
        <v>-16</v>
      </c>
      <c r="C18" s="43" t="s">
        <v>36</v>
      </c>
      <c r="D18" s="43" t="str">
        <f>'phase finale'!E35</f>
        <v>alpac -16</v>
      </c>
      <c r="E18" s="60" t="str">
        <f>'phase finale'!E39</f>
        <v>ASPTT -16</v>
      </c>
      <c r="F18" s="72"/>
      <c r="G18" s="67"/>
      <c r="H18" s="40"/>
      <c r="I18" s="40"/>
      <c r="J18" s="40"/>
      <c r="K18" s="40"/>
    </row>
    <row r="19" spans="1:11" ht="21.75" thickBot="1" x14ac:dyDescent="0.4">
      <c r="A19" s="51">
        <f t="shared" si="0"/>
        <v>0.8020833333333327</v>
      </c>
      <c r="B19" s="44">
        <v>-18</v>
      </c>
      <c r="C19" s="44" t="s">
        <v>36</v>
      </c>
      <c r="D19" s="44" t="str">
        <f>'phase finale'!E49</f>
        <v>thouaré -18</v>
      </c>
      <c r="E19" s="65" t="str">
        <f>'phase finale'!E53</f>
        <v>ASPTT -18</v>
      </c>
      <c r="F19" s="74"/>
      <c r="G19" s="69"/>
      <c r="H19" s="40"/>
      <c r="I19" s="40"/>
      <c r="J19" s="40"/>
      <c r="K19" s="40"/>
    </row>
    <row r="20" spans="1:11" ht="21" x14ac:dyDescent="0.35">
      <c r="A20" s="40"/>
      <c r="B20" s="40"/>
      <c r="C20" s="23"/>
      <c r="D20" s="40"/>
      <c r="E20" s="40"/>
      <c r="F20" s="40"/>
      <c r="G20" s="40"/>
      <c r="H20" s="40"/>
      <c r="I20" s="40"/>
      <c r="J20" s="40"/>
      <c r="K20" s="40"/>
    </row>
    <row r="21" spans="1:11" ht="21" x14ac:dyDescent="0.35">
      <c r="A21" s="40"/>
      <c r="B21" s="40"/>
      <c r="C21" s="23"/>
      <c r="D21" s="40"/>
      <c r="E21" s="40"/>
      <c r="F21" s="40"/>
      <c r="G21" s="40"/>
      <c r="H21" s="40"/>
      <c r="I21" s="40"/>
      <c r="J21" s="40"/>
      <c r="K21" s="40"/>
    </row>
    <row r="22" spans="1:11" ht="21" x14ac:dyDescent="0.35">
      <c r="A22" s="40"/>
      <c r="B22" s="40"/>
      <c r="C22" s="23"/>
      <c r="D22" s="40"/>
      <c r="E22" s="40"/>
      <c r="F22" s="40"/>
      <c r="G22" s="40"/>
      <c r="H22" s="40"/>
      <c r="I22" s="40"/>
      <c r="J22" s="40"/>
      <c r="K22" s="40"/>
    </row>
    <row r="23" spans="1:11" ht="21" x14ac:dyDescent="0.35">
      <c r="A23" s="40"/>
      <c r="B23" s="40"/>
      <c r="C23" s="23"/>
      <c r="D23" s="40"/>
      <c r="E23" s="40"/>
      <c r="F23" s="40"/>
      <c r="G23" s="40"/>
      <c r="H23" s="40"/>
      <c r="I23" s="40"/>
      <c r="J23" s="40"/>
      <c r="K23" s="40"/>
    </row>
    <row r="24" spans="1:11" ht="21" x14ac:dyDescent="0.35">
      <c r="A24" s="40"/>
      <c r="B24" s="40"/>
      <c r="C24" s="23"/>
      <c r="D24" s="40"/>
      <c r="E24" s="40"/>
      <c r="F24" s="40"/>
      <c r="G24" s="40"/>
      <c r="H24" s="40"/>
      <c r="I24" s="40"/>
      <c r="J24" s="40"/>
      <c r="K24" s="40"/>
    </row>
    <row r="25" spans="1:11" ht="21" x14ac:dyDescent="0.35">
      <c r="A25" s="40"/>
      <c r="B25" s="40"/>
      <c r="C25" s="23"/>
      <c r="D25" s="40"/>
      <c r="E25" s="40"/>
      <c r="F25" s="40"/>
      <c r="G25" s="40"/>
      <c r="H25" s="40"/>
      <c r="I25" s="40"/>
      <c r="J25" s="40"/>
      <c r="K25" s="40"/>
    </row>
    <row r="26" spans="1:11" ht="21" x14ac:dyDescent="0.35">
      <c r="A26" s="40"/>
      <c r="B26" s="40"/>
      <c r="C26" s="23"/>
      <c r="D26" s="40"/>
      <c r="E26" s="40"/>
      <c r="F26" s="40"/>
      <c r="G26" s="40"/>
      <c r="H26" s="40"/>
      <c r="I26" s="40"/>
      <c r="J26" s="40"/>
      <c r="K26" s="40"/>
    </row>
    <row r="27" spans="1:11" ht="21" x14ac:dyDescent="0.35">
      <c r="A27" s="40"/>
      <c r="B27" s="40"/>
      <c r="C27" s="23"/>
      <c r="D27" s="40"/>
      <c r="E27" s="40"/>
      <c r="F27" s="40"/>
      <c r="G27" s="40"/>
      <c r="H27" s="40"/>
      <c r="I27" s="40"/>
      <c r="J27" s="40"/>
      <c r="K27" s="40"/>
    </row>
    <row r="28" spans="1:11" ht="21" x14ac:dyDescent="0.35">
      <c r="A28" s="40"/>
      <c r="B28" s="40"/>
      <c r="C28" s="23"/>
      <c r="D28" s="40"/>
      <c r="E28" s="40"/>
      <c r="F28" s="40"/>
      <c r="G28" s="40"/>
      <c r="H28" s="40"/>
      <c r="I28" s="40"/>
      <c r="J28" s="40"/>
      <c r="K28" s="40"/>
    </row>
  </sheetData>
  <sheetProtection selectLockedCells="1"/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7"/>
  <sheetViews>
    <sheetView workbookViewId="0">
      <selection activeCell="E7" sqref="E7"/>
    </sheetView>
  </sheetViews>
  <sheetFormatPr baseColWidth="10" defaultRowHeight="15" x14ac:dyDescent="0.25"/>
  <cols>
    <col min="2" max="2" width="27.28515625" customWidth="1"/>
    <col min="5" max="5" width="27.28515625" customWidth="1"/>
    <col min="8" max="8" width="27.28515625" customWidth="1"/>
    <col min="11" max="11" width="27.28515625" customWidth="1"/>
  </cols>
  <sheetData>
    <row r="1" spans="1:11" ht="15.75" thickBot="1" x14ac:dyDescent="0.3"/>
    <row r="2" spans="1:11" ht="27" thickBot="1" x14ac:dyDescent="0.45">
      <c r="A2" s="132">
        <f>'poules-équipes'!B2</f>
        <v>-12</v>
      </c>
      <c r="B2" s="133"/>
      <c r="D2" s="132">
        <f>'poules-équipes'!E2</f>
        <v>-14</v>
      </c>
      <c r="E2" s="133"/>
      <c r="G2" s="132">
        <f>'poules-équipes'!H2</f>
        <v>-16</v>
      </c>
      <c r="H2" s="133"/>
      <c r="J2" s="134">
        <f>'poules-équipes'!K2</f>
        <v>-18</v>
      </c>
      <c r="K2" s="135"/>
    </row>
    <row r="3" spans="1:11" ht="24" customHeight="1" thickBot="1" x14ac:dyDescent="0.4">
      <c r="A3" s="78" t="s">
        <v>29</v>
      </c>
      <c r="B3" s="79" t="s">
        <v>40</v>
      </c>
      <c r="D3" s="78" t="s">
        <v>29</v>
      </c>
      <c r="E3" s="79" t="s">
        <v>40</v>
      </c>
      <c r="G3" s="78" t="s">
        <v>29</v>
      </c>
      <c r="H3" s="79" t="s">
        <v>40</v>
      </c>
      <c r="J3" s="78" t="s">
        <v>29</v>
      </c>
      <c r="K3" s="79" t="s">
        <v>40</v>
      </c>
    </row>
    <row r="4" spans="1:11" ht="23.25" x14ac:dyDescent="0.35">
      <c r="A4" s="76">
        <v>1</v>
      </c>
      <c r="B4" s="77" t="str">
        <f>'phase finale'!H9</f>
        <v/>
      </c>
      <c r="D4" s="76">
        <v>1</v>
      </c>
      <c r="E4" s="77" t="str">
        <f>'phase finale'!H23</f>
        <v/>
      </c>
      <c r="G4" s="76">
        <v>1</v>
      </c>
      <c r="H4" s="77" t="str">
        <f>'phase finale'!H37</f>
        <v/>
      </c>
      <c r="J4" s="76">
        <v>1</v>
      </c>
      <c r="K4" s="77" t="str">
        <f>'phase finale'!H51</f>
        <v/>
      </c>
    </row>
    <row r="5" spans="1:11" ht="23.25" x14ac:dyDescent="0.35">
      <c r="A5" s="52">
        <v>2</v>
      </c>
      <c r="B5" s="53" t="str">
        <f>'phase finale'!P9</f>
        <v/>
      </c>
      <c r="D5" s="52">
        <v>2</v>
      </c>
      <c r="E5" s="53" t="str">
        <f>'phase finale'!P23</f>
        <v/>
      </c>
      <c r="G5" s="52">
        <v>2</v>
      </c>
      <c r="H5" s="53" t="str">
        <f>'phase finale'!P37</f>
        <v/>
      </c>
      <c r="J5" s="52">
        <v>2</v>
      </c>
      <c r="K5" s="53" t="str">
        <f>'phase finale'!P51</f>
        <v/>
      </c>
    </row>
    <row r="6" spans="1:11" ht="23.25" x14ac:dyDescent="0.35">
      <c r="A6" s="52">
        <v>3</v>
      </c>
      <c r="B6" s="53" t="str">
        <f>'phase finale'!M9</f>
        <v/>
      </c>
      <c r="D6" s="52">
        <v>3</v>
      </c>
      <c r="E6" s="53" t="str">
        <f>'phase finale'!M23</f>
        <v/>
      </c>
      <c r="G6" s="52">
        <v>3</v>
      </c>
      <c r="H6" s="53" t="str">
        <f>'phase finale'!M37</f>
        <v/>
      </c>
      <c r="J6" s="52">
        <v>3</v>
      </c>
      <c r="K6" s="53" t="str">
        <f>'phase finale'!M51</f>
        <v>alpac -18</v>
      </c>
    </row>
    <row r="7" spans="1:11" ht="24" thickBot="1" x14ac:dyDescent="0.4">
      <c r="A7" s="54">
        <v>4</v>
      </c>
      <c r="B7" s="55" t="str">
        <f>'phase finale'!Q9</f>
        <v/>
      </c>
      <c r="D7" s="54">
        <v>4</v>
      </c>
      <c r="E7" s="55" t="str">
        <f>'phase finale'!Q23</f>
        <v/>
      </c>
      <c r="G7" s="54">
        <v>4</v>
      </c>
      <c r="H7" s="55" t="str">
        <f>'phase finale'!Q37</f>
        <v/>
      </c>
      <c r="J7" s="54">
        <v>4</v>
      </c>
      <c r="K7" s="55" t="str">
        <f>'phase finale'!Q51</f>
        <v>lig -18</v>
      </c>
    </row>
  </sheetData>
  <mergeCells count="4">
    <mergeCell ref="A2:B2"/>
    <mergeCell ref="D2:E2"/>
    <mergeCell ref="G2:H2"/>
    <mergeCell ref="J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poules-équipes</vt:lpstr>
      <vt:lpstr>liste matchs</vt:lpstr>
      <vt:lpstr>Feuil1</vt:lpstr>
      <vt:lpstr>Feuil2</vt:lpstr>
      <vt:lpstr>classement</vt:lpstr>
      <vt:lpstr>phase finale</vt:lpstr>
      <vt:lpstr>liste matchs phase finale </vt:lpstr>
      <vt:lpstr>classement final tournoi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bureau</cp:lastModifiedBy>
  <dcterms:created xsi:type="dcterms:W3CDTF">2013-04-13T11:29:15Z</dcterms:created>
  <dcterms:modified xsi:type="dcterms:W3CDTF">2013-04-20T10:13:53Z</dcterms:modified>
</cp:coreProperties>
</file>