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370" windowHeight="8550" activeTab="1"/>
  </bookViews>
  <sheets>
    <sheet name="Feuil1" sheetId="16" r:id="rId1"/>
    <sheet name="Janvier" sheetId="1" r:id="rId2"/>
    <sheet name="Tables" sheetId="2" r:id="rId3"/>
  </sheets>
  <definedNames>
    <definedName name="_xlnm._FilterDatabase" localSheetId="1" hidden="1">Janvier!$B$3:$R$10</definedName>
    <definedName name="Agence">Tables!$A$17:$A$21</definedName>
    <definedName name="ANCOURS">Tables!$F$12:$F$25</definedName>
    <definedName name="jours">Tables!$F$1:$F$7</definedName>
    <definedName name="MARBRIERS">Tables!$A$41:$A$49</definedName>
  </definedNames>
  <calcPr calcId="125725"/>
</workbook>
</file>

<file path=xl/calcChain.xml><?xml version="1.0" encoding="utf-8"?>
<calcChain xmlns="http://schemas.openxmlformats.org/spreadsheetml/2006/main">
  <c r="C13" i="1"/>
  <c r="C14"/>
  <c r="D20" l="1"/>
  <c r="G20" s="1"/>
  <c r="D13"/>
  <c r="G24" l="1"/>
  <c r="E13"/>
  <c r="D14"/>
  <c r="J20"/>
  <c r="G27"/>
  <c r="G30" l="1"/>
  <c r="M20"/>
  <c r="F13"/>
  <c r="G13" s="1"/>
  <c r="P20" l="1"/>
  <c r="G33"/>
  <c r="H13"/>
  <c r="G14"/>
  <c r="G36" l="1"/>
  <c r="H14"/>
  <c r="I13"/>
  <c r="I14" l="1"/>
  <c r="J13"/>
  <c r="K13" l="1"/>
  <c r="J14"/>
  <c r="L13" l="1"/>
  <c r="M13" s="1"/>
  <c r="N13" s="1"/>
  <c r="K14"/>
  <c r="O13" l="1"/>
  <c r="N14"/>
  <c r="P13" l="1"/>
  <c r="O14"/>
  <c r="P14" l="1"/>
  <c r="Q13"/>
  <c r="R13" l="1"/>
  <c r="Q14"/>
  <c r="R14" l="1"/>
  <c r="C16"/>
  <c r="C17" l="1"/>
  <c r="D16"/>
  <c r="E16" l="1"/>
  <c r="F16" l="1"/>
  <c r="F17" s="1"/>
  <c r="G16"/>
  <c r="G17" l="1"/>
  <c r="H16"/>
  <c r="H17" l="1"/>
  <c r="I16"/>
  <c r="J16" l="1"/>
  <c r="I17"/>
  <c r="J17" l="1"/>
  <c r="K16"/>
  <c r="L16" l="1"/>
  <c r="M16" l="1"/>
  <c r="M17" l="1"/>
  <c r="N16"/>
  <c r="N17" l="1"/>
  <c r="O16"/>
  <c r="P16" l="1"/>
  <c r="O17"/>
  <c r="Q16" l="1"/>
  <c r="P17"/>
  <c r="N27" l="1"/>
  <c r="Q17"/>
  <c r="O20" l="1"/>
  <c r="I20"/>
  <c r="L20"/>
  <c r="D26"/>
  <c r="R20"/>
  <c r="I37" l="1"/>
  <c r="I36"/>
  <c r="I34"/>
  <c r="I33"/>
  <c r="I28"/>
  <c r="I27"/>
  <c r="I31"/>
  <c r="I30"/>
  <c r="F20" l="1"/>
  <c r="N35"/>
  <c r="D31"/>
  <c r="D28" l="1"/>
  <c r="I25"/>
  <c r="I24"/>
  <c r="U18"/>
  <c r="N24"/>
  <c r="N30" l="1"/>
</calcChain>
</file>

<file path=xl/sharedStrings.xml><?xml version="1.0" encoding="utf-8"?>
<sst xmlns="http://schemas.openxmlformats.org/spreadsheetml/2006/main" count="70" uniqueCount="59">
  <si>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</si>
  <si>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</si>
  <si>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</si>
  <si>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</si>
  <si>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</si>
  <si>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</si>
  <si>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</si>
  <si>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</si>
  <si>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</si>
  <si>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</si>
  <si>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</si>
  <si>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</si>
  <si>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</si>
  <si>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</si>
  <si>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</si>
  <si>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</si>
  <si>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</si>
  <si>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</si>
  <si>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</si>
  <si>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</si>
  <si>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</si>
  <si>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</si>
  <si>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</si>
  <si>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</si>
  <si>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</si>
  <si>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</si>
  <si>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</si>
  <si>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</si>
  <si>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</si>
  <si>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</si>
  <si>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</si>
  <si>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</si>
  <si>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</si>
  <si>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</si>
  <si>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</si>
  <si>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</si>
  <si>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</si>
  <si>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</si>
  <si>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</si>
  <si>
    <t>Agence</t>
  </si>
  <si>
    <t>P F</t>
  </si>
  <si>
    <t>a</t>
  </si>
  <si>
    <t>b</t>
  </si>
  <si>
    <t>c</t>
  </si>
  <si>
    <t>d</t>
  </si>
  <si>
    <t>e</t>
  </si>
  <si>
    <t>f</t>
  </si>
  <si>
    <t>h</t>
  </si>
  <si>
    <t>i</t>
  </si>
  <si>
    <t>j</t>
  </si>
  <si>
    <t>D gerard</t>
  </si>
  <si>
    <t>H yannick</t>
  </si>
  <si>
    <t xml:space="preserve">f julien </t>
  </si>
  <si>
    <t>bellevue</t>
  </si>
  <si>
    <t>Marbrier</t>
  </si>
  <si>
    <t>Agence/             PF/                        NOM PRENOM/              Adresse/                       Emploi occupe</t>
  </si>
  <si>
    <t>Combourg/            le                   /f julien                              /bellevue                             /marbrier</t>
  </si>
  <si>
    <t>Dol                     /He                   /D gerard                       /touche                               /marbrier</t>
  </si>
  <si>
    <t>dol                     /he                    /H yannick                       /ville/                                   marbrier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</si>
</sst>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5" formatCode="00.00&quot;hrs&quot;"/>
    <numFmt numFmtId="166" formatCode="0&quot;jrs&quot;"/>
    <numFmt numFmtId="167" formatCode="#,##0.00\ &quot;€&quot;"/>
    <numFmt numFmtId="174" formatCode="mmmm\ yyyy"/>
    <numFmt numFmtId="175" formatCode="ddd\ dd"/>
    <numFmt numFmtId="176" formatCode="[$-F400]h:mm:ss\ AM/PM"/>
    <numFmt numFmtId="177" formatCode="h:mm;@"/>
  </numFmts>
  <fonts count="1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0" fillId="0" borderId="1" xfId="0" applyBorder="1" applyAlignment="1"/>
    <xf numFmtId="0" fontId="0" fillId="0" borderId="2" xfId="0" applyBorder="1"/>
    <xf numFmtId="0" fontId="0" fillId="0" borderId="0" xfId="0" applyFill="1"/>
    <xf numFmtId="0" fontId="5" fillId="0" borderId="0" xfId="0" applyFont="1"/>
    <xf numFmtId="0" fontId="7" fillId="0" borderId="0" xfId="0" applyFont="1"/>
    <xf numFmtId="0" fontId="7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9" fillId="0" borderId="3" xfId="0" applyFont="1" applyFill="1" applyBorder="1"/>
    <xf numFmtId="0" fontId="6" fillId="0" borderId="3" xfId="0" applyNumberFormat="1" applyFont="1" applyFill="1" applyBorder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6" fillId="0" borderId="5" xfId="0" applyFont="1" applyFill="1" applyBorder="1"/>
    <xf numFmtId="175" fontId="10" fillId="0" borderId="3" xfId="0" applyNumberFormat="1" applyFont="1" applyFill="1" applyBorder="1" applyAlignment="1">
      <alignment horizontal="center"/>
    </xf>
    <xf numFmtId="175" fontId="10" fillId="0" borderId="6" xfId="0" applyNumberFormat="1" applyFont="1" applyFill="1" applyBorder="1" applyAlignment="1">
      <alignment horizontal="center"/>
    </xf>
    <xf numFmtId="175" fontId="10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0" fillId="2" borderId="0" xfId="0" applyFill="1" applyBorder="1"/>
    <xf numFmtId="0" fontId="3" fillId="2" borderId="0" xfId="0" applyFont="1" applyFill="1" applyBorder="1"/>
    <xf numFmtId="0" fontId="3" fillId="2" borderId="3" xfId="0" applyFont="1" applyFill="1" applyBorder="1" applyAlignment="1"/>
    <xf numFmtId="1" fontId="12" fillId="3" borderId="9" xfId="0" applyNumberFormat="1" applyFont="1" applyFill="1" applyBorder="1" applyAlignment="1">
      <alignment horizontal="left"/>
    </xf>
    <xf numFmtId="1" fontId="12" fillId="3" borderId="10" xfId="0" applyNumberFormat="1" applyFont="1" applyFill="1" applyBorder="1" applyAlignment="1">
      <alignment horizontal="left"/>
    </xf>
    <xf numFmtId="1" fontId="12" fillId="3" borderId="3" xfId="0" applyNumberFormat="1" applyFont="1" applyFill="1" applyBorder="1" applyAlignment="1">
      <alignment horizontal="left"/>
    </xf>
    <xf numFmtId="1" fontId="13" fillId="4" borderId="3" xfId="0" applyNumberFormat="1" applyFont="1" applyFill="1" applyBorder="1" applyAlignment="1" applyProtection="1">
      <alignment horizontal="center" vertical="center"/>
    </xf>
    <xf numFmtId="0" fontId="13" fillId="4" borderId="3" xfId="0" applyNumberFormat="1" applyFont="1" applyFill="1" applyBorder="1" applyAlignment="1" applyProtection="1">
      <alignment horizontal="center" vertical="center"/>
      <protection locked="0"/>
    </xf>
    <xf numFmtId="0" fontId="13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14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3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</xf>
    <xf numFmtId="0" fontId="13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0" borderId="6" xfId="0" applyNumberFormat="1" applyFont="1" applyFill="1" applyBorder="1" applyAlignment="1" applyProtection="1">
      <alignment horizontal="center" vertical="center"/>
      <protection locked="0"/>
    </xf>
    <xf numFmtId="0" fontId="13" fillId="0" borderId="13" xfId="0" applyNumberFormat="1" applyFont="1" applyFill="1" applyBorder="1" applyAlignment="1" applyProtection="1">
      <alignment horizontal="center" vertical="center"/>
      <protection locked="0"/>
    </xf>
    <xf numFmtId="0" fontId="13" fillId="0" borderId="3" xfId="0" applyNumberFormat="1" applyFont="1" applyFill="1" applyBorder="1" applyAlignment="1" applyProtection="1">
      <alignment horizontal="center" vertical="center"/>
      <protection locked="0"/>
    </xf>
    <xf numFmtId="0" fontId="16" fillId="5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0" fillId="10" borderId="0" xfId="0" applyFill="1" applyBorder="1"/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/>
    </xf>
    <xf numFmtId="0" fontId="13" fillId="9" borderId="25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 wrapText="1"/>
    </xf>
    <xf numFmtId="166" fontId="13" fillId="8" borderId="16" xfId="0" applyNumberFormat="1" applyFont="1" applyFill="1" applyBorder="1" applyAlignment="1">
      <alignment horizontal="center" vertical="center"/>
    </xf>
    <xf numFmtId="166" fontId="13" fillId="8" borderId="17" xfId="0" applyNumberFormat="1" applyFont="1" applyFill="1" applyBorder="1" applyAlignment="1">
      <alignment horizontal="center" vertical="center"/>
    </xf>
    <xf numFmtId="166" fontId="13" fillId="8" borderId="18" xfId="0" applyNumberFormat="1" applyFont="1" applyFill="1" applyBorder="1" applyAlignment="1">
      <alignment horizontal="center" vertical="center"/>
    </xf>
    <xf numFmtId="166" fontId="13" fillId="8" borderId="14" xfId="0" applyNumberFormat="1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shrinkToFit="1"/>
    </xf>
    <xf numFmtId="0" fontId="3" fillId="7" borderId="0" xfId="0" applyFont="1" applyFill="1" applyBorder="1" applyAlignment="1">
      <alignment horizontal="center" shrinkToFit="1"/>
    </xf>
    <xf numFmtId="0" fontId="3" fillId="7" borderId="1" xfId="0" applyFont="1" applyFill="1" applyBorder="1" applyAlignment="1">
      <alignment horizontal="center" shrinkToFit="1"/>
    </xf>
    <xf numFmtId="0" fontId="6" fillId="6" borderId="7" xfId="0" applyFont="1" applyFill="1" applyBorder="1" applyAlignment="1" applyProtection="1">
      <alignment horizontal="center" vertical="center"/>
    </xf>
    <xf numFmtId="0" fontId="6" fillId="6" borderId="13" xfId="0" applyFont="1" applyFill="1" applyBorder="1" applyAlignment="1" applyProtection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29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49" fontId="1" fillId="0" borderId="16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49" fontId="1" fillId="0" borderId="17" xfId="0" applyNumberFormat="1" applyFont="1" applyBorder="1" applyAlignment="1" applyProtection="1">
      <alignment horizontal="center"/>
      <protection locked="0"/>
    </xf>
    <xf numFmtId="49" fontId="1" fillId="0" borderId="18" xfId="0" applyNumberFormat="1" applyFont="1" applyBorder="1" applyAlignment="1" applyProtection="1">
      <alignment horizontal="center"/>
      <protection locked="0"/>
    </xf>
    <xf numFmtId="49" fontId="1" fillId="0" borderId="29" xfId="0" applyNumberFormat="1" applyFont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8" fillId="0" borderId="26" xfId="0" applyNumberFormat="1" applyFont="1" applyBorder="1" applyAlignment="1" applyProtection="1">
      <alignment horizontal="center"/>
      <protection locked="0"/>
    </xf>
    <xf numFmtId="174" fontId="8" fillId="0" borderId="27" xfId="0" applyNumberFormat="1" applyFont="1" applyBorder="1" applyAlignment="1" applyProtection="1">
      <alignment horizontal="center"/>
      <protection locked="0"/>
    </xf>
    <xf numFmtId="174" fontId="8" fillId="0" borderId="28" xfId="0" applyNumberFormat="1" applyFont="1" applyBorder="1" applyAlignment="1" applyProtection="1">
      <alignment horizontal="center"/>
      <protection locked="0"/>
    </xf>
    <xf numFmtId="0" fontId="13" fillId="6" borderId="3" xfId="0" applyFont="1" applyFill="1" applyBorder="1" applyAlignment="1">
      <alignment horizontal="center" vertical="center" wrapText="1"/>
    </xf>
    <xf numFmtId="166" fontId="13" fillId="9" borderId="16" xfId="0" applyNumberFormat="1" applyFont="1" applyFill="1" applyBorder="1" applyAlignment="1">
      <alignment horizontal="center" vertical="center"/>
    </xf>
    <xf numFmtId="166" fontId="13" fillId="9" borderId="17" xfId="0" applyNumberFormat="1" applyFont="1" applyFill="1" applyBorder="1" applyAlignment="1">
      <alignment horizontal="center" vertical="center"/>
    </xf>
    <xf numFmtId="166" fontId="13" fillId="9" borderId="18" xfId="0" applyNumberFormat="1" applyFont="1" applyFill="1" applyBorder="1" applyAlignment="1">
      <alignment horizontal="center" vertical="center"/>
    </xf>
    <xf numFmtId="166" fontId="13" fillId="9" borderId="14" xfId="0" applyNumberFormat="1" applyFont="1" applyFill="1" applyBorder="1" applyAlignment="1">
      <alignment horizontal="center" vertical="center"/>
    </xf>
    <xf numFmtId="166" fontId="13" fillId="4" borderId="16" xfId="0" applyNumberFormat="1" applyFont="1" applyFill="1" applyBorder="1" applyAlignment="1">
      <alignment horizontal="center" vertical="center"/>
    </xf>
    <xf numFmtId="166" fontId="13" fillId="4" borderId="17" xfId="0" applyNumberFormat="1" applyFont="1" applyFill="1" applyBorder="1" applyAlignment="1">
      <alignment horizontal="center" vertical="center"/>
    </xf>
    <xf numFmtId="166" fontId="13" fillId="4" borderId="18" xfId="0" applyNumberFormat="1" applyFont="1" applyFill="1" applyBorder="1" applyAlignment="1">
      <alignment horizontal="center" vertical="center"/>
    </xf>
    <xf numFmtId="166" fontId="13" fillId="4" borderId="14" xfId="0" applyNumberFormat="1" applyFont="1" applyFill="1" applyBorder="1" applyAlignment="1">
      <alignment horizontal="center" vertical="center"/>
    </xf>
    <xf numFmtId="165" fontId="0" fillId="2" borderId="0" xfId="0" applyNumberFormat="1" applyFill="1" applyBorder="1" applyAlignment="1" applyProtection="1">
      <alignment horizontal="right"/>
      <protection locked="0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0" fontId="0" fillId="0" borderId="13" xfId="0" applyBorder="1"/>
  </cellXfs>
  <cellStyles count="2">
    <cellStyle name="Euro" xfId="1"/>
    <cellStyle name="Normal" xfId="0" builtinId="0"/>
  </cellStyles>
  <dxfs count="3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514350</xdr:colOff>
      <xdr:row>15</xdr:row>
      <xdr:rowOff>95250</xdr:rowOff>
    </xdr:from>
    <xdr:to>
      <xdr:col>11</xdr:col>
      <xdr:colOff>169345</xdr:colOff>
      <xdr:row>29</xdr:row>
      <xdr:rowOff>76200</xdr:rowOff>
    </xdr:to>
    <xdr:pic macro="[0]!Image1_Clic">
      <xdr:nvPicPr>
        <xdr:cNvPr id="3" name="Image 2" descr="images (1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6350" y="2524125"/>
          <a:ext cx="3464995" cy="2247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U47"/>
  <sheetViews>
    <sheetView workbookViewId="0">
      <selection activeCell="D27" sqref="D27"/>
    </sheetView>
  </sheetViews>
  <sheetFormatPr baseColWidth="10" defaultRowHeight="12.75"/>
  <sheetData>
    <row r="1" spans="1:2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1:2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</row>
    <row r="7" spans="1:2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</row>
    <row r="8" spans="1:21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</row>
    <row r="9" spans="1:2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</row>
    <row r="10" spans="1:21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</row>
    <row r="11" spans="1:21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</row>
    <row r="12" spans="1:2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</row>
    <row r="13" spans="1:21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</row>
    <row r="14" spans="1:21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21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2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</row>
    <row r="18" spans="1:21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</row>
    <row r="19" spans="1:21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</row>
    <row r="23" spans="1:21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</row>
    <row r="24" spans="1:21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</row>
    <row r="36" spans="1:21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</row>
    <row r="37" spans="1:2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</row>
    <row r="38" spans="1:21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</row>
    <row r="45" spans="1:21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A77"/>
  <sheetViews>
    <sheetView tabSelected="1" workbookViewId="0">
      <selection activeCell="D31" sqref="D31:E32"/>
    </sheetView>
  </sheetViews>
  <sheetFormatPr baseColWidth="10" defaultColWidth="5.85546875" defaultRowHeight="11.1" customHeight="1"/>
  <cols>
    <col min="1" max="1" width="1.5703125" customWidth="1"/>
    <col min="2" max="2" width="6.28515625" customWidth="1"/>
    <col min="3" max="17" width="5.85546875" customWidth="1"/>
    <col min="18" max="18" width="6.140625" customWidth="1"/>
    <col min="21" max="21" width="6.140625" bestFit="1" customWidth="1"/>
  </cols>
  <sheetData>
    <row r="1" spans="1:18" ht="13.5" customHeight="1" thickTop="1">
      <c r="A1" s="59" t="s">
        <v>55</v>
      </c>
      <c r="B1" s="142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4"/>
    </row>
    <row r="2" spans="1:18" ht="11.1" customHeight="1" thickBot="1"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7"/>
    </row>
    <row r="3" spans="1:18" ht="13.5" customHeight="1" thickBot="1">
      <c r="A3" s="11" t="s">
        <v>56</v>
      </c>
      <c r="B3" s="148"/>
      <c r="C3" s="149"/>
      <c r="D3" s="150"/>
      <c r="E3" s="150"/>
      <c r="F3" s="150"/>
      <c r="G3" s="150"/>
      <c r="H3" s="1"/>
      <c r="I3" s="2"/>
      <c r="J3" s="2"/>
      <c r="K3" s="3" t="s">
        <v>0</v>
      </c>
      <c r="L3" s="2"/>
      <c r="M3" s="151">
        <v>42005</v>
      </c>
      <c r="N3" s="152"/>
      <c r="O3" s="152"/>
      <c r="P3" s="153"/>
      <c r="Q3" s="2"/>
      <c r="R3" s="4"/>
    </row>
    <row r="4" spans="1:18" ht="16.149999999999999" customHeight="1">
      <c r="A4" s="11" t="s">
        <v>57</v>
      </c>
      <c r="B4" s="95" t="s">
        <v>1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7"/>
    </row>
    <row r="5" spans="1:18" ht="11.1" customHeight="1">
      <c r="A5" s="11" t="s">
        <v>58</v>
      </c>
      <c r="B5" s="106" t="s">
        <v>39</v>
      </c>
      <c r="C5" s="107"/>
      <c r="D5" s="124"/>
      <c r="E5" s="125"/>
      <c r="F5" s="125"/>
      <c r="G5" s="125"/>
      <c r="H5" s="126"/>
      <c r="I5" s="2"/>
      <c r="J5" s="61" t="s">
        <v>2</v>
      </c>
      <c r="K5" s="61"/>
      <c r="L5" s="62"/>
      <c r="M5" s="112" t="s">
        <v>52</v>
      </c>
      <c r="N5" s="113"/>
      <c r="O5" s="113"/>
      <c r="P5" s="113"/>
      <c r="Q5" s="114"/>
      <c r="R5" s="5"/>
    </row>
    <row r="6" spans="1:18" ht="11.1" customHeight="1">
      <c r="B6" s="106"/>
      <c r="C6" s="107"/>
      <c r="D6" s="127"/>
      <c r="E6" s="128"/>
      <c r="F6" s="128"/>
      <c r="G6" s="128"/>
      <c r="H6" s="129"/>
      <c r="I6" s="2"/>
      <c r="J6" s="61"/>
      <c r="K6" s="61"/>
      <c r="L6" s="62"/>
      <c r="M6" s="115"/>
      <c r="N6" s="116"/>
      <c r="O6" s="116"/>
      <c r="P6" s="116"/>
      <c r="Q6" s="117"/>
      <c r="R6" s="5"/>
    </row>
    <row r="7" spans="1:18" ht="11.1" customHeight="1">
      <c r="B7" s="108" t="s">
        <v>40</v>
      </c>
      <c r="C7" s="109"/>
      <c r="D7" s="130"/>
      <c r="E7" s="131"/>
      <c r="F7" s="131"/>
      <c r="G7" s="131"/>
      <c r="H7" s="132"/>
      <c r="I7" s="2"/>
      <c r="J7" s="63" t="s">
        <v>3</v>
      </c>
      <c r="K7" s="63"/>
      <c r="L7" s="64"/>
      <c r="M7" s="118" t="s">
        <v>53</v>
      </c>
      <c r="N7" s="119"/>
      <c r="O7" s="119"/>
      <c r="P7" s="119"/>
      <c r="Q7" s="120"/>
      <c r="R7" s="5"/>
    </row>
    <row r="8" spans="1:18" ht="11.1" customHeight="1">
      <c r="B8" s="110"/>
      <c r="C8" s="109"/>
      <c r="D8" s="133"/>
      <c r="E8" s="134"/>
      <c r="F8" s="134"/>
      <c r="G8" s="134"/>
      <c r="H8" s="135"/>
      <c r="I8" s="1"/>
      <c r="J8" s="63"/>
      <c r="K8" s="63"/>
      <c r="L8" s="64"/>
      <c r="M8" s="121"/>
      <c r="N8" s="122"/>
      <c r="O8" s="122"/>
      <c r="P8" s="122"/>
      <c r="Q8" s="123"/>
      <c r="R8" s="5"/>
    </row>
    <row r="9" spans="1:18" ht="11.1" customHeight="1">
      <c r="B9" s="111"/>
      <c r="C9" s="62"/>
      <c r="D9" s="136"/>
      <c r="E9" s="137"/>
      <c r="F9" s="137"/>
      <c r="G9" s="137"/>
      <c r="H9" s="138"/>
      <c r="I9" s="1"/>
      <c r="J9" s="61" t="s">
        <v>4</v>
      </c>
      <c r="K9" s="61"/>
      <c r="L9" s="62"/>
      <c r="M9" s="118" t="s">
        <v>54</v>
      </c>
      <c r="N9" s="119"/>
      <c r="O9" s="119"/>
      <c r="P9" s="119"/>
      <c r="Q9" s="120"/>
      <c r="R9" s="5"/>
    </row>
    <row r="10" spans="1:18" ht="11.1" customHeight="1">
      <c r="B10" s="111"/>
      <c r="C10" s="62"/>
      <c r="D10" s="139"/>
      <c r="E10" s="140"/>
      <c r="F10" s="140"/>
      <c r="G10" s="140"/>
      <c r="H10" s="141"/>
      <c r="I10" s="1"/>
      <c r="J10" s="61"/>
      <c r="K10" s="61"/>
      <c r="L10" s="62"/>
      <c r="M10" s="121"/>
      <c r="N10" s="122"/>
      <c r="O10" s="122"/>
      <c r="P10" s="122"/>
      <c r="Q10" s="123"/>
      <c r="R10" s="5"/>
    </row>
    <row r="11" spans="1:18" ht="3" customHeight="1" thickBot="1">
      <c r="B11" s="6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4"/>
    </row>
    <row r="12" spans="1:18" ht="14.25" customHeight="1" thickTop="1">
      <c r="B12" s="164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6"/>
    </row>
    <row r="13" spans="1:18" ht="20.100000000000001" customHeight="1">
      <c r="B13" s="17" t="s">
        <v>5</v>
      </c>
      <c r="C13" s="23">
        <f>+M3</f>
        <v>42005</v>
      </c>
      <c r="D13" s="23">
        <f t="shared" ref="D13:R13" si="0">+C13+1</f>
        <v>42006</v>
      </c>
      <c r="E13" s="23">
        <f t="shared" si="0"/>
        <v>42007</v>
      </c>
      <c r="F13" s="23">
        <f t="shared" si="0"/>
        <v>42008</v>
      </c>
      <c r="G13" s="23">
        <f t="shared" si="0"/>
        <v>42009</v>
      </c>
      <c r="H13" s="23">
        <f t="shared" si="0"/>
        <v>42010</v>
      </c>
      <c r="I13" s="23">
        <f t="shared" si="0"/>
        <v>42011</v>
      </c>
      <c r="J13" s="23">
        <f t="shared" si="0"/>
        <v>42012</v>
      </c>
      <c r="K13" s="23">
        <f t="shared" si="0"/>
        <v>42013</v>
      </c>
      <c r="L13" s="23">
        <f t="shared" si="0"/>
        <v>42014</v>
      </c>
      <c r="M13" s="23">
        <f t="shared" si="0"/>
        <v>42015</v>
      </c>
      <c r="N13" s="23">
        <f t="shared" si="0"/>
        <v>42016</v>
      </c>
      <c r="O13" s="23">
        <f t="shared" si="0"/>
        <v>42017</v>
      </c>
      <c r="P13" s="23">
        <f t="shared" si="0"/>
        <v>42018</v>
      </c>
      <c r="Q13" s="23">
        <f t="shared" si="0"/>
        <v>42019</v>
      </c>
      <c r="R13" s="24">
        <f t="shared" si="0"/>
        <v>42020</v>
      </c>
    </row>
    <row r="14" spans="1:18" ht="20.100000000000001" customHeight="1">
      <c r="B14" s="19" t="s">
        <v>28</v>
      </c>
      <c r="C14" s="30">
        <f>WEEKNUM(C13)</f>
        <v>1</v>
      </c>
      <c r="D14" s="30">
        <f>IF(WEEKDAY(D13,2)=1,WEEKNUM(D13),C14)</f>
        <v>1</v>
      </c>
      <c r="E14" s="30"/>
      <c r="F14" s="30"/>
      <c r="G14" s="30">
        <f t="shared" ref="G14:R14" si="1">IF(WEEKDAY(G13,2)=1,WEEKNUM(G13),F14)</f>
        <v>2</v>
      </c>
      <c r="H14" s="30">
        <f t="shared" si="1"/>
        <v>2</v>
      </c>
      <c r="I14" s="30">
        <f t="shared" si="1"/>
        <v>2</v>
      </c>
      <c r="J14" s="30">
        <f t="shared" si="1"/>
        <v>2</v>
      </c>
      <c r="K14" s="30">
        <f t="shared" si="1"/>
        <v>2</v>
      </c>
      <c r="L14" s="30"/>
      <c r="M14" s="30"/>
      <c r="N14" s="30">
        <f t="shared" si="1"/>
        <v>3</v>
      </c>
      <c r="O14" s="30">
        <f t="shared" si="1"/>
        <v>3</v>
      </c>
      <c r="P14" s="30">
        <f t="shared" si="1"/>
        <v>3</v>
      </c>
      <c r="Q14" s="30">
        <f t="shared" si="1"/>
        <v>3</v>
      </c>
      <c r="R14" s="31">
        <f t="shared" si="1"/>
        <v>3</v>
      </c>
    </row>
    <row r="15" spans="1:18" ht="20.100000000000001" customHeight="1">
      <c r="B15" s="17" t="s">
        <v>6</v>
      </c>
      <c r="C15" s="51"/>
      <c r="D15" s="51"/>
      <c r="E15" s="52"/>
      <c r="F15" s="52"/>
      <c r="G15" s="51"/>
      <c r="H15" s="51"/>
      <c r="I15" s="53"/>
      <c r="J15" s="53"/>
      <c r="K15" s="53"/>
      <c r="L15" s="52"/>
      <c r="M15" s="52"/>
      <c r="N15" s="51"/>
      <c r="O15" s="53"/>
      <c r="P15" s="53"/>
      <c r="Q15" s="53"/>
      <c r="R15" s="54"/>
    </row>
    <row r="16" spans="1:18" ht="20.100000000000001" customHeight="1">
      <c r="B16" s="17" t="s">
        <v>5</v>
      </c>
      <c r="C16" s="23">
        <f>R13+1</f>
        <v>42021</v>
      </c>
      <c r="D16" s="25">
        <f>C16+1</f>
        <v>42022</v>
      </c>
      <c r="E16" s="25">
        <f t="shared" ref="E16:Q16" si="2">D16+1</f>
        <v>42023</v>
      </c>
      <c r="F16" s="25">
        <f t="shared" si="2"/>
        <v>42024</v>
      </c>
      <c r="G16" s="25">
        <f t="shared" si="2"/>
        <v>42025</v>
      </c>
      <c r="H16" s="25">
        <f t="shared" si="2"/>
        <v>42026</v>
      </c>
      <c r="I16" s="25">
        <f t="shared" si="2"/>
        <v>42027</v>
      </c>
      <c r="J16" s="25">
        <f t="shared" si="2"/>
        <v>42028</v>
      </c>
      <c r="K16" s="25">
        <f t="shared" si="2"/>
        <v>42029</v>
      </c>
      <c r="L16" s="25">
        <f t="shared" si="2"/>
        <v>42030</v>
      </c>
      <c r="M16" s="25">
        <f t="shared" si="2"/>
        <v>42031</v>
      </c>
      <c r="N16" s="25">
        <f t="shared" si="2"/>
        <v>42032</v>
      </c>
      <c r="O16" s="25">
        <f t="shared" si="2"/>
        <v>42033</v>
      </c>
      <c r="P16" s="25">
        <f t="shared" si="2"/>
        <v>42034</v>
      </c>
      <c r="Q16" s="24">
        <f t="shared" si="2"/>
        <v>42035</v>
      </c>
      <c r="R16" s="26"/>
    </row>
    <row r="17" spans="2:24" ht="20.100000000000001" customHeight="1">
      <c r="B17" s="19" t="s">
        <v>28</v>
      </c>
      <c r="C17" s="32">
        <f>IF(WEEKDAY(C16,2)=1,WEEKNUM(C16),R14)</f>
        <v>3</v>
      </c>
      <c r="D17" s="32"/>
      <c r="E17" s="32">
        <v>4</v>
      </c>
      <c r="F17" s="32">
        <f t="shared" ref="F17:Q17" si="3">IF(WEEKDAY(F16,2)=1,WEEKNUM(F16),E17)</f>
        <v>4</v>
      </c>
      <c r="G17" s="32">
        <f t="shared" si="3"/>
        <v>4</v>
      </c>
      <c r="H17" s="32">
        <f t="shared" si="3"/>
        <v>4</v>
      </c>
      <c r="I17" s="32">
        <f t="shared" si="3"/>
        <v>4</v>
      </c>
      <c r="J17" s="32">
        <f t="shared" si="3"/>
        <v>4</v>
      </c>
      <c r="K17" s="32"/>
      <c r="L17" s="32">
        <v>5</v>
      </c>
      <c r="M17" s="32">
        <f t="shared" si="3"/>
        <v>5</v>
      </c>
      <c r="N17" s="32">
        <f t="shared" si="3"/>
        <v>5</v>
      </c>
      <c r="O17" s="32">
        <f t="shared" si="3"/>
        <v>5</v>
      </c>
      <c r="P17" s="32">
        <f t="shared" si="3"/>
        <v>5</v>
      </c>
      <c r="Q17" s="32">
        <f t="shared" si="3"/>
        <v>5</v>
      </c>
      <c r="R17" s="4"/>
      <c r="U17" s="16"/>
    </row>
    <row r="18" spans="2:24" ht="20.100000000000001" customHeight="1">
      <c r="B18" s="17" t="s">
        <v>6</v>
      </c>
      <c r="C18" s="51"/>
      <c r="D18" s="52"/>
      <c r="E18" s="55"/>
      <c r="F18" s="56"/>
      <c r="G18" s="56"/>
      <c r="H18" s="56"/>
      <c r="I18" s="56"/>
      <c r="J18" s="51"/>
      <c r="K18" s="52"/>
      <c r="L18" s="52"/>
      <c r="M18" s="51"/>
      <c r="N18" s="51">
        <v>36</v>
      </c>
      <c r="O18" s="51"/>
      <c r="P18" s="51"/>
      <c r="Q18" s="57"/>
      <c r="R18" s="58"/>
      <c r="U18" t="e">
        <f ca="1">SUMPRODUCT(COUNTIF(INDIRECT(TEXT(DATE(1,{1;2;3;4;5;6;7;8;9;10;11;12},1),"mmmm")&amp;"!B16:Q19"),"cp"))</f>
        <v>#REF!</v>
      </c>
    </row>
    <row r="19" spans="2:24" ht="20.100000000000001" customHeight="1">
      <c r="B19" s="21"/>
      <c r="C19" s="15"/>
      <c r="D19" s="13"/>
      <c r="E19" s="13"/>
      <c r="F19" s="15"/>
      <c r="G19" s="15"/>
      <c r="H19" s="15"/>
      <c r="I19" s="15"/>
      <c r="J19" s="15"/>
      <c r="K19" s="13"/>
      <c r="L19" s="13"/>
      <c r="M19" s="15"/>
      <c r="N19" s="15"/>
      <c r="O19" s="15"/>
      <c r="P19" s="15"/>
      <c r="Q19" s="15"/>
      <c r="R19" s="20"/>
    </row>
    <row r="20" spans="2:24" ht="20.100000000000001" customHeight="1">
      <c r="B20" s="22" t="s">
        <v>29</v>
      </c>
      <c r="C20" s="18"/>
      <c r="D20" s="98" t="str">
        <f>IF(WEEKDAY(C13,2)&gt;5,"Sem "&amp;C14+1,"Sem "&amp;C14)</f>
        <v>Sem 1</v>
      </c>
      <c r="E20" s="99"/>
      <c r="F20" s="33" t="e">
        <f>IF((SUMIF($C$14:$R$14,VALUE(RIGHT(D20,2)),$C$15:$R$15)+SUMIF(#REF!,VALUE(RIGHT(D20,2)),#REF!)-0)&lt;=0,0,SUMIF($C$14:$R$14,VALUE(RIGHT(D20,2)),$C$15:$R$15)+SUMIF(#REF!,VALUE(RIGHT($D20,2)),#REF!)-0)</f>
        <v>#REF!</v>
      </c>
      <c r="G20" s="98" t="str">
        <f>"Sem "&amp;VALUE(RIGHT(D20,2))+1</f>
        <v>Sem 2</v>
      </c>
      <c r="H20" s="99"/>
      <c r="I20" s="34">
        <f>IF((SUMIF($C$14:$R$14,VALUE(RIGHT(G20,2)),$C$15:$R$15)+SUMIF($C$17:$R$17,VALUE(RIGHT(G20,2)),$C$18:$R$18)-0)&lt;=0,0,SUMIF($C$14:$R$14,VALUE(RIGHT(G20,2)),$C$15:$R$15)+SUMIF($C$17:$R$17,VALUE(RIGHT($G20,2)),$C$18:$R$18)-0)</f>
        <v>0</v>
      </c>
      <c r="J20" s="98" t="str">
        <f>"Sem "&amp;VALUE(RIGHT(G20,2))+1</f>
        <v>Sem 3</v>
      </c>
      <c r="K20" s="168"/>
      <c r="L20" s="34">
        <f>IF((SUMIF($C$14:$R$14,VALUE(RIGHT(J20,2)),$C$15:$R$15)+SUMIF($C$17:$R$17,VALUE(RIGHT(J20,2)),$C$18:$R$18)-0)&lt;=0,0,SUMIF($C$14:$R$14,VALUE(RIGHT(J20,2)),$C$15:$R$15)+SUMIF($C$17:$R$17,VALUE(RIGHT($J20,2)),$C$18:$R$18)-0)</f>
        <v>0</v>
      </c>
      <c r="M20" s="98" t="str">
        <f>"Sem "&amp;VALUE(RIGHT(J20,2))+1</f>
        <v>Sem 4</v>
      </c>
      <c r="N20" s="99"/>
      <c r="O20" s="35">
        <f>IF(OR(ISERROR(VALUE(RIGHT(M20,2))),SUMIF($C$14:$R$14,VALUE(RIGHT(M20,2)),$C$15:$R$15)+SUMIF($C$17:$R$17,VALUE(RIGHT(M20,2)),$C$18:$R$18)-0&lt;=0),0,SUMIF($C$14:$R$14,VALUE(RIGHT(M20,2)),$C$15:$R$15)+SUMIF($C$17:$R$17,VALUE(RIGHT($M20,2)),$C$18:$R$18)-0)</f>
        <v>0</v>
      </c>
      <c r="P20" s="98" t="str">
        <f>IF(WEEKDAY(R16,2)&gt;=5,"Sem "&amp;VALUE(RIGHT(M20,2))+1,"")</f>
        <v>Sem 5</v>
      </c>
      <c r="Q20" s="99"/>
      <c r="R20" s="38">
        <f>IF(OR(ISERROR(VALUE(RIGHT(P20,2))),SUMIF($C$14:$R$14,VALUE(RIGHT(P20,2)),$C$15:$R$15)+SUMIF($C$17:$R$17,VALUE(RIGHT(P20,2)),$C$18:$R$18)-0&lt;=0),0,SUMIF($C$14:$R$14,VALUE(RIGHT(P20,2)),$C$15:$R$15)+SUMIF($C$17:$R$17,VALUE(RIGHT($P20,2)),$C$18:$R$18)-0)</f>
        <v>36</v>
      </c>
      <c r="S20" s="15"/>
      <c r="T20" s="15"/>
      <c r="U20" s="15"/>
      <c r="V20" s="15"/>
      <c r="W20" s="39"/>
      <c r="X20" s="2"/>
    </row>
    <row r="21" spans="2:24" ht="3.75" customHeight="1"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</row>
    <row r="22" spans="2:24" ht="11.1" customHeight="1">
      <c r="B22" s="28"/>
      <c r="C22" s="27"/>
      <c r="D22" s="27"/>
      <c r="E22" s="36"/>
      <c r="F22" s="27"/>
      <c r="G22" s="27"/>
      <c r="H22" s="40"/>
      <c r="I22" s="41"/>
      <c r="J22" s="41"/>
      <c r="K22" s="41"/>
      <c r="L22" s="42"/>
      <c r="M22" s="42"/>
      <c r="N22" s="27"/>
      <c r="O22" s="27"/>
      <c r="P22" s="27"/>
      <c r="Q22" s="167"/>
      <c r="R22" s="167"/>
    </row>
    <row r="23" spans="2:24" ht="11.1" customHeight="1">
      <c r="B23" s="28"/>
      <c r="C23" s="27"/>
      <c r="D23" s="27"/>
      <c r="E23" s="36"/>
      <c r="F23" s="27"/>
      <c r="G23" s="27"/>
      <c r="H23" s="41"/>
      <c r="I23" s="41"/>
      <c r="J23" s="41"/>
      <c r="K23" s="41"/>
      <c r="L23" s="42"/>
      <c r="M23" s="42"/>
      <c r="N23" s="27"/>
      <c r="O23" s="27"/>
      <c r="P23" s="27"/>
      <c r="Q23" s="163"/>
      <c r="R23" s="163"/>
    </row>
    <row r="24" spans="2:24" ht="15" customHeight="1">
      <c r="B24" s="154" t="s">
        <v>31</v>
      </c>
      <c r="C24" s="154"/>
      <c r="D24" s="159">
        <v>32</v>
      </c>
      <c r="E24" s="160"/>
      <c r="F24" s="45"/>
      <c r="G24" s="92" t="str">
        <f>D20</f>
        <v>Sem 1</v>
      </c>
      <c r="H24" s="92"/>
      <c r="I24" s="93" t="e">
        <f>MIN(SUM(F20),4)*125%</f>
        <v>#REF!</v>
      </c>
      <c r="J24" s="93"/>
      <c r="K24" s="46"/>
      <c r="L24" s="65" t="s">
        <v>34</v>
      </c>
      <c r="M24" s="66"/>
      <c r="N24" s="100" t="e">
        <f ca="1">SUMPRODUCT(SUMIF(INDIRECT(TEXT(DATE(1,{1;2;3;4;5;6;7;8;9;10;11;12},1),"mmmm")&amp;"!H25:H38"),"&lt;&gt;"&amp;"",INDIRECT(TEXT(DATE(1,{1;2;3;4;5;6;7;8;9;10;11;12},1),"mmmm")&amp;"!H25:H38")))</f>
        <v>#REF!</v>
      </c>
      <c r="O24" s="101"/>
      <c r="P24" s="102"/>
      <c r="Q24" s="29"/>
      <c r="R24" s="29"/>
    </row>
    <row r="25" spans="2:24" ht="15" customHeight="1">
      <c r="B25" s="154"/>
      <c r="C25" s="154"/>
      <c r="D25" s="161"/>
      <c r="E25" s="162"/>
      <c r="F25" s="45"/>
      <c r="G25" s="92"/>
      <c r="H25" s="92"/>
      <c r="I25" s="85" t="e">
        <f>MAX(SUM(F20)-4,0)*150%</f>
        <v>#REF!</v>
      </c>
      <c r="J25" s="85"/>
      <c r="K25" s="46"/>
      <c r="L25" s="67"/>
      <c r="M25" s="68"/>
      <c r="N25" s="103"/>
      <c r="O25" s="104"/>
      <c r="P25" s="105"/>
      <c r="Q25" s="29"/>
      <c r="R25" s="29"/>
    </row>
    <row r="26" spans="2:24" ht="15" customHeight="1">
      <c r="B26" s="154" t="s">
        <v>32</v>
      </c>
      <c r="C26" s="154"/>
      <c r="D26" s="159">
        <f>COUNTIF(C$15:R$18,"cp")</f>
        <v>0</v>
      </c>
      <c r="E26" s="160"/>
      <c r="F26" s="45"/>
      <c r="G26" s="86"/>
      <c r="H26" s="86"/>
      <c r="I26" s="86"/>
      <c r="J26" s="86"/>
      <c r="K26" s="47"/>
      <c r="L26" s="48"/>
      <c r="M26" s="48"/>
      <c r="N26" s="49"/>
      <c r="O26" s="49"/>
      <c r="P26" s="49"/>
      <c r="Q26" s="29"/>
      <c r="R26" s="29"/>
    </row>
    <row r="27" spans="2:24" s="7" customFormat="1" ht="15" customHeight="1">
      <c r="B27" s="154"/>
      <c r="C27" s="154"/>
      <c r="D27" s="161"/>
      <c r="E27" s="162"/>
      <c r="F27" s="45"/>
      <c r="G27" s="92" t="str">
        <f>G20</f>
        <v>Sem 2</v>
      </c>
      <c r="H27" s="92"/>
      <c r="I27" s="85">
        <f>MIN(SUM(I20),4)*125%</f>
        <v>0</v>
      </c>
      <c r="J27" s="85"/>
      <c r="K27" s="46"/>
      <c r="L27" s="65" t="s">
        <v>35</v>
      </c>
      <c r="M27" s="66"/>
      <c r="N27" s="100">
        <f>((SUMPRODUCT((WEEKDAY(C13:R13,2)&lt;5)*(C15:R15="rtt"))+SUMPRODUCT((WEEKDAY(C16:R16,2)&lt;5)*(C18:R18="rtt")))*8)+((SUMPRODUCT((WEEKDAY(C13:R13,2)=5)*(C15:R15="rtt"))+SUMPRODUCT((WEEKDAY(C16:R16,2)=5)*(C18:R18="rtt")))*7)</f>
        <v>0</v>
      </c>
      <c r="O27" s="101"/>
      <c r="P27" s="102"/>
      <c r="Q27" s="29"/>
      <c r="R27" s="29"/>
    </row>
    <row r="28" spans="2:24" ht="15" customHeight="1">
      <c r="B28" s="154" t="s">
        <v>36</v>
      </c>
      <c r="C28" s="154"/>
      <c r="D28" s="155" t="e">
        <f ca="1">SUM(D24-D31)</f>
        <v>#REF!</v>
      </c>
      <c r="E28" s="156"/>
      <c r="F28" s="45"/>
      <c r="G28" s="92"/>
      <c r="H28" s="92"/>
      <c r="I28" s="85">
        <f>MAX(SUM(I20)-4,0)*150%</f>
        <v>0</v>
      </c>
      <c r="J28" s="85"/>
      <c r="K28" s="46"/>
      <c r="L28" s="67"/>
      <c r="M28" s="68"/>
      <c r="N28" s="103"/>
      <c r="O28" s="104"/>
      <c r="P28" s="105"/>
      <c r="Q28" s="29"/>
      <c r="R28" s="29"/>
    </row>
    <row r="29" spans="2:24" ht="15" customHeight="1">
      <c r="B29" s="154"/>
      <c r="C29" s="154"/>
      <c r="D29" s="157"/>
      <c r="E29" s="158"/>
      <c r="F29" s="45"/>
      <c r="G29" s="86"/>
      <c r="H29" s="86"/>
      <c r="I29" s="86"/>
      <c r="J29" s="86"/>
      <c r="K29" s="46"/>
      <c r="L29" s="49"/>
      <c r="M29" s="49"/>
      <c r="N29" s="49"/>
      <c r="O29" s="49"/>
      <c r="P29" s="49"/>
      <c r="Q29" s="29"/>
      <c r="R29" s="29"/>
    </row>
    <row r="30" spans="2:24" s="7" customFormat="1" ht="15" customHeight="1">
      <c r="B30" s="48"/>
      <c r="C30" s="48"/>
      <c r="D30" s="48"/>
      <c r="E30" s="48"/>
      <c r="F30" s="50"/>
      <c r="G30" s="94" t="str">
        <f>J20</f>
        <v>Sem 3</v>
      </c>
      <c r="H30" s="94"/>
      <c r="I30" s="85">
        <f>MIN(SUM(L20),4)*125%</f>
        <v>0</v>
      </c>
      <c r="J30" s="85"/>
      <c r="K30" s="46"/>
      <c r="L30" s="75" t="s">
        <v>33</v>
      </c>
      <c r="M30" s="76"/>
      <c r="N30" s="79" t="e">
        <f ca="1">SUM(N24-N35)</f>
        <v>#REF!</v>
      </c>
      <c r="O30" s="80"/>
      <c r="P30" s="81"/>
      <c r="Q30" s="29"/>
      <c r="R30" s="29"/>
    </row>
    <row r="31" spans="2:24" ht="15" customHeight="1">
      <c r="B31" s="87" t="s">
        <v>37</v>
      </c>
      <c r="C31" s="87"/>
      <c r="D31" s="88" t="e">
        <f ca="1">SUMPRODUCT(COUNTIF(INDIRECT(TEXT(DATE(1,{1;2;3;4;5;6;7;8;9;10;11;12},1),"mmmm")&amp;"!B16:Q19"),"cp"))</f>
        <v>#REF!</v>
      </c>
      <c r="E31" s="89"/>
      <c r="F31" s="50"/>
      <c r="G31" s="94"/>
      <c r="H31" s="94"/>
      <c r="I31" s="85">
        <f>MAX(SUM(L20)-4,0)*150%</f>
        <v>0</v>
      </c>
      <c r="J31" s="85"/>
      <c r="K31" s="46"/>
      <c r="L31" s="77"/>
      <c r="M31" s="78"/>
      <c r="N31" s="82"/>
      <c r="O31" s="83"/>
      <c r="P31" s="84"/>
      <c r="Q31" s="29"/>
      <c r="R31" s="29"/>
    </row>
    <row r="32" spans="2:24" ht="15" customHeight="1">
      <c r="B32" s="87"/>
      <c r="C32" s="87"/>
      <c r="D32" s="90"/>
      <c r="E32" s="91"/>
      <c r="F32" s="50"/>
      <c r="G32" s="86"/>
      <c r="H32" s="86"/>
      <c r="I32" s="86"/>
      <c r="J32" s="86"/>
      <c r="K32" s="46"/>
      <c r="L32" s="49"/>
      <c r="M32" s="49"/>
      <c r="N32" s="49"/>
      <c r="O32" s="49"/>
      <c r="P32" s="49"/>
      <c r="Q32" s="29"/>
      <c r="R32" s="29"/>
    </row>
    <row r="33" spans="2:27" ht="15" customHeight="1">
      <c r="B33" s="49"/>
      <c r="C33" s="49"/>
      <c r="D33" s="49"/>
      <c r="E33" s="49"/>
      <c r="F33" s="50"/>
      <c r="G33" s="92" t="str">
        <f>M20</f>
        <v>Sem 4</v>
      </c>
      <c r="H33" s="92"/>
      <c r="I33" s="85">
        <f>MIN(SUM(O20),4)*125%</f>
        <v>0</v>
      </c>
      <c r="J33" s="85"/>
      <c r="K33" s="46"/>
      <c r="L33" s="49"/>
      <c r="M33" s="49"/>
      <c r="N33" s="49"/>
      <c r="O33" s="49"/>
      <c r="P33" s="49"/>
      <c r="Q33" s="29"/>
      <c r="R33" s="29"/>
    </row>
    <row r="34" spans="2:27" ht="15" customHeight="1">
      <c r="B34" s="49"/>
      <c r="C34" s="49"/>
      <c r="D34" s="49"/>
      <c r="E34" s="49"/>
      <c r="F34" s="50"/>
      <c r="G34" s="92"/>
      <c r="H34" s="92"/>
      <c r="I34" s="85">
        <f>MAX(SUM(O20)-4,0)*150%</f>
        <v>0</v>
      </c>
      <c r="J34" s="85"/>
      <c r="K34" s="46"/>
      <c r="L34" s="49"/>
      <c r="M34" s="49"/>
      <c r="N34" s="49"/>
      <c r="O34" s="49"/>
      <c r="P34" s="49"/>
      <c r="Q34" s="29"/>
      <c r="R34" s="29"/>
    </row>
    <row r="35" spans="2:27" ht="15" customHeight="1">
      <c r="B35" s="49"/>
      <c r="C35" s="49"/>
      <c r="D35" s="49"/>
      <c r="E35" s="49"/>
      <c r="F35" s="50"/>
      <c r="G35" s="86"/>
      <c r="H35" s="86"/>
      <c r="I35" s="86"/>
      <c r="J35" s="86"/>
      <c r="K35" s="46"/>
      <c r="L35" s="65" t="s">
        <v>38</v>
      </c>
      <c r="M35" s="66"/>
      <c r="N35" s="69" t="e">
        <f ca="1">SUMPRODUCT(SUMIF(INDIRECT(TEXT(DATE(1,{1;2;3;4;5;6;7;8;9;10;11;12},1),"mmmm")&amp;"!M28"),"&lt;&gt;"&amp;"",INDIRECT(TEXT(DATE(1,{1;2;3;4;5;6;7;8;9;10;11;12},1),"mmmm")&amp;"!M28")))</f>
        <v>#REF!</v>
      </c>
      <c r="O35" s="70"/>
      <c r="P35" s="71"/>
      <c r="Q35" s="29"/>
      <c r="R35" s="29"/>
    </row>
    <row r="36" spans="2:27" ht="15" customHeight="1">
      <c r="B36" s="49"/>
      <c r="C36" s="49"/>
      <c r="D36" s="49"/>
      <c r="E36" s="49"/>
      <c r="F36" s="50"/>
      <c r="G36" s="92" t="str">
        <f>P20</f>
        <v>Sem 5</v>
      </c>
      <c r="H36" s="92"/>
      <c r="I36" s="85">
        <f>MIN(SUM(R20),4)*125%</f>
        <v>5</v>
      </c>
      <c r="J36" s="85"/>
      <c r="K36" s="46"/>
      <c r="L36" s="67"/>
      <c r="M36" s="68"/>
      <c r="N36" s="72"/>
      <c r="O36" s="73"/>
      <c r="P36" s="74"/>
      <c r="Q36" s="29"/>
      <c r="R36" s="29"/>
      <c r="T36" s="11" t="s">
        <v>30</v>
      </c>
    </row>
    <row r="37" spans="2:27" ht="15" customHeight="1">
      <c r="B37" s="49"/>
      <c r="C37" s="49"/>
      <c r="D37" s="49"/>
      <c r="E37" s="49"/>
      <c r="F37" s="50"/>
      <c r="G37" s="92"/>
      <c r="H37" s="92"/>
      <c r="I37" s="85">
        <f>MAX(SUM(R20)-4,0)*150%</f>
        <v>48</v>
      </c>
      <c r="J37" s="85"/>
      <c r="K37" s="46"/>
      <c r="L37" s="49"/>
      <c r="M37" s="49"/>
      <c r="N37" s="49"/>
      <c r="O37" s="49"/>
      <c r="P37" s="49"/>
      <c r="Q37" s="29"/>
      <c r="R37" s="29"/>
    </row>
    <row r="38" spans="2:27" ht="11.1" customHeight="1">
      <c r="B38" s="29"/>
      <c r="C38" s="29"/>
      <c r="D38" s="29"/>
      <c r="E38" s="29"/>
      <c r="F38" s="29"/>
      <c r="G38" s="37"/>
      <c r="H38" s="37"/>
      <c r="I38" s="37"/>
      <c r="J38" s="37"/>
      <c r="K38" s="29"/>
      <c r="L38" s="29"/>
      <c r="M38" s="29"/>
      <c r="N38" s="29"/>
      <c r="O38" s="29"/>
      <c r="P38" s="29"/>
      <c r="Q38" s="29"/>
      <c r="R38" s="29"/>
    </row>
    <row r="39" spans="2:27" ht="11.1" customHeight="1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2:27" ht="11.1" customHeight="1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Y40" s="9"/>
      <c r="AA40" s="9"/>
    </row>
    <row r="41" spans="2:27" ht="11.1" customHeight="1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Y41" s="9"/>
      <c r="AA41" s="10"/>
    </row>
    <row r="42" spans="2:27" ht="11.1" customHeight="1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</row>
    <row r="43" spans="2:27" ht="11.1" customHeight="1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</row>
    <row r="44" spans="2:27" ht="11.1" customHeight="1"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</row>
    <row r="45" spans="2:27" ht="13.5" customHeight="1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</row>
    <row r="46" spans="2:27" ht="11.1" customHeight="1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</row>
    <row r="47" spans="2:27" ht="11.1" customHeight="1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</row>
    <row r="48" spans="2:27" ht="11.1" customHeight="1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</row>
    <row r="49" spans="2:18" ht="11.1" customHeight="1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</row>
    <row r="50" spans="2:18" ht="11.1" customHeight="1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</row>
    <row r="51" spans="2:18" ht="11.1" customHeight="1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</row>
    <row r="52" spans="2:18" ht="11.1" customHeight="1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</row>
    <row r="53" spans="2:18" ht="11.1" customHeight="1"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</row>
    <row r="54" spans="2:18" ht="11.1" customHeight="1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</row>
    <row r="55" spans="2:18" ht="11.1" customHeight="1"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</row>
    <row r="56" spans="2:18" ht="11.1" customHeight="1"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</row>
    <row r="57" spans="2:18" ht="11.1" customHeight="1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</row>
    <row r="58" spans="2:18" ht="11.1" customHeight="1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2:18" ht="11.1" customHeight="1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</row>
    <row r="60" spans="2:18" ht="11.1" customHeight="1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</row>
    <row r="61" spans="2:18" ht="11.1" customHeight="1"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</row>
    <row r="62" spans="2:18" ht="11.1" customHeight="1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</row>
    <row r="63" spans="2:18" ht="11.1" customHeight="1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</row>
    <row r="64" spans="2:18" ht="11.25" customHeight="1"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</row>
    <row r="65" spans="2:18" ht="12.75" customHeight="1"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</row>
    <row r="66" spans="2:18" ht="11.1" customHeight="1"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</row>
    <row r="67" spans="2:18" ht="11.1" customHeight="1"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</row>
    <row r="68" spans="2:18" ht="11.1" customHeight="1"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</row>
    <row r="69" spans="2:18" ht="2.25" customHeight="1"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</row>
    <row r="70" spans="2:18" ht="13.5" customHeight="1"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</row>
    <row r="71" spans="2:18" ht="11.1" customHeight="1">
      <c r="G71" s="29"/>
      <c r="H71" s="29"/>
      <c r="I71" s="29"/>
      <c r="J71" s="29"/>
    </row>
    <row r="72" spans="2:18" ht="11.1" customHeight="1">
      <c r="G72" s="29"/>
      <c r="H72" s="29"/>
      <c r="I72" s="29"/>
      <c r="J72" s="29"/>
    </row>
    <row r="73" spans="2:18" ht="11.1" customHeight="1">
      <c r="G73" s="29"/>
      <c r="H73" s="29"/>
      <c r="I73" s="29"/>
      <c r="J73" s="29"/>
    </row>
    <row r="74" spans="2:18" ht="11.1" customHeight="1">
      <c r="G74" s="29"/>
      <c r="H74" s="29"/>
      <c r="I74" s="29"/>
      <c r="J74" s="29"/>
    </row>
    <row r="75" spans="2:18" ht="11.1" customHeight="1">
      <c r="G75" s="29"/>
      <c r="H75" s="29"/>
      <c r="I75" s="29"/>
      <c r="J75" s="29"/>
    </row>
    <row r="76" spans="2:18" ht="11.1" customHeight="1">
      <c r="G76" s="29"/>
      <c r="H76" s="29"/>
      <c r="I76" s="29"/>
      <c r="J76" s="29"/>
    </row>
    <row r="77" spans="2:18" ht="11.1" customHeight="1">
      <c r="G77" s="29"/>
      <c r="H77" s="29"/>
      <c r="I77" s="29"/>
      <c r="J77" s="29"/>
    </row>
  </sheetData>
  <sheetProtection selectLockedCells="1"/>
  <mergeCells count="61">
    <mergeCell ref="Q23:R23"/>
    <mergeCell ref="B12:R12"/>
    <mergeCell ref="Q22:R22"/>
    <mergeCell ref="D20:E20"/>
    <mergeCell ref="G20:H20"/>
    <mergeCell ref="J20:K20"/>
    <mergeCell ref="M20:N20"/>
    <mergeCell ref="B28:C29"/>
    <mergeCell ref="D28:E29"/>
    <mergeCell ref="B24:C25"/>
    <mergeCell ref="D24:E25"/>
    <mergeCell ref="D26:E27"/>
    <mergeCell ref="B26:C27"/>
    <mergeCell ref="B1:R1"/>
    <mergeCell ref="B2:R2"/>
    <mergeCell ref="B3:C3"/>
    <mergeCell ref="D3:G3"/>
    <mergeCell ref="M3:P3"/>
    <mergeCell ref="B4:R4"/>
    <mergeCell ref="P20:Q20"/>
    <mergeCell ref="I27:J27"/>
    <mergeCell ref="L24:M25"/>
    <mergeCell ref="L27:M28"/>
    <mergeCell ref="N24:P25"/>
    <mergeCell ref="N27:P28"/>
    <mergeCell ref="B5:C6"/>
    <mergeCell ref="B7:C8"/>
    <mergeCell ref="B9:C10"/>
    <mergeCell ref="M5:Q6"/>
    <mergeCell ref="M7:Q8"/>
    <mergeCell ref="M9:Q10"/>
    <mergeCell ref="D5:H6"/>
    <mergeCell ref="D7:H8"/>
    <mergeCell ref="D9:H10"/>
    <mergeCell ref="B31:C32"/>
    <mergeCell ref="D31:E32"/>
    <mergeCell ref="I37:J37"/>
    <mergeCell ref="G24:H25"/>
    <mergeCell ref="I24:J24"/>
    <mergeCell ref="I25:J25"/>
    <mergeCell ref="G27:H28"/>
    <mergeCell ref="G30:H31"/>
    <mergeCell ref="I30:J30"/>
    <mergeCell ref="G29:J29"/>
    <mergeCell ref="G26:J26"/>
    <mergeCell ref="I31:J31"/>
    <mergeCell ref="G33:H34"/>
    <mergeCell ref="G36:H37"/>
    <mergeCell ref="G32:J32"/>
    <mergeCell ref="I28:J28"/>
    <mergeCell ref="J5:L6"/>
    <mergeCell ref="J7:L8"/>
    <mergeCell ref="J9:L10"/>
    <mergeCell ref="L35:M36"/>
    <mergeCell ref="N35:P36"/>
    <mergeCell ref="L30:M31"/>
    <mergeCell ref="N30:P31"/>
    <mergeCell ref="I36:J36"/>
    <mergeCell ref="G35:J35"/>
    <mergeCell ref="I34:J34"/>
    <mergeCell ref="I33:J33"/>
  </mergeCells>
  <phoneticPr fontId="17" type="noConversion"/>
  <conditionalFormatting sqref="C13:R15">
    <cfRule type="expression" dxfId="2" priority="5">
      <formula>WEEKDAY(C$13,2)&gt;5</formula>
    </cfRule>
  </conditionalFormatting>
  <conditionalFormatting sqref="C16:Q18">
    <cfRule type="expression" dxfId="1" priority="4">
      <formula>WEEKDAY(C$16,2)&gt;5</formula>
    </cfRule>
  </conditionalFormatting>
  <conditionalFormatting sqref="R20">
    <cfRule type="cellIs" dxfId="0" priority="1" operator="equal">
      <formula>0</formula>
    </cfRule>
  </conditionalFormatting>
  <dataValidations count="2">
    <dataValidation type="list" allowBlank="1" showInputMessage="1" showErrorMessage="1" sqref="M3:P3">
      <formula1>ANCOURS</formula1>
    </dataValidation>
    <dataValidation type="list" allowBlank="1" showInputMessage="1" showErrorMessage="1" sqref="M5:Q6">
      <formula1>MARBRIERS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:L43"/>
  <sheetViews>
    <sheetView topLeftCell="A10" workbookViewId="0">
      <selection activeCell="A52" sqref="A52"/>
    </sheetView>
  </sheetViews>
  <sheetFormatPr baseColWidth="10" defaultRowHeight="12.75"/>
  <sheetData>
    <row r="1" spans="1:12">
      <c r="A1" s="8" t="s">
        <v>7</v>
      </c>
      <c r="B1" s="8" t="s">
        <v>20</v>
      </c>
      <c r="C1">
        <v>1</v>
      </c>
      <c r="D1">
        <v>0</v>
      </c>
      <c r="F1" s="12" t="s">
        <v>21</v>
      </c>
      <c r="G1" s="11" t="s">
        <v>22</v>
      </c>
      <c r="H1" s="11" t="s">
        <v>23</v>
      </c>
      <c r="I1" s="11" t="s">
        <v>24</v>
      </c>
      <c r="J1" s="11" t="s">
        <v>25</v>
      </c>
      <c r="K1" s="11" t="s">
        <v>26</v>
      </c>
      <c r="L1" s="11" t="s">
        <v>26</v>
      </c>
    </row>
    <row r="2" spans="1:12">
      <c r="A2" s="8" t="s">
        <v>8</v>
      </c>
      <c r="B2">
        <v>2013</v>
      </c>
      <c r="C2">
        <v>2</v>
      </c>
      <c r="D2">
        <v>1</v>
      </c>
      <c r="F2" s="12" t="s">
        <v>22</v>
      </c>
      <c r="H2" s="43"/>
    </row>
    <row r="3" spans="1:12">
      <c r="A3" s="8" t="s">
        <v>9</v>
      </c>
      <c r="B3">
        <v>2014</v>
      </c>
      <c r="C3">
        <v>3</v>
      </c>
      <c r="D3">
        <v>2</v>
      </c>
      <c r="F3" s="12" t="s">
        <v>23</v>
      </c>
      <c r="H3" s="44"/>
    </row>
    <row r="4" spans="1:12">
      <c r="A4" s="8" t="s">
        <v>10</v>
      </c>
      <c r="B4">
        <v>2015</v>
      </c>
      <c r="C4">
        <v>4</v>
      </c>
      <c r="D4">
        <v>3</v>
      </c>
      <c r="F4" s="12" t="s">
        <v>24</v>
      </c>
    </row>
    <row r="5" spans="1:12">
      <c r="A5" s="8" t="s">
        <v>11</v>
      </c>
      <c r="B5">
        <v>2016</v>
      </c>
      <c r="C5">
        <v>5</v>
      </c>
      <c r="D5">
        <v>4</v>
      </c>
      <c r="F5" s="12" t="s">
        <v>25</v>
      </c>
    </row>
    <row r="6" spans="1:12">
      <c r="A6" s="8" t="s">
        <v>12</v>
      </c>
      <c r="B6">
        <v>2017</v>
      </c>
      <c r="C6">
        <v>6</v>
      </c>
      <c r="D6">
        <v>5</v>
      </c>
      <c r="F6" s="12" t="s">
        <v>26</v>
      </c>
    </row>
    <row r="7" spans="1:12">
      <c r="A7" s="8" t="s">
        <v>13</v>
      </c>
      <c r="B7">
        <v>2018</v>
      </c>
      <c r="C7">
        <v>7</v>
      </c>
      <c r="D7">
        <v>6</v>
      </c>
      <c r="F7" s="12" t="s">
        <v>26</v>
      </c>
    </row>
    <row r="8" spans="1:12">
      <c r="A8" s="8" t="s">
        <v>14</v>
      </c>
      <c r="B8">
        <v>2019</v>
      </c>
      <c r="C8">
        <v>8</v>
      </c>
      <c r="D8">
        <v>7</v>
      </c>
    </row>
    <row r="9" spans="1:12">
      <c r="A9" s="8" t="s">
        <v>15</v>
      </c>
      <c r="B9">
        <v>2020</v>
      </c>
      <c r="C9">
        <v>9</v>
      </c>
      <c r="D9">
        <v>8</v>
      </c>
    </row>
    <row r="10" spans="1:12">
      <c r="A10" s="8" t="s">
        <v>16</v>
      </c>
      <c r="C10">
        <v>10</v>
      </c>
      <c r="D10">
        <v>9</v>
      </c>
    </row>
    <row r="11" spans="1:12">
      <c r="A11" s="8" t="s">
        <v>17</v>
      </c>
      <c r="C11">
        <v>11</v>
      </c>
      <c r="D11">
        <v>10</v>
      </c>
      <c r="F11" s="11" t="s">
        <v>27</v>
      </c>
    </row>
    <row r="12" spans="1:12">
      <c r="A12" s="8" t="s">
        <v>18</v>
      </c>
      <c r="C12">
        <v>12</v>
      </c>
      <c r="D12">
        <v>11</v>
      </c>
      <c r="F12" s="14">
        <v>42005</v>
      </c>
    </row>
    <row r="13" spans="1:12">
      <c r="A13" s="8" t="s">
        <v>19</v>
      </c>
      <c r="C13">
        <v>13</v>
      </c>
      <c r="D13">
        <v>12</v>
      </c>
      <c r="F13" s="14">
        <v>42036</v>
      </c>
    </row>
    <row r="14" spans="1:12">
      <c r="C14">
        <v>14</v>
      </c>
      <c r="D14">
        <v>13</v>
      </c>
      <c r="F14" s="14">
        <v>42064</v>
      </c>
    </row>
    <row r="15" spans="1:12">
      <c r="C15">
        <v>15</v>
      </c>
      <c r="D15">
        <v>14</v>
      </c>
      <c r="F15" s="14">
        <v>42095</v>
      </c>
    </row>
    <row r="16" spans="1:12">
      <c r="C16">
        <v>16</v>
      </c>
      <c r="D16">
        <v>15</v>
      </c>
      <c r="F16" s="14">
        <v>42125</v>
      </c>
    </row>
    <row r="17" spans="1:6">
      <c r="A17" s="11"/>
      <c r="C17">
        <v>17</v>
      </c>
      <c r="D17">
        <v>16</v>
      </c>
      <c r="F17" s="14">
        <v>42156</v>
      </c>
    </row>
    <row r="18" spans="1:6">
      <c r="A18" s="11"/>
      <c r="C18">
        <v>18</v>
      </c>
      <c r="D18">
        <v>17</v>
      </c>
      <c r="F18" s="14">
        <v>42186</v>
      </c>
    </row>
    <row r="19" spans="1:6">
      <c r="A19" s="11"/>
      <c r="C19">
        <v>19</v>
      </c>
      <c r="D19">
        <v>18</v>
      </c>
      <c r="F19" s="14">
        <v>42217</v>
      </c>
    </row>
    <row r="20" spans="1:6">
      <c r="A20" s="11"/>
      <c r="C20">
        <v>20</v>
      </c>
      <c r="D20">
        <v>19</v>
      </c>
      <c r="F20" s="14">
        <v>42248</v>
      </c>
    </row>
    <row r="21" spans="1:6">
      <c r="A21" s="11"/>
      <c r="C21">
        <v>21</v>
      </c>
      <c r="D21">
        <v>20</v>
      </c>
      <c r="F21" s="14">
        <v>42278</v>
      </c>
    </row>
    <row r="22" spans="1:6">
      <c r="C22">
        <v>22</v>
      </c>
      <c r="D22">
        <v>21</v>
      </c>
      <c r="F22" s="14">
        <v>42309</v>
      </c>
    </row>
    <row r="23" spans="1:6">
      <c r="C23">
        <v>23</v>
      </c>
      <c r="D23">
        <v>22</v>
      </c>
      <c r="F23" s="14">
        <v>42339</v>
      </c>
    </row>
    <row r="24" spans="1:6">
      <c r="A24" s="11"/>
      <c r="C24">
        <v>24</v>
      </c>
      <c r="D24">
        <v>23</v>
      </c>
      <c r="F24" s="14">
        <v>42370</v>
      </c>
    </row>
    <row r="25" spans="1:6">
      <c r="A25" s="11"/>
      <c r="C25">
        <v>25</v>
      </c>
      <c r="D25">
        <v>24</v>
      </c>
      <c r="F25" s="14">
        <v>42401</v>
      </c>
    </row>
    <row r="26" spans="1:6">
      <c r="A26" s="11"/>
      <c r="C26">
        <v>26</v>
      </c>
      <c r="D26">
        <v>25</v>
      </c>
    </row>
    <row r="27" spans="1:6">
      <c r="A27" s="11"/>
      <c r="C27">
        <v>27</v>
      </c>
      <c r="D27">
        <v>26</v>
      </c>
    </row>
    <row r="28" spans="1:6">
      <c r="C28">
        <v>28</v>
      </c>
      <c r="D28">
        <v>27</v>
      </c>
    </row>
    <row r="29" spans="1:6">
      <c r="C29">
        <v>29</v>
      </c>
      <c r="D29">
        <v>28</v>
      </c>
    </row>
    <row r="30" spans="1:6">
      <c r="A30" s="11" t="s">
        <v>41</v>
      </c>
      <c r="C30">
        <v>30</v>
      </c>
      <c r="D30">
        <v>29</v>
      </c>
    </row>
    <row r="31" spans="1:6">
      <c r="A31" s="11" t="s">
        <v>42</v>
      </c>
      <c r="C31">
        <v>31</v>
      </c>
      <c r="D31">
        <v>30</v>
      </c>
    </row>
    <row r="32" spans="1:6">
      <c r="A32" s="11" t="s">
        <v>43</v>
      </c>
      <c r="D32">
        <v>31</v>
      </c>
    </row>
    <row r="33" spans="1:1">
      <c r="A33" s="11" t="s">
        <v>44</v>
      </c>
    </row>
    <row r="34" spans="1:1">
      <c r="A34" s="11" t="s">
        <v>45</v>
      </c>
    </row>
    <row r="35" spans="1:1">
      <c r="A35" s="11" t="s">
        <v>46</v>
      </c>
    </row>
    <row r="36" spans="1:1">
      <c r="A36" s="11" t="s">
        <v>47</v>
      </c>
    </row>
    <row r="37" spans="1:1">
      <c r="A37" s="11" t="s">
        <v>48</v>
      </c>
    </row>
    <row r="38" spans="1:1">
      <c r="A38" s="11" t="s">
        <v>49</v>
      </c>
    </row>
    <row r="41" spans="1:1">
      <c r="A41" t="s">
        <v>52</v>
      </c>
    </row>
    <row r="42" spans="1:1">
      <c r="A42" t="s">
        <v>50</v>
      </c>
    </row>
    <row r="43" spans="1:1">
      <c r="A43" t="s">
        <v>51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Janvier</vt:lpstr>
      <vt:lpstr>Tables</vt:lpstr>
      <vt:lpstr>Agence</vt:lpstr>
      <vt:lpstr>ANCOURS</vt:lpstr>
      <vt:lpstr>jours</vt:lpstr>
      <vt:lpstr>MARBRIERS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2015-03-28T07:46:48Z</dcterms:modified>
</cp:coreProperties>
</file>