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370" windowHeight="8550" activeTab="1"/>
  </bookViews>
  <sheets>
    <sheet name="Feuil1" sheetId="14" r:id="rId1"/>
    <sheet name="Janvier" sheetId="1" r:id="rId2"/>
    <sheet name="Février" sheetId="3" r:id="rId3"/>
    <sheet name="Mars" sheetId="4" r:id="rId4"/>
    <sheet name="Avril" sheetId="5" r:id="rId5"/>
    <sheet name="Mai" sheetId="9" r:id="rId6"/>
    <sheet name="Juin" sheetId="6" r:id="rId7"/>
    <sheet name="Juillet" sheetId="10" r:id="rId8"/>
    <sheet name="Août" sheetId="11" r:id="rId9"/>
    <sheet name="Septembre" sheetId="7" r:id="rId10"/>
    <sheet name="Octobre" sheetId="12" r:id="rId11"/>
    <sheet name="Novembre" sheetId="8" r:id="rId12"/>
    <sheet name="Décembre" sheetId="13" r:id="rId13"/>
    <sheet name="Tables" sheetId="2" r:id="rId14"/>
  </sheets>
  <definedNames>
    <definedName name="ANCOURS">Tables!$F$12:$F$25</definedName>
    <definedName name="jours">Tables!$F$1:$F$7</definedName>
    <definedName name="_xlnm.Print_Area" localSheetId="8">Août!$A$1:$Q$70</definedName>
    <definedName name="_xlnm.Print_Area" localSheetId="4">Avril!$A$1:$Q$70</definedName>
    <definedName name="_xlnm.Print_Area" localSheetId="12">Décembre!$A$1:$Q$70</definedName>
    <definedName name="_xlnm.Print_Area" localSheetId="2">Février!$A$1:$Q$70</definedName>
    <definedName name="_xlnm.Print_Area" localSheetId="7">Juillet!$A$1:$Q$70</definedName>
    <definedName name="_xlnm.Print_Area" localSheetId="6">Juin!$A$1:$Q$70</definedName>
    <definedName name="_xlnm.Print_Area" localSheetId="5">Mai!$A$1:$Q$70</definedName>
    <definedName name="_xlnm.Print_Area" localSheetId="3">Mars!$A$1:$Q$70</definedName>
    <definedName name="_xlnm.Print_Area" localSheetId="11">Novembre!$A$1:$Q$70</definedName>
    <definedName name="_xlnm.Print_Area" localSheetId="10">Octobre!$A$1:$Q$70</definedName>
    <definedName name="_xlnm.Print_Area" localSheetId="9">Septembre!$A$1:$Q$70</definedName>
  </definedNames>
  <calcPr calcId="125725"/>
</workbook>
</file>

<file path=xl/calcChain.xml><?xml version="1.0" encoding="utf-8"?>
<calcChain xmlns="http://schemas.openxmlformats.org/spreadsheetml/2006/main">
  <c r="N17" i="3"/>
  <c r="N18"/>
  <c r="F37" i="8"/>
  <c r="C21" i="9"/>
  <c r="F25"/>
  <c r="O21" i="7"/>
  <c r="F37" s="1"/>
  <c r="O21" i="6"/>
  <c r="F37" s="1"/>
  <c r="B14" i="3"/>
  <c r="B15" s="1"/>
  <c r="C21" s="1"/>
  <c r="T4" i="9"/>
  <c r="B14" i="13"/>
  <c r="C14"/>
  <c r="D14" s="1"/>
  <c r="B14" i="12"/>
  <c r="C14"/>
  <c r="C15" s="1"/>
  <c r="B14" i="11"/>
  <c r="C21"/>
  <c r="F21" s="1"/>
  <c r="B14" i="10"/>
  <c r="C14"/>
  <c r="C15" s="1"/>
  <c r="B14" i="9"/>
  <c r="B15" s="1"/>
  <c r="B14" i="8"/>
  <c r="C14" s="1"/>
  <c r="B14" i="7"/>
  <c r="C14" s="1"/>
  <c r="B14" i="6"/>
  <c r="B14" i="5"/>
  <c r="C14" s="1"/>
  <c r="T4" i="4"/>
  <c r="B14"/>
  <c r="C14" s="1"/>
  <c r="B15"/>
  <c r="C15" i="13"/>
  <c r="B15"/>
  <c r="C21"/>
  <c r="F25" s="1"/>
  <c r="B15" i="11"/>
  <c r="B15" i="10"/>
  <c r="C21" s="1"/>
  <c r="B15" i="8"/>
  <c r="B15" i="5"/>
  <c r="C14" i="3"/>
  <c r="D14"/>
  <c r="E14" s="1"/>
  <c r="C15"/>
  <c r="B7" i="1"/>
  <c r="B8" s="1"/>
  <c r="D14" i="12"/>
  <c r="D15" s="1"/>
  <c r="F25" i="11"/>
  <c r="B15" i="6"/>
  <c r="C21" s="1"/>
  <c r="B15" i="12"/>
  <c r="C21" s="1"/>
  <c r="C14" i="6"/>
  <c r="D14" s="1"/>
  <c r="D14" i="10"/>
  <c r="E14" s="1"/>
  <c r="C14" i="11"/>
  <c r="F21" i="9"/>
  <c r="F28" s="1"/>
  <c r="I21"/>
  <c r="F31" s="1"/>
  <c r="D15" i="10"/>
  <c r="D14" i="11"/>
  <c r="C15"/>
  <c r="C15" i="6"/>
  <c r="E14" i="12"/>
  <c r="E15" s="1"/>
  <c r="F14"/>
  <c r="F15" s="1"/>
  <c r="D15" i="11"/>
  <c r="E14"/>
  <c r="E15" s="1"/>
  <c r="F14"/>
  <c r="G14" s="1"/>
  <c r="G14" i="12"/>
  <c r="H14" s="1"/>
  <c r="F15" i="11"/>
  <c r="G15" i="12"/>
  <c r="C7" i="1" l="1"/>
  <c r="C14"/>
  <c r="G15" i="11"/>
  <c r="H14"/>
  <c r="F25" i="6"/>
  <c r="F21"/>
  <c r="I14" i="12"/>
  <c r="H15"/>
  <c r="F21"/>
  <c r="F25"/>
  <c r="E15" i="3"/>
  <c r="F14"/>
  <c r="F25" i="10"/>
  <c r="F21"/>
  <c r="C15" i="5"/>
  <c r="D14"/>
  <c r="E14" i="6"/>
  <c r="D15"/>
  <c r="D14" i="8"/>
  <c r="C15"/>
  <c r="F28" i="11"/>
  <c r="I21"/>
  <c r="E14" i="13"/>
  <c r="D15"/>
  <c r="F14" i="10"/>
  <c r="E15"/>
  <c r="F14" i="1"/>
  <c r="F18"/>
  <c r="D14" i="4"/>
  <c r="C15"/>
  <c r="D14" i="7"/>
  <c r="C15"/>
  <c r="F21" i="3"/>
  <c r="F25"/>
  <c r="B15" i="7"/>
  <c r="F21" i="13"/>
  <c r="D15" i="3"/>
  <c r="C21" i="8"/>
  <c r="C21" i="4"/>
  <c r="C14" i="9"/>
  <c r="L21"/>
  <c r="C21" i="5"/>
  <c r="D7" i="1" l="1"/>
  <c r="E7" s="1"/>
  <c r="F7" s="1"/>
  <c r="G7" s="1"/>
  <c r="C8"/>
  <c r="C15" i="9"/>
  <c r="D14"/>
  <c r="F31" i="11"/>
  <c r="L21"/>
  <c r="F34" i="9"/>
  <c r="F28" i="3"/>
  <c r="I21"/>
  <c r="F25" i="8"/>
  <c r="F21"/>
  <c r="F21" i="4"/>
  <c r="F25"/>
  <c r="C21" i="7"/>
  <c r="E14" i="4"/>
  <c r="D15"/>
  <c r="F8" i="1"/>
  <c r="F28" i="6"/>
  <c r="I21"/>
  <c r="F15" i="10"/>
  <c r="G14"/>
  <c r="D15" i="5"/>
  <c r="E14"/>
  <c r="G14" i="3"/>
  <c r="F15"/>
  <c r="I21" i="12"/>
  <c r="F28"/>
  <c r="I15"/>
  <c r="J14"/>
  <c r="F21" i="1"/>
  <c r="I14"/>
  <c r="F14" i="13"/>
  <c r="E15"/>
  <c r="E14" i="8"/>
  <c r="D15"/>
  <c r="E15" i="6"/>
  <c r="F14"/>
  <c r="I14" i="11"/>
  <c r="H15"/>
  <c r="I21" i="13"/>
  <c r="F28"/>
  <c r="F25" i="5"/>
  <c r="F21"/>
  <c r="E14" i="7"/>
  <c r="D15"/>
  <c r="F28" i="10"/>
  <c r="I21"/>
  <c r="F14" i="7" l="1"/>
  <c r="E15"/>
  <c r="L14" i="1"/>
  <c r="F24"/>
  <c r="F15" i="6"/>
  <c r="G14"/>
  <c r="E15" i="5"/>
  <c r="F14"/>
  <c r="F28" i="8"/>
  <c r="I21"/>
  <c r="L21" i="10"/>
  <c r="F31"/>
  <c r="I21" i="5"/>
  <c r="F28"/>
  <c r="L21" i="13"/>
  <c r="F31"/>
  <c r="I15" i="11"/>
  <c r="J14"/>
  <c r="E15" i="8"/>
  <c r="F14"/>
  <c r="G15" i="3"/>
  <c r="H14"/>
  <c r="F14" i="4"/>
  <c r="E15"/>
  <c r="F28"/>
  <c r="I21"/>
  <c r="E14" i="9"/>
  <c r="D15"/>
  <c r="H14" i="10"/>
  <c r="G15"/>
  <c r="F31" i="6"/>
  <c r="L21"/>
  <c r="F31" i="3"/>
  <c r="L21"/>
  <c r="F21" i="7"/>
  <c r="F25"/>
  <c r="F15" i="13"/>
  <c r="G14"/>
  <c r="J15" i="12"/>
  <c r="K14"/>
  <c r="L21"/>
  <c r="F31"/>
  <c r="G8" i="1"/>
  <c r="H7"/>
  <c r="F34" i="11"/>
  <c r="I7" i="1" l="1"/>
  <c r="H8"/>
  <c r="G15" i="13"/>
  <c r="H14"/>
  <c r="F31" i="4"/>
  <c r="L21"/>
  <c r="G14"/>
  <c r="F15"/>
  <c r="F15" i="8"/>
  <c r="G14"/>
  <c r="I21" i="7"/>
  <c r="F28"/>
  <c r="F14" i="9"/>
  <c r="E15"/>
  <c r="L14" i="12"/>
  <c r="K15"/>
  <c r="F34" i="6"/>
  <c r="H15" i="10"/>
  <c r="I14"/>
  <c r="K14" i="11"/>
  <c r="J15"/>
  <c r="F34" i="13"/>
  <c r="H14" i="6"/>
  <c r="G15"/>
  <c r="F34" i="12"/>
  <c r="L21" i="5"/>
  <c r="F31"/>
  <c r="L21" i="8"/>
  <c r="F31"/>
  <c r="F27" i="1"/>
  <c r="O14"/>
  <c r="F34" i="3"/>
  <c r="H15"/>
  <c r="I14"/>
  <c r="F34" i="10"/>
  <c r="G14" i="5"/>
  <c r="F15"/>
  <c r="G14" i="7"/>
  <c r="F15"/>
  <c r="I15" i="3" l="1"/>
  <c r="J14"/>
  <c r="J7" i="1"/>
  <c r="I8"/>
  <c r="F34" i="5"/>
  <c r="L15" i="12"/>
  <c r="M14"/>
  <c r="H14" i="7"/>
  <c r="G15"/>
  <c r="I15" i="10"/>
  <c r="J14"/>
  <c r="G14" i="9"/>
  <c r="F15"/>
  <c r="H14" i="8"/>
  <c r="G15"/>
  <c r="F34" i="4"/>
  <c r="G15" i="5"/>
  <c r="H14"/>
  <c r="F30" i="1"/>
  <c r="F34" i="8"/>
  <c r="I14" i="6"/>
  <c r="H15"/>
  <c r="L14" i="11"/>
  <c r="K15"/>
  <c r="F31" i="7"/>
  <c r="L21"/>
  <c r="H14" i="4"/>
  <c r="G15"/>
  <c r="H15" i="13"/>
  <c r="I14"/>
  <c r="M14" i="11" l="1"/>
  <c r="L15"/>
  <c r="I14" i="5"/>
  <c r="H15"/>
  <c r="I15" i="6"/>
  <c r="J14"/>
  <c r="G15" i="9"/>
  <c r="H14"/>
  <c r="K7" i="1"/>
  <c r="J8"/>
  <c r="J15" i="3"/>
  <c r="K14"/>
  <c r="I15" i="13"/>
  <c r="J14"/>
  <c r="I14" i="4"/>
  <c r="H15"/>
  <c r="F34" i="7"/>
  <c r="I14" i="8"/>
  <c r="H15"/>
  <c r="K14" i="10"/>
  <c r="J15"/>
  <c r="I14" i="7"/>
  <c r="H15"/>
  <c r="N14" i="12"/>
  <c r="M15"/>
  <c r="O14" l="1"/>
  <c r="N15"/>
  <c r="K15" i="10"/>
  <c r="L14"/>
  <c r="H15" i="9"/>
  <c r="I14"/>
  <c r="K14" i="13"/>
  <c r="J15"/>
  <c r="K15" i="3"/>
  <c r="L14"/>
  <c r="I15" i="5"/>
  <c r="J14"/>
  <c r="I15" i="7"/>
  <c r="J14"/>
  <c r="I15" i="8"/>
  <c r="J14"/>
  <c r="J14" i="4"/>
  <c r="I15"/>
  <c r="L7" i="1"/>
  <c r="M7" s="1"/>
  <c r="J15" i="6"/>
  <c r="K14"/>
  <c r="M15" i="11"/>
  <c r="N14"/>
  <c r="L15" i="3" l="1"/>
  <c r="M14"/>
  <c r="J15" i="4"/>
  <c r="K14"/>
  <c r="J15" i="7"/>
  <c r="K14"/>
  <c r="K15" i="13"/>
  <c r="L14"/>
  <c r="L15" i="10"/>
  <c r="M14"/>
  <c r="J15" i="5"/>
  <c r="K14"/>
  <c r="L14" i="6"/>
  <c r="K15"/>
  <c r="O15" i="12"/>
  <c r="P14"/>
  <c r="O14" i="11"/>
  <c r="N15"/>
  <c r="N7" i="1"/>
  <c r="M8"/>
  <c r="J15" i="8"/>
  <c r="K14"/>
  <c r="I15" i="9"/>
  <c r="J14"/>
  <c r="M15" i="10" l="1"/>
  <c r="N14"/>
  <c r="K15" i="7"/>
  <c r="L14"/>
  <c r="N8" i="1"/>
  <c r="O7"/>
  <c r="M15" i="3"/>
  <c r="N14"/>
  <c r="P15" i="12"/>
  <c r="Q14"/>
  <c r="K15" i="5"/>
  <c r="L14"/>
  <c r="M14" i="13"/>
  <c r="L15"/>
  <c r="L14" i="4"/>
  <c r="K15"/>
  <c r="J15" i="9"/>
  <c r="K14"/>
  <c r="P14" i="11"/>
  <c r="O15"/>
  <c r="L15" i="6"/>
  <c r="M14"/>
  <c r="L14" i="8"/>
  <c r="K15"/>
  <c r="M14" i="5" l="1"/>
  <c r="L15"/>
  <c r="N14" i="13"/>
  <c r="M15"/>
  <c r="O8" i="1"/>
  <c r="P7"/>
  <c r="O14" i="10"/>
  <c r="N15"/>
  <c r="P15" i="11"/>
  <c r="Q14"/>
  <c r="M15" i="6"/>
  <c r="N14"/>
  <c r="L14" i="9"/>
  <c r="K15"/>
  <c r="M14" i="4"/>
  <c r="L15"/>
  <c r="O14" i="3"/>
  <c r="N15"/>
  <c r="L15" i="7"/>
  <c r="M14"/>
  <c r="Q15" i="12"/>
  <c r="B17"/>
  <c r="M14" i="8"/>
  <c r="L15"/>
  <c r="Q15" i="11" l="1"/>
  <c r="B17"/>
  <c r="P8" i="1"/>
  <c r="Q7"/>
  <c r="C17" i="12"/>
  <c r="B18"/>
  <c r="M15" i="4"/>
  <c r="N14"/>
  <c r="O15" i="10"/>
  <c r="P14"/>
  <c r="O14" i="13"/>
  <c r="N15"/>
  <c r="O14" i="6"/>
  <c r="N15"/>
  <c r="N14" i="7"/>
  <c r="M15"/>
  <c r="M15" i="8"/>
  <c r="N14"/>
  <c r="O15" i="3"/>
  <c r="P14"/>
  <c r="L15" i="9"/>
  <c r="M14"/>
  <c r="N14" i="5"/>
  <c r="M15"/>
  <c r="O15" i="6" l="1"/>
  <c r="P14"/>
  <c r="O14" i="5"/>
  <c r="N15"/>
  <c r="O14" i="7"/>
  <c r="N15"/>
  <c r="O15" i="13"/>
  <c r="P14"/>
  <c r="Q8" i="1"/>
  <c r="B10"/>
  <c r="Q14" i="3"/>
  <c r="P15"/>
  <c r="N15" i="4"/>
  <c r="O14"/>
  <c r="C18" i="12"/>
  <c r="D17"/>
  <c r="B18" i="11"/>
  <c r="C17"/>
  <c r="N14" i="9"/>
  <c r="M15"/>
  <c r="N15" i="8"/>
  <c r="O14"/>
  <c r="Q14" i="10"/>
  <c r="P15"/>
  <c r="Q15" l="1"/>
  <c r="B17"/>
  <c r="O14" i="9"/>
  <c r="N15"/>
  <c r="P14" i="4"/>
  <c r="O15"/>
  <c r="P15" i="13"/>
  <c r="Q14"/>
  <c r="Q15" i="3"/>
  <c r="B17"/>
  <c r="O15" i="7"/>
  <c r="P14"/>
  <c r="C18" i="11"/>
  <c r="D17"/>
  <c r="P14" i="8"/>
  <c r="O15"/>
  <c r="E17" i="12"/>
  <c r="D18"/>
  <c r="C10" i="1"/>
  <c r="B11"/>
  <c r="P15" i="6"/>
  <c r="Q14"/>
  <c r="P14" i="5"/>
  <c r="O15"/>
  <c r="F17" i="12" l="1"/>
  <c r="E18"/>
  <c r="D18" i="11"/>
  <c r="E17"/>
  <c r="P15" i="7"/>
  <c r="Q14"/>
  <c r="C17" i="3"/>
  <c r="B18"/>
  <c r="O15" i="9"/>
  <c r="P14"/>
  <c r="Q14" i="5"/>
  <c r="P15"/>
  <c r="P15" i="8"/>
  <c r="Q14"/>
  <c r="B17" i="13"/>
  <c r="Q15"/>
  <c r="B17" i="6"/>
  <c r="Q15"/>
  <c r="D10" i="1"/>
  <c r="P15" i="4"/>
  <c r="Q14"/>
  <c r="B18" i="10"/>
  <c r="C17"/>
  <c r="C17" i="6" l="1"/>
  <c r="B18"/>
  <c r="Q15" i="7"/>
  <c r="B17"/>
  <c r="Q15" i="4"/>
  <c r="B17"/>
  <c r="D17" i="10"/>
  <c r="C18"/>
  <c r="B18" i="13"/>
  <c r="C17"/>
  <c r="B17" i="5"/>
  <c r="Q15"/>
  <c r="P15" i="9"/>
  <c r="Q14"/>
  <c r="C18" i="3"/>
  <c r="D17"/>
  <c r="E18" i="11"/>
  <c r="F17"/>
  <c r="F18" i="12"/>
  <c r="G17"/>
  <c r="E10" i="1"/>
  <c r="Q15" i="8"/>
  <c r="B17"/>
  <c r="B18" l="1"/>
  <c r="C17"/>
  <c r="E17" i="3"/>
  <c r="D18"/>
  <c r="B18" i="5"/>
  <c r="C17"/>
  <c r="C17" i="4"/>
  <c r="B18"/>
  <c r="B17" i="9"/>
  <c r="Q15"/>
  <c r="C17" i="7"/>
  <c r="B18"/>
  <c r="D17" i="6"/>
  <c r="C18"/>
  <c r="E17" i="10"/>
  <c r="D18"/>
  <c r="H17" i="12"/>
  <c r="G18"/>
  <c r="E11" i="1"/>
  <c r="F10"/>
  <c r="F18" i="11"/>
  <c r="G17"/>
  <c r="D17" i="13"/>
  <c r="C18"/>
  <c r="E17" l="1"/>
  <c r="D18"/>
  <c r="G18" i="11"/>
  <c r="H17"/>
  <c r="I17" i="12"/>
  <c r="H18"/>
  <c r="F17" i="10"/>
  <c r="E18"/>
  <c r="G10" i="1"/>
  <c r="F11"/>
  <c r="D18" i="6"/>
  <c r="E17"/>
  <c r="D17" i="5"/>
  <c r="C18"/>
  <c r="F17" i="3"/>
  <c r="E18"/>
  <c r="C18" i="7"/>
  <c r="D17"/>
  <c r="D17" i="8"/>
  <c r="C18"/>
  <c r="C17" i="9"/>
  <c r="B18"/>
  <c r="D17" i="4"/>
  <c r="C18"/>
  <c r="D18" l="1"/>
  <c r="E17"/>
  <c r="F18" i="3"/>
  <c r="G17"/>
  <c r="E18" i="6"/>
  <c r="F17"/>
  <c r="G11" i="1"/>
  <c r="H10"/>
  <c r="I18" i="12"/>
  <c r="J17"/>
  <c r="D17" i="9"/>
  <c r="C18"/>
  <c r="E17" i="7"/>
  <c r="D18"/>
  <c r="D18" i="5"/>
  <c r="E17"/>
  <c r="G17" i="10"/>
  <c r="F18"/>
  <c r="I17" i="11"/>
  <c r="H18"/>
  <c r="F17" i="13"/>
  <c r="E18"/>
  <c r="E17" i="8"/>
  <c r="D18"/>
  <c r="F18" i="13" l="1"/>
  <c r="G17"/>
  <c r="I10" i="1"/>
  <c r="H11"/>
  <c r="G18" i="3"/>
  <c r="H17"/>
  <c r="E18" i="8"/>
  <c r="F17"/>
  <c r="I18" i="11"/>
  <c r="J17"/>
  <c r="F17" i="7"/>
  <c r="E18"/>
  <c r="E18" i="4"/>
  <c r="F17"/>
  <c r="E18" i="5"/>
  <c r="F17"/>
  <c r="E17" i="9"/>
  <c r="D18"/>
  <c r="K17" i="12"/>
  <c r="J18"/>
  <c r="G17" i="6"/>
  <c r="F18"/>
  <c r="H17" i="10"/>
  <c r="G18"/>
  <c r="H18" l="1"/>
  <c r="I17"/>
  <c r="G18" i="6"/>
  <c r="H17"/>
  <c r="J18" i="11"/>
  <c r="K17"/>
  <c r="G17" i="8"/>
  <c r="F18"/>
  <c r="I17" i="3"/>
  <c r="H18"/>
  <c r="I11" i="1"/>
  <c r="J10"/>
  <c r="K10" s="1"/>
  <c r="L10" s="1"/>
  <c r="F18" i="4"/>
  <c r="G17"/>
  <c r="L17" i="12"/>
  <c r="K18"/>
  <c r="F18" i="5"/>
  <c r="G17"/>
  <c r="F17" i="9"/>
  <c r="E18"/>
  <c r="F18" i="7"/>
  <c r="G17"/>
  <c r="G18" i="13"/>
  <c r="H17"/>
  <c r="L18" i="12" l="1"/>
  <c r="M17"/>
  <c r="I18" i="3"/>
  <c r="J17"/>
  <c r="G18" i="8"/>
  <c r="H17"/>
  <c r="G18" i="7"/>
  <c r="H17"/>
  <c r="H18" i="13"/>
  <c r="I17"/>
  <c r="H18" i="6"/>
  <c r="I17"/>
  <c r="G17" i="9"/>
  <c r="F18"/>
  <c r="G18" i="5"/>
  <c r="H17"/>
  <c r="G18" i="4"/>
  <c r="H17"/>
  <c r="L11" i="1"/>
  <c r="M10"/>
  <c r="K18" i="11"/>
  <c r="L17"/>
  <c r="J17" i="10"/>
  <c r="I18"/>
  <c r="L18" i="11" l="1"/>
  <c r="M17"/>
  <c r="I17" i="4"/>
  <c r="H18"/>
  <c r="H18" i="5"/>
  <c r="I17"/>
  <c r="J17" i="6"/>
  <c r="I18"/>
  <c r="I18" i="13"/>
  <c r="J17"/>
  <c r="H17" i="9"/>
  <c r="G18"/>
  <c r="N17" i="12"/>
  <c r="M18"/>
  <c r="M11" i="1"/>
  <c r="N10"/>
  <c r="I17" i="7"/>
  <c r="H18"/>
  <c r="K17" i="10"/>
  <c r="J18"/>
  <c r="H18" i="8"/>
  <c r="I17"/>
  <c r="K17" i="3"/>
  <c r="J18"/>
  <c r="I18" i="7" l="1"/>
  <c r="J17"/>
  <c r="N18" i="12"/>
  <c r="O17"/>
  <c r="K17" i="13"/>
  <c r="J18"/>
  <c r="K17" i="6"/>
  <c r="J18"/>
  <c r="L17" i="10"/>
  <c r="K18"/>
  <c r="I17" i="9"/>
  <c r="H18"/>
  <c r="L17" i="3"/>
  <c r="K18"/>
  <c r="J17" i="8"/>
  <c r="I18"/>
  <c r="M18" i="11"/>
  <c r="N17"/>
  <c r="N11" i="1"/>
  <c r="O10"/>
  <c r="J17" i="5"/>
  <c r="I18"/>
  <c r="I18" i="4"/>
  <c r="J17"/>
  <c r="O17" i="11" l="1"/>
  <c r="N18"/>
  <c r="K17" i="8"/>
  <c r="J18"/>
  <c r="I18" i="9"/>
  <c r="J17"/>
  <c r="K18" i="13"/>
  <c r="L17"/>
  <c r="J18" i="7"/>
  <c r="K17"/>
  <c r="K17" i="4"/>
  <c r="J18"/>
  <c r="J18" i="5"/>
  <c r="K17"/>
  <c r="O11" i="1"/>
  <c r="P10"/>
  <c r="M17" i="3"/>
  <c r="L18"/>
  <c r="M17" i="10"/>
  <c r="L18"/>
  <c r="L17" i="6"/>
  <c r="K18"/>
  <c r="O18" i="12"/>
  <c r="P17"/>
  <c r="P18" l="1"/>
  <c r="O21"/>
  <c r="M28"/>
  <c r="L18" i="6"/>
  <c r="M17"/>
  <c r="M18" i="3"/>
  <c r="O21"/>
  <c r="M28"/>
  <c r="L17" i="4"/>
  <c r="K18"/>
  <c r="M17" i="13"/>
  <c r="L18"/>
  <c r="P17" i="11"/>
  <c r="O18"/>
  <c r="M18" i="10"/>
  <c r="N17"/>
  <c r="J18" i="9"/>
  <c r="K17"/>
  <c r="L17" i="8"/>
  <c r="K18"/>
  <c r="K18" i="7"/>
  <c r="L17"/>
  <c r="P11" i="1"/>
  <c r="M21"/>
  <c r="K18" i="5"/>
  <c r="L17"/>
  <c r="N18" i="10" l="1"/>
  <c r="O17"/>
  <c r="O21" i="11"/>
  <c r="P18"/>
  <c r="M28"/>
  <c r="L18" i="4"/>
  <c r="M17"/>
  <c r="N17" i="6"/>
  <c r="M18"/>
  <c r="K21" i="12"/>
  <c r="N21"/>
  <c r="H21"/>
  <c r="C27"/>
  <c r="Q14" i="1"/>
  <c r="H14"/>
  <c r="N14"/>
  <c r="C20"/>
  <c r="K14"/>
  <c r="M17" i="8"/>
  <c r="L18"/>
  <c r="M18" i="13"/>
  <c r="N17"/>
  <c r="F37" i="3"/>
  <c r="Q21"/>
  <c r="M17" i="5"/>
  <c r="L18"/>
  <c r="M17" i="7"/>
  <c r="L18"/>
  <c r="L17" i="9"/>
  <c r="K18"/>
  <c r="H21" i="3"/>
  <c r="N21"/>
  <c r="C27"/>
  <c r="K21"/>
  <c r="Q21" i="12"/>
  <c r="F37"/>
  <c r="M18" i="5" l="1"/>
  <c r="N17"/>
  <c r="H32" i="3"/>
  <c r="H31"/>
  <c r="O17" i="13"/>
  <c r="N18"/>
  <c r="H25" i="1"/>
  <c r="H24"/>
  <c r="H30"/>
  <c r="H31"/>
  <c r="H32" i="12"/>
  <c r="H31"/>
  <c r="O18" i="10"/>
  <c r="P17"/>
  <c r="H37" i="12"/>
  <c r="H38"/>
  <c r="H28" i="3"/>
  <c r="H29"/>
  <c r="M18" i="7"/>
  <c r="N17"/>
  <c r="N17" i="8"/>
  <c r="M18"/>
  <c r="H21" i="1"/>
  <c r="H22"/>
  <c r="H34" i="12"/>
  <c r="H35"/>
  <c r="N17" i="4"/>
  <c r="M18"/>
  <c r="F37" i="11"/>
  <c r="Q21"/>
  <c r="M17" i="9"/>
  <c r="L18"/>
  <c r="H34" i="3"/>
  <c r="H35"/>
  <c r="H38"/>
  <c r="H37"/>
  <c r="H28" i="1"/>
  <c r="H27"/>
  <c r="H29" i="12"/>
  <c r="H28"/>
  <c r="O17" i="6"/>
  <c r="N18"/>
  <c r="H21" i="11"/>
  <c r="K21"/>
  <c r="N21"/>
  <c r="C27"/>
  <c r="H34" l="1"/>
  <c r="H35"/>
  <c r="O18" i="6"/>
  <c r="M28"/>
  <c r="N18" i="8"/>
  <c r="O17"/>
  <c r="P17" i="13"/>
  <c r="O18"/>
  <c r="H38" i="11"/>
  <c r="H37"/>
  <c r="P18" i="10"/>
  <c r="O21"/>
  <c r="M28"/>
  <c r="O17" i="5"/>
  <c r="N18"/>
  <c r="H28" i="11"/>
  <c r="H29"/>
  <c r="M18" i="9"/>
  <c r="N17"/>
  <c r="N18" i="4"/>
  <c r="O17"/>
  <c r="H32" i="11"/>
  <c r="H31"/>
  <c r="O17" i="7"/>
  <c r="N18"/>
  <c r="F37" i="10" l="1"/>
  <c r="Q21"/>
  <c r="P17" i="4"/>
  <c r="O18"/>
  <c r="O18" i="5"/>
  <c r="O21"/>
  <c r="M28"/>
  <c r="O18" i="8"/>
  <c r="M28"/>
  <c r="O18" i="7"/>
  <c r="M28"/>
  <c r="O17" i="9"/>
  <c r="N18"/>
  <c r="N21" i="10"/>
  <c r="K21"/>
  <c r="C27"/>
  <c r="H21"/>
  <c r="O21" i="13"/>
  <c r="P18"/>
  <c r="M28"/>
  <c r="H21" i="6"/>
  <c r="K21"/>
  <c r="Q21"/>
  <c r="C27"/>
  <c r="N21"/>
  <c r="N21" i="13" l="1"/>
  <c r="C27"/>
  <c r="H21"/>
  <c r="K21"/>
  <c r="K21" i="5"/>
  <c r="C27"/>
  <c r="N21"/>
  <c r="H21"/>
  <c r="H34" i="6"/>
  <c r="H35"/>
  <c r="H28"/>
  <c r="H29"/>
  <c r="H28" i="10"/>
  <c r="H29"/>
  <c r="H31" i="6"/>
  <c r="H32"/>
  <c r="F37" i="13"/>
  <c r="Q21"/>
  <c r="H34" i="10"/>
  <c r="H35"/>
  <c r="Q21" i="7"/>
  <c r="N21"/>
  <c r="H21"/>
  <c r="C27"/>
  <c r="K21"/>
  <c r="Q21" i="5"/>
  <c r="F37"/>
  <c r="H37" i="10"/>
  <c r="H38"/>
  <c r="H37" i="6"/>
  <c r="H38"/>
  <c r="H31" i="10"/>
  <c r="H32"/>
  <c r="P18" i="4"/>
  <c r="O21"/>
  <c r="M28"/>
  <c r="O18" i="9"/>
  <c r="P17"/>
  <c r="N21" i="8"/>
  <c r="Q21"/>
  <c r="C27"/>
  <c r="H21"/>
  <c r="K21"/>
  <c r="H37" l="1"/>
  <c r="H38"/>
  <c r="H31" i="7"/>
  <c r="H32"/>
  <c r="H37"/>
  <c r="H38"/>
  <c r="H32" i="5"/>
  <c r="H31"/>
  <c r="H34" i="13"/>
  <c r="H35"/>
  <c r="E14" i="1"/>
  <c r="E21" i="8"/>
  <c r="E21" i="5"/>
  <c r="E21" i="3"/>
  <c r="E21" i="12"/>
  <c r="E21" i="11"/>
  <c r="C27" i="4"/>
  <c r="E21" i="10"/>
  <c r="E21" i="7"/>
  <c r="E21" i="13"/>
  <c r="E21" i="6"/>
  <c r="K21" i="4"/>
  <c r="H21"/>
  <c r="E21" i="9"/>
  <c r="E21" i="4"/>
  <c r="N21"/>
  <c r="H38" i="5"/>
  <c r="H37"/>
  <c r="H34" i="7"/>
  <c r="H35"/>
  <c r="H37" i="13"/>
  <c r="H38"/>
  <c r="H29" i="8"/>
  <c r="H28"/>
  <c r="O21" i="9"/>
  <c r="P18"/>
  <c r="M28"/>
  <c r="H32" i="8"/>
  <c r="H31"/>
  <c r="H35"/>
  <c r="H34"/>
  <c r="Q21" i="4"/>
  <c r="F37"/>
  <c r="H28" i="7"/>
  <c r="H29"/>
  <c r="H34" i="5"/>
  <c r="H35"/>
  <c r="H28" i="13"/>
  <c r="H29"/>
  <c r="H28" i="5"/>
  <c r="H29"/>
  <c r="H31" i="13"/>
  <c r="H32"/>
  <c r="H25" i="4" l="1"/>
  <c r="H26"/>
  <c r="H25" i="6"/>
  <c r="H26"/>
  <c r="H26" i="5"/>
  <c r="H25"/>
  <c r="H34" i="4"/>
  <c r="H35"/>
  <c r="H31"/>
  <c r="H32"/>
  <c r="H25" i="10"/>
  <c r="H26"/>
  <c r="H25" i="3"/>
  <c r="H26"/>
  <c r="Q21" i="9"/>
  <c r="F37"/>
  <c r="H28" i="4"/>
  <c r="H29"/>
  <c r="H26" i="7"/>
  <c r="H25"/>
  <c r="H26" i="12"/>
  <c r="H25"/>
  <c r="H18" i="1"/>
  <c r="H19"/>
  <c r="H37" i="4"/>
  <c r="H38"/>
  <c r="N21" i="9"/>
  <c r="K21"/>
  <c r="H21"/>
  <c r="C27"/>
  <c r="H25"/>
  <c r="H26"/>
  <c r="H26" i="13"/>
  <c r="H25"/>
  <c r="H25" i="11"/>
  <c r="H26"/>
  <c r="H25" i="8"/>
  <c r="H26"/>
  <c r="H29" i="9" l="1"/>
  <c r="H28"/>
  <c r="H35"/>
  <c r="H34"/>
  <c r="H37"/>
  <c r="H38"/>
  <c r="H31"/>
  <c r="H32"/>
  <c r="M25" i="11"/>
  <c r="M25" i="12"/>
  <c r="M25" i="7"/>
  <c r="M25" i="5"/>
  <c r="M25" i="8"/>
  <c r="M18" i="1"/>
  <c r="T12" s="1"/>
  <c r="M25" i="13"/>
  <c r="M25" i="6"/>
  <c r="M25" i="4"/>
  <c r="M25" i="10"/>
  <c r="M25" i="9"/>
  <c r="M29" i="1"/>
  <c r="M25" i="3"/>
  <c r="C25" i="1"/>
  <c r="M31" i="13" l="1"/>
  <c r="M31" i="5"/>
  <c r="C22" i="1"/>
  <c r="M31" i="7"/>
  <c r="M24" i="1"/>
  <c r="M31" i="10"/>
  <c r="M31" i="3"/>
  <c r="M31" i="12"/>
  <c r="M31" i="8"/>
  <c r="M31" i="4"/>
  <c r="M31" i="11"/>
  <c r="M31" i="6"/>
  <c r="M31" i="9"/>
  <c r="C25" i="13"/>
  <c r="C25" i="10"/>
  <c r="C25" i="11"/>
  <c r="C25" i="9"/>
  <c r="C25" i="5"/>
  <c r="C25" i="3"/>
  <c r="C25" i="6"/>
  <c r="C25" i="7"/>
  <c r="C25" i="8"/>
  <c r="C25" i="4"/>
  <c r="C25" i="12"/>
  <c r="R25" i="3"/>
  <c r="C29" i="11" l="1"/>
  <c r="C29" i="3"/>
  <c r="C29" i="8"/>
  <c r="C29" i="12"/>
  <c r="C29" i="10"/>
  <c r="C29" i="5"/>
  <c r="C29" i="7"/>
  <c r="C29" i="4"/>
  <c r="C29" i="13"/>
  <c r="C29" i="9"/>
  <c r="C29" i="6"/>
</calcChain>
</file>

<file path=xl/sharedStrings.xml><?xml version="1.0" encoding="utf-8"?>
<sst xmlns="http://schemas.openxmlformats.org/spreadsheetml/2006/main" count="267" uniqueCount="40">
  <si>
    <t>Mois de :</t>
  </si>
  <si>
    <t xml:space="preserve">             Employeur                                                                                                        Salarié</t>
  </si>
  <si>
    <t>Nom, prénom :</t>
  </si>
  <si>
    <t>Adresse :</t>
  </si>
  <si>
    <t>Emploi occupé :</t>
  </si>
  <si>
    <t>Jours</t>
  </si>
  <si>
    <t>Heures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</si>
  <si>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</si>
  <si>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</si>
  <si>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</si>
  <si>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</si>
  <si>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</si>
  <si>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</si>
  <si>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</si>
  <si>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</si>
  <si>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</si>
  <si>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</si>
  <si>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</si>
  <si>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</si>
  <si>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</si>
  <si>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année</t>
  </si>
  <si>
    <t>J</t>
  </si>
  <si>
    <t>V</t>
  </si>
  <si>
    <t>S</t>
  </si>
  <si>
    <t>D</t>
  </si>
  <si>
    <t>L</t>
  </si>
  <si>
    <t>M</t>
  </si>
  <si>
    <t>ANCOURS</t>
  </si>
  <si>
    <t>Sem</t>
  </si>
  <si>
    <t>H/Sup sem</t>
  </si>
  <si>
    <t>FRONTEAU Romane</t>
  </si>
  <si>
    <t xml:space="preserve"> </t>
  </si>
  <si>
    <t>reste congés payés</t>
  </si>
  <si>
    <t>congés pris</t>
  </si>
  <si>
    <t>Soldes RTT</t>
  </si>
  <si>
    <t>Reste RTT</t>
  </si>
  <si>
    <t>Rtt posés</t>
  </si>
  <si>
    <t>Soldes congés</t>
  </si>
  <si>
    <t>Total Congés posés</t>
  </si>
  <si>
    <t>Rtt posés (Année)</t>
  </si>
</sst>
</file>

<file path=xl/styles.xml><?xml version="1.0" encoding="utf-8"?>
<styleSheet xmlns="http://schemas.openxmlformats.org/spreadsheetml/2006/main">
  <numFmts count="1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&gt;=3000000000000]#&quot; &quot;##&quot; &quot;##&quot; &quot;##&quot; &quot;###&quot; &quot;###&quot; | &quot;##;#&quot; &quot;##&quot; &quot;##&quot; &quot;##&quot; &quot;###&quot; &quot;###"/>
    <numFmt numFmtId="165" formatCode="00.00&quot;hrs&quot;"/>
    <numFmt numFmtId="166" formatCode="0&quot;jrs&quot;"/>
    <numFmt numFmtId="167" formatCode="#,##0.00\ &quot;€&quot;"/>
    <numFmt numFmtId="168" formatCode="0.00&quot;hrs&quot;"/>
    <numFmt numFmtId="169" formatCode="_-* #,##0.00\ [$€-1]_-;\-* #,##0.00\ [$€-1]_-;_-* &quot;-&quot;??\ [$€-1]_-;_-@_-"/>
    <numFmt numFmtId="170" formatCode="#,##0.00\ [$€-1]"/>
    <numFmt numFmtId="171" formatCode="0.00&quot; jrs&quot;"/>
    <numFmt numFmtId="172" formatCode="#"/>
    <numFmt numFmtId="173" formatCode="0.00&quot; km&quot;"/>
    <numFmt numFmtId="174" formatCode="mmmm\ yyyy"/>
    <numFmt numFmtId="175" formatCode="ddd\ dd"/>
    <numFmt numFmtId="176" formatCode="[$-F400]h:mm:ss\ AM/PM"/>
    <numFmt numFmtId="177" formatCode="h:mm;@"/>
  </numFmts>
  <fonts count="2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9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i/>
      <sz val="9"/>
      <name val="Arial"/>
      <family val="2"/>
    </font>
    <font>
      <sz val="10"/>
      <name val="Times New Roman"/>
      <family val="1"/>
    </font>
    <font>
      <b/>
      <sz val="11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i/>
      <sz val="9"/>
      <name val="Arial"/>
      <family val="2"/>
    </font>
    <font>
      <b/>
      <sz val="9"/>
      <name val="Arial Black"/>
      <family val="2"/>
    </font>
    <font>
      <b/>
      <sz val="9"/>
      <color indexed="8"/>
      <name val="Arial Black"/>
      <family val="2"/>
    </font>
    <font>
      <sz val="10"/>
      <name val="Arial Black"/>
      <family val="2"/>
    </font>
    <font>
      <sz val="10"/>
      <color indexed="8"/>
      <name val="Arial Black"/>
      <family val="2"/>
    </font>
    <font>
      <sz val="9"/>
      <name val="Arial Black"/>
      <family val="2"/>
    </font>
    <font>
      <b/>
      <sz val="10"/>
      <name val="Arial Black"/>
      <family val="2"/>
    </font>
    <font>
      <sz val="8"/>
      <name val="Arial"/>
    </font>
    <font>
      <b/>
      <sz val="8"/>
      <name val="Arial Black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5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3" fillId="0" borderId="0" xfId="0" applyFont="1" applyBorder="1" applyAlignment="1"/>
    <xf numFmtId="0" fontId="0" fillId="0" borderId="1" xfId="0" applyBorder="1"/>
    <xf numFmtId="0" fontId="3" fillId="0" borderId="0" xfId="0" applyFont="1" applyBorder="1"/>
    <xf numFmtId="0" fontId="0" fillId="0" borderId="1" xfId="0" applyBorder="1" applyAlignment="1"/>
    <xf numFmtId="0" fontId="3" fillId="0" borderId="2" xfId="0" applyFont="1" applyBorder="1"/>
    <xf numFmtId="0" fontId="0" fillId="0" borderId="2" xfId="0" applyBorder="1"/>
    <xf numFmtId="0" fontId="3" fillId="0" borderId="2" xfId="0" applyFont="1" applyBorder="1" applyAlignment="1"/>
    <xf numFmtId="0" fontId="4" fillId="0" borderId="0" xfId="0" applyFont="1" applyBorder="1"/>
    <xf numFmtId="0" fontId="0" fillId="0" borderId="0" xfId="0" applyFill="1"/>
    <xf numFmtId="0" fontId="5" fillId="0" borderId="0" xfId="0" applyFont="1"/>
    <xf numFmtId="0" fontId="12" fillId="0" borderId="0" xfId="0" applyFont="1"/>
    <xf numFmtId="0" fontId="12" fillId="0" borderId="0" xfId="0" applyFont="1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14" fontId="0" fillId="0" borderId="0" xfId="0" applyNumberFormat="1"/>
    <xf numFmtId="0" fontId="3" fillId="0" borderId="0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0" fontId="14" fillId="0" borderId="3" xfId="0" applyFont="1" applyFill="1" applyBorder="1"/>
    <xf numFmtId="0" fontId="11" fillId="0" borderId="3" xfId="0" applyNumberFormat="1" applyFont="1" applyFill="1" applyBorder="1" applyAlignment="1" applyProtection="1">
      <alignment horizontal="center"/>
      <protection locked="0"/>
    </xf>
    <xf numFmtId="0" fontId="16" fillId="0" borderId="3" xfId="0" applyFont="1" applyFill="1" applyBorder="1" applyAlignment="1">
      <alignment horizontal="left"/>
    </xf>
    <xf numFmtId="0" fontId="18" fillId="0" borderId="0" xfId="0" applyFont="1" applyAlignment="1">
      <alignment horizontal="left"/>
    </xf>
    <xf numFmtId="1" fontId="18" fillId="0" borderId="0" xfId="0" applyNumberFormat="1" applyFont="1" applyAlignment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/>
    <xf numFmtId="0" fontId="11" fillId="0" borderId="5" xfId="0" applyFont="1" applyFill="1" applyBorder="1"/>
    <xf numFmtId="175" fontId="15" fillId="0" borderId="3" xfId="0" applyNumberFormat="1" applyFont="1" applyFill="1" applyBorder="1" applyAlignment="1">
      <alignment horizontal="center"/>
    </xf>
    <xf numFmtId="175" fontId="15" fillId="0" borderId="6" xfId="0" applyNumberFormat="1" applyFont="1" applyFill="1" applyBorder="1" applyAlignment="1">
      <alignment horizontal="center"/>
    </xf>
    <xf numFmtId="175" fontId="15" fillId="0" borderId="7" xfId="0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8" xfId="0" applyFont="1" applyBorder="1"/>
    <xf numFmtId="0" fontId="4" fillId="0" borderId="0" xfId="0" applyFont="1"/>
    <xf numFmtId="0" fontId="0" fillId="2" borderId="0" xfId="0" applyFill="1" applyBorder="1"/>
    <xf numFmtId="0" fontId="3" fillId="2" borderId="0" xfId="0" applyFont="1" applyFill="1" applyBorder="1"/>
    <xf numFmtId="0" fontId="0" fillId="2" borderId="0" xfId="0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2" borderId="0" xfId="0" applyFont="1" applyFill="1" applyBorder="1" applyAlignment="1"/>
    <xf numFmtId="0" fontId="0" fillId="2" borderId="0" xfId="0" applyFill="1" applyBorder="1" applyAlignment="1"/>
    <xf numFmtId="0" fontId="4" fillId="2" borderId="0" xfId="0" applyFont="1" applyFill="1" applyBorder="1"/>
    <xf numFmtId="0" fontId="4" fillId="2" borderId="0" xfId="0" applyFont="1" applyFill="1" applyBorder="1" applyAlignment="1" applyProtection="1">
      <protection hidden="1"/>
    </xf>
    <xf numFmtId="0" fontId="3" fillId="2" borderId="0" xfId="0" applyFont="1" applyFill="1" applyBorder="1" applyAlignment="1" applyProtection="1">
      <protection hidden="1"/>
    </xf>
    <xf numFmtId="0" fontId="4" fillId="2" borderId="0" xfId="0" applyFont="1" applyFill="1" applyBorder="1" applyProtection="1">
      <protection locked="0"/>
    </xf>
    <xf numFmtId="172" fontId="4" fillId="2" borderId="0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Border="1"/>
    <xf numFmtId="0" fontId="9" fillId="2" borderId="0" xfId="0" applyFont="1" applyFill="1" applyBorder="1" applyProtection="1">
      <protection hidden="1"/>
    </xf>
    <xf numFmtId="0" fontId="10" fillId="2" borderId="0" xfId="0" applyFont="1" applyFill="1" applyBorder="1" applyProtection="1">
      <protection hidden="1"/>
    </xf>
    <xf numFmtId="0" fontId="9" fillId="2" borderId="0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0" fontId="4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Protection="1">
      <protection locked="0"/>
    </xf>
    <xf numFmtId="0" fontId="0" fillId="2" borderId="0" xfId="0" applyFill="1" applyBorder="1" applyProtection="1">
      <protection locked="0"/>
    </xf>
    <xf numFmtId="171" fontId="0" fillId="2" borderId="0" xfId="0" applyNumberFormat="1" applyFill="1" applyBorder="1" applyAlignment="1"/>
    <xf numFmtId="0" fontId="3" fillId="2" borderId="3" xfId="0" applyFont="1" applyFill="1" applyBorder="1" applyAlignment="1"/>
    <xf numFmtId="0" fontId="3" fillId="2" borderId="0" xfId="0" applyFont="1" applyFill="1" applyBorder="1" applyAlignment="1"/>
    <xf numFmtId="44" fontId="0" fillId="2" borderId="0" xfId="0" applyNumberFormat="1" applyFill="1" applyBorder="1" applyAlignment="1"/>
    <xf numFmtId="0" fontId="6" fillId="2" borderId="0" xfId="0" applyFont="1" applyFill="1" applyBorder="1" applyProtection="1">
      <protection hidden="1"/>
    </xf>
    <xf numFmtId="0" fontId="11" fillId="2" borderId="0" xfId="0" applyFont="1" applyFill="1" applyBorder="1" applyAlignment="1" applyProtection="1">
      <protection hidden="1"/>
    </xf>
    <xf numFmtId="0" fontId="11" fillId="2" borderId="0" xfId="0" applyFont="1" applyFill="1" applyBorder="1" applyAlignment="1" applyProtection="1">
      <alignment horizontal="left"/>
      <protection hidden="1"/>
    </xf>
    <xf numFmtId="1" fontId="17" fillId="3" borderId="9" xfId="0" applyNumberFormat="1" applyFont="1" applyFill="1" applyBorder="1" applyAlignment="1">
      <alignment horizontal="left"/>
    </xf>
    <xf numFmtId="1" fontId="17" fillId="3" borderId="10" xfId="0" applyNumberFormat="1" applyFont="1" applyFill="1" applyBorder="1" applyAlignment="1">
      <alignment horizontal="left"/>
    </xf>
    <xf numFmtId="1" fontId="17" fillId="3" borderId="3" xfId="0" applyNumberFormat="1" applyFont="1" applyFill="1" applyBorder="1" applyAlignment="1">
      <alignment horizontal="left"/>
    </xf>
    <xf numFmtId="0" fontId="0" fillId="3" borderId="0" xfId="0" applyFill="1"/>
    <xf numFmtId="1" fontId="19" fillId="4" borderId="3" xfId="0" applyNumberFormat="1" applyFont="1" applyFill="1" applyBorder="1" applyAlignment="1" applyProtection="1">
      <alignment horizontal="center" vertical="center"/>
    </xf>
    <xf numFmtId="0" fontId="19" fillId="4" borderId="3" xfId="0" applyNumberFormat="1" applyFont="1" applyFill="1" applyBorder="1" applyAlignment="1" applyProtection="1">
      <alignment horizontal="center" vertical="center"/>
      <protection locked="0"/>
    </xf>
    <xf numFmtId="0" fontId="19" fillId="4" borderId="3" xfId="0" applyFont="1" applyFill="1" applyBorder="1" applyAlignment="1" applyProtection="1">
      <alignment horizontal="center" vertical="center"/>
    </xf>
    <xf numFmtId="177" fontId="0" fillId="2" borderId="0" xfId="0" applyNumberFormat="1" applyFill="1" applyBorder="1"/>
    <xf numFmtId="0" fontId="3" fillId="2" borderId="11" xfId="0" applyFont="1" applyFill="1" applyBorder="1" applyAlignment="1"/>
    <xf numFmtId="0" fontId="20" fillId="4" borderId="6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/>
    <xf numFmtId="0" fontId="21" fillId="0" borderId="0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 applyProtection="1">
      <alignment horizontal="center" vertical="center"/>
      <protection hidden="1"/>
    </xf>
    <xf numFmtId="168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0" borderId="3" xfId="0" applyFont="1" applyFill="1" applyBorder="1" applyAlignment="1" applyProtection="1">
      <alignment horizontal="center" vertical="center"/>
    </xf>
    <xf numFmtId="0" fontId="19" fillId="0" borderId="9" xfId="0" applyNumberFormat="1" applyFont="1" applyFill="1" applyBorder="1" applyAlignment="1" applyProtection="1">
      <alignment horizontal="center" vertical="center"/>
      <protection locked="0"/>
    </xf>
    <xf numFmtId="0" fontId="24" fillId="0" borderId="6" xfId="0" applyNumberFormat="1" applyFont="1" applyFill="1" applyBorder="1" applyAlignment="1" applyProtection="1">
      <alignment horizontal="center" vertical="center"/>
      <protection locked="0"/>
    </xf>
    <xf numFmtId="0" fontId="19" fillId="0" borderId="13" xfId="0" applyNumberFormat="1" applyFont="1" applyFill="1" applyBorder="1" applyAlignment="1" applyProtection="1">
      <alignment horizontal="center" vertical="center"/>
      <protection locked="0"/>
    </xf>
    <xf numFmtId="0" fontId="19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5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Fill="1" applyAlignment="1">
      <alignment vertical="center"/>
    </xf>
    <xf numFmtId="0" fontId="0" fillId="10" borderId="0" xfId="0" applyFill="1" applyBorder="1"/>
    <xf numFmtId="0" fontId="19" fillId="6" borderId="15" xfId="0" applyFont="1" applyFill="1" applyBorder="1" applyAlignment="1">
      <alignment horizontal="center" vertical="center" wrapText="1"/>
    </xf>
    <xf numFmtId="0" fontId="19" fillId="6" borderId="16" xfId="0" applyFont="1" applyFill="1" applyBorder="1" applyAlignment="1">
      <alignment horizontal="center" vertical="center" wrapText="1"/>
    </xf>
    <xf numFmtId="0" fontId="19" fillId="6" borderId="17" xfId="0" applyFont="1" applyFill="1" applyBorder="1" applyAlignment="1">
      <alignment horizontal="center" vertical="center" wrapText="1"/>
    </xf>
    <xf numFmtId="0" fontId="19" fillId="6" borderId="14" xfId="0" applyFont="1" applyFill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 vertical="center"/>
    </xf>
    <xf numFmtId="0" fontId="19" fillId="7" borderId="16" xfId="0" applyFont="1" applyFill="1" applyBorder="1" applyAlignment="1">
      <alignment horizontal="center" vertical="center"/>
    </xf>
    <xf numFmtId="0" fontId="19" fillId="7" borderId="17" xfId="0" applyFont="1" applyFill="1" applyBorder="1" applyAlignment="1">
      <alignment horizontal="center" vertical="center"/>
    </xf>
    <xf numFmtId="0" fontId="19" fillId="7" borderId="28" xfId="0" applyFont="1" applyFill="1" applyBorder="1" applyAlignment="1">
      <alignment horizontal="center" vertical="center"/>
    </xf>
    <xf numFmtId="0" fontId="19" fillId="7" borderId="14" xfId="0" applyFont="1" applyFill="1" applyBorder="1" applyAlignment="1">
      <alignment horizontal="center" vertical="center"/>
    </xf>
    <xf numFmtId="0" fontId="19" fillId="6" borderId="15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/>
    </xf>
    <xf numFmtId="0" fontId="19" fillId="6" borderId="17" xfId="0" applyFont="1" applyFill="1" applyBorder="1" applyAlignment="1">
      <alignment horizontal="center" vertical="center"/>
    </xf>
    <xf numFmtId="0" fontId="19" fillId="6" borderId="14" xfId="0" applyFont="1" applyFill="1" applyBorder="1" applyAlignment="1">
      <alignment horizontal="center" vertical="center"/>
    </xf>
    <xf numFmtId="0" fontId="19" fillId="9" borderId="15" xfId="0" applyFont="1" applyFill="1" applyBorder="1" applyAlignment="1">
      <alignment horizontal="center" vertical="center"/>
    </xf>
    <xf numFmtId="0" fontId="19" fillId="9" borderId="24" xfId="0" applyFont="1" applyFill="1" applyBorder="1" applyAlignment="1">
      <alignment horizontal="center" vertical="center"/>
    </xf>
    <xf numFmtId="0" fontId="19" fillId="9" borderId="16" xfId="0" applyFont="1" applyFill="1" applyBorder="1" applyAlignment="1">
      <alignment horizontal="center" vertical="center"/>
    </xf>
    <xf numFmtId="0" fontId="19" fillId="9" borderId="17" xfId="0" applyFont="1" applyFill="1" applyBorder="1" applyAlignment="1">
      <alignment horizontal="center" vertical="center"/>
    </xf>
    <xf numFmtId="0" fontId="19" fillId="9" borderId="28" xfId="0" applyFont="1" applyFill="1" applyBorder="1" applyAlignment="1">
      <alignment horizontal="center" vertical="center"/>
    </xf>
    <xf numFmtId="0" fontId="19" fillId="9" borderId="14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 wrapText="1"/>
    </xf>
    <xf numFmtId="166" fontId="19" fillId="9" borderId="15" xfId="0" applyNumberFormat="1" applyFont="1" applyFill="1" applyBorder="1" applyAlignment="1">
      <alignment horizontal="center" vertical="center"/>
    </xf>
    <xf numFmtId="166" fontId="19" fillId="9" borderId="16" xfId="0" applyNumberFormat="1" applyFont="1" applyFill="1" applyBorder="1" applyAlignment="1">
      <alignment horizontal="center" vertical="center"/>
    </xf>
    <xf numFmtId="166" fontId="19" fillId="9" borderId="17" xfId="0" applyNumberFormat="1" applyFont="1" applyFill="1" applyBorder="1" applyAlignment="1">
      <alignment horizontal="center" vertical="center"/>
    </xf>
    <xf numFmtId="166" fontId="19" fillId="9" borderId="14" xfId="0" applyNumberFormat="1" applyFont="1" applyFill="1" applyBorder="1" applyAlignment="1">
      <alignment horizontal="center" vertical="center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19" fillId="6" borderId="3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19" fillId="4" borderId="24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0" fontId="19" fillId="4" borderId="28" xfId="0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11" fillId="6" borderId="7" xfId="0" applyFont="1" applyFill="1" applyBorder="1" applyAlignment="1" applyProtection="1">
      <alignment horizontal="center" vertical="center"/>
    </xf>
    <xf numFmtId="0" fontId="0" fillId="0" borderId="13" xfId="0" applyBorder="1"/>
    <xf numFmtId="0" fontId="11" fillId="6" borderId="13" xfId="0" applyFont="1" applyFill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/>
      <protection locked="0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24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 shrinkToFit="1"/>
    </xf>
    <xf numFmtId="0" fontId="3" fillId="0" borderId="0" xfId="0" applyNumberFormat="1" applyFont="1" applyBorder="1" applyAlignment="1">
      <alignment horizontal="center" shrinkToFit="1"/>
    </xf>
    <xf numFmtId="0" fontId="4" fillId="0" borderId="0" xfId="0" applyFont="1" applyBorder="1" applyAlignment="1" applyProtection="1">
      <alignment horizontal="center"/>
      <protection locked="0"/>
    </xf>
    <xf numFmtId="174" fontId="13" fillId="0" borderId="25" xfId="0" applyNumberFormat="1" applyFont="1" applyBorder="1" applyAlignment="1" applyProtection="1">
      <alignment horizontal="center"/>
      <protection locked="0"/>
    </xf>
    <xf numFmtId="174" fontId="13" fillId="0" borderId="26" xfId="0" applyNumberFormat="1" applyFont="1" applyBorder="1" applyAlignment="1" applyProtection="1">
      <alignment horizontal="center"/>
      <protection locked="0"/>
    </xf>
    <xf numFmtId="174" fontId="13" fillId="0" borderId="27" xfId="0" applyNumberFormat="1" applyFont="1" applyBorder="1" applyAlignment="1" applyProtection="1">
      <alignment horizontal="center"/>
      <protection locked="0"/>
    </xf>
    <xf numFmtId="0" fontId="3" fillId="8" borderId="2" xfId="0" applyFont="1" applyFill="1" applyBorder="1" applyAlignment="1">
      <alignment horizontal="center" shrinkToFit="1"/>
    </xf>
    <xf numFmtId="0" fontId="3" fillId="8" borderId="0" xfId="0" applyFont="1" applyFill="1" applyBorder="1" applyAlignment="1">
      <alignment horizontal="center" shrinkToFit="1"/>
    </xf>
    <xf numFmtId="0" fontId="3" fillId="8" borderId="1" xfId="0" applyFont="1" applyFill="1" applyBorder="1" applyAlignment="1">
      <alignment horizontal="center" shrinkToFit="1"/>
    </xf>
    <xf numFmtId="0" fontId="3" fillId="0" borderId="2" xfId="0" applyFont="1" applyBorder="1" applyAlignment="1"/>
    <xf numFmtId="0" fontId="3" fillId="0" borderId="29" xfId="0" applyFont="1" applyBorder="1" applyAlignment="1"/>
    <xf numFmtId="49" fontId="1" fillId="0" borderId="7" xfId="0" applyNumberFormat="1" applyFont="1" applyBorder="1" applyAlignment="1" applyProtection="1">
      <alignment horizontal="center"/>
      <protection locked="0"/>
    </xf>
    <xf numFmtId="0" fontId="19" fillId="6" borderId="3" xfId="0" applyFont="1" applyFill="1" applyBorder="1" applyAlignment="1">
      <alignment horizontal="center" vertical="center" wrapText="1"/>
    </xf>
    <xf numFmtId="166" fontId="19" fillId="4" borderId="15" xfId="0" applyNumberFormat="1" applyFont="1" applyFill="1" applyBorder="1" applyAlignment="1">
      <alignment horizontal="center" vertical="center"/>
    </xf>
    <xf numFmtId="166" fontId="19" fillId="4" borderId="16" xfId="0" applyNumberFormat="1" applyFont="1" applyFill="1" applyBorder="1" applyAlignment="1">
      <alignment horizontal="center" vertical="center"/>
    </xf>
    <xf numFmtId="166" fontId="19" fillId="4" borderId="17" xfId="0" applyNumberFormat="1" applyFont="1" applyFill="1" applyBorder="1" applyAlignment="1">
      <alignment horizontal="center" vertical="center"/>
    </xf>
    <xf numFmtId="166" fontId="19" fillId="4" borderId="14" xfId="0" applyNumberFormat="1" applyFont="1" applyFill="1" applyBorder="1" applyAlignment="1">
      <alignment horizontal="center" vertical="center"/>
    </xf>
    <xf numFmtId="49" fontId="0" fillId="0" borderId="7" xfId="0" applyNumberFormat="1" applyBorder="1" applyAlignment="1" applyProtection="1">
      <alignment horizontal="center"/>
      <protection locked="0"/>
    </xf>
    <xf numFmtId="49" fontId="0" fillId="0" borderId="12" xfId="0" applyNumberFormat="1" applyBorder="1" applyAlignment="1" applyProtection="1">
      <alignment horizontal="center"/>
      <protection locked="0"/>
    </xf>
    <xf numFmtId="49" fontId="0" fillId="0" borderId="13" xfId="0" applyNumberFormat="1" applyBorder="1" applyAlignment="1" applyProtection="1">
      <alignment horizontal="center"/>
      <protection locked="0"/>
    </xf>
    <xf numFmtId="165" fontId="0" fillId="2" borderId="0" xfId="0" applyNumberFormat="1" applyFill="1" applyBorder="1" applyAlignment="1" applyProtection="1">
      <alignment horizontal="right"/>
      <protection locked="0"/>
    </xf>
    <xf numFmtId="164" fontId="4" fillId="0" borderId="7" xfId="0" applyNumberFormat="1" applyFont="1" applyBorder="1" applyAlignment="1" applyProtection="1">
      <alignment horizontal="center"/>
      <protection locked="0"/>
    </xf>
    <xf numFmtId="164" fontId="0" fillId="0" borderId="12" xfId="0" applyNumberFormat="1" applyBorder="1" applyAlignment="1" applyProtection="1">
      <alignment horizontal="center"/>
      <protection locked="0"/>
    </xf>
    <xf numFmtId="164" fontId="0" fillId="0" borderId="13" xfId="0" applyNumberFormat="1" applyBorder="1" applyAlignment="1" applyProtection="1">
      <alignment horizontal="center"/>
      <protection locked="0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167" fontId="0" fillId="2" borderId="0" xfId="0" applyNumberFormat="1" applyFill="1" applyBorder="1" applyAlignment="1" applyProtection="1">
      <protection locked="0"/>
    </xf>
    <xf numFmtId="171" fontId="0" fillId="2" borderId="0" xfId="0" applyNumberFormat="1" applyFill="1" applyBorder="1" applyAlignment="1">
      <alignment horizontal="center"/>
    </xf>
    <xf numFmtId="171" fontId="4" fillId="2" borderId="0" xfId="0" applyNumberFormat="1" applyFont="1" applyFill="1" applyBorder="1" applyAlignment="1" applyProtection="1">
      <alignment horizontal="center"/>
      <protection locked="0"/>
    </xf>
    <xf numFmtId="0" fontId="21" fillId="4" borderId="3" xfId="0" applyFont="1" applyFill="1" applyBorder="1" applyAlignment="1" applyProtection="1">
      <alignment horizontal="center" vertical="center"/>
      <protection hidden="1"/>
    </xf>
    <xf numFmtId="0" fontId="21" fillId="4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171" fontId="4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167" fontId="4" fillId="2" borderId="0" xfId="0" applyNumberFormat="1" applyFont="1" applyFill="1" applyBorder="1" applyAlignment="1" applyProtection="1">
      <alignment horizontal="center"/>
      <protection hidden="1"/>
    </xf>
    <xf numFmtId="167" fontId="0" fillId="2" borderId="0" xfId="0" applyNumberFormat="1" applyFill="1" applyBorder="1" applyProtection="1">
      <protection hidden="1"/>
    </xf>
    <xf numFmtId="170" fontId="4" fillId="2" borderId="0" xfId="0" applyNumberFormat="1" applyFont="1" applyFill="1" applyBorder="1" applyAlignment="1" applyProtection="1">
      <alignment horizontal="center"/>
    </xf>
    <xf numFmtId="171" fontId="4" fillId="2" borderId="0" xfId="0" applyNumberFormat="1" applyFont="1" applyFill="1" applyBorder="1" applyAlignment="1" applyProtection="1">
      <alignment horizontal="center"/>
    </xf>
    <xf numFmtId="44" fontId="1" fillId="2" borderId="0" xfId="2" applyFill="1" applyBorder="1" applyAlignment="1" applyProtection="1">
      <alignment horizontal="center"/>
      <protection hidden="1"/>
    </xf>
    <xf numFmtId="44" fontId="7" fillId="2" borderId="0" xfId="2" applyFont="1" applyFill="1" applyBorder="1" applyAlignment="1" applyProtection="1">
      <alignment horizontal="center"/>
      <protection hidden="1"/>
    </xf>
    <xf numFmtId="44" fontId="8" fillId="2" borderId="0" xfId="0" applyNumberFormat="1" applyFont="1" applyFill="1" applyBorder="1" applyAlignment="1" applyProtection="1">
      <alignment horizontal="center"/>
      <protection hidden="1"/>
    </xf>
    <xf numFmtId="0" fontId="8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Border="1" applyAlignment="1">
      <alignment horizontal="center"/>
    </xf>
    <xf numFmtId="0" fontId="4" fillId="2" borderId="0" xfId="0" applyFont="1" applyFill="1" applyBorder="1" applyAlignment="1" applyProtection="1">
      <alignment horizontal="center" wrapText="1"/>
      <protection hidden="1"/>
    </xf>
    <xf numFmtId="0" fontId="0" fillId="2" borderId="0" xfId="0" applyFill="1" applyBorder="1" applyAlignment="1" applyProtection="1">
      <alignment horizontal="center"/>
      <protection locked="0"/>
    </xf>
    <xf numFmtId="15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left"/>
    </xf>
    <xf numFmtId="44" fontId="4" fillId="2" borderId="0" xfId="2" applyFont="1" applyFill="1" applyBorder="1" applyAlignment="1" applyProtection="1">
      <protection locked="0"/>
    </xf>
    <xf numFmtId="2" fontId="4" fillId="2" borderId="0" xfId="0" applyNumberFormat="1" applyFont="1" applyFill="1" applyBorder="1" applyAlignment="1" applyProtection="1">
      <alignment horizontal="center"/>
      <protection locked="0"/>
    </xf>
    <xf numFmtId="170" fontId="4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hidden="1"/>
    </xf>
    <xf numFmtId="44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44" fontId="1" fillId="2" borderId="0" xfId="2" applyFill="1" applyBorder="1" applyAlignment="1" applyProtection="1">
      <alignment horizontal="center"/>
      <protection locked="0"/>
    </xf>
    <xf numFmtId="44" fontId="2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173" fontId="4" fillId="2" borderId="0" xfId="0" applyNumberFormat="1" applyFont="1" applyFill="1" applyBorder="1" applyAlignment="1" applyProtection="1">
      <protection locked="0"/>
    </xf>
    <xf numFmtId="44" fontId="4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</xf>
    <xf numFmtId="0" fontId="0" fillId="2" borderId="0" xfId="0" applyFill="1" applyBorder="1" applyProtection="1">
      <protection hidden="1"/>
    </xf>
    <xf numFmtId="10" fontId="4" fillId="2" borderId="0" xfId="0" applyNumberFormat="1" applyFont="1" applyFill="1" applyBorder="1" applyAlignment="1" applyProtection="1">
      <alignment horizontal="center"/>
      <protection hidden="1"/>
    </xf>
    <xf numFmtId="169" fontId="4" fillId="2" borderId="0" xfId="0" applyNumberFormat="1" applyFont="1" applyFill="1" applyBorder="1" applyAlignment="1" applyProtection="1">
      <alignment horizontal="center"/>
      <protection hidden="1"/>
    </xf>
    <xf numFmtId="169" fontId="0" fillId="2" borderId="0" xfId="0" applyNumberFormat="1" applyFill="1" applyBorder="1" applyProtection="1">
      <protection hidden="1"/>
    </xf>
    <xf numFmtId="0" fontId="4" fillId="2" borderId="0" xfId="0" applyFont="1" applyFill="1" applyBorder="1" applyAlignment="1" applyProtection="1">
      <protection hidden="1"/>
    </xf>
    <xf numFmtId="0" fontId="19" fillId="2" borderId="0" xfId="0" applyFont="1" applyFill="1" applyBorder="1" applyAlignment="1">
      <alignment horizontal="center" vertical="center"/>
    </xf>
    <xf numFmtId="44" fontId="23" fillId="2" borderId="0" xfId="1" applyFont="1" applyFill="1" applyBorder="1" applyAlignment="1" applyProtection="1">
      <alignment horizontal="center" vertical="center"/>
      <protection hidden="1"/>
    </xf>
    <xf numFmtId="44" fontId="21" fillId="2" borderId="0" xfId="1" applyFont="1" applyFill="1" applyBorder="1" applyAlignment="1" applyProtection="1">
      <alignment horizontal="center" vertical="center"/>
      <protection hidden="1"/>
    </xf>
    <xf numFmtId="10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44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4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8" fontId="4" fillId="2" borderId="0" xfId="0" applyNumberFormat="1" applyFont="1" applyFill="1" applyBorder="1" applyAlignment="1" applyProtection="1">
      <alignment horizontal="right"/>
      <protection hidden="1"/>
    </xf>
    <xf numFmtId="0" fontId="4" fillId="2" borderId="0" xfId="0" applyFont="1" applyFill="1" applyBorder="1" applyAlignment="1" applyProtection="1">
      <alignment horizontal="right"/>
      <protection hidden="1"/>
    </xf>
    <xf numFmtId="0" fontId="23" fillId="6" borderId="0" xfId="0" applyFont="1" applyFill="1" applyBorder="1" applyAlignment="1" applyProtection="1">
      <alignment horizontal="center" vertical="center"/>
      <protection hidden="1"/>
    </xf>
    <xf numFmtId="0" fontId="23" fillId="4" borderId="0" xfId="0" applyFont="1" applyFill="1" applyBorder="1" applyAlignment="1" applyProtection="1">
      <alignment horizontal="center" vertical="center"/>
      <protection hidden="1"/>
    </xf>
    <xf numFmtId="167" fontId="23" fillId="2" borderId="0" xfId="0" applyNumberFormat="1" applyFont="1" applyFill="1" applyBorder="1" applyAlignment="1" applyProtection="1">
      <alignment horizontal="center" vertical="center"/>
      <protection locked="0"/>
    </xf>
    <xf numFmtId="168" fontId="23" fillId="2" borderId="0" xfId="0" applyNumberFormat="1" applyFont="1" applyFill="1" applyBorder="1" applyAlignment="1" applyProtection="1">
      <alignment horizontal="center" vertical="center"/>
      <protection locked="0"/>
    </xf>
    <xf numFmtId="0" fontId="19" fillId="6" borderId="0" xfId="0" applyFont="1" applyFill="1" applyBorder="1" applyAlignment="1" applyProtection="1">
      <alignment horizontal="center" vertical="center" wrapText="1"/>
      <protection hidden="1"/>
    </xf>
    <xf numFmtId="0" fontId="23" fillId="2" borderId="0" xfId="0" applyFont="1" applyFill="1" applyBorder="1" applyAlignment="1">
      <alignment horizontal="center" vertical="center"/>
    </xf>
    <xf numFmtId="44" fontId="3" fillId="2" borderId="0" xfId="0" applyNumberFormat="1" applyFont="1" applyFill="1" applyBorder="1" applyAlignment="1" applyProtection="1">
      <alignment horizontal="center"/>
      <protection hidden="1"/>
    </xf>
    <xf numFmtId="174" fontId="13" fillId="0" borderId="0" xfId="0" applyNumberFormat="1" applyFont="1" applyBorder="1" applyAlignment="1" applyProtection="1">
      <alignment horizontal="center"/>
      <protection locked="0"/>
    </xf>
    <xf numFmtId="0" fontId="21" fillId="4" borderId="3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167" fontId="4" fillId="2" borderId="0" xfId="2" applyNumberFormat="1" applyFont="1" applyFill="1" applyBorder="1" applyAlignment="1" applyProtection="1">
      <alignment horizontal="center"/>
      <protection hidden="1"/>
    </xf>
    <xf numFmtId="44" fontId="4" fillId="2" borderId="0" xfId="2" applyFont="1" applyFill="1" applyBorder="1" applyAlignment="1" applyProtection="1">
      <alignment horizontal="center"/>
      <protection hidden="1"/>
    </xf>
    <xf numFmtId="0" fontId="22" fillId="4" borderId="3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 wrapText="1"/>
    </xf>
    <xf numFmtId="166" fontId="21" fillId="4" borderId="15" xfId="0" applyNumberFormat="1" applyFont="1" applyFill="1" applyBorder="1" applyAlignment="1">
      <alignment horizontal="center" vertical="center"/>
    </xf>
    <xf numFmtId="166" fontId="21" fillId="4" borderId="16" xfId="0" applyNumberFormat="1" applyFont="1" applyFill="1" applyBorder="1" applyAlignment="1">
      <alignment horizontal="center" vertical="center"/>
    </xf>
    <xf numFmtId="166" fontId="21" fillId="4" borderId="17" xfId="0" applyNumberFormat="1" applyFont="1" applyFill="1" applyBorder="1" applyAlignment="1">
      <alignment horizontal="center" vertical="center"/>
    </xf>
    <xf numFmtId="166" fontId="21" fillId="4" borderId="14" xfId="0" applyNumberFormat="1" applyFont="1" applyFill="1" applyBorder="1" applyAlignment="1">
      <alignment horizontal="center" vertical="center"/>
    </xf>
  </cellXfs>
  <cellStyles count="3">
    <cellStyle name="Euro" xfId="1"/>
    <cellStyle name="Monétaire" xfId="2" builtinId="4"/>
    <cellStyle name="Normal" xfId="0" builtinId="0"/>
  </cellStyles>
  <dxfs count="38"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1009650</xdr:colOff>
      <xdr:row>4</xdr:row>
      <xdr:rowOff>114300</xdr:rowOff>
    </xdr:from>
    <xdr:to>
      <xdr:col>0</xdr:col>
      <xdr:colOff>3629025</xdr:colOff>
      <xdr:row>11</xdr:row>
      <xdr:rowOff>123825</xdr:rowOff>
    </xdr:to>
    <xdr:sp macro="" textlink="">
      <xdr:nvSpPr>
        <xdr:cNvPr id="2" name="Organigramme : Alternative 1"/>
        <xdr:cNvSpPr/>
      </xdr:nvSpPr>
      <xdr:spPr>
        <a:xfrm>
          <a:off x="1009650" y="762000"/>
          <a:ext cx="2619375" cy="1143000"/>
        </a:xfrm>
        <a:prstGeom prst="flowChartAlternateProcess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1</a:t>
          </a:r>
        </a:p>
      </xdr:txBody>
    </xdr:sp>
    <xdr:clientData/>
  </xdr:twoCellAnchor>
  <xdr:twoCellAnchor>
    <xdr:from>
      <xdr:col>0</xdr:col>
      <xdr:colOff>1000125</xdr:colOff>
      <xdr:row>14</xdr:row>
      <xdr:rowOff>9525</xdr:rowOff>
    </xdr:from>
    <xdr:to>
      <xdr:col>0</xdr:col>
      <xdr:colOff>3619500</xdr:colOff>
      <xdr:row>21</xdr:row>
      <xdr:rowOff>19050</xdr:rowOff>
    </xdr:to>
    <xdr:sp macro="" textlink="">
      <xdr:nvSpPr>
        <xdr:cNvPr id="3" name="Organigramme : Alternative 2"/>
        <xdr:cNvSpPr/>
      </xdr:nvSpPr>
      <xdr:spPr>
        <a:xfrm>
          <a:off x="1000125" y="2276475"/>
          <a:ext cx="2619375" cy="1143000"/>
        </a:xfrm>
        <a:prstGeom prst="flowChartAlternateProces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2</a:t>
          </a:r>
        </a:p>
      </xdr:txBody>
    </xdr:sp>
    <xdr:clientData/>
  </xdr:twoCellAnchor>
  <xdr:twoCellAnchor>
    <xdr:from>
      <xdr:col>0</xdr:col>
      <xdr:colOff>1047750</xdr:colOff>
      <xdr:row>24</xdr:row>
      <xdr:rowOff>152400</xdr:rowOff>
    </xdr:from>
    <xdr:to>
      <xdr:col>0</xdr:col>
      <xdr:colOff>3667125</xdr:colOff>
      <xdr:row>32</xdr:row>
      <xdr:rowOff>0</xdr:rowOff>
    </xdr:to>
    <xdr:sp macro="" textlink="">
      <xdr:nvSpPr>
        <xdr:cNvPr id="4" name="Organigramme : Alternative 3"/>
        <xdr:cNvSpPr/>
      </xdr:nvSpPr>
      <xdr:spPr>
        <a:xfrm>
          <a:off x="1047750" y="4038600"/>
          <a:ext cx="2619375" cy="11430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3</a:t>
          </a:r>
        </a:p>
      </xdr:txBody>
    </xdr:sp>
    <xdr:clientData/>
  </xdr:twoCellAnchor>
  <xdr:twoCellAnchor>
    <xdr:from>
      <xdr:col>0</xdr:col>
      <xdr:colOff>6067425</xdr:colOff>
      <xdr:row>3</xdr:row>
      <xdr:rowOff>114300</xdr:rowOff>
    </xdr:from>
    <xdr:to>
      <xdr:col>0</xdr:col>
      <xdr:colOff>8686800</xdr:colOff>
      <xdr:row>10</xdr:row>
      <xdr:rowOff>123825</xdr:rowOff>
    </xdr:to>
    <xdr:sp macro="" textlink="">
      <xdr:nvSpPr>
        <xdr:cNvPr id="5" name="Organigramme : Alternative 4"/>
        <xdr:cNvSpPr/>
      </xdr:nvSpPr>
      <xdr:spPr>
        <a:xfrm>
          <a:off x="6067425" y="600075"/>
          <a:ext cx="2619375" cy="1143000"/>
        </a:xfrm>
        <a:prstGeom prst="flowChartAlternateProcess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4</a:t>
          </a:r>
        </a:p>
      </xdr:txBody>
    </xdr:sp>
    <xdr:clientData/>
  </xdr:twoCellAnchor>
  <xdr:twoCellAnchor>
    <xdr:from>
      <xdr:col>0</xdr:col>
      <xdr:colOff>6067425</xdr:colOff>
      <xdr:row>14</xdr:row>
      <xdr:rowOff>85725</xdr:rowOff>
    </xdr:from>
    <xdr:to>
      <xdr:col>0</xdr:col>
      <xdr:colOff>8686800</xdr:colOff>
      <xdr:row>21</xdr:row>
      <xdr:rowOff>95250</xdr:rowOff>
    </xdr:to>
    <xdr:sp macro="" textlink="">
      <xdr:nvSpPr>
        <xdr:cNvPr id="6" name="Organigramme : Alternative 5"/>
        <xdr:cNvSpPr/>
      </xdr:nvSpPr>
      <xdr:spPr>
        <a:xfrm>
          <a:off x="6067425" y="2352675"/>
          <a:ext cx="2619375" cy="1143000"/>
        </a:xfrm>
        <a:prstGeom prst="flowChartAlternateProcess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5</a:t>
          </a:r>
        </a:p>
      </xdr:txBody>
    </xdr:sp>
    <xdr:clientData/>
  </xdr:twoCellAnchor>
  <xdr:twoCellAnchor>
    <xdr:from>
      <xdr:col>0</xdr:col>
      <xdr:colOff>6048375</xdr:colOff>
      <xdr:row>24</xdr:row>
      <xdr:rowOff>123825</xdr:rowOff>
    </xdr:from>
    <xdr:to>
      <xdr:col>0</xdr:col>
      <xdr:colOff>8667750</xdr:colOff>
      <xdr:row>31</xdr:row>
      <xdr:rowOff>133350</xdr:rowOff>
    </xdr:to>
    <xdr:sp macro="" textlink="">
      <xdr:nvSpPr>
        <xdr:cNvPr id="7" name="Organigramme : Alternative 6"/>
        <xdr:cNvSpPr/>
      </xdr:nvSpPr>
      <xdr:spPr>
        <a:xfrm>
          <a:off x="6048375" y="4010025"/>
          <a:ext cx="2619375" cy="11430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6</a:t>
          </a:r>
        </a:p>
      </xdr:txBody>
    </xdr:sp>
    <xdr:clientData/>
  </xdr:twoCellAnchor>
  <xdr:twoCellAnchor>
    <xdr:from>
      <xdr:col>0</xdr:col>
      <xdr:colOff>11087100</xdr:colOff>
      <xdr:row>3</xdr:row>
      <xdr:rowOff>19050</xdr:rowOff>
    </xdr:from>
    <xdr:to>
      <xdr:col>0</xdr:col>
      <xdr:colOff>13706475</xdr:colOff>
      <xdr:row>10</xdr:row>
      <xdr:rowOff>28575</xdr:rowOff>
    </xdr:to>
    <xdr:sp macro="" textlink="">
      <xdr:nvSpPr>
        <xdr:cNvPr id="8" name="Organigramme : Alternative 7"/>
        <xdr:cNvSpPr/>
      </xdr:nvSpPr>
      <xdr:spPr>
        <a:xfrm>
          <a:off x="11087100" y="504825"/>
          <a:ext cx="2619375" cy="1143000"/>
        </a:xfrm>
        <a:prstGeom prst="flowChartAlternateProcess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7</a:t>
          </a:r>
        </a:p>
      </xdr:txBody>
    </xdr:sp>
    <xdr:clientData/>
  </xdr:twoCellAnchor>
  <xdr:twoCellAnchor>
    <xdr:from>
      <xdr:col>0</xdr:col>
      <xdr:colOff>11058525</xdr:colOff>
      <xdr:row>13</xdr:row>
      <xdr:rowOff>133350</xdr:rowOff>
    </xdr:from>
    <xdr:to>
      <xdr:col>0</xdr:col>
      <xdr:colOff>13677900</xdr:colOff>
      <xdr:row>20</xdr:row>
      <xdr:rowOff>142875</xdr:rowOff>
    </xdr:to>
    <xdr:sp macro="" textlink="">
      <xdr:nvSpPr>
        <xdr:cNvPr id="9" name="Organigramme : Alternative 8"/>
        <xdr:cNvSpPr/>
      </xdr:nvSpPr>
      <xdr:spPr>
        <a:xfrm>
          <a:off x="11058525" y="2238375"/>
          <a:ext cx="2619375" cy="1143000"/>
        </a:xfrm>
        <a:prstGeom prst="flowChartAlternateProcess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8</a:t>
          </a:r>
        </a:p>
      </xdr:txBody>
    </xdr:sp>
    <xdr:clientData/>
  </xdr:twoCellAnchor>
  <xdr:twoCellAnchor>
    <xdr:from>
      <xdr:col>0</xdr:col>
      <xdr:colOff>11001375</xdr:colOff>
      <xdr:row>25</xdr:row>
      <xdr:rowOff>66675</xdr:rowOff>
    </xdr:from>
    <xdr:to>
      <xdr:col>0</xdr:col>
      <xdr:colOff>13620750</xdr:colOff>
      <xdr:row>32</xdr:row>
      <xdr:rowOff>76200</xdr:rowOff>
    </xdr:to>
    <xdr:sp macro="" textlink="">
      <xdr:nvSpPr>
        <xdr:cNvPr id="10" name="Organigramme : Alternative 9"/>
        <xdr:cNvSpPr/>
      </xdr:nvSpPr>
      <xdr:spPr>
        <a:xfrm>
          <a:off x="11001375" y="4114800"/>
          <a:ext cx="2619375" cy="1143000"/>
        </a:xfrm>
        <a:prstGeom prst="flowChartAlternateProcess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6"/>
  <sheetViews>
    <sheetView workbookViewId="0">
      <selection activeCell="A42" sqref="A42"/>
    </sheetView>
  </sheetViews>
  <sheetFormatPr baseColWidth="10" defaultRowHeight="12.75"/>
  <cols>
    <col min="1" max="1" width="233.5703125" customWidth="1"/>
  </cols>
  <sheetData>
    <row r="1" spans="1:1">
      <c r="A1" s="101"/>
    </row>
    <row r="2" spans="1:1">
      <c r="A2" s="101"/>
    </row>
    <row r="3" spans="1:1">
      <c r="A3" s="101"/>
    </row>
    <row r="4" spans="1:1">
      <c r="A4" s="101"/>
    </row>
    <row r="5" spans="1:1">
      <c r="A5" s="101"/>
    </row>
    <row r="6" spans="1:1">
      <c r="A6" s="101"/>
    </row>
    <row r="7" spans="1:1">
      <c r="A7" s="101"/>
    </row>
    <row r="8" spans="1:1">
      <c r="A8" s="101"/>
    </row>
    <row r="9" spans="1:1">
      <c r="A9" s="101"/>
    </row>
    <row r="10" spans="1:1">
      <c r="A10" s="101"/>
    </row>
    <row r="11" spans="1:1">
      <c r="A11" s="101"/>
    </row>
    <row r="12" spans="1:1">
      <c r="A12" s="101"/>
    </row>
    <row r="13" spans="1:1">
      <c r="A13" s="101"/>
    </row>
    <row r="14" spans="1:1">
      <c r="A14" s="101"/>
    </row>
    <row r="15" spans="1:1">
      <c r="A15" s="101"/>
    </row>
    <row r="16" spans="1:1">
      <c r="A16" s="101"/>
    </row>
    <row r="17" spans="1:1">
      <c r="A17" s="101"/>
    </row>
    <row r="18" spans="1:1">
      <c r="A18" s="101"/>
    </row>
    <row r="19" spans="1:1">
      <c r="A19" s="101"/>
    </row>
    <row r="20" spans="1:1">
      <c r="A20" s="101"/>
    </row>
    <row r="21" spans="1:1">
      <c r="A21" s="101"/>
    </row>
    <row r="22" spans="1:1">
      <c r="A22" s="101"/>
    </row>
    <row r="23" spans="1:1">
      <c r="A23" s="101"/>
    </row>
    <row r="24" spans="1:1">
      <c r="A24" s="101"/>
    </row>
    <row r="25" spans="1:1">
      <c r="A25" s="101"/>
    </row>
    <row r="26" spans="1:1">
      <c r="A26" s="101"/>
    </row>
    <row r="27" spans="1:1">
      <c r="A27" s="101"/>
    </row>
    <row r="28" spans="1:1">
      <c r="A28" s="101"/>
    </row>
    <row r="29" spans="1:1">
      <c r="A29" s="101"/>
    </row>
    <row r="30" spans="1:1">
      <c r="A30" s="101"/>
    </row>
    <row r="31" spans="1:1">
      <c r="A31" s="101"/>
    </row>
    <row r="32" spans="1:1">
      <c r="A32" s="101"/>
    </row>
    <row r="33" spans="1:1">
      <c r="A33" s="101"/>
    </row>
    <row r="34" spans="1:1">
      <c r="A34" s="101"/>
    </row>
    <row r="35" spans="1:1">
      <c r="A35" s="101"/>
    </row>
    <row r="36" spans="1:1">
      <c r="A36" s="101"/>
    </row>
    <row r="37" spans="1:1">
      <c r="A37" s="101"/>
    </row>
    <row r="38" spans="1:1">
      <c r="A38" s="101"/>
    </row>
    <row r="39" spans="1:1">
      <c r="A39" s="101"/>
    </row>
    <row r="40" spans="1:1">
      <c r="A40" s="101"/>
    </row>
    <row r="41" spans="1:1">
      <c r="A41" s="101"/>
    </row>
    <row r="42" spans="1:1">
      <c r="A42" s="101"/>
    </row>
    <row r="43" spans="1:1">
      <c r="A43" s="101"/>
    </row>
    <row r="44" spans="1:1">
      <c r="A44" s="101"/>
    </row>
    <row r="45" spans="1:1">
      <c r="A45" s="101"/>
    </row>
    <row r="46" spans="1:1">
      <c r="A46" s="10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71"/>
  <sheetViews>
    <sheetView tabSelected="1" workbookViewId="0">
      <selection activeCell="X19" sqref="X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20" max="20" width="6.140625" bestFit="1" customWidth="1"/>
  </cols>
  <sheetData>
    <row r="1" spans="1:23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23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23" ht="13.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42005</v>
      </c>
      <c r="M3" s="161"/>
      <c r="N3" s="161"/>
      <c r="O3" s="162"/>
      <c r="P3" s="2"/>
      <c r="Q3" s="4"/>
    </row>
    <row r="4" spans="1:23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</row>
    <row r="5" spans="1:23" ht="3" customHeight="1" thickBot="1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4"/>
    </row>
    <row r="6" spans="1:23" ht="14.25" customHeight="1" thickTop="1">
      <c r="A6" s="181"/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3"/>
    </row>
    <row r="7" spans="1:23" ht="20.100000000000001" customHeight="1">
      <c r="A7" s="21" t="s">
        <v>5</v>
      </c>
      <c r="B7" s="29">
        <f>+L3</f>
        <v>42005</v>
      </c>
      <c r="C7" s="29">
        <f t="shared" ref="C7:Q7" si="0">+B7+1</f>
        <v>42006</v>
      </c>
      <c r="D7" s="29">
        <f t="shared" si="0"/>
        <v>42007</v>
      </c>
      <c r="E7" s="29">
        <f t="shared" si="0"/>
        <v>42008</v>
      </c>
      <c r="F7" s="29">
        <f t="shared" si="0"/>
        <v>42009</v>
      </c>
      <c r="G7" s="29">
        <f t="shared" si="0"/>
        <v>42010</v>
      </c>
      <c r="H7" s="29">
        <f t="shared" si="0"/>
        <v>42011</v>
      </c>
      <c r="I7" s="29">
        <f t="shared" si="0"/>
        <v>42012</v>
      </c>
      <c r="J7" s="29">
        <f t="shared" si="0"/>
        <v>42013</v>
      </c>
      <c r="K7" s="29">
        <f t="shared" si="0"/>
        <v>42014</v>
      </c>
      <c r="L7" s="29">
        <f t="shared" si="0"/>
        <v>42015</v>
      </c>
      <c r="M7" s="29">
        <f t="shared" si="0"/>
        <v>42016</v>
      </c>
      <c r="N7" s="29">
        <f t="shared" si="0"/>
        <v>42017</v>
      </c>
      <c r="O7" s="29">
        <f t="shared" si="0"/>
        <v>42018</v>
      </c>
      <c r="P7" s="29">
        <f t="shared" si="0"/>
        <v>42019</v>
      </c>
      <c r="Q7" s="30">
        <f t="shared" si="0"/>
        <v>42020</v>
      </c>
    </row>
    <row r="8" spans="1:23" ht="20.100000000000001" customHeight="1">
      <c r="A8" s="23" t="s">
        <v>28</v>
      </c>
      <c r="B8" s="61">
        <f>WEEKNUM(B7)</f>
        <v>1</v>
      </c>
      <c r="C8" s="61">
        <f>IF(WEEKDAY(C7,2)=1,WEEKNUM(C7),B8)</f>
        <v>1</v>
      </c>
      <c r="D8" s="61"/>
      <c r="E8" s="61"/>
      <c r="F8" s="61">
        <f t="shared" ref="F8:Q8" si="1">IF(WEEKDAY(F7,2)=1,WEEKNUM(F7),E8)</f>
        <v>2</v>
      </c>
      <c r="G8" s="61">
        <f t="shared" si="1"/>
        <v>2</v>
      </c>
      <c r="H8" s="61">
        <f t="shared" si="1"/>
        <v>2</v>
      </c>
      <c r="I8" s="61">
        <f t="shared" si="1"/>
        <v>2</v>
      </c>
      <c r="J8" s="61">
        <f t="shared" si="1"/>
        <v>2</v>
      </c>
      <c r="K8" s="61"/>
      <c r="L8" s="61"/>
      <c r="M8" s="61">
        <f t="shared" si="1"/>
        <v>3</v>
      </c>
      <c r="N8" s="61">
        <f t="shared" si="1"/>
        <v>3</v>
      </c>
      <c r="O8" s="61">
        <f t="shared" si="1"/>
        <v>3</v>
      </c>
      <c r="P8" s="61">
        <f t="shared" si="1"/>
        <v>3</v>
      </c>
      <c r="Q8" s="62">
        <f t="shared" si="1"/>
        <v>3</v>
      </c>
    </row>
    <row r="9" spans="1:23" ht="20.100000000000001" customHeight="1">
      <c r="A9" s="21" t="s">
        <v>6</v>
      </c>
      <c r="B9" s="91"/>
      <c r="C9" s="91"/>
      <c r="D9" s="92"/>
      <c r="E9" s="92"/>
      <c r="F9" s="91"/>
      <c r="G9" s="91"/>
      <c r="H9" s="93"/>
      <c r="I9" s="93"/>
      <c r="J9" s="93"/>
      <c r="K9" s="92"/>
      <c r="L9" s="92"/>
      <c r="M9" s="91"/>
      <c r="N9" s="93"/>
      <c r="O9" s="93"/>
      <c r="P9" s="93"/>
      <c r="Q9" s="94"/>
    </row>
    <row r="10" spans="1:23" ht="20.100000000000001" customHeight="1">
      <c r="A10" s="21" t="s">
        <v>5</v>
      </c>
      <c r="B10" s="29">
        <f>Q7+1</f>
        <v>42021</v>
      </c>
      <c r="C10" s="31">
        <f>B10+1</f>
        <v>42022</v>
      </c>
      <c r="D10" s="31">
        <f t="shared" ref="D10:P10" si="2">C10+1</f>
        <v>42023</v>
      </c>
      <c r="E10" s="31">
        <f t="shared" si="2"/>
        <v>42024</v>
      </c>
      <c r="F10" s="31">
        <f t="shared" si="2"/>
        <v>42025</v>
      </c>
      <c r="G10" s="31">
        <f t="shared" si="2"/>
        <v>42026</v>
      </c>
      <c r="H10" s="31">
        <f t="shared" si="2"/>
        <v>42027</v>
      </c>
      <c r="I10" s="31">
        <f t="shared" si="2"/>
        <v>42028</v>
      </c>
      <c r="J10" s="31">
        <f t="shared" si="2"/>
        <v>42029</v>
      </c>
      <c r="K10" s="31">
        <f t="shared" si="2"/>
        <v>42030</v>
      </c>
      <c r="L10" s="31">
        <f t="shared" si="2"/>
        <v>42031</v>
      </c>
      <c r="M10" s="31">
        <f t="shared" si="2"/>
        <v>42032</v>
      </c>
      <c r="N10" s="31">
        <f t="shared" si="2"/>
        <v>42033</v>
      </c>
      <c r="O10" s="31">
        <f t="shared" si="2"/>
        <v>42034</v>
      </c>
      <c r="P10" s="30">
        <f t="shared" si="2"/>
        <v>42035</v>
      </c>
      <c r="Q10" s="32"/>
    </row>
    <row r="11" spans="1:23" ht="20.100000000000001" customHeight="1">
      <c r="A11" s="23" t="s">
        <v>28</v>
      </c>
      <c r="B11" s="63">
        <f>IF(WEEKDAY(B10,2)=1,WEEKNUM(B10),Q8)</f>
        <v>3</v>
      </c>
      <c r="C11" s="63"/>
      <c r="D11" s="63">
        <v>4</v>
      </c>
      <c r="E11" s="63">
        <f t="shared" ref="E11:P11" si="3">IF(WEEKDAY(E10,2)=1,WEEKNUM(E10),D11)</f>
        <v>4</v>
      </c>
      <c r="F11" s="63">
        <f t="shared" si="3"/>
        <v>4</v>
      </c>
      <c r="G11" s="63">
        <f t="shared" si="3"/>
        <v>4</v>
      </c>
      <c r="H11" s="63">
        <f t="shared" si="3"/>
        <v>4</v>
      </c>
      <c r="I11" s="63">
        <f t="shared" si="3"/>
        <v>4</v>
      </c>
      <c r="J11" s="63"/>
      <c r="K11" s="63">
        <v>5</v>
      </c>
      <c r="L11" s="63">
        <f t="shared" si="3"/>
        <v>5</v>
      </c>
      <c r="M11" s="63">
        <f t="shared" si="3"/>
        <v>5</v>
      </c>
      <c r="N11" s="63">
        <f t="shared" si="3"/>
        <v>5</v>
      </c>
      <c r="O11" s="63">
        <f t="shared" si="3"/>
        <v>5</v>
      </c>
      <c r="P11" s="63">
        <f t="shared" si="3"/>
        <v>5</v>
      </c>
      <c r="Q11" s="4"/>
      <c r="T11" s="20"/>
    </row>
    <row r="12" spans="1:23" ht="20.100000000000001" customHeight="1">
      <c r="A12" s="21" t="s">
        <v>6</v>
      </c>
      <c r="B12" s="91"/>
      <c r="C12" s="92"/>
      <c r="D12" s="95"/>
      <c r="E12" s="96"/>
      <c r="F12" s="96"/>
      <c r="G12" s="96"/>
      <c r="H12" s="96"/>
      <c r="I12" s="91"/>
      <c r="J12" s="92"/>
      <c r="K12" s="92"/>
      <c r="L12" s="91"/>
      <c r="M12" s="91"/>
      <c r="N12" s="91"/>
      <c r="O12" s="91"/>
      <c r="P12" s="97"/>
      <c r="Q12" s="98"/>
      <c r="T12">
        <f ca="1">SUMPRODUCT(COUNTIF(INDIRECT(TEXT(DATE(1,{1;2;3;4;5;6;7;8;9;10;11;12},1),"mmmm")&amp;"!B16:Q19"),"cp"))</f>
        <v>0</v>
      </c>
    </row>
    <row r="13" spans="1:23" ht="20.100000000000001" customHeight="1">
      <c r="A13" s="27"/>
      <c r="B13" s="19"/>
      <c r="C13" s="17"/>
      <c r="D13" s="17"/>
      <c r="E13" s="19"/>
      <c r="F13" s="19"/>
      <c r="G13" s="19"/>
      <c r="H13" s="19"/>
      <c r="I13" s="19"/>
      <c r="J13" s="17"/>
      <c r="K13" s="17"/>
      <c r="L13" s="19"/>
      <c r="M13" s="19"/>
      <c r="N13" s="19"/>
      <c r="O13" s="19"/>
      <c r="P13" s="19"/>
      <c r="Q13" s="26"/>
    </row>
    <row r="14" spans="1:23" ht="20.100000000000001" customHeight="1">
      <c r="A14" s="28" t="s">
        <v>29</v>
      </c>
      <c r="B14" s="22"/>
      <c r="C14" s="147" t="str">
        <f>IF(WEEKDAY(B7,2)&gt;5,"Sem "&amp;B8+1,"Sem "&amp;B8)</f>
        <v>Sem 1</v>
      </c>
      <c r="D14" s="149"/>
      <c r="E14" s="65">
        <f>IF((SUMIF($B$8:$Q$8,VALUE(RIGHT(C14,2)),$B$9:$Q$9)+SUMIF(Mars!$B$18:$Q$18,VALUE(RIGHT(C14,2)),Mars!$B$19:$Q$19)-0)&lt;=0,0,SUMIF($B$8:$Q$8,VALUE(RIGHT(C14,2)),$B$9:$Q$9)+SUMIF(Mars!$B$18:$Q$18,VALUE(RIGHT($C14,2)),Mars!$B$19:$Q$19)-0)</f>
        <v>0</v>
      </c>
      <c r="F14" s="147" t="str">
        <f>"Sem "&amp;VALUE(RIGHT(C14,2))+1</f>
        <v>Sem 2</v>
      </c>
      <c r="G14" s="149"/>
      <c r="H14" s="66">
        <f>IF((SUMIF($B$8:$Q$8,VALUE(RIGHT(F14,2)),$B$9:$Q$9)+SUMIF($B$11:$Q$11,VALUE(RIGHT(F14,2)),$B$12:$Q$12)-0)&lt;=0,0,SUMIF($B$8:$Q$8,VALUE(RIGHT(F14,2)),$B$9:$Q$9)+SUMIF($B$11:$Q$11,VALUE(RIGHT($F14,2)),$B$12:$Q$12)-0)</f>
        <v>0</v>
      </c>
      <c r="I14" s="147" t="str">
        <f>"Sem "&amp;VALUE(RIGHT(F14,2))+1</f>
        <v>Sem 3</v>
      </c>
      <c r="J14" s="148"/>
      <c r="K14" s="66">
        <f>IF((SUMIF($B$8:$Q$8,VALUE(RIGHT(I14,2)),$B$9:$Q$9)+SUMIF($B$11:$Q$11,VALUE(RIGHT(I14,2)),$B$12:$Q$12)-0)&lt;=0,0,SUMIF($B$8:$Q$8,VALUE(RIGHT(I14,2)),$B$9:$Q$9)+SUMIF($B$11:$Q$11,VALUE(RIGHT($I14,2)),$B$12:$Q$12)-0)</f>
        <v>0</v>
      </c>
      <c r="L14" s="147" t="str">
        <f>"Sem "&amp;VALUE(RIGHT(I14,2))+1</f>
        <v>Sem 4</v>
      </c>
      <c r="M14" s="149"/>
      <c r="N14" s="67">
        <f>IF(OR(ISERROR(VALUE(RIGHT(L14,2))),SUMIF($B$8:$Q$8,VALUE(RIGHT(L14,2)),$B$9:$Q$9)+SUMIF($B$11:$Q$11,VALUE(RIGHT(L14,2)),$B$12:$Q$12)-0&lt;=0),0,SUMIF($B$8:$Q$8,VALUE(RIGHT(L14,2)),$B$9:$Q$9)+SUMIF($B$11:$Q$11,VALUE(RIGHT($L14,2)),$B$12:$Q$12)-0)</f>
        <v>0</v>
      </c>
      <c r="O14" s="147" t="str">
        <f>IF(WEEKDAY(Q10,2)&gt;=5,"Sem "&amp;VALUE(RIGHT(L14,2))+1,"")</f>
        <v>Sem 5</v>
      </c>
      <c r="P14" s="149"/>
      <c r="Q14" s="70">
        <f>IF(OR(ISERROR(VALUE(RIGHT(O14,2))),SUMIF($B$8:$Q$8,VALUE(RIGHT(O14,2)),$B$9:$Q$9)+SUMIF($B$11:$Q$11,VALUE(RIGHT(O14,2)),$B$12:$Q$12)-0&lt;=0),0,SUMIF($B$8:$Q$8,VALUE(RIGHT(O14,2)),$B$9:$Q$9)+SUMIF($B$11:$Q$11,VALUE(RIGHT($O14,2)),$B$12:$Q$12)-0)</f>
        <v>0</v>
      </c>
      <c r="R14" s="19"/>
      <c r="S14" s="19"/>
      <c r="T14" s="19"/>
      <c r="U14" s="19"/>
      <c r="V14" s="71"/>
      <c r="W14" s="2"/>
    </row>
    <row r="15" spans="1:23" ht="3.75" customHeight="1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4"/>
    </row>
    <row r="16" spans="1:23" ht="11.1" customHeight="1">
      <c r="A16" s="36"/>
      <c r="B16" s="35"/>
      <c r="C16" s="35"/>
      <c r="D16" s="68"/>
      <c r="E16" s="35"/>
      <c r="F16" s="35"/>
      <c r="G16" s="72"/>
      <c r="H16" s="73"/>
      <c r="I16" s="73"/>
      <c r="J16" s="73"/>
      <c r="K16" s="74"/>
      <c r="L16" s="74"/>
      <c r="M16" s="35"/>
      <c r="N16" s="35"/>
      <c r="O16" s="35"/>
      <c r="P16" s="184"/>
      <c r="Q16" s="184"/>
    </row>
    <row r="17" spans="1:19" ht="11.1" customHeight="1">
      <c r="A17" s="36"/>
      <c r="B17" s="35"/>
      <c r="C17" s="35"/>
      <c r="D17" s="68"/>
      <c r="E17" s="35"/>
      <c r="F17" s="35"/>
      <c r="G17" s="73"/>
      <c r="H17" s="73"/>
      <c r="I17" s="73"/>
      <c r="J17" s="73"/>
      <c r="K17" s="74"/>
      <c r="L17" s="74"/>
      <c r="M17" s="35"/>
      <c r="N17" s="35"/>
      <c r="O17" s="35"/>
      <c r="P17" s="177"/>
      <c r="Q17" s="177"/>
    </row>
    <row r="18" spans="1:19" ht="15" customHeight="1">
      <c r="A18" s="169" t="s">
        <v>32</v>
      </c>
      <c r="B18" s="169"/>
      <c r="C18" s="170">
        <v>32</v>
      </c>
      <c r="D18" s="171"/>
      <c r="E18" s="78"/>
      <c r="F18" s="139" t="str">
        <f>C14</f>
        <v>Sem 1</v>
      </c>
      <c r="G18" s="139"/>
      <c r="H18" s="140">
        <f>MIN(SUM(E14),4)*125%</f>
        <v>0</v>
      </c>
      <c r="I18" s="140"/>
      <c r="J18" s="79"/>
      <c r="K18" s="102" t="s">
        <v>35</v>
      </c>
      <c r="L18" s="103"/>
      <c r="M18" s="141">
        <f ca="1">SUMPRODUCT(SUMIF(INDIRECT(TEXT(DATE(1,{1;2;3;4;5;6;7;8;9;10;11;12},1),"mmmm")&amp;"!H25:H38"),"&lt;&gt;"&amp;"",INDIRECT(TEXT(DATE(1,{1;2;3;4;5;6;7;8;9;10;11;12},1),"mmmm")&amp;"!H25:H38")))</f>
        <v>0</v>
      </c>
      <c r="N18" s="142"/>
      <c r="O18" s="143"/>
      <c r="P18" s="55"/>
      <c r="Q18" s="55"/>
    </row>
    <row r="19" spans="1:19" ht="15" customHeight="1">
      <c r="A19" s="169"/>
      <c r="B19" s="169"/>
      <c r="C19" s="172"/>
      <c r="D19" s="173"/>
      <c r="E19" s="78"/>
      <c r="F19" s="139"/>
      <c r="G19" s="139"/>
      <c r="H19" s="122">
        <f>MAX(SUM(E14)-4,0)*150%</f>
        <v>0</v>
      </c>
      <c r="I19" s="122"/>
      <c r="J19" s="79"/>
      <c r="K19" s="104"/>
      <c r="L19" s="105"/>
      <c r="M19" s="144"/>
      <c r="N19" s="145"/>
      <c r="O19" s="146"/>
      <c r="P19" s="55"/>
      <c r="Q19" s="55"/>
    </row>
    <row r="20" spans="1:19" ht="15" customHeight="1">
      <c r="A20" s="169" t="s">
        <v>33</v>
      </c>
      <c r="B20" s="169"/>
      <c r="C20" s="170">
        <f>COUNTIF(B$9:Q$12,"cp")</f>
        <v>0</v>
      </c>
      <c r="D20" s="171"/>
      <c r="E20" s="78"/>
      <c r="F20" s="123"/>
      <c r="G20" s="123"/>
      <c r="H20" s="123"/>
      <c r="I20" s="123"/>
      <c r="J20" s="80"/>
      <c r="K20" s="81"/>
      <c r="L20" s="81"/>
      <c r="M20" s="82"/>
      <c r="N20" s="82"/>
      <c r="O20" s="82"/>
      <c r="P20" s="55"/>
      <c r="Q20" s="55"/>
    </row>
    <row r="21" spans="1:19" s="11" customFormat="1" ht="15" customHeight="1">
      <c r="A21" s="169"/>
      <c r="B21" s="169"/>
      <c r="C21" s="172"/>
      <c r="D21" s="173"/>
      <c r="E21" s="78"/>
      <c r="F21" s="139" t="str">
        <f>F14</f>
        <v>Sem 2</v>
      </c>
      <c r="G21" s="139"/>
      <c r="H21" s="122">
        <f>MIN(SUM(H14),4)*125%</f>
        <v>0</v>
      </c>
      <c r="I21" s="122"/>
      <c r="J21" s="79"/>
      <c r="K21" s="102" t="s">
        <v>36</v>
      </c>
      <c r="L21" s="103"/>
      <c r="M21" s="141">
        <f>((SUMPRODUCT((WEEKDAY(B7:Q7,2)&lt;5)*(B9:Q9="rtt"))+SUMPRODUCT((WEEKDAY(B10:Q10,2)&lt;5)*(B12:Q12="rtt")))*8)+((SUMPRODUCT((WEEKDAY(B7:Q7,2)=5)*(B9:Q9="rtt"))+SUMPRODUCT((WEEKDAY(B10:Q10,2)=5)*(B12:Q12="rtt")))*7)</f>
        <v>0</v>
      </c>
      <c r="N21" s="142"/>
      <c r="O21" s="143"/>
      <c r="P21" s="55"/>
      <c r="Q21" s="55"/>
    </row>
    <row r="22" spans="1:19" ht="15" customHeight="1">
      <c r="A22" s="169" t="s">
        <v>37</v>
      </c>
      <c r="B22" s="169"/>
      <c r="C22" s="126">
        <f ca="1">SUM(C18-C25)</f>
        <v>32</v>
      </c>
      <c r="D22" s="127"/>
      <c r="E22" s="78"/>
      <c r="F22" s="139"/>
      <c r="G22" s="139"/>
      <c r="H22" s="122">
        <f>MAX(SUM(H14)-4,0)*150%</f>
        <v>0</v>
      </c>
      <c r="I22" s="122"/>
      <c r="J22" s="79"/>
      <c r="K22" s="104"/>
      <c r="L22" s="105"/>
      <c r="M22" s="144"/>
      <c r="N22" s="145"/>
      <c r="O22" s="146"/>
      <c r="P22" s="55"/>
      <c r="Q22" s="55"/>
    </row>
    <row r="23" spans="1:19" ht="15" customHeight="1">
      <c r="A23" s="169"/>
      <c r="B23" s="169"/>
      <c r="C23" s="128"/>
      <c r="D23" s="129"/>
      <c r="E23" s="78"/>
      <c r="F23" s="123"/>
      <c r="G23" s="123"/>
      <c r="H23" s="123"/>
      <c r="I23" s="123"/>
      <c r="J23" s="79"/>
      <c r="K23" s="82"/>
      <c r="L23" s="82"/>
      <c r="M23" s="82"/>
      <c r="N23" s="82"/>
      <c r="O23" s="82"/>
      <c r="P23" s="55"/>
      <c r="Q23" s="55"/>
    </row>
    <row r="24" spans="1:19" s="11" customFormat="1" ht="15" customHeight="1">
      <c r="A24" s="81"/>
      <c r="B24" s="81"/>
      <c r="C24" s="81"/>
      <c r="D24" s="81"/>
      <c r="E24" s="83"/>
      <c r="F24" s="124" t="str">
        <f>I14</f>
        <v>Sem 3</v>
      </c>
      <c r="G24" s="124"/>
      <c r="H24" s="122">
        <f>MIN(SUM(K14),4)*125%</f>
        <v>0</v>
      </c>
      <c r="I24" s="122"/>
      <c r="J24" s="79"/>
      <c r="K24" s="112" t="s">
        <v>34</v>
      </c>
      <c r="L24" s="113"/>
      <c r="M24" s="116">
        <f ca="1">SUM(M18-M29)</f>
        <v>0</v>
      </c>
      <c r="N24" s="117"/>
      <c r="O24" s="118"/>
      <c r="P24" s="55"/>
      <c r="Q24" s="55"/>
    </row>
    <row r="25" spans="1:19" ht="15" customHeight="1">
      <c r="A25" s="125" t="s">
        <v>38</v>
      </c>
      <c r="B25" s="125"/>
      <c r="C25" s="126">
        <f ca="1">SUMPRODUCT(COUNTIF(INDIRECT(TEXT(DATE(1,{1;2;3;4;5;6;7;8;9;10;11;12},1),"mmmm")&amp;"!B16:Q19"),"cp"))</f>
        <v>0</v>
      </c>
      <c r="D25" s="127"/>
      <c r="E25" s="83"/>
      <c r="F25" s="124"/>
      <c r="G25" s="124"/>
      <c r="H25" s="122">
        <f>MAX(SUM(K14)-4,0)*150%</f>
        <v>0</v>
      </c>
      <c r="I25" s="122"/>
      <c r="J25" s="79"/>
      <c r="K25" s="114"/>
      <c r="L25" s="115"/>
      <c r="M25" s="119"/>
      <c r="N25" s="120"/>
      <c r="O25" s="121"/>
      <c r="P25" s="55"/>
      <c r="Q25" s="55"/>
    </row>
    <row r="26" spans="1:19" ht="15" customHeight="1">
      <c r="A26" s="125"/>
      <c r="B26" s="125"/>
      <c r="C26" s="128"/>
      <c r="D26" s="129"/>
      <c r="E26" s="83"/>
      <c r="F26" s="123"/>
      <c r="G26" s="123"/>
      <c r="H26" s="123"/>
      <c r="I26" s="123"/>
      <c r="J26" s="79"/>
      <c r="K26" s="82"/>
      <c r="L26" s="82"/>
      <c r="M26" s="82"/>
      <c r="N26" s="82"/>
      <c r="O26" s="82"/>
      <c r="P26" s="55"/>
      <c r="Q26" s="55"/>
    </row>
    <row r="27" spans="1:19" ht="15" customHeight="1">
      <c r="A27" s="82"/>
      <c r="B27" s="82"/>
      <c r="C27" s="82"/>
      <c r="D27" s="82"/>
      <c r="E27" s="83"/>
      <c r="F27" s="139" t="str">
        <f>L14</f>
        <v>Sem 4</v>
      </c>
      <c r="G27" s="139"/>
      <c r="H27" s="122">
        <f>MIN(SUM(N14),4)*125%</f>
        <v>0</v>
      </c>
      <c r="I27" s="122"/>
      <c r="J27" s="79"/>
      <c r="K27" s="82"/>
      <c r="L27" s="82"/>
      <c r="M27" s="82"/>
      <c r="N27" s="82"/>
      <c r="O27" s="82"/>
      <c r="P27" s="55"/>
      <c r="Q27" s="55"/>
    </row>
    <row r="28" spans="1:19" ht="15" customHeight="1">
      <c r="A28" s="82"/>
      <c r="B28" s="82"/>
      <c r="C28" s="82"/>
      <c r="D28" s="82"/>
      <c r="E28" s="83"/>
      <c r="F28" s="139"/>
      <c r="G28" s="139"/>
      <c r="H28" s="122">
        <f>MAX(SUM(N14)-4,0)*150%</f>
        <v>0</v>
      </c>
      <c r="I28" s="122"/>
      <c r="J28" s="79"/>
      <c r="K28" s="82"/>
      <c r="L28" s="82"/>
      <c r="M28" s="82"/>
      <c r="N28" s="82"/>
      <c r="O28" s="82"/>
      <c r="P28" s="55"/>
      <c r="Q28" s="55"/>
    </row>
    <row r="29" spans="1:19" ht="15" customHeight="1">
      <c r="A29" s="82"/>
      <c r="B29" s="82"/>
      <c r="C29" s="82"/>
      <c r="D29" s="82"/>
      <c r="E29" s="83"/>
      <c r="F29" s="123"/>
      <c r="G29" s="123"/>
      <c r="H29" s="123"/>
      <c r="I29" s="123"/>
      <c r="J29" s="79"/>
      <c r="K29" s="102" t="s">
        <v>39</v>
      </c>
      <c r="L29" s="103"/>
      <c r="M29" s="106">
        <f ca="1">SUMPRODUCT(SUMIF(INDIRECT(TEXT(DATE(1,{1;2;3;4;5;6;7;8;9;10;11;12},1),"mmmm")&amp;"!M28"),"&lt;&gt;"&amp;"",INDIRECT(TEXT(DATE(1,{1;2;3;4;5;6;7;8;9;10;11;12},1),"mmmm")&amp;"!M28")))</f>
        <v>0</v>
      </c>
      <c r="N29" s="107"/>
      <c r="O29" s="108"/>
      <c r="P29" s="55"/>
      <c r="Q29" s="55"/>
    </row>
    <row r="30" spans="1:19" ht="15" customHeight="1">
      <c r="A30" s="82"/>
      <c r="B30" s="82"/>
      <c r="C30" s="82"/>
      <c r="D30" s="82"/>
      <c r="E30" s="83"/>
      <c r="F30" s="139" t="str">
        <f>O14</f>
        <v>Sem 5</v>
      </c>
      <c r="G30" s="139"/>
      <c r="H30" s="122">
        <f>MIN(SUM(Q14),4)*125%</f>
        <v>0</v>
      </c>
      <c r="I30" s="122"/>
      <c r="J30" s="79"/>
      <c r="K30" s="104"/>
      <c r="L30" s="105"/>
      <c r="M30" s="109"/>
      <c r="N30" s="110"/>
      <c r="O30" s="111"/>
      <c r="P30" s="55"/>
      <c r="Q30" s="55"/>
      <c r="S30" s="15" t="s">
        <v>31</v>
      </c>
    </row>
    <row r="31" spans="1:19" ht="15" customHeight="1">
      <c r="A31" s="82"/>
      <c r="B31" s="82"/>
      <c r="C31" s="82"/>
      <c r="D31" s="82"/>
      <c r="E31" s="83"/>
      <c r="F31" s="139"/>
      <c r="G31" s="139"/>
      <c r="H31" s="122">
        <f>MAX(SUM(Q14)-4,0)*150%</f>
        <v>0</v>
      </c>
      <c r="I31" s="122"/>
      <c r="J31" s="79"/>
      <c r="K31" s="82"/>
      <c r="L31" s="82"/>
      <c r="M31" s="82"/>
      <c r="N31" s="82"/>
      <c r="O31" s="82"/>
      <c r="P31" s="55"/>
      <c r="Q31" s="55"/>
    </row>
    <row r="32" spans="1:19" ht="11.1" customHeight="1">
      <c r="A32" s="55"/>
      <c r="B32" s="55"/>
      <c r="C32" s="55"/>
      <c r="D32" s="55"/>
      <c r="E32" s="55"/>
      <c r="F32" s="69"/>
      <c r="G32" s="69"/>
      <c r="H32" s="69"/>
      <c r="I32" s="69"/>
      <c r="J32" s="55"/>
      <c r="K32" s="55"/>
      <c r="L32" s="55"/>
      <c r="M32" s="55"/>
      <c r="N32" s="55"/>
      <c r="O32" s="55"/>
      <c r="P32" s="55"/>
      <c r="Q32" s="55"/>
    </row>
    <row r="33" spans="1:26" ht="11.1" customHeight="1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</row>
    <row r="34" spans="1:26" ht="11.1" customHeight="1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X34" s="13"/>
      <c r="Z34" s="13"/>
    </row>
    <row r="35" spans="1:26" ht="11.1" customHeight="1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X35" s="13"/>
      <c r="Z35" s="14"/>
    </row>
    <row r="36" spans="1:26" ht="11.1" customHeight="1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</row>
    <row r="37" spans="1:26" ht="11.1" customHeight="1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</row>
    <row r="38" spans="1:26" ht="11.1" customHeight="1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</row>
    <row r="39" spans="1:26" ht="13.5" customHeigh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</row>
    <row r="40" spans="1:26" ht="11.1" customHeight="1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</row>
    <row r="41" spans="1:26" ht="11.1" customHeight="1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</row>
    <row r="42" spans="1:26" ht="11.1" customHeight="1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</row>
    <row r="43" spans="1:26" ht="11.1" customHeight="1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</row>
    <row r="44" spans="1:26" ht="11.1" customHeight="1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</row>
    <row r="45" spans="1:26" ht="11.1" customHeight="1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</row>
    <row r="46" spans="1:26" ht="11.1" customHeight="1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</row>
    <row r="47" spans="1:26" ht="11.1" customHeight="1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</row>
    <row r="48" spans="1:26" ht="11.1" customHeight="1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</row>
    <row r="49" spans="1:17" ht="11.1" customHeight="1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</row>
    <row r="50" spans="1:17" ht="11.1" customHeight="1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</row>
    <row r="51" spans="1:17" ht="11.1" customHeight="1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</row>
    <row r="52" spans="1:17" ht="11.1" customHeight="1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</row>
    <row r="53" spans="1:17" ht="11.1" customHeight="1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</row>
    <row r="54" spans="1:17" ht="11.1" customHeight="1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</row>
    <row r="55" spans="1:17" ht="11.1" customHeight="1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</row>
    <row r="56" spans="1:17" ht="11.1" customHeight="1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</row>
    <row r="57" spans="1:17" ht="11.1" customHeight="1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 ht="11.25" customHeight="1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</row>
    <row r="59" spans="1:17" ht="12.75" customHeight="1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</row>
    <row r="60" spans="1:17" ht="11.1" customHeight="1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</row>
    <row r="61" spans="1:17" ht="11.1" customHeight="1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</row>
    <row r="62" spans="1:17" ht="11.1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</row>
    <row r="63" spans="1:17" ht="2.25" customHeight="1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</row>
    <row r="64" spans="1:17" ht="13.5" customHeight="1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</row>
    <row r="65" spans="6:9" ht="11.1" customHeight="1">
      <c r="F65" s="55"/>
      <c r="G65" s="55"/>
      <c r="H65" s="55"/>
      <c r="I65" s="55"/>
    </row>
    <row r="66" spans="6:9" ht="11.1" customHeight="1">
      <c r="F66" s="55"/>
      <c r="G66" s="55"/>
      <c r="H66" s="55"/>
      <c r="I66" s="55"/>
    </row>
    <row r="67" spans="6:9" ht="11.1" customHeight="1">
      <c r="F67" s="55"/>
      <c r="G67" s="55"/>
      <c r="H67" s="55"/>
      <c r="I67" s="55"/>
    </row>
    <row r="68" spans="6:9" ht="11.1" customHeight="1">
      <c r="F68" s="55"/>
      <c r="G68" s="55"/>
      <c r="H68" s="55"/>
      <c r="I68" s="55"/>
    </row>
    <row r="69" spans="6:9" ht="11.1" customHeight="1">
      <c r="F69" s="55"/>
      <c r="G69" s="55"/>
      <c r="H69" s="55"/>
      <c r="I69" s="55"/>
    </row>
    <row r="70" spans="6:9" ht="11.1" customHeight="1">
      <c r="F70" s="55"/>
      <c r="G70" s="55"/>
      <c r="H70" s="55"/>
      <c r="I70" s="55"/>
    </row>
    <row r="71" spans="6:9" ht="11.1" customHeight="1">
      <c r="F71" s="55"/>
      <c r="G71" s="55"/>
      <c r="H71" s="55"/>
      <c r="I71" s="55"/>
    </row>
  </sheetData>
  <sheetProtection selectLockedCells="1"/>
  <mergeCells count="49">
    <mergeCell ref="O14:P14"/>
    <mergeCell ref="A22:B23"/>
    <mergeCell ref="C22:D23"/>
    <mergeCell ref="A18:B19"/>
    <mergeCell ref="C18:D19"/>
    <mergeCell ref="C20:D21"/>
    <mergeCell ref="A20:B21"/>
    <mergeCell ref="P17:Q17"/>
    <mergeCell ref="A6:Q6"/>
    <mergeCell ref="P16:Q16"/>
    <mergeCell ref="C14:D14"/>
    <mergeCell ref="F14:G14"/>
    <mergeCell ref="A1:Q1"/>
    <mergeCell ref="A2:Q2"/>
    <mergeCell ref="A3:B3"/>
    <mergeCell ref="C3:F3"/>
    <mergeCell ref="L3:O3"/>
    <mergeCell ref="A4:Q4"/>
    <mergeCell ref="K21:L22"/>
    <mergeCell ref="M18:O19"/>
    <mergeCell ref="M21:O22"/>
    <mergeCell ref="I14:J14"/>
    <mergeCell ref="L14:M14"/>
    <mergeCell ref="A25:B26"/>
    <mergeCell ref="C25:D26"/>
    <mergeCell ref="F18:G19"/>
    <mergeCell ref="H18:I18"/>
    <mergeCell ref="H19:I19"/>
    <mergeCell ref="F21:G22"/>
    <mergeCell ref="F23:I23"/>
    <mergeCell ref="F20:I20"/>
    <mergeCell ref="H25:I25"/>
    <mergeCell ref="F26:I26"/>
    <mergeCell ref="H22:I22"/>
    <mergeCell ref="H21:I21"/>
    <mergeCell ref="K18:L19"/>
    <mergeCell ref="K29:L30"/>
    <mergeCell ref="M29:O30"/>
    <mergeCell ref="K24:L25"/>
    <mergeCell ref="M24:O25"/>
    <mergeCell ref="H30:I30"/>
    <mergeCell ref="F29:I29"/>
    <mergeCell ref="H28:I28"/>
    <mergeCell ref="H27:I27"/>
    <mergeCell ref="F24:G25"/>
    <mergeCell ref="H24:I24"/>
    <mergeCell ref="F27:G28"/>
    <mergeCell ref="F30:G31"/>
    <mergeCell ref="H31:I31"/>
  </mergeCells>
  <phoneticPr fontId="25" type="noConversion"/>
  <conditionalFormatting sqref="B7:Q9">
    <cfRule type="expression" dxfId="2" priority="5">
      <formula>WEEKDAY(B$7,2)&gt;5</formula>
    </cfRule>
  </conditionalFormatting>
  <conditionalFormatting sqref="B10:P12">
    <cfRule type="expression" dxfId="1" priority="4">
      <formula>WEEKDAY(B$10,2)&gt;5</formula>
    </cfRule>
  </conditionalFormatting>
  <conditionalFormatting sqref="Q14">
    <cfRule type="cellIs" dxfId="0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Z78"/>
  <sheetViews>
    <sheetView workbookViewId="0">
      <selection activeCell="W20" sqref="W20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18" max="18" width="9.7109375" bestFit="1" customWidth="1"/>
    <col min="20" max="20" width="9.85546875" bestFit="1" customWidth="1"/>
  </cols>
  <sheetData>
    <row r="1" spans="1:21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21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21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42036</v>
      </c>
      <c r="M3" s="161"/>
      <c r="N3" s="161"/>
      <c r="O3" s="162"/>
      <c r="P3" s="2"/>
      <c r="Q3" s="4"/>
    </row>
    <row r="4" spans="1:21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  <c r="R4" s="244"/>
      <c r="S4" s="244"/>
      <c r="T4" s="244"/>
      <c r="U4" s="244"/>
    </row>
    <row r="5" spans="1:21" ht="11.1" customHeight="1">
      <c r="A5" s="166" t="s">
        <v>2</v>
      </c>
      <c r="B5" s="167"/>
      <c r="C5" s="133" t="s">
        <v>30</v>
      </c>
      <c r="D5" s="134"/>
      <c r="E5" s="134"/>
      <c r="F5" s="134"/>
      <c r="G5" s="135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21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21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21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21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21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21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21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1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21" ht="20.100000000000001" customHeight="1">
      <c r="A14" s="21" t="s">
        <v>5</v>
      </c>
      <c r="B14" s="29">
        <f>+L3</f>
        <v>42036</v>
      </c>
      <c r="C14" s="29">
        <f t="shared" ref="C14:Q14" si="0">+B14+1</f>
        <v>42037</v>
      </c>
      <c r="D14" s="29">
        <f t="shared" si="0"/>
        <v>42038</v>
      </c>
      <c r="E14" s="29">
        <f t="shared" si="0"/>
        <v>42039</v>
      </c>
      <c r="F14" s="29">
        <f t="shared" si="0"/>
        <v>42040</v>
      </c>
      <c r="G14" s="29">
        <f t="shared" si="0"/>
        <v>42041</v>
      </c>
      <c r="H14" s="29">
        <f t="shared" si="0"/>
        <v>42042</v>
      </c>
      <c r="I14" s="29">
        <f t="shared" si="0"/>
        <v>42043</v>
      </c>
      <c r="J14" s="29">
        <f t="shared" si="0"/>
        <v>42044</v>
      </c>
      <c r="K14" s="29">
        <f t="shared" si="0"/>
        <v>42045</v>
      </c>
      <c r="L14" s="29">
        <f t="shared" si="0"/>
        <v>42046</v>
      </c>
      <c r="M14" s="29">
        <f t="shared" si="0"/>
        <v>42047</v>
      </c>
      <c r="N14" s="29">
        <f t="shared" si="0"/>
        <v>42048</v>
      </c>
      <c r="O14" s="29">
        <f t="shared" si="0"/>
        <v>42049</v>
      </c>
      <c r="P14" s="29">
        <f t="shared" si="0"/>
        <v>42050</v>
      </c>
      <c r="Q14" s="30">
        <f t="shared" si="0"/>
        <v>42051</v>
      </c>
    </row>
    <row r="15" spans="1:21" s="24" customFormat="1" ht="20.100000000000001" customHeight="1">
      <c r="A15" s="23" t="s">
        <v>28</v>
      </c>
      <c r="B15" s="61">
        <f>WEEKNUM(B14,2)</f>
        <v>5</v>
      </c>
      <c r="C15" s="61">
        <f t="shared" ref="C15:Q15" si="1">WEEKNUM(C14,2)</f>
        <v>6</v>
      </c>
      <c r="D15" s="61">
        <f t="shared" si="1"/>
        <v>6</v>
      </c>
      <c r="E15" s="61">
        <f t="shared" si="1"/>
        <v>6</v>
      </c>
      <c r="F15" s="61">
        <f t="shared" si="1"/>
        <v>6</v>
      </c>
      <c r="G15" s="61">
        <f t="shared" si="1"/>
        <v>6</v>
      </c>
      <c r="H15" s="61">
        <f t="shared" si="1"/>
        <v>6</v>
      </c>
      <c r="I15" s="61">
        <f t="shared" si="1"/>
        <v>6</v>
      </c>
      <c r="J15" s="61">
        <f t="shared" si="1"/>
        <v>7</v>
      </c>
      <c r="K15" s="61">
        <f t="shared" si="1"/>
        <v>7</v>
      </c>
      <c r="L15" s="61">
        <f t="shared" si="1"/>
        <v>7</v>
      </c>
      <c r="M15" s="61">
        <f t="shared" si="1"/>
        <v>7</v>
      </c>
      <c r="N15" s="61">
        <f t="shared" si="1"/>
        <v>7</v>
      </c>
      <c r="O15" s="61">
        <f t="shared" si="1"/>
        <v>7</v>
      </c>
      <c r="P15" s="61">
        <f t="shared" si="1"/>
        <v>7</v>
      </c>
      <c r="Q15" s="62">
        <f t="shared" si="1"/>
        <v>8</v>
      </c>
    </row>
    <row r="16" spans="1:21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42052</v>
      </c>
      <c r="C17" s="31">
        <f>B17+1</f>
        <v>42053</v>
      </c>
      <c r="D17" s="31">
        <f t="shared" ref="D17:M17" si="2">C17+1</f>
        <v>42054</v>
      </c>
      <c r="E17" s="31">
        <f t="shared" si="2"/>
        <v>42055</v>
      </c>
      <c r="F17" s="31">
        <f t="shared" si="2"/>
        <v>42056</v>
      </c>
      <c r="G17" s="31">
        <f t="shared" si="2"/>
        <v>42057</v>
      </c>
      <c r="H17" s="31">
        <f t="shared" si="2"/>
        <v>42058</v>
      </c>
      <c r="I17" s="31">
        <f t="shared" si="2"/>
        <v>42059</v>
      </c>
      <c r="J17" s="31">
        <f t="shared" si="2"/>
        <v>42060</v>
      </c>
      <c r="K17" s="31">
        <f t="shared" si="2"/>
        <v>42061</v>
      </c>
      <c r="L17" s="31">
        <f t="shared" si="2"/>
        <v>42062</v>
      </c>
      <c r="M17" s="31">
        <f t="shared" si="2"/>
        <v>42063</v>
      </c>
      <c r="N17" s="29">
        <f>IF(MOD(YEAR(L3),4)=0,M17+1,0)</f>
        <v>0</v>
      </c>
      <c r="O17" s="34"/>
      <c r="P17" s="33"/>
      <c r="Q17" s="32"/>
    </row>
    <row r="18" spans="1:23" s="24" customFormat="1" ht="20.100000000000001" customHeight="1">
      <c r="A18" s="23" t="s">
        <v>28</v>
      </c>
      <c r="B18" s="63">
        <f t="shared" ref="B18:M18" si="3">WEEKNUM(B17,2)</f>
        <v>8</v>
      </c>
      <c r="C18" s="63">
        <f t="shared" si="3"/>
        <v>8</v>
      </c>
      <c r="D18" s="63">
        <f t="shared" si="3"/>
        <v>8</v>
      </c>
      <c r="E18" s="63">
        <f t="shared" si="3"/>
        <v>8</v>
      </c>
      <c r="F18" s="63">
        <f t="shared" si="3"/>
        <v>8</v>
      </c>
      <c r="G18" s="63">
        <f t="shared" si="3"/>
        <v>8</v>
      </c>
      <c r="H18" s="63">
        <f t="shared" si="3"/>
        <v>9</v>
      </c>
      <c r="I18" s="63">
        <f t="shared" si="3"/>
        <v>9</v>
      </c>
      <c r="J18" s="63">
        <f t="shared" si="3"/>
        <v>9</v>
      </c>
      <c r="K18" s="63">
        <f t="shared" si="3"/>
        <v>9</v>
      </c>
      <c r="L18" s="63">
        <f t="shared" si="3"/>
        <v>9</v>
      </c>
      <c r="M18" s="63">
        <f t="shared" si="3"/>
        <v>9</v>
      </c>
      <c r="N18" s="63">
        <f>IFERROR(WEEKNUM(N17,2),"")</f>
        <v>1</v>
      </c>
      <c r="O18" s="100"/>
      <c r="P18" s="99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100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str">
        <f>IF(WEEKDAY(B14,2)&gt;5,"Sem "&amp;B15+1,"Sem "&amp;B15)</f>
        <v>Sem 6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str">
        <f>"Sem "&amp;VALUE(RIGHT(C21,2))+1</f>
        <v>Sem 7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str">
        <f>"Sem "&amp;VALUE(RIGHT(F21,2))+1</f>
        <v>Sem 8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str">
        <f>"Sem "&amp;VALUE(RIGHT(I21,2))+1</f>
        <v>Sem 9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 t="str">
        <f>IF(MOD(YEAR($L$3),4)=0,IF(WEEKDAY(N17,2)&lt;5,"Sem "&amp;VALUE(RIGHT(L21,2))+1,""),IF(WEEKDAY(M17,2)&gt;=5,"Sem "&amp;VALUE(RIGHT(L21,2))+1,""))</f>
        <v>Sem 10</v>
      </c>
      <c r="P21" s="14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str">
        <f>C21</f>
        <v>Sem 6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  <c r="R25">
        <f ca="1">INDIRECT(TEXT(MONTH(L3)-1,"mmmm")&amp;"!M31")</f>
        <v>0</v>
      </c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str">
        <f>F21</f>
        <v>Sem 7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  <c r="R28"/>
      <c r="S28"/>
      <c r="T2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str">
        <f>I21</f>
        <v>Sem 8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str">
        <f>L21</f>
        <v>Sem 9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 t="str">
        <f>O21</f>
        <v>Sem 10</v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9">
    <mergeCell ref="L5:P5"/>
    <mergeCell ref="C6:G6"/>
    <mergeCell ref="L6:P6"/>
    <mergeCell ref="C7:G7"/>
    <mergeCell ref="L7:P7"/>
    <mergeCell ref="A29:B30"/>
    <mergeCell ref="C25:D26"/>
    <mergeCell ref="C27:D28"/>
    <mergeCell ref="C29:D30"/>
    <mergeCell ref="A25:B26"/>
    <mergeCell ref="P29:Q29"/>
    <mergeCell ref="N27:O27"/>
    <mergeCell ref="L27:M27"/>
    <mergeCell ref="C8:G8"/>
    <mergeCell ref="L8:P8"/>
    <mergeCell ref="A1:Q1"/>
    <mergeCell ref="A2:Q2"/>
    <mergeCell ref="A3:B3"/>
    <mergeCell ref="C3:F3"/>
    <mergeCell ref="L3:O3"/>
    <mergeCell ref="R4:U4"/>
    <mergeCell ref="A4:Q4"/>
    <mergeCell ref="P25:Q25"/>
    <mergeCell ref="C21:D21"/>
    <mergeCell ref="F21:G21"/>
    <mergeCell ref="I21:J21"/>
    <mergeCell ref="L21:M21"/>
    <mergeCell ref="O21:P21"/>
    <mergeCell ref="K25:L26"/>
    <mergeCell ref="M25:O26"/>
    <mergeCell ref="C9:G9"/>
    <mergeCell ref="L9:P9"/>
    <mergeCell ref="C10:G10"/>
    <mergeCell ref="L10:P10"/>
    <mergeCell ref="F25:G26"/>
    <mergeCell ref="H25:I25"/>
    <mergeCell ref="H26:I26"/>
    <mergeCell ref="A5:B5"/>
    <mergeCell ref="C5:G5"/>
    <mergeCell ref="M35:P35"/>
    <mergeCell ref="P31:Q31"/>
    <mergeCell ref="P32:Q32"/>
    <mergeCell ref="K31:L32"/>
    <mergeCell ref="M31:O32"/>
    <mergeCell ref="C11:G11"/>
    <mergeCell ref="L11:P11"/>
    <mergeCell ref="A13:Q13"/>
    <mergeCell ref="P23:Q23"/>
    <mergeCell ref="P24:Q24"/>
    <mergeCell ref="L30:M30"/>
    <mergeCell ref="N30:O30"/>
    <mergeCell ref="P30:Q30"/>
    <mergeCell ref="M28:O29"/>
    <mergeCell ref="K28:L29"/>
    <mergeCell ref="L33:M33"/>
    <mergeCell ref="P33:Q33"/>
    <mergeCell ref="F27:I27"/>
    <mergeCell ref="H29:I29"/>
    <mergeCell ref="H28:I28"/>
    <mergeCell ref="P27:Q27"/>
    <mergeCell ref="P28:Q28"/>
    <mergeCell ref="A27:B28"/>
    <mergeCell ref="F28:G29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P48:Q48"/>
    <mergeCell ref="M49:P49"/>
    <mergeCell ref="L51:M51"/>
    <mergeCell ref="N51:O51"/>
    <mergeCell ref="P51:Q51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L45:M45"/>
    <mergeCell ref="N45:O45"/>
    <mergeCell ref="P45:Q45"/>
    <mergeCell ref="P46:Q46"/>
    <mergeCell ref="P44:Q44"/>
    <mergeCell ref="D63:E63"/>
    <mergeCell ref="F70:G70"/>
    <mergeCell ref="H70:I70"/>
    <mergeCell ref="L63:Q63"/>
    <mergeCell ref="L64:Q64"/>
    <mergeCell ref="B68:D68"/>
    <mergeCell ref="L55:M55"/>
    <mergeCell ref="N55:O55"/>
    <mergeCell ref="P55:Q5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N65:Q65"/>
    <mergeCell ref="M66:O66"/>
    <mergeCell ref="F33:I33"/>
    <mergeCell ref="F36:I36"/>
    <mergeCell ref="H35:I35"/>
    <mergeCell ref="H34:I34"/>
    <mergeCell ref="F71:G71"/>
    <mergeCell ref="H71:I71"/>
    <mergeCell ref="L53:M53"/>
    <mergeCell ref="N53:O53"/>
    <mergeCell ref="P53:Q53"/>
    <mergeCell ref="P59:Q59"/>
    <mergeCell ref="P54:Q54"/>
    <mergeCell ref="H38:I38"/>
    <mergeCell ref="P60:Q60"/>
    <mergeCell ref="L54:M54"/>
    <mergeCell ref="N54:O54"/>
    <mergeCell ref="L52:M52"/>
    <mergeCell ref="N52:O52"/>
    <mergeCell ref="P52:Q52"/>
    <mergeCell ref="P47:Q47"/>
    <mergeCell ref="L50:M50"/>
    <mergeCell ref="N50:O50"/>
    <mergeCell ref="P50:Q50"/>
    <mergeCell ref="F75:G75"/>
    <mergeCell ref="F73:G73"/>
    <mergeCell ref="H73:I73"/>
    <mergeCell ref="F34:G35"/>
    <mergeCell ref="F37:G38"/>
    <mergeCell ref="H37:I37"/>
    <mergeCell ref="F31:G32"/>
    <mergeCell ref="H31:I31"/>
    <mergeCell ref="F30:I30"/>
    <mergeCell ref="H32:I32"/>
    <mergeCell ref="F74:G74"/>
    <mergeCell ref="H74:I74"/>
    <mergeCell ref="F72:G72"/>
    <mergeCell ref="H72:I72"/>
  </mergeCells>
  <phoneticPr fontId="25" type="noConversion"/>
  <conditionalFormatting sqref="B14:Q16">
    <cfRule type="expression" dxfId="37" priority="4">
      <formula>WEEKDAY(B$14,2)&gt;5</formula>
    </cfRule>
  </conditionalFormatting>
  <conditionalFormatting sqref="B17:M19">
    <cfRule type="expression" dxfId="36" priority="3">
      <formula>WEEKDAY(B$17,2)&gt;5</formula>
    </cfRule>
  </conditionalFormatting>
  <conditionalFormatting sqref="Q21">
    <cfRule type="cellIs" dxfId="35" priority="1" operator="equal">
      <formula>0</formula>
    </cfRule>
  </conditionalFormatting>
  <conditionalFormatting sqref="N17:N19">
    <cfRule type="expression" dxfId="34" priority="8" stopIfTrue="1">
      <formula>$N$17=0</formula>
    </cfRule>
    <cfRule type="expression" dxfId="33" priority="9" stopIfTrue="1">
      <formula>WEEKDAY(N$17,2)&gt;5</formula>
    </cfRule>
  </conditionalFormatting>
  <dataValidations count="1">
    <dataValidation type="list" allowBlank="1" showInputMessage="1" showErrorMessage="1" sqref="L3:O3 R4:U4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20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20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42064</v>
      </c>
      <c r="M3" s="161"/>
      <c r="N3" s="161"/>
      <c r="O3" s="162"/>
      <c r="P3" s="2"/>
      <c r="Q3" s="4"/>
    </row>
    <row r="4" spans="1:20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  <c r="T4">
        <f>WEEKNUM(L3,2)</f>
        <v>9</v>
      </c>
    </row>
    <row r="5" spans="1:20" ht="11.1" customHeight="1">
      <c r="A5" s="166" t="s">
        <v>2</v>
      </c>
      <c r="B5" s="167"/>
      <c r="C5" s="130"/>
      <c r="D5" s="131"/>
      <c r="E5" s="131"/>
      <c r="F5" s="131"/>
      <c r="G5" s="132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20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20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20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20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20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20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20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0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20" ht="20.100000000000001" customHeight="1">
      <c r="A14" s="21" t="s">
        <v>5</v>
      </c>
      <c r="B14" s="29">
        <f>+L3</f>
        <v>42064</v>
      </c>
      <c r="C14" s="29">
        <f t="shared" ref="C14:Q14" si="0">+B14+1</f>
        <v>42065</v>
      </c>
      <c r="D14" s="29">
        <f t="shared" si="0"/>
        <v>42066</v>
      </c>
      <c r="E14" s="29">
        <f t="shared" si="0"/>
        <v>42067</v>
      </c>
      <c r="F14" s="29">
        <f t="shared" si="0"/>
        <v>42068</v>
      </c>
      <c r="G14" s="29">
        <f t="shared" si="0"/>
        <v>42069</v>
      </c>
      <c r="H14" s="29">
        <f t="shared" si="0"/>
        <v>42070</v>
      </c>
      <c r="I14" s="29">
        <f t="shared" si="0"/>
        <v>42071</v>
      </c>
      <c r="J14" s="29">
        <f t="shared" si="0"/>
        <v>42072</v>
      </c>
      <c r="K14" s="29">
        <f t="shared" si="0"/>
        <v>42073</v>
      </c>
      <c r="L14" s="29">
        <f t="shared" si="0"/>
        <v>42074</v>
      </c>
      <c r="M14" s="29">
        <f t="shared" si="0"/>
        <v>42075</v>
      </c>
      <c r="N14" s="29">
        <f t="shared" si="0"/>
        <v>42076</v>
      </c>
      <c r="O14" s="29">
        <f t="shared" si="0"/>
        <v>42077</v>
      </c>
      <c r="P14" s="29">
        <f t="shared" si="0"/>
        <v>42078</v>
      </c>
      <c r="Q14" s="30">
        <f t="shared" si="0"/>
        <v>42079</v>
      </c>
    </row>
    <row r="15" spans="1:20" s="24" customFormat="1" ht="20.100000000000001" customHeight="1">
      <c r="A15" s="23" t="s">
        <v>28</v>
      </c>
      <c r="B15" s="61">
        <f t="shared" ref="B15:Q15" si="1">WEEKNUM(B14,2)</f>
        <v>9</v>
      </c>
      <c r="C15" s="61">
        <f t="shared" si="1"/>
        <v>10</v>
      </c>
      <c r="D15" s="61">
        <f t="shared" si="1"/>
        <v>10</v>
      </c>
      <c r="E15" s="61">
        <f t="shared" si="1"/>
        <v>10</v>
      </c>
      <c r="F15" s="61">
        <f t="shared" si="1"/>
        <v>10</v>
      </c>
      <c r="G15" s="61">
        <f t="shared" si="1"/>
        <v>10</v>
      </c>
      <c r="H15" s="61">
        <f t="shared" si="1"/>
        <v>10</v>
      </c>
      <c r="I15" s="61">
        <f t="shared" si="1"/>
        <v>10</v>
      </c>
      <c r="J15" s="61">
        <f t="shared" si="1"/>
        <v>11</v>
      </c>
      <c r="K15" s="61">
        <f t="shared" si="1"/>
        <v>11</v>
      </c>
      <c r="L15" s="61">
        <f t="shared" si="1"/>
        <v>11</v>
      </c>
      <c r="M15" s="61">
        <f t="shared" si="1"/>
        <v>11</v>
      </c>
      <c r="N15" s="61">
        <f t="shared" si="1"/>
        <v>11</v>
      </c>
      <c r="O15" s="61">
        <f t="shared" si="1"/>
        <v>11</v>
      </c>
      <c r="P15" s="61">
        <f t="shared" si="1"/>
        <v>11</v>
      </c>
      <c r="Q15" s="62">
        <f t="shared" si="1"/>
        <v>12</v>
      </c>
    </row>
    <row r="16" spans="1:20" ht="20.100000000000001" customHeight="1">
      <c r="A16" s="21" t="s">
        <v>6</v>
      </c>
      <c r="B16" s="91"/>
      <c r="C16" s="91"/>
      <c r="D16" s="91"/>
      <c r="E16" s="91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42080</v>
      </c>
      <c r="C17" s="31">
        <f>B17+1</f>
        <v>42081</v>
      </c>
      <c r="D17" s="31">
        <f t="shared" ref="D17:N17" si="2">C17+1</f>
        <v>42082</v>
      </c>
      <c r="E17" s="31">
        <f t="shared" si="2"/>
        <v>42083</v>
      </c>
      <c r="F17" s="31">
        <f t="shared" si="2"/>
        <v>42084</v>
      </c>
      <c r="G17" s="31">
        <f t="shared" si="2"/>
        <v>42085</v>
      </c>
      <c r="H17" s="31">
        <f t="shared" si="2"/>
        <v>42086</v>
      </c>
      <c r="I17" s="31">
        <f t="shared" si="2"/>
        <v>42087</v>
      </c>
      <c r="J17" s="31">
        <f t="shared" si="2"/>
        <v>42088</v>
      </c>
      <c r="K17" s="31">
        <f t="shared" si="2"/>
        <v>42089</v>
      </c>
      <c r="L17" s="31">
        <f t="shared" si="2"/>
        <v>42090</v>
      </c>
      <c r="M17" s="31">
        <f t="shared" si="2"/>
        <v>42091</v>
      </c>
      <c r="N17" s="31">
        <f t="shared" si="2"/>
        <v>42092</v>
      </c>
      <c r="O17" s="31">
        <f>N17+1</f>
        <v>42093</v>
      </c>
      <c r="P17" s="30">
        <f>O17+1</f>
        <v>42094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12</v>
      </c>
      <c r="C18" s="63">
        <f t="shared" si="3"/>
        <v>12</v>
      </c>
      <c r="D18" s="63">
        <f t="shared" si="3"/>
        <v>12</v>
      </c>
      <c r="E18" s="63">
        <f t="shared" si="3"/>
        <v>12</v>
      </c>
      <c r="F18" s="63">
        <f t="shared" si="3"/>
        <v>12</v>
      </c>
      <c r="G18" s="63">
        <f t="shared" si="3"/>
        <v>12</v>
      </c>
      <c r="H18" s="63">
        <f t="shared" si="3"/>
        <v>13</v>
      </c>
      <c r="I18" s="63">
        <f t="shared" si="3"/>
        <v>13</v>
      </c>
      <c r="J18" s="63">
        <f t="shared" si="3"/>
        <v>13</v>
      </c>
      <c r="K18" s="63">
        <f t="shared" si="3"/>
        <v>13</v>
      </c>
      <c r="L18" s="63">
        <f t="shared" si="3"/>
        <v>13</v>
      </c>
      <c r="M18" s="63">
        <f t="shared" si="3"/>
        <v>13</v>
      </c>
      <c r="N18" s="63">
        <f t="shared" si="3"/>
        <v>13</v>
      </c>
      <c r="O18" s="63">
        <f t="shared" si="3"/>
        <v>14</v>
      </c>
      <c r="P18" s="63">
        <f t="shared" si="3"/>
        <v>14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str">
        <f>IF(WEEKDAY(B14,2)&gt;5,"Sem "&amp;B15+1,"Sem "&amp;B15)</f>
        <v>Sem 10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str">
        <f>"Sem "&amp;VALUE(RIGHT(C21,2))+1</f>
        <v>Sem 11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str">
        <f>"Sem "&amp;VALUE(RIGHT(F21,2))+1</f>
        <v>Sem 12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str">
        <f>"Sem "&amp;VALUE(RIGHT(I21,2))+1</f>
        <v>Sem 13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 t="str">
        <f>IF(WEEKDAY(P17,2)&gt;=5,"Sem "&amp;VALUE(RIGHT(L21,2))+1,"")</f>
        <v/>
      </c>
      <c r="P21" s="14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str">
        <f>C21</f>
        <v>Sem 10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str">
        <f>F21</f>
        <v>Sem 11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str">
        <f>I21</f>
        <v>Sem 12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str">
        <f>L21</f>
        <v>Sem 13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 t="str">
        <f>O21</f>
        <v/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32" priority="6">
      <formula>WEEKDAY(B$14,2)&gt;5</formula>
    </cfRule>
  </conditionalFormatting>
  <conditionalFormatting sqref="B17:P19">
    <cfRule type="expression" dxfId="31" priority="5">
      <formula>WEEKDAY(B$17,2)&gt;5</formula>
    </cfRule>
  </conditionalFormatting>
  <conditionalFormatting sqref="Q21">
    <cfRule type="cellIs" dxfId="30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H19" sqref="H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17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17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42095</v>
      </c>
      <c r="M3" s="161"/>
      <c r="N3" s="161"/>
      <c r="O3" s="162"/>
      <c r="P3" s="2"/>
      <c r="Q3" s="4"/>
    </row>
    <row r="4" spans="1:17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</row>
    <row r="5" spans="1:17" ht="11.1" customHeight="1">
      <c r="A5" s="166" t="s">
        <v>2</v>
      </c>
      <c r="B5" s="167"/>
      <c r="C5" s="130"/>
      <c r="D5" s="131"/>
      <c r="E5" s="131"/>
      <c r="F5" s="131"/>
      <c r="G5" s="132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17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17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17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17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17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17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17" ht="20.100000000000001" customHeight="1">
      <c r="A14" s="21" t="s">
        <v>5</v>
      </c>
      <c r="B14" s="29">
        <f>+L3</f>
        <v>42095</v>
      </c>
      <c r="C14" s="29">
        <f t="shared" ref="C14:Q14" si="0">+B14+1</f>
        <v>42096</v>
      </c>
      <c r="D14" s="29">
        <f t="shared" si="0"/>
        <v>42097</v>
      </c>
      <c r="E14" s="29">
        <f t="shared" si="0"/>
        <v>42098</v>
      </c>
      <c r="F14" s="29">
        <f t="shared" si="0"/>
        <v>42099</v>
      </c>
      <c r="G14" s="29">
        <f t="shared" si="0"/>
        <v>42100</v>
      </c>
      <c r="H14" s="29">
        <f t="shared" si="0"/>
        <v>42101</v>
      </c>
      <c r="I14" s="29">
        <f t="shared" si="0"/>
        <v>42102</v>
      </c>
      <c r="J14" s="29">
        <f t="shared" si="0"/>
        <v>42103</v>
      </c>
      <c r="K14" s="29">
        <f t="shared" si="0"/>
        <v>42104</v>
      </c>
      <c r="L14" s="29">
        <f t="shared" si="0"/>
        <v>42105</v>
      </c>
      <c r="M14" s="29">
        <f t="shared" si="0"/>
        <v>42106</v>
      </c>
      <c r="N14" s="29">
        <f t="shared" si="0"/>
        <v>42107</v>
      </c>
      <c r="O14" s="29">
        <f t="shared" si="0"/>
        <v>42108</v>
      </c>
      <c r="P14" s="29">
        <f t="shared" si="0"/>
        <v>42109</v>
      </c>
      <c r="Q14" s="30">
        <f t="shared" si="0"/>
        <v>42110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14</v>
      </c>
      <c r="C15" s="61">
        <f t="shared" si="1"/>
        <v>14</v>
      </c>
      <c r="D15" s="61">
        <f t="shared" si="1"/>
        <v>14</v>
      </c>
      <c r="E15" s="61">
        <f t="shared" si="1"/>
        <v>14</v>
      </c>
      <c r="F15" s="61">
        <f t="shared" si="1"/>
        <v>14</v>
      </c>
      <c r="G15" s="61">
        <f t="shared" si="1"/>
        <v>15</v>
      </c>
      <c r="H15" s="61">
        <f t="shared" si="1"/>
        <v>15</v>
      </c>
      <c r="I15" s="61">
        <f t="shared" si="1"/>
        <v>15</v>
      </c>
      <c r="J15" s="61">
        <f t="shared" si="1"/>
        <v>15</v>
      </c>
      <c r="K15" s="61">
        <f t="shared" si="1"/>
        <v>15</v>
      </c>
      <c r="L15" s="61">
        <f t="shared" si="1"/>
        <v>15</v>
      </c>
      <c r="M15" s="61">
        <f t="shared" si="1"/>
        <v>15</v>
      </c>
      <c r="N15" s="61">
        <f t="shared" si="1"/>
        <v>16</v>
      </c>
      <c r="O15" s="61">
        <f t="shared" si="1"/>
        <v>16</v>
      </c>
      <c r="P15" s="61">
        <f t="shared" si="1"/>
        <v>16</v>
      </c>
      <c r="Q15" s="62">
        <f t="shared" si="1"/>
        <v>16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42111</v>
      </c>
      <c r="C17" s="31">
        <f>B17+1</f>
        <v>42112</v>
      </c>
      <c r="D17" s="31">
        <f t="shared" ref="D17:O17" si="2">C17+1</f>
        <v>42113</v>
      </c>
      <c r="E17" s="31">
        <f t="shared" si="2"/>
        <v>42114</v>
      </c>
      <c r="F17" s="31">
        <f t="shared" si="2"/>
        <v>42115</v>
      </c>
      <c r="G17" s="31">
        <f t="shared" si="2"/>
        <v>42116</v>
      </c>
      <c r="H17" s="31">
        <f t="shared" si="2"/>
        <v>42117</v>
      </c>
      <c r="I17" s="31">
        <f t="shared" si="2"/>
        <v>42118</v>
      </c>
      <c r="J17" s="31">
        <f t="shared" si="2"/>
        <v>42119</v>
      </c>
      <c r="K17" s="31">
        <f t="shared" si="2"/>
        <v>42120</v>
      </c>
      <c r="L17" s="31">
        <f t="shared" si="2"/>
        <v>42121</v>
      </c>
      <c r="M17" s="31">
        <f t="shared" si="2"/>
        <v>42122</v>
      </c>
      <c r="N17" s="31">
        <f t="shared" si="2"/>
        <v>42123</v>
      </c>
      <c r="O17" s="29">
        <f t="shared" si="2"/>
        <v>42124</v>
      </c>
      <c r="P17" s="34"/>
      <c r="Q17" s="34"/>
    </row>
    <row r="18" spans="1:23" s="24" customFormat="1" ht="20.100000000000001" customHeight="1">
      <c r="A18" s="23" t="s">
        <v>28</v>
      </c>
      <c r="B18" s="63">
        <f t="shared" ref="B18:O18" si="3">WEEKNUM(B17,2)</f>
        <v>16</v>
      </c>
      <c r="C18" s="63">
        <f t="shared" si="3"/>
        <v>16</v>
      </c>
      <c r="D18" s="63">
        <f t="shared" si="3"/>
        <v>16</v>
      </c>
      <c r="E18" s="63">
        <f t="shared" si="3"/>
        <v>17</v>
      </c>
      <c r="F18" s="63">
        <f t="shared" si="3"/>
        <v>17</v>
      </c>
      <c r="G18" s="63">
        <f t="shared" si="3"/>
        <v>17</v>
      </c>
      <c r="H18" s="63">
        <f t="shared" si="3"/>
        <v>17</v>
      </c>
      <c r="I18" s="63">
        <f t="shared" si="3"/>
        <v>17</v>
      </c>
      <c r="J18" s="63">
        <f t="shared" si="3"/>
        <v>17</v>
      </c>
      <c r="K18" s="63">
        <f t="shared" si="3"/>
        <v>17</v>
      </c>
      <c r="L18" s="63">
        <f t="shared" si="3"/>
        <v>18</v>
      </c>
      <c r="M18" s="63">
        <f t="shared" si="3"/>
        <v>18</v>
      </c>
      <c r="N18" s="63">
        <f t="shared" si="3"/>
        <v>18</v>
      </c>
      <c r="O18" s="63">
        <f t="shared" si="3"/>
        <v>18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str">
        <f>IF(WEEKDAY(B14,2)&gt;5,"Sem "&amp;B15+1,"Sem "&amp;B15)</f>
        <v>Sem 14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str">
        <f>"Sem "&amp;VALUE(RIGHT(C21,2))+1</f>
        <v>Sem 15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str">
        <f>"Sem "&amp;VALUE(RIGHT(F21,2))+1</f>
        <v>Sem 16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str">
        <f>"Sem "&amp;VALUE(RIGHT(I21,2))+1</f>
        <v>Sem 17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 t="str">
        <f>IF(WEEKDAY(O17,2)&gt;=5,"Sem "&amp;VALUE(RIGHT(L21,2))+1,"")</f>
        <v/>
      </c>
      <c r="P21" s="14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str">
        <f>C21</f>
        <v>Sem 14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str">
        <f>F21</f>
        <v>Sem 15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str">
        <f>I21</f>
        <v>Sem 16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str">
        <f>L21</f>
        <v>Sem 17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 t="str">
        <f>O21</f>
        <v/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29" priority="3">
      <formula>WEEKDAY(B$14,2)&gt;5</formula>
    </cfRule>
  </conditionalFormatting>
  <conditionalFormatting sqref="B17:O19">
    <cfRule type="expression" dxfId="28" priority="2">
      <formula>WEEKDAY(B$17,2)&gt;5</formula>
    </cfRule>
  </conditionalFormatting>
  <conditionalFormatting sqref="Q21">
    <cfRule type="cellIs" dxfId="27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Z78"/>
  <sheetViews>
    <sheetView topLeftCell="A10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20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20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42125</v>
      </c>
      <c r="M3" s="161"/>
      <c r="N3" s="161"/>
      <c r="O3" s="162"/>
      <c r="P3" s="2"/>
      <c r="Q3" s="4"/>
    </row>
    <row r="4" spans="1:20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  <c r="T4">
        <f>WEEKNUM(L3,2)</f>
        <v>18</v>
      </c>
    </row>
    <row r="5" spans="1:20" ht="11.1" customHeight="1">
      <c r="A5" s="166" t="s">
        <v>2</v>
      </c>
      <c r="B5" s="167"/>
      <c r="C5" s="130"/>
      <c r="D5" s="131"/>
      <c r="E5" s="131"/>
      <c r="F5" s="131"/>
      <c r="G5" s="132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20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20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20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20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20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20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20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0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20" ht="20.100000000000001" customHeight="1">
      <c r="A14" s="21" t="s">
        <v>5</v>
      </c>
      <c r="B14" s="29">
        <f>+L3</f>
        <v>42125</v>
      </c>
      <c r="C14" s="29">
        <f t="shared" ref="C14:Q14" si="0">+B14+1</f>
        <v>42126</v>
      </c>
      <c r="D14" s="29">
        <f t="shared" si="0"/>
        <v>42127</v>
      </c>
      <c r="E14" s="29">
        <f t="shared" si="0"/>
        <v>42128</v>
      </c>
      <c r="F14" s="29">
        <f t="shared" si="0"/>
        <v>42129</v>
      </c>
      <c r="G14" s="29">
        <f t="shared" si="0"/>
        <v>42130</v>
      </c>
      <c r="H14" s="29">
        <f t="shared" si="0"/>
        <v>42131</v>
      </c>
      <c r="I14" s="29">
        <f t="shared" si="0"/>
        <v>42132</v>
      </c>
      <c r="J14" s="29">
        <f t="shared" si="0"/>
        <v>42133</v>
      </c>
      <c r="K14" s="29">
        <f t="shared" si="0"/>
        <v>42134</v>
      </c>
      <c r="L14" s="29">
        <f t="shared" si="0"/>
        <v>42135</v>
      </c>
      <c r="M14" s="29">
        <f t="shared" si="0"/>
        <v>42136</v>
      </c>
      <c r="N14" s="29">
        <f t="shared" si="0"/>
        <v>42137</v>
      </c>
      <c r="O14" s="29">
        <f t="shared" si="0"/>
        <v>42138</v>
      </c>
      <c r="P14" s="29">
        <f t="shared" si="0"/>
        <v>42139</v>
      </c>
      <c r="Q14" s="30">
        <f t="shared" si="0"/>
        <v>42140</v>
      </c>
    </row>
    <row r="15" spans="1:20" s="24" customFormat="1" ht="20.100000000000001" customHeight="1">
      <c r="A15" s="23" t="s">
        <v>28</v>
      </c>
      <c r="B15" s="61">
        <f>WEEKNUM(B14,2)</f>
        <v>18</v>
      </c>
      <c r="C15" s="61">
        <f>WEEKNUM(C14,2)</f>
        <v>18</v>
      </c>
      <c r="D15" s="61">
        <f>WEEKNUM(D14,2)</f>
        <v>18</v>
      </c>
      <c r="E15" s="61">
        <f t="shared" ref="E15:Q15" si="1">WEEKNUM(E14,2)</f>
        <v>19</v>
      </c>
      <c r="F15" s="61">
        <f t="shared" si="1"/>
        <v>19</v>
      </c>
      <c r="G15" s="61">
        <f t="shared" si="1"/>
        <v>19</v>
      </c>
      <c r="H15" s="61">
        <f t="shared" si="1"/>
        <v>19</v>
      </c>
      <c r="I15" s="61">
        <f t="shared" si="1"/>
        <v>19</v>
      </c>
      <c r="J15" s="61">
        <f t="shared" si="1"/>
        <v>19</v>
      </c>
      <c r="K15" s="61">
        <f t="shared" si="1"/>
        <v>19</v>
      </c>
      <c r="L15" s="61">
        <f t="shared" si="1"/>
        <v>20</v>
      </c>
      <c r="M15" s="61">
        <f t="shared" si="1"/>
        <v>20</v>
      </c>
      <c r="N15" s="61">
        <f t="shared" si="1"/>
        <v>20</v>
      </c>
      <c r="O15" s="61">
        <f t="shared" si="1"/>
        <v>20</v>
      </c>
      <c r="P15" s="61">
        <f t="shared" si="1"/>
        <v>20</v>
      </c>
      <c r="Q15" s="62">
        <f t="shared" si="1"/>
        <v>20</v>
      </c>
    </row>
    <row r="16" spans="1:20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42141</v>
      </c>
      <c r="C17" s="31">
        <f>B17+1</f>
        <v>42142</v>
      </c>
      <c r="D17" s="31">
        <f t="shared" ref="D17:P17" si="2">C17+1</f>
        <v>42143</v>
      </c>
      <c r="E17" s="31">
        <f t="shared" si="2"/>
        <v>42144</v>
      </c>
      <c r="F17" s="31">
        <f t="shared" si="2"/>
        <v>42145</v>
      </c>
      <c r="G17" s="31">
        <f t="shared" si="2"/>
        <v>42146</v>
      </c>
      <c r="H17" s="31">
        <f t="shared" si="2"/>
        <v>42147</v>
      </c>
      <c r="I17" s="31">
        <f t="shared" si="2"/>
        <v>42148</v>
      </c>
      <c r="J17" s="31">
        <f t="shared" si="2"/>
        <v>42149</v>
      </c>
      <c r="K17" s="31">
        <f t="shared" si="2"/>
        <v>42150</v>
      </c>
      <c r="L17" s="31">
        <f t="shared" si="2"/>
        <v>42151</v>
      </c>
      <c r="M17" s="31">
        <f t="shared" si="2"/>
        <v>42152</v>
      </c>
      <c r="N17" s="31">
        <f t="shared" si="2"/>
        <v>42153</v>
      </c>
      <c r="O17" s="31">
        <f t="shared" si="2"/>
        <v>42154</v>
      </c>
      <c r="P17" s="30">
        <f t="shared" si="2"/>
        <v>42155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20</v>
      </c>
      <c r="C18" s="63">
        <f t="shared" si="3"/>
        <v>21</v>
      </c>
      <c r="D18" s="63">
        <f t="shared" si="3"/>
        <v>21</v>
      </c>
      <c r="E18" s="63">
        <f t="shared" si="3"/>
        <v>21</v>
      </c>
      <c r="F18" s="63">
        <f t="shared" si="3"/>
        <v>21</v>
      </c>
      <c r="G18" s="63">
        <f t="shared" si="3"/>
        <v>21</v>
      </c>
      <c r="H18" s="63">
        <f t="shared" si="3"/>
        <v>21</v>
      </c>
      <c r="I18" s="63">
        <f t="shared" si="3"/>
        <v>21</v>
      </c>
      <c r="J18" s="63">
        <f t="shared" si="3"/>
        <v>22</v>
      </c>
      <c r="K18" s="63">
        <f t="shared" si="3"/>
        <v>22</v>
      </c>
      <c r="L18" s="63">
        <f t="shared" si="3"/>
        <v>22</v>
      </c>
      <c r="M18" s="63">
        <f t="shared" si="3"/>
        <v>22</v>
      </c>
      <c r="N18" s="63">
        <f t="shared" si="3"/>
        <v>22</v>
      </c>
      <c r="O18" s="63">
        <f t="shared" si="3"/>
        <v>22</v>
      </c>
      <c r="P18" s="63">
        <f t="shared" si="3"/>
        <v>22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e">
        <f>#REF!</f>
        <v>#REF!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e">
        <f>"Sem "&amp;VALUE(RIGHT(C21,2))+1</f>
        <v>#REF!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e">
        <f>"Sem "&amp;VALUE(RIGHT(F21,2))+1</f>
        <v>#REF!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e">
        <f>"Sem "&amp;VALUE(RIGHT(I21,2))+1</f>
        <v>#REF!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 t="e">
        <f>IF(WEEKDAY(P17,2)&gt;=5,"Sem "&amp;VALUE(RIGHT(L21,2))+1,"")</f>
        <v>#REF!</v>
      </c>
      <c r="P21" s="14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e">
        <f>C21</f>
        <v>#REF!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e">
        <f>F21</f>
        <v>#REF!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e">
        <f>I21</f>
        <v>#REF!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e">
        <f>L21</f>
        <v>#REF!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 t="e">
        <f>O21</f>
        <v>#REF!</v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26" priority="3">
      <formula>WEEKDAY(B$14,2)&gt;5</formula>
    </cfRule>
  </conditionalFormatting>
  <conditionalFormatting sqref="B17:P19">
    <cfRule type="expression" dxfId="25" priority="2">
      <formula>WEEKDAY(B$17,2)&gt;5</formula>
    </cfRule>
  </conditionalFormatting>
  <conditionalFormatting sqref="Q21">
    <cfRule type="cellIs" dxfId="24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17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17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42156</v>
      </c>
      <c r="M3" s="161"/>
      <c r="N3" s="161"/>
      <c r="O3" s="162"/>
      <c r="P3" s="2"/>
      <c r="Q3" s="4"/>
    </row>
    <row r="4" spans="1:17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</row>
    <row r="5" spans="1:17" ht="11.1" customHeight="1">
      <c r="A5" s="166" t="s">
        <v>2</v>
      </c>
      <c r="B5" s="167"/>
      <c r="C5" s="130"/>
      <c r="D5" s="131"/>
      <c r="E5" s="131"/>
      <c r="F5" s="131"/>
      <c r="G5" s="132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17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17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17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17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17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17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17" ht="20.100000000000001" customHeight="1">
      <c r="A14" s="21" t="s">
        <v>5</v>
      </c>
      <c r="B14" s="29">
        <f>+L3</f>
        <v>42156</v>
      </c>
      <c r="C14" s="29">
        <f t="shared" ref="C14:Q14" si="0">+B14+1</f>
        <v>42157</v>
      </c>
      <c r="D14" s="29">
        <f t="shared" si="0"/>
        <v>42158</v>
      </c>
      <c r="E14" s="29">
        <f t="shared" si="0"/>
        <v>42159</v>
      </c>
      <c r="F14" s="29">
        <f t="shared" si="0"/>
        <v>42160</v>
      </c>
      <c r="G14" s="29">
        <f t="shared" si="0"/>
        <v>42161</v>
      </c>
      <c r="H14" s="29">
        <f t="shared" si="0"/>
        <v>42162</v>
      </c>
      <c r="I14" s="29">
        <f t="shared" si="0"/>
        <v>42163</v>
      </c>
      <c r="J14" s="29">
        <f t="shared" si="0"/>
        <v>42164</v>
      </c>
      <c r="K14" s="29">
        <f t="shared" si="0"/>
        <v>42165</v>
      </c>
      <c r="L14" s="29">
        <f t="shared" si="0"/>
        <v>42166</v>
      </c>
      <c r="M14" s="29">
        <f t="shared" si="0"/>
        <v>42167</v>
      </c>
      <c r="N14" s="29">
        <f t="shared" si="0"/>
        <v>42168</v>
      </c>
      <c r="O14" s="29">
        <f t="shared" si="0"/>
        <v>42169</v>
      </c>
      <c r="P14" s="29">
        <f t="shared" si="0"/>
        <v>42170</v>
      </c>
      <c r="Q14" s="30">
        <f t="shared" si="0"/>
        <v>42171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23</v>
      </c>
      <c r="C15" s="61">
        <f t="shared" si="1"/>
        <v>23</v>
      </c>
      <c r="D15" s="61">
        <f t="shared" si="1"/>
        <v>23</v>
      </c>
      <c r="E15" s="61">
        <f t="shared" si="1"/>
        <v>23</v>
      </c>
      <c r="F15" s="61">
        <f t="shared" si="1"/>
        <v>23</v>
      </c>
      <c r="G15" s="61">
        <f t="shared" si="1"/>
        <v>23</v>
      </c>
      <c r="H15" s="61">
        <f t="shared" si="1"/>
        <v>23</v>
      </c>
      <c r="I15" s="61">
        <f t="shared" si="1"/>
        <v>24</v>
      </c>
      <c r="J15" s="61">
        <f t="shared" si="1"/>
        <v>24</v>
      </c>
      <c r="K15" s="61">
        <f t="shared" si="1"/>
        <v>24</v>
      </c>
      <c r="L15" s="61">
        <f t="shared" si="1"/>
        <v>24</v>
      </c>
      <c r="M15" s="61">
        <f t="shared" si="1"/>
        <v>24</v>
      </c>
      <c r="N15" s="61">
        <f t="shared" si="1"/>
        <v>24</v>
      </c>
      <c r="O15" s="61">
        <f t="shared" si="1"/>
        <v>24</v>
      </c>
      <c r="P15" s="61">
        <f t="shared" si="1"/>
        <v>25</v>
      </c>
      <c r="Q15" s="62">
        <f t="shared" si="1"/>
        <v>25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42172</v>
      </c>
      <c r="C17" s="31">
        <f>B17+1</f>
        <v>42173</v>
      </c>
      <c r="D17" s="31">
        <f t="shared" ref="D17:O17" si="2">C17+1</f>
        <v>42174</v>
      </c>
      <c r="E17" s="31">
        <f t="shared" si="2"/>
        <v>42175</v>
      </c>
      <c r="F17" s="31">
        <f t="shared" si="2"/>
        <v>42176</v>
      </c>
      <c r="G17" s="31">
        <f t="shared" si="2"/>
        <v>42177</v>
      </c>
      <c r="H17" s="31">
        <f t="shared" si="2"/>
        <v>42178</v>
      </c>
      <c r="I17" s="31">
        <f t="shared" si="2"/>
        <v>42179</v>
      </c>
      <c r="J17" s="31">
        <f t="shared" si="2"/>
        <v>42180</v>
      </c>
      <c r="K17" s="31">
        <f t="shared" si="2"/>
        <v>42181</v>
      </c>
      <c r="L17" s="31">
        <f t="shared" si="2"/>
        <v>42182</v>
      </c>
      <c r="M17" s="31">
        <f t="shared" si="2"/>
        <v>42183</v>
      </c>
      <c r="N17" s="31">
        <f t="shared" si="2"/>
        <v>42184</v>
      </c>
      <c r="O17" s="29">
        <f t="shared" si="2"/>
        <v>42185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25</v>
      </c>
      <c r="C18" s="63">
        <f t="shared" si="3"/>
        <v>25</v>
      </c>
      <c r="D18" s="63">
        <f t="shared" si="3"/>
        <v>25</v>
      </c>
      <c r="E18" s="63">
        <f t="shared" si="3"/>
        <v>25</v>
      </c>
      <c r="F18" s="63">
        <f t="shared" si="3"/>
        <v>25</v>
      </c>
      <c r="G18" s="63">
        <f t="shared" si="3"/>
        <v>26</v>
      </c>
      <c r="H18" s="63">
        <f t="shared" si="3"/>
        <v>26</v>
      </c>
      <c r="I18" s="63">
        <f t="shared" si="3"/>
        <v>26</v>
      </c>
      <c r="J18" s="63">
        <f t="shared" si="3"/>
        <v>26</v>
      </c>
      <c r="K18" s="63">
        <f t="shared" si="3"/>
        <v>26</v>
      </c>
      <c r="L18" s="63">
        <f t="shared" si="3"/>
        <v>26</v>
      </c>
      <c r="M18" s="63">
        <f t="shared" si="3"/>
        <v>26</v>
      </c>
      <c r="N18" s="63">
        <f t="shared" si="3"/>
        <v>27</v>
      </c>
      <c r="O18" s="63">
        <f t="shared" si="3"/>
        <v>27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str">
        <f>IF(WEEKDAY(B14,2)&gt;5,"Sem "&amp;B15+1,"Sem "&amp;B15)</f>
        <v>Sem 23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str">
        <f>"Sem "&amp;VALUE(RIGHT(C21,2))+1</f>
        <v>Sem 24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str">
        <f>"Sem "&amp;VALUE(RIGHT(F21,2))+1</f>
        <v>Sem 25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str">
        <f>"Sem "&amp;VALUE(RIGHT(I21,2))+1</f>
        <v>Sem 26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 t="str">
        <f>IF(WEEKDAY(17,2)&gt;=5,"Sem "&amp;VALUE(RIGHT(L21,2))+1,"")</f>
        <v/>
      </c>
      <c r="P21" s="14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str">
        <f>C21</f>
        <v>Sem 23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str">
        <f>F21</f>
        <v>Sem 24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str">
        <f>I21</f>
        <v>Sem 25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str">
        <f>L21</f>
        <v>Sem 26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 t="str">
        <f>O21</f>
        <v/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23" priority="3">
      <formula>WEEKDAY(B$14,2)&gt;5</formula>
    </cfRule>
  </conditionalFormatting>
  <conditionalFormatting sqref="B17:O19">
    <cfRule type="expression" dxfId="22" priority="2">
      <formula>WEEKDAY(B$17,2)&gt;5</formula>
    </cfRule>
  </conditionalFormatting>
  <conditionalFormatting sqref="Q21">
    <cfRule type="cellIs" dxfId="21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Z78"/>
  <sheetViews>
    <sheetView topLeftCell="A8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17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17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42186</v>
      </c>
      <c r="M3" s="161"/>
      <c r="N3" s="161"/>
      <c r="O3" s="162"/>
      <c r="P3" s="2"/>
      <c r="Q3" s="4"/>
    </row>
    <row r="4" spans="1:17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</row>
    <row r="5" spans="1:17" ht="11.1" customHeight="1">
      <c r="A5" s="166" t="s">
        <v>2</v>
      </c>
      <c r="B5" s="167"/>
      <c r="C5" s="130"/>
      <c r="D5" s="131"/>
      <c r="E5" s="131"/>
      <c r="F5" s="131"/>
      <c r="G5" s="132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17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17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17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17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17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17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17" ht="20.100000000000001" customHeight="1">
      <c r="A14" s="21" t="s">
        <v>5</v>
      </c>
      <c r="B14" s="29">
        <f>+L3</f>
        <v>42186</v>
      </c>
      <c r="C14" s="29">
        <f t="shared" ref="C14:Q14" si="0">+B14+1</f>
        <v>42187</v>
      </c>
      <c r="D14" s="29">
        <f t="shared" si="0"/>
        <v>42188</v>
      </c>
      <c r="E14" s="29">
        <f t="shared" si="0"/>
        <v>42189</v>
      </c>
      <c r="F14" s="29">
        <f t="shared" si="0"/>
        <v>42190</v>
      </c>
      <c r="G14" s="29">
        <f t="shared" si="0"/>
        <v>42191</v>
      </c>
      <c r="H14" s="29">
        <f t="shared" si="0"/>
        <v>42192</v>
      </c>
      <c r="I14" s="29">
        <f t="shared" si="0"/>
        <v>42193</v>
      </c>
      <c r="J14" s="29">
        <f t="shared" si="0"/>
        <v>42194</v>
      </c>
      <c r="K14" s="29">
        <f t="shared" si="0"/>
        <v>42195</v>
      </c>
      <c r="L14" s="29">
        <f t="shared" si="0"/>
        <v>42196</v>
      </c>
      <c r="M14" s="29">
        <f t="shared" si="0"/>
        <v>42197</v>
      </c>
      <c r="N14" s="29">
        <f t="shared" si="0"/>
        <v>42198</v>
      </c>
      <c r="O14" s="29">
        <f t="shared" si="0"/>
        <v>42199</v>
      </c>
      <c r="P14" s="29">
        <f t="shared" si="0"/>
        <v>42200</v>
      </c>
      <c r="Q14" s="30">
        <f t="shared" si="0"/>
        <v>42201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27</v>
      </c>
      <c r="C15" s="61">
        <f t="shared" si="1"/>
        <v>27</v>
      </c>
      <c r="D15" s="61">
        <f t="shared" si="1"/>
        <v>27</v>
      </c>
      <c r="E15" s="61">
        <f t="shared" si="1"/>
        <v>27</v>
      </c>
      <c r="F15" s="61">
        <f t="shared" si="1"/>
        <v>27</v>
      </c>
      <c r="G15" s="61">
        <f t="shared" si="1"/>
        <v>28</v>
      </c>
      <c r="H15" s="61">
        <f t="shared" si="1"/>
        <v>28</v>
      </c>
      <c r="I15" s="61">
        <f t="shared" si="1"/>
        <v>28</v>
      </c>
      <c r="J15" s="61">
        <f t="shared" si="1"/>
        <v>28</v>
      </c>
      <c r="K15" s="61">
        <f t="shared" si="1"/>
        <v>28</v>
      </c>
      <c r="L15" s="61">
        <f t="shared" si="1"/>
        <v>28</v>
      </c>
      <c r="M15" s="61">
        <f t="shared" si="1"/>
        <v>28</v>
      </c>
      <c r="N15" s="61">
        <f t="shared" si="1"/>
        <v>29</v>
      </c>
      <c r="O15" s="61">
        <f t="shared" si="1"/>
        <v>29</v>
      </c>
      <c r="P15" s="61">
        <f t="shared" si="1"/>
        <v>29</v>
      </c>
      <c r="Q15" s="62">
        <f t="shared" si="1"/>
        <v>29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42202</v>
      </c>
      <c r="C17" s="31">
        <f>B17+1</f>
        <v>42203</v>
      </c>
      <c r="D17" s="31">
        <f t="shared" ref="D17:P17" si="2">C17+1</f>
        <v>42204</v>
      </c>
      <c r="E17" s="31">
        <f t="shared" si="2"/>
        <v>42205</v>
      </c>
      <c r="F17" s="31">
        <f t="shared" si="2"/>
        <v>42206</v>
      </c>
      <c r="G17" s="31">
        <f t="shared" si="2"/>
        <v>42207</v>
      </c>
      <c r="H17" s="31">
        <f t="shared" si="2"/>
        <v>42208</v>
      </c>
      <c r="I17" s="31">
        <f t="shared" si="2"/>
        <v>42209</v>
      </c>
      <c r="J17" s="31">
        <f t="shared" si="2"/>
        <v>42210</v>
      </c>
      <c r="K17" s="31">
        <f t="shared" si="2"/>
        <v>42211</v>
      </c>
      <c r="L17" s="31">
        <f t="shared" si="2"/>
        <v>42212</v>
      </c>
      <c r="M17" s="31">
        <f t="shared" si="2"/>
        <v>42213</v>
      </c>
      <c r="N17" s="31">
        <f t="shared" si="2"/>
        <v>42214</v>
      </c>
      <c r="O17" s="31">
        <f t="shared" si="2"/>
        <v>42215</v>
      </c>
      <c r="P17" s="30">
        <f t="shared" si="2"/>
        <v>42216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29</v>
      </c>
      <c r="C18" s="63">
        <f t="shared" si="3"/>
        <v>29</v>
      </c>
      <c r="D18" s="63">
        <f t="shared" si="3"/>
        <v>29</v>
      </c>
      <c r="E18" s="63">
        <f t="shared" si="3"/>
        <v>30</v>
      </c>
      <c r="F18" s="63">
        <f t="shared" si="3"/>
        <v>30</v>
      </c>
      <c r="G18" s="63">
        <f t="shared" si="3"/>
        <v>30</v>
      </c>
      <c r="H18" s="63">
        <f t="shared" si="3"/>
        <v>30</v>
      </c>
      <c r="I18" s="63">
        <f t="shared" si="3"/>
        <v>30</v>
      </c>
      <c r="J18" s="63">
        <f t="shared" si="3"/>
        <v>30</v>
      </c>
      <c r="K18" s="63">
        <f t="shared" si="3"/>
        <v>30</v>
      </c>
      <c r="L18" s="63">
        <f t="shared" si="3"/>
        <v>31</v>
      </c>
      <c r="M18" s="63">
        <f t="shared" si="3"/>
        <v>31</v>
      </c>
      <c r="N18" s="63">
        <f t="shared" si="3"/>
        <v>31</v>
      </c>
      <c r="O18" s="63">
        <f t="shared" si="3"/>
        <v>31</v>
      </c>
      <c r="P18" s="63">
        <f t="shared" si="3"/>
        <v>31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str">
        <f>IF(WEEKDAY(B14,2)&gt;5,"Sem "&amp;B15+1,"Sem "&amp;B15)</f>
        <v>Sem 27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str">
        <f>"Sem "&amp;VALUE(RIGHT(C21,2))+1</f>
        <v>Sem 28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str">
        <f>"Sem "&amp;VALUE(RIGHT(F21,2))+1</f>
        <v>Sem 29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str">
        <f>"Sem "&amp;VALUE(RIGHT(I21,2))+1</f>
        <v>Sem 30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 t="str">
        <f>IF(WEEKDAY(P17,2)&gt;=5,"Sem "&amp;VALUE(RIGHT(L21,2))+1,"")</f>
        <v>Sem 31</v>
      </c>
      <c r="P21" s="14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str">
        <f>C21</f>
        <v>Sem 27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str">
        <f>F21</f>
        <v>Sem 28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str">
        <f>I21</f>
        <v>Sem 29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str">
        <f>L21</f>
        <v>Sem 30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 t="str">
        <f>O21</f>
        <v>Sem 31</v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20" priority="3">
      <formula>WEEKDAY(B$14,2)&gt;5</formula>
    </cfRule>
  </conditionalFormatting>
  <conditionalFormatting sqref="B17:P19">
    <cfRule type="expression" dxfId="19" priority="2">
      <formula>WEEKDAY(B$17,2)&gt;5</formula>
    </cfRule>
  </conditionalFormatting>
  <conditionalFormatting sqref="Q21">
    <cfRule type="cellIs" dxfId="18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17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17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42217</v>
      </c>
      <c r="M3" s="161"/>
      <c r="N3" s="161"/>
      <c r="O3" s="162"/>
      <c r="P3" s="2"/>
      <c r="Q3" s="4"/>
    </row>
    <row r="4" spans="1:17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</row>
    <row r="5" spans="1:17" ht="11.1" customHeight="1">
      <c r="A5" s="166" t="s">
        <v>2</v>
      </c>
      <c r="B5" s="167"/>
      <c r="C5" s="130"/>
      <c r="D5" s="131"/>
      <c r="E5" s="131"/>
      <c r="F5" s="131"/>
      <c r="G5" s="132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17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17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17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17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17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17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17" ht="20.100000000000001" customHeight="1">
      <c r="A14" s="21" t="s">
        <v>5</v>
      </c>
      <c r="B14" s="29">
        <f>+L3</f>
        <v>42217</v>
      </c>
      <c r="C14" s="29">
        <f t="shared" ref="C14:Q14" si="0">+B14+1</f>
        <v>42218</v>
      </c>
      <c r="D14" s="29">
        <f t="shared" si="0"/>
        <v>42219</v>
      </c>
      <c r="E14" s="29">
        <f t="shared" si="0"/>
        <v>42220</v>
      </c>
      <c r="F14" s="29">
        <f t="shared" si="0"/>
        <v>42221</v>
      </c>
      <c r="G14" s="29">
        <f t="shared" si="0"/>
        <v>42222</v>
      </c>
      <c r="H14" s="29">
        <f t="shared" si="0"/>
        <v>42223</v>
      </c>
      <c r="I14" s="29">
        <f t="shared" si="0"/>
        <v>42224</v>
      </c>
      <c r="J14" s="29">
        <f t="shared" si="0"/>
        <v>42225</v>
      </c>
      <c r="K14" s="29">
        <f t="shared" si="0"/>
        <v>42226</v>
      </c>
      <c r="L14" s="29">
        <f t="shared" si="0"/>
        <v>42227</v>
      </c>
      <c r="M14" s="29">
        <f t="shared" si="0"/>
        <v>42228</v>
      </c>
      <c r="N14" s="29">
        <f t="shared" si="0"/>
        <v>42229</v>
      </c>
      <c r="O14" s="29">
        <f t="shared" si="0"/>
        <v>42230</v>
      </c>
      <c r="P14" s="29">
        <f t="shared" si="0"/>
        <v>42231</v>
      </c>
      <c r="Q14" s="30">
        <f t="shared" si="0"/>
        <v>42232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31</v>
      </c>
      <c r="C15" s="61">
        <f t="shared" si="1"/>
        <v>31</v>
      </c>
      <c r="D15" s="61">
        <f t="shared" si="1"/>
        <v>32</v>
      </c>
      <c r="E15" s="61">
        <f t="shared" si="1"/>
        <v>32</v>
      </c>
      <c r="F15" s="61">
        <f t="shared" si="1"/>
        <v>32</v>
      </c>
      <c r="G15" s="61">
        <f t="shared" si="1"/>
        <v>32</v>
      </c>
      <c r="H15" s="61">
        <f t="shared" si="1"/>
        <v>32</v>
      </c>
      <c r="I15" s="61">
        <f t="shared" si="1"/>
        <v>32</v>
      </c>
      <c r="J15" s="61">
        <f t="shared" si="1"/>
        <v>32</v>
      </c>
      <c r="K15" s="61">
        <f t="shared" si="1"/>
        <v>33</v>
      </c>
      <c r="L15" s="61">
        <f t="shared" si="1"/>
        <v>33</v>
      </c>
      <c r="M15" s="61">
        <f t="shared" si="1"/>
        <v>33</v>
      </c>
      <c r="N15" s="61">
        <f t="shared" si="1"/>
        <v>33</v>
      </c>
      <c r="O15" s="61">
        <f t="shared" si="1"/>
        <v>33</v>
      </c>
      <c r="P15" s="61">
        <f t="shared" si="1"/>
        <v>33</v>
      </c>
      <c r="Q15" s="62">
        <f t="shared" si="1"/>
        <v>33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42233</v>
      </c>
      <c r="C17" s="31">
        <f>B17+1</f>
        <v>42234</v>
      </c>
      <c r="D17" s="31">
        <f t="shared" ref="D17:P17" si="2">C17+1</f>
        <v>42235</v>
      </c>
      <c r="E17" s="31">
        <f t="shared" si="2"/>
        <v>42236</v>
      </c>
      <c r="F17" s="31">
        <f t="shared" si="2"/>
        <v>42237</v>
      </c>
      <c r="G17" s="31">
        <f t="shared" si="2"/>
        <v>42238</v>
      </c>
      <c r="H17" s="31">
        <f t="shared" si="2"/>
        <v>42239</v>
      </c>
      <c r="I17" s="31">
        <f t="shared" si="2"/>
        <v>42240</v>
      </c>
      <c r="J17" s="31">
        <f t="shared" si="2"/>
        <v>42241</v>
      </c>
      <c r="K17" s="31">
        <f t="shared" si="2"/>
        <v>42242</v>
      </c>
      <c r="L17" s="31">
        <f t="shared" si="2"/>
        <v>42243</v>
      </c>
      <c r="M17" s="31">
        <f t="shared" si="2"/>
        <v>42244</v>
      </c>
      <c r="N17" s="31">
        <f t="shared" si="2"/>
        <v>42245</v>
      </c>
      <c r="O17" s="31">
        <f t="shared" si="2"/>
        <v>42246</v>
      </c>
      <c r="P17" s="30">
        <f t="shared" si="2"/>
        <v>42247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34</v>
      </c>
      <c r="C18" s="63">
        <f t="shared" si="3"/>
        <v>34</v>
      </c>
      <c r="D18" s="63">
        <f t="shared" si="3"/>
        <v>34</v>
      </c>
      <c r="E18" s="63">
        <f t="shared" si="3"/>
        <v>34</v>
      </c>
      <c r="F18" s="63">
        <f t="shared" si="3"/>
        <v>34</v>
      </c>
      <c r="G18" s="63">
        <f t="shared" si="3"/>
        <v>34</v>
      </c>
      <c r="H18" s="63">
        <f t="shared" si="3"/>
        <v>34</v>
      </c>
      <c r="I18" s="63">
        <f t="shared" si="3"/>
        <v>35</v>
      </c>
      <c r="J18" s="63">
        <f t="shared" si="3"/>
        <v>35</v>
      </c>
      <c r="K18" s="63">
        <f t="shared" si="3"/>
        <v>35</v>
      </c>
      <c r="L18" s="63">
        <f t="shared" si="3"/>
        <v>35</v>
      </c>
      <c r="M18" s="63">
        <f t="shared" si="3"/>
        <v>35</v>
      </c>
      <c r="N18" s="63">
        <f t="shared" si="3"/>
        <v>35</v>
      </c>
      <c r="O18" s="63">
        <f t="shared" si="3"/>
        <v>35</v>
      </c>
      <c r="P18" s="63">
        <f t="shared" si="3"/>
        <v>36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str">
        <f>IF(WEEKDAY(B14,2)&gt;5,"Sem "&amp;B15+1,"Sem "&amp;B15)</f>
        <v>Sem 32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str">
        <f>"Sem "&amp;VALUE(RIGHT(C21,2))+1</f>
        <v>Sem 33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str">
        <f>"Sem "&amp;VALUE(RIGHT(F21,2))+1</f>
        <v>Sem 34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str">
        <f>"Sem "&amp;VALUE(RIGHT(I21,2))+1</f>
        <v>Sem 35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 t="str">
        <f>IF(WEEKDAY(P17,2)&gt;=5,"Sem "&amp;VALUE(RIGHT(L21,2))+1,"")</f>
        <v/>
      </c>
      <c r="P21" s="14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str">
        <f>C21</f>
        <v>Sem 32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str">
        <f>F21</f>
        <v>Sem 33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str">
        <f>I21</f>
        <v>Sem 34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str">
        <f>L21</f>
        <v>Sem 35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 t="str">
        <f>O21</f>
        <v/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17" priority="3">
      <formula>WEEKDAY(B$14,2)&gt;5</formula>
    </cfRule>
  </conditionalFormatting>
  <conditionalFormatting sqref="B17:P19">
    <cfRule type="expression" dxfId="16" priority="2">
      <formula>WEEKDAY(B$17,2)&gt;5</formula>
    </cfRule>
  </conditionalFormatting>
  <conditionalFormatting sqref="Q21">
    <cfRule type="cellIs" dxfId="15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17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17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42248</v>
      </c>
      <c r="M3" s="161"/>
      <c r="N3" s="161"/>
      <c r="O3" s="162"/>
      <c r="P3" s="2"/>
      <c r="Q3" s="4"/>
    </row>
    <row r="4" spans="1:17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</row>
    <row r="5" spans="1:17" ht="11.1" customHeight="1">
      <c r="A5" s="166" t="s">
        <v>2</v>
      </c>
      <c r="B5" s="167"/>
      <c r="C5" s="130"/>
      <c r="D5" s="131"/>
      <c r="E5" s="131"/>
      <c r="F5" s="131"/>
      <c r="G5" s="132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17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17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17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17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17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17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17" ht="20.100000000000001" customHeight="1">
      <c r="A14" s="21" t="s">
        <v>5</v>
      </c>
      <c r="B14" s="29">
        <f>+L3</f>
        <v>42248</v>
      </c>
      <c r="C14" s="29">
        <f t="shared" ref="C14:Q14" si="0">+B14+1</f>
        <v>42249</v>
      </c>
      <c r="D14" s="29">
        <f t="shared" si="0"/>
        <v>42250</v>
      </c>
      <c r="E14" s="29">
        <f t="shared" si="0"/>
        <v>42251</v>
      </c>
      <c r="F14" s="29">
        <f t="shared" si="0"/>
        <v>42252</v>
      </c>
      <c r="G14" s="29">
        <f t="shared" si="0"/>
        <v>42253</v>
      </c>
      <c r="H14" s="29">
        <f t="shared" si="0"/>
        <v>42254</v>
      </c>
      <c r="I14" s="29">
        <f t="shared" si="0"/>
        <v>42255</v>
      </c>
      <c r="J14" s="29">
        <f t="shared" si="0"/>
        <v>42256</v>
      </c>
      <c r="K14" s="29">
        <f t="shared" si="0"/>
        <v>42257</v>
      </c>
      <c r="L14" s="29">
        <f t="shared" si="0"/>
        <v>42258</v>
      </c>
      <c r="M14" s="29">
        <f t="shared" si="0"/>
        <v>42259</v>
      </c>
      <c r="N14" s="29">
        <f t="shared" si="0"/>
        <v>42260</v>
      </c>
      <c r="O14" s="29">
        <f t="shared" si="0"/>
        <v>42261</v>
      </c>
      <c r="P14" s="29">
        <f t="shared" si="0"/>
        <v>42262</v>
      </c>
      <c r="Q14" s="30">
        <f t="shared" si="0"/>
        <v>42263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36</v>
      </c>
      <c r="C15" s="61">
        <f t="shared" si="1"/>
        <v>36</v>
      </c>
      <c r="D15" s="61">
        <f t="shared" si="1"/>
        <v>36</v>
      </c>
      <c r="E15" s="61">
        <f t="shared" si="1"/>
        <v>36</v>
      </c>
      <c r="F15" s="61">
        <f t="shared" si="1"/>
        <v>36</v>
      </c>
      <c r="G15" s="61">
        <f t="shared" si="1"/>
        <v>36</v>
      </c>
      <c r="H15" s="61">
        <f t="shared" si="1"/>
        <v>37</v>
      </c>
      <c r="I15" s="61">
        <f t="shared" si="1"/>
        <v>37</v>
      </c>
      <c r="J15" s="61">
        <f t="shared" si="1"/>
        <v>37</v>
      </c>
      <c r="K15" s="61">
        <f t="shared" si="1"/>
        <v>37</v>
      </c>
      <c r="L15" s="61">
        <f t="shared" si="1"/>
        <v>37</v>
      </c>
      <c r="M15" s="61">
        <f t="shared" si="1"/>
        <v>37</v>
      </c>
      <c r="N15" s="61">
        <f t="shared" si="1"/>
        <v>37</v>
      </c>
      <c r="O15" s="61">
        <f t="shared" si="1"/>
        <v>38</v>
      </c>
      <c r="P15" s="61">
        <f t="shared" si="1"/>
        <v>38</v>
      </c>
      <c r="Q15" s="62">
        <f t="shared" si="1"/>
        <v>38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42264</v>
      </c>
      <c r="C17" s="31">
        <f>B17+1</f>
        <v>42265</v>
      </c>
      <c r="D17" s="31">
        <f t="shared" ref="D17:O17" si="2">C17+1</f>
        <v>42266</v>
      </c>
      <c r="E17" s="31">
        <f t="shared" si="2"/>
        <v>42267</v>
      </c>
      <c r="F17" s="31">
        <f t="shared" si="2"/>
        <v>42268</v>
      </c>
      <c r="G17" s="31">
        <f t="shared" si="2"/>
        <v>42269</v>
      </c>
      <c r="H17" s="31">
        <f t="shared" si="2"/>
        <v>42270</v>
      </c>
      <c r="I17" s="31">
        <f t="shared" si="2"/>
        <v>42271</v>
      </c>
      <c r="J17" s="31">
        <f t="shared" si="2"/>
        <v>42272</v>
      </c>
      <c r="K17" s="31">
        <f t="shared" si="2"/>
        <v>42273</v>
      </c>
      <c r="L17" s="31">
        <f t="shared" si="2"/>
        <v>42274</v>
      </c>
      <c r="M17" s="31">
        <f t="shared" si="2"/>
        <v>42275</v>
      </c>
      <c r="N17" s="31">
        <f t="shared" si="2"/>
        <v>42276</v>
      </c>
      <c r="O17" s="29">
        <f t="shared" si="2"/>
        <v>42277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38</v>
      </c>
      <c r="C18" s="63">
        <f t="shared" si="3"/>
        <v>38</v>
      </c>
      <c r="D18" s="63">
        <f t="shared" si="3"/>
        <v>38</v>
      </c>
      <c r="E18" s="63">
        <f t="shared" si="3"/>
        <v>38</v>
      </c>
      <c r="F18" s="63">
        <f t="shared" si="3"/>
        <v>39</v>
      </c>
      <c r="G18" s="63">
        <f t="shared" si="3"/>
        <v>39</v>
      </c>
      <c r="H18" s="63">
        <f t="shared" si="3"/>
        <v>39</v>
      </c>
      <c r="I18" s="63">
        <f t="shared" si="3"/>
        <v>39</v>
      </c>
      <c r="J18" s="63">
        <f t="shared" si="3"/>
        <v>39</v>
      </c>
      <c r="K18" s="63">
        <f t="shared" si="3"/>
        <v>39</v>
      </c>
      <c r="L18" s="63">
        <f t="shared" si="3"/>
        <v>39</v>
      </c>
      <c r="M18" s="63">
        <f t="shared" si="3"/>
        <v>40</v>
      </c>
      <c r="N18" s="63">
        <f t="shared" si="3"/>
        <v>40</v>
      </c>
      <c r="O18" s="63">
        <f t="shared" si="3"/>
        <v>40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str">
        <f>IF(WEEKDAY(B14,2)&gt;5,"Sem "&amp;B15+1,"Sem "&amp;B15)</f>
        <v>Sem 36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str">
        <f>"Sem "&amp;VALUE(RIGHT(C21,2))+1</f>
        <v>Sem 37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str">
        <f>"Sem "&amp;VALUE(RIGHT(F21,2))+1</f>
        <v>Sem 38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str">
        <f>"Sem "&amp;VALUE(RIGHT(I21,2))+1</f>
        <v>Sem 39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 t="str">
        <f>IF(WEEKDAY(17,2)&gt;=5,"Sem "&amp;VALUE(RIGHT(L21,2))+1,"")</f>
        <v/>
      </c>
      <c r="P21" s="14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str">
        <f>C21</f>
        <v>Sem 36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str">
        <f>F21</f>
        <v>Sem 37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str">
        <f>I21</f>
        <v>Sem 38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str">
        <f>L21</f>
        <v>Sem 39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 t="str">
        <f>O21</f>
        <v/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14" priority="3">
      <formula>WEEKDAY(B$14,2)&gt;5</formula>
    </cfRule>
  </conditionalFormatting>
  <conditionalFormatting sqref="B17:O19">
    <cfRule type="expression" dxfId="13" priority="2">
      <formula>WEEKDAY(B$17,2)&gt;5</formula>
    </cfRule>
  </conditionalFormatting>
  <conditionalFormatting sqref="Q21">
    <cfRule type="cellIs" dxfId="12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17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17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42278</v>
      </c>
      <c r="M3" s="161"/>
      <c r="N3" s="161"/>
      <c r="O3" s="162"/>
      <c r="P3" s="2"/>
      <c r="Q3" s="4"/>
    </row>
    <row r="4" spans="1:17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</row>
    <row r="5" spans="1:17" ht="11.1" customHeight="1">
      <c r="A5" s="166" t="s">
        <v>2</v>
      </c>
      <c r="B5" s="167"/>
      <c r="C5" s="130"/>
      <c r="D5" s="131"/>
      <c r="E5" s="131"/>
      <c r="F5" s="131"/>
      <c r="G5" s="132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17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17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17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17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17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17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17" ht="20.100000000000001" customHeight="1">
      <c r="A14" s="21" t="s">
        <v>5</v>
      </c>
      <c r="B14" s="29">
        <f>+L3</f>
        <v>42278</v>
      </c>
      <c r="C14" s="29">
        <f t="shared" ref="C14:Q14" si="0">+B14+1</f>
        <v>42279</v>
      </c>
      <c r="D14" s="29">
        <f t="shared" si="0"/>
        <v>42280</v>
      </c>
      <c r="E14" s="29">
        <f t="shared" si="0"/>
        <v>42281</v>
      </c>
      <c r="F14" s="29">
        <f t="shared" si="0"/>
        <v>42282</v>
      </c>
      <c r="G14" s="29">
        <f t="shared" si="0"/>
        <v>42283</v>
      </c>
      <c r="H14" s="29">
        <f t="shared" si="0"/>
        <v>42284</v>
      </c>
      <c r="I14" s="29">
        <f t="shared" si="0"/>
        <v>42285</v>
      </c>
      <c r="J14" s="29">
        <f t="shared" si="0"/>
        <v>42286</v>
      </c>
      <c r="K14" s="29">
        <f t="shared" si="0"/>
        <v>42287</v>
      </c>
      <c r="L14" s="29">
        <f t="shared" si="0"/>
        <v>42288</v>
      </c>
      <c r="M14" s="29">
        <f t="shared" si="0"/>
        <v>42289</v>
      </c>
      <c r="N14" s="29">
        <f t="shared" si="0"/>
        <v>42290</v>
      </c>
      <c r="O14" s="29">
        <f t="shared" si="0"/>
        <v>42291</v>
      </c>
      <c r="P14" s="29">
        <f t="shared" si="0"/>
        <v>42292</v>
      </c>
      <c r="Q14" s="30">
        <f t="shared" si="0"/>
        <v>42293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40</v>
      </c>
      <c r="C15" s="61">
        <f t="shared" si="1"/>
        <v>40</v>
      </c>
      <c r="D15" s="61">
        <f t="shared" si="1"/>
        <v>40</v>
      </c>
      <c r="E15" s="61">
        <f t="shared" si="1"/>
        <v>40</v>
      </c>
      <c r="F15" s="61">
        <f t="shared" si="1"/>
        <v>41</v>
      </c>
      <c r="G15" s="61">
        <f t="shared" si="1"/>
        <v>41</v>
      </c>
      <c r="H15" s="61">
        <f t="shared" si="1"/>
        <v>41</v>
      </c>
      <c r="I15" s="61">
        <f t="shared" si="1"/>
        <v>41</v>
      </c>
      <c r="J15" s="61">
        <f t="shared" si="1"/>
        <v>41</v>
      </c>
      <c r="K15" s="61">
        <f t="shared" si="1"/>
        <v>41</v>
      </c>
      <c r="L15" s="61">
        <f t="shared" si="1"/>
        <v>41</v>
      </c>
      <c r="M15" s="61">
        <f t="shared" si="1"/>
        <v>42</v>
      </c>
      <c r="N15" s="61">
        <f t="shared" si="1"/>
        <v>42</v>
      </c>
      <c r="O15" s="61">
        <f t="shared" si="1"/>
        <v>42</v>
      </c>
      <c r="P15" s="61">
        <f t="shared" si="1"/>
        <v>42</v>
      </c>
      <c r="Q15" s="62">
        <f t="shared" si="1"/>
        <v>42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42294</v>
      </c>
      <c r="C17" s="31">
        <f>B17+1</f>
        <v>42295</v>
      </c>
      <c r="D17" s="31">
        <f t="shared" ref="D17:P17" si="2">C17+1</f>
        <v>42296</v>
      </c>
      <c r="E17" s="31">
        <f t="shared" si="2"/>
        <v>42297</v>
      </c>
      <c r="F17" s="31">
        <f t="shared" si="2"/>
        <v>42298</v>
      </c>
      <c r="G17" s="31">
        <f t="shared" si="2"/>
        <v>42299</v>
      </c>
      <c r="H17" s="31">
        <f t="shared" si="2"/>
        <v>42300</v>
      </c>
      <c r="I17" s="31">
        <f t="shared" si="2"/>
        <v>42301</v>
      </c>
      <c r="J17" s="31">
        <f t="shared" si="2"/>
        <v>42302</v>
      </c>
      <c r="K17" s="31">
        <f t="shared" si="2"/>
        <v>42303</v>
      </c>
      <c r="L17" s="31">
        <f t="shared" si="2"/>
        <v>42304</v>
      </c>
      <c r="M17" s="31">
        <f t="shared" si="2"/>
        <v>42305</v>
      </c>
      <c r="N17" s="31">
        <f t="shared" si="2"/>
        <v>42306</v>
      </c>
      <c r="O17" s="31">
        <f t="shared" si="2"/>
        <v>42307</v>
      </c>
      <c r="P17" s="30">
        <f t="shared" si="2"/>
        <v>42308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42</v>
      </c>
      <c r="C18" s="63">
        <f t="shared" si="3"/>
        <v>42</v>
      </c>
      <c r="D18" s="63">
        <f t="shared" si="3"/>
        <v>43</v>
      </c>
      <c r="E18" s="63">
        <f t="shared" si="3"/>
        <v>43</v>
      </c>
      <c r="F18" s="63">
        <f t="shared" si="3"/>
        <v>43</v>
      </c>
      <c r="G18" s="63">
        <f t="shared" si="3"/>
        <v>43</v>
      </c>
      <c r="H18" s="63">
        <f t="shared" si="3"/>
        <v>43</v>
      </c>
      <c r="I18" s="63">
        <f t="shared" si="3"/>
        <v>43</v>
      </c>
      <c r="J18" s="63">
        <f t="shared" si="3"/>
        <v>43</v>
      </c>
      <c r="K18" s="63">
        <f t="shared" si="3"/>
        <v>44</v>
      </c>
      <c r="L18" s="63">
        <f t="shared" si="3"/>
        <v>44</v>
      </c>
      <c r="M18" s="63">
        <f t="shared" si="3"/>
        <v>44</v>
      </c>
      <c r="N18" s="63">
        <f t="shared" si="3"/>
        <v>44</v>
      </c>
      <c r="O18" s="63">
        <f t="shared" si="3"/>
        <v>44</v>
      </c>
      <c r="P18" s="63">
        <f t="shared" si="3"/>
        <v>44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str">
        <f>IF(WEEKDAY(B14,2)&gt;5,"Sem "&amp;B15+1,"Sem "&amp;B15)</f>
        <v>Sem 40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str">
        <f>"Sem "&amp;VALUE(RIGHT(C21,2))+1</f>
        <v>Sem 41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str">
        <f>"Sem "&amp;VALUE(RIGHT(F21,2))+1</f>
        <v>Sem 42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str">
        <f>"Sem "&amp;VALUE(RIGHT(I21,2))+1</f>
        <v>Sem 43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 t="str">
        <f>IF(WEEKDAY(P17,2)&gt;=5,"Sem "&amp;VALUE(RIGHT(L21,2))+1,"")</f>
        <v>Sem 44</v>
      </c>
      <c r="P21" s="14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str">
        <f>C21</f>
        <v>Sem 40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str">
        <f>F21</f>
        <v>Sem 41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str">
        <f>I21</f>
        <v>Sem 42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str">
        <f>L21</f>
        <v>Sem 43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 t="str">
        <f>O21</f>
        <v>Sem 44</v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L9:P9"/>
    <mergeCell ref="C5:G5"/>
    <mergeCell ref="L5:P5"/>
    <mergeCell ref="C6:G6"/>
    <mergeCell ref="L6:P6"/>
    <mergeCell ref="C7:G7"/>
    <mergeCell ref="L7:P7"/>
    <mergeCell ref="C27:D28"/>
    <mergeCell ref="C29:D30"/>
    <mergeCell ref="M25:O26"/>
    <mergeCell ref="A1:Q1"/>
    <mergeCell ref="A2:Q2"/>
    <mergeCell ref="A3:B3"/>
    <mergeCell ref="C3:F3"/>
    <mergeCell ref="L3:O3"/>
    <mergeCell ref="A4:Q4"/>
    <mergeCell ref="A25:B26"/>
    <mergeCell ref="A5:B5"/>
    <mergeCell ref="H25:I25"/>
    <mergeCell ref="P24:Q24"/>
    <mergeCell ref="P25:Q25"/>
    <mergeCell ref="C21:D21"/>
    <mergeCell ref="F21:G21"/>
    <mergeCell ref="I21:J21"/>
    <mergeCell ref="L21:M21"/>
    <mergeCell ref="O21:P21"/>
    <mergeCell ref="F25:G26"/>
    <mergeCell ref="C8:G8"/>
    <mergeCell ref="L8:P8"/>
    <mergeCell ref="P23:Q23"/>
    <mergeCell ref="C9:G9"/>
    <mergeCell ref="F33:I33"/>
    <mergeCell ref="P27:Q27"/>
    <mergeCell ref="C10:G10"/>
    <mergeCell ref="L10:P10"/>
    <mergeCell ref="C11:G11"/>
    <mergeCell ref="L11:P11"/>
    <mergeCell ref="A13:Q13"/>
    <mergeCell ref="A27:B28"/>
    <mergeCell ref="F27:I27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K25:L26"/>
    <mergeCell ref="H26:I26"/>
    <mergeCell ref="K31:L32"/>
    <mergeCell ref="M28:O29"/>
    <mergeCell ref="L27:M27"/>
    <mergeCell ref="N27:O27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H28:I28"/>
    <mergeCell ref="M31:O32"/>
    <mergeCell ref="P30:Q30"/>
    <mergeCell ref="L36:M36"/>
    <mergeCell ref="N36:O36"/>
    <mergeCell ref="P36:Q36"/>
    <mergeCell ref="L33:M33"/>
    <mergeCell ref="F37:G38"/>
    <mergeCell ref="P38:Q38"/>
    <mergeCell ref="F36:I36"/>
    <mergeCell ref="H35:I35"/>
    <mergeCell ref="H37:I37"/>
    <mergeCell ref="F28:G29"/>
    <mergeCell ref="P37:Q37"/>
    <mergeCell ref="K28:L29"/>
    <mergeCell ref="H38:I38"/>
    <mergeCell ref="L38:M38"/>
    <mergeCell ref="N38:O38"/>
    <mergeCell ref="L40:M40"/>
    <mergeCell ref="N40:O40"/>
    <mergeCell ref="P40:Q40"/>
    <mergeCell ref="L43:M43"/>
    <mergeCell ref="N43:O43"/>
    <mergeCell ref="P43:Q43"/>
    <mergeCell ref="A39:E39"/>
    <mergeCell ref="L39:M39"/>
    <mergeCell ref="N39:O39"/>
    <mergeCell ref="P39:Q39"/>
    <mergeCell ref="L41:M41"/>
    <mergeCell ref="N41:O41"/>
    <mergeCell ref="P41:Q41"/>
    <mergeCell ref="L42:M42"/>
    <mergeCell ref="N42:O42"/>
    <mergeCell ref="P42:Q42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B68:D68"/>
    <mergeCell ref="D63:E63"/>
    <mergeCell ref="A59:E59"/>
    <mergeCell ref="P58:Q58"/>
    <mergeCell ref="N59:O59"/>
    <mergeCell ref="P59:Q59"/>
    <mergeCell ref="A61:C61"/>
    <mergeCell ref="P61:Q61"/>
    <mergeCell ref="L56:M56"/>
    <mergeCell ref="N56:O56"/>
    <mergeCell ref="P56:Q56"/>
    <mergeCell ref="P57:Q57"/>
    <mergeCell ref="N37:O37"/>
    <mergeCell ref="L63:Q63"/>
    <mergeCell ref="H71:I71"/>
    <mergeCell ref="L64:Q64"/>
    <mergeCell ref="L59:M59"/>
    <mergeCell ref="N65:Q65"/>
    <mergeCell ref="M66:O66"/>
    <mergeCell ref="H70:I70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F75:G75"/>
    <mergeCell ref="F72:G72"/>
    <mergeCell ref="H72:I72"/>
    <mergeCell ref="F73:G73"/>
    <mergeCell ref="H73:I73"/>
    <mergeCell ref="F70:G70"/>
    <mergeCell ref="F71:G71"/>
    <mergeCell ref="F74:G74"/>
    <mergeCell ref="H74:I74"/>
  </mergeCells>
  <phoneticPr fontId="25" type="noConversion"/>
  <conditionalFormatting sqref="B14:Q16">
    <cfRule type="expression" dxfId="11" priority="3">
      <formula>WEEKDAY(B$14,2)&gt;5</formula>
    </cfRule>
  </conditionalFormatting>
  <conditionalFormatting sqref="B17:P19">
    <cfRule type="expression" dxfId="10" priority="2">
      <formula>WEEKDAY(B$17,2)&gt;5</formula>
    </cfRule>
  </conditionalFormatting>
  <conditionalFormatting sqref="Q21">
    <cfRule type="cellIs" dxfId="9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Z78"/>
  <sheetViews>
    <sheetView topLeftCell="A5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17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17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42309</v>
      </c>
      <c r="M3" s="161"/>
      <c r="N3" s="161"/>
      <c r="O3" s="162"/>
      <c r="P3" s="2"/>
      <c r="Q3" s="4"/>
    </row>
    <row r="4" spans="1:17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</row>
    <row r="5" spans="1:17" ht="11.1" customHeight="1">
      <c r="A5" s="166" t="s">
        <v>2</v>
      </c>
      <c r="B5" s="167"/>
      <c r="C5" s="130"/>
      <c r="D5" s="131"/>
      <c r="E5" s="131"/>
      <c r="F5" s="131"/>
      <c r="G5" s="132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17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17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17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17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17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17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17" ht="20.100000000000001" customHeight="1">
      <c r="A14" s="21" t="s">
        <v>5</v>
      </c>
      <c r="B14" s="29">
        <f>+L3</f>
        <v>42309</v>
      </c>
      <c r="C14" s="29">
        <f t="shared" ref="C14:Q14" si="0">+B14+1</f>
        <v>42310</v>
      </c>
      <c r="D14" s="29">
        <f t="shared" si="0"/>
        <v>42311</v>
      </c>
      <c r="E14" s="29">
        <f t="shared" si="0"/>
        <v>42312</v>
      </c>
      <c r="F14" s="29">
        <f t="shared" si="0"/>
        <v>42313</v>
      </c>
      <c r="G14" s="29">
        <f t="shared" si="0"/>
        <v>42314</v>
      </c>
      <c r="H14" s="29">
        <f t="shared" si="0"/>
        <v>42315</v>
      </c>
      <c r="I14" s="29">
        <f t="shared" si="0"/>
        <v>42316</v>
      </c>
      <c r="J14" s="29">
        <f t="shared" si="0"/>
        <v>42317</v>
      </c>
      <c r="K14" s="29">
        <f t="shared" si="0"/>
        <v>42318</v>
      </c>
      <c r="L14" s="29">
        <f t="shared" si="0"/>
        <v>42319</v>
      </c>
      <c r="M14" s="29">
        <f t="shared" si="0"/>
        <v>42320</v>
      </c>
      <c r="N14" s="29">
        <f t="shared" si="0"/>
        <v>42321</v>
      </c>
      <c r="O14" s="29">
        <f t="shared" si="0"/>
        <v>42322</v>
      </c>
      <c r="P14" s="29">
        <f t="shared" si="0"/>
        <v>42323</v>
      </c>
      <c r="Q14" s="30">
        <f t="shared" si="0"/>
        <v>42324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44</v>
      </c>
      <c r="C15" s="61">
        <f t="shared" si="1"/>
        <v>45</v>
      </c>
      <c r="D15" s="61">
        <f t="shared" si="1"/>
        <v>45</v>
      </c>
      <c r="E15" s="61">
        <f t="shared" si="1"/>
        <v>45</v>
      </c>
      <c r="F15" s="61">
        <f t="shared" si="1"/>
        <v>45</v>
      </c>
      <c r="G15" s="61">
        <f t="shared" si="1"/>
        <v>45</v>
      </c>
      <c r="H15" s="61">
        <f t="shared" si="1"/>
        <v>45</v>
      </c>
      <c r="I15" s="61">
        <f t="shared" si="1"/>
        <v>45</v>
      </c>
      <c r="J15" s="61">
        <f t="shared" si="1"/>
        <v>46</v>
      </c>
      <c r="K15" s="61">
        <f t="shared" si="1"/>
        <v>46</v>
      </c>
      <c r="L15" s="61">
        <f t="shared" si="1"/>
        <v>46</v>
      </c>
      <c r="M15" s="61">
        <f t="shared" si="1"/>
        <v>46</v>
      </c>
      <c r="N15" s="61">
        <f t="shared" si="1"/>
        <v>46</v>
      </c>
      <c r="O15" s="61">
        <f t="shared" si="1"/>
        <v>46</v>
      </c>
      <c r="P15" s="61">
        <f t="shared" si="1"/>
        <v>46</v>
      </c>
      <c r="Q15" s="62">
        <f t="shared" si="1"/>
        <v>47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42325</v>
      </c>
      <c r="C17" s="31">
        <f>B17+1</f>
        <v>42326</v>
      </c>
      <c r="D17" s="31">
        <f t="shared" ref="D17:O17" si="2">C17+1</f>
        <v>42327</v>
      </c>
      <c r="E17" s="31">
        <f t="shared" si="2"/>
        <v>42328</v>
      </c>
      <c r="F17" s="31">
        <f t="shared" si="2"/>
        <v>42329</v>
      </c>
      <c r="G17" s="31">
        <f t="shared" si="2"/>
        <v>42330</v>
      </c>
      <c r="H17" s="31">
        <f t="shared" si="2"/>
        <v>42331</v>
      </c>
      <c r="I17" s="31">
        <f t="shared" si="2"/>
        <v>42332</v>
      </c>
      <c r="J17" s="31">
        <f t="shared" si="2"/>
        <v>42333</v>
      </c>
      <c r="K17" s="31">
        <f t="shared" si="2"/>
        <v>42334</v>
      </c>
      <c r="L17" s="31">
        <f t="shared" si="2"/>
        <v>42335</v>
      </c>
      <c r="M17" s="31">
        <f t="shared" si="2"/>
        <v>42336</v>
      </c>
      <c r="N17" s="31">
        <f t="shared" si="2"/>
        <v>42337</v>
      </c>
      <c r="O17" s="29">
        <f t="shared" si="2"/>
        <v>42338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47</v>
      </c>
      <c r="C18" s="63">
        <f t="shared" si="3"/>
        <v>47</v>
      </c>
      <c r="D18" s="63">
        <f t="shared" si="3"/>
        <v>47</v>
      </c>
      <c r="E18" s="63">
        <f t="shared" si="3"/>
        <v>47</v>
      </c>
      <c r="F18" s="63">
        <f t="shared" si="3"/>
        <v>47</v>
      </c>
      <c r="G18" s="63">
        <f t="shared" si="3"/>
        <v>47</v>
      </c>
      <c r="H18" s="63">
        <f t="shared" si="3"/>
        <v>48</v>
      </c>
      <c r="I18" s="63">
        <f t="shared" si="3"/>
        <v>48</v>
      </c>
      <c r="J18" s="63">
        <f t="shared" si="3"/>
        <v>48</v>
      </c>
      <c r="K18" s="63">
        <f t="shared" si="3"/>
        <v>48</v>
      </c>
      <c r="L18" s="63">
        <f t="shared" si="3"/>
        <v>48</v>
      </c>
      <c r="M18" s="63">
        <f t="shared" si="3"/>
        <v>48</v>
      </c>
      <c r="N18" s="63">
        <f t="shared" si="3"/>
        <v>48</v>
      </c>
      <c r="O18" s="63">
        <f t="shared" si="3"/>
        <v>49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str">
        <f>IF(WEEKDAY(B14,2)&gt;5,"Sem "&amp;B15+1,"Sem "&amp;B15)</f>
        <v>Sem 45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str">
        <f>"Sem "&amp;VALUE(RIGHT(C21,2))+1</f>
        <v>Sem 46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str">
        <f>"Sem "&amp;VALUE(RIGHT(F21,2))+1</f>
        <v>Sem 47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str">
        <f>"Sem "&amp;VALUE(RIGHT(I21,2))+1</f>
        <v>Sem 48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/>
      <c r="P21" s="149"/>
      <c r="Q21" s="70">
        <f>IF(OR(ISERROR(VALUE(RIGHT(P21,2))),SUMIF($B$15:$Q$15,VALUE(RIGHT(P21,2)),$B$16:$Q$16)+SUMIF($B$18:$Q$18,VALUE(RIGHT(P21,2)),$B$19:$Q$19)-0&lt;=0),0,SUMIF($B$15:$Q$15,VALUE(RIGHT(P21,2)),$B$16:$Q$16)+SUMIF($B$18:$Q$18,VALUE(RIGHT($P21,2)),$B$19:$Q$19)-0)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str">
        <f>C21</f>
        <v>Sem 45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str">
        <f>F21</f>
        <v>Sem 46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str">
        <f>I21</f>
        <v>Sem 47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str">
        <f>L21</f>
        <v>Sem 48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>
        <f>O21</f>
        <v>0</v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L9:P9"/>
    <mergeCell ref="C5:G5"/>
    <mergeCell ref="L5:P5"/>
    <mergeCell ref="C6:G6"/>
    <mergeCell ref="L6:P6"/>
    <mergeCell ref="C7:G7"/>
    <mergeCell ref="L7:P7"/>
    <mergeCell ref="C27:D28"/>
    <mergeCell ref="C29:D30"/>
    <mergeCell ref="M25:O26"/>
    <mergeCell ref="A1:Q1"/>
    <mergeCell ref="A2:Q2"/>
    <mergeCell ref="A3:B3"/>
    <mergeCell ref="C3:F3"/>
    <mergeCell ref="L3:O3"/>
    <mergeCell ref="A4:Q4"/>
    <mergeCell ref="A25:B26"/>
    <mergeCell ref="A5:B5"/>
    <mergeCell ref="H25:I25"/>
    <mergeCell ref="P24:Q24"/>
    <mergeCell ref="P25:Q25"/>
    <mergeCell ref="C21:D21"/>
    <mergeCell ref="F21:G21"/>
    <mergeCell ref="I21:J21"/>
    <mergeCell ref="L21:M21"/>
    <mergeCell ref="O21:P21"/>
    <mergeCell ref="F25:G26"/>
    <mergeCell ref="C8:G8"/>
    <mergeCell ref="L8:P8"/>
    <mergeCell ref="P23:Q23"/>
    <mergeCell ref="C9:G9"/>
    <mergeCell ref="F33:I33"/>
    <mergeCell ref="P27:Q27"/>
    <mergeCell ref="C10:G10"/>
    <mergeCell ref="L10:P10"/>
    <mergeCell ref="C11:G11"/>
    <mergeCell ref="L11:P11"/>
    <mergeCell ref="A13:Q13"/>
    <mergeCell ref="A27:B28"/>
    <mergeCell ref="F27:I27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K25:L26"/>
    <mergeCell ref="H26:I26"/>
    <mergeCell ref="K31:L32"/>
    <mergeCell ref="M28:O29"/>
    <mergeCell ref="L27:M27"/>
    <mergeCell ref="N27:O27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H28:I28"/>
    <mergeCell ref="M31:O32"/>
    <mergeCell ref="P30:Q30"/>
    <mergeCell ref="L36:M36"/>
    <mergeCell ref="N36:O36"/>
    <mergeCell ref="P36:Q36"/>
    <mergeCell ref="L33:M33"/>
    <mergeCell ref="F37:G38"/>
    <mergeCell ref="P38:Q38"/>
    <mergeCell ref="F36:I36"/>
    <mergeCell ref="H35:I35"/>
    <mergeCell ref="H37:I37"/>
    <mergeCell ref="F28:G29"/>
    <mergeCell ref="P37:Q37"/>
    <mergeCell ref="K28:L29"/>
    <mergeCell ref="H38:I38"/>
    <mergeCell ref="L38:M38"/>
    <mergeCell ref="N38:O38"/>
    <mergeCell ref="L40:M40"/>
    <mergeCell ref="N40:O40"/>
    <mergeCell ref="P40:Q40"/>
    <mergeCell ref="L43:M43"/>
    <mergeCell ref="N43:O43"/>
    <mergeCell ref="P43:Q43"/>
    <mergeCell ref="A39:E39"/>
    <mergeCell ref="L39:M39"/>
    <mergeCell ref="N39:O39"/>
    <mergeCell ref="P39:Q39"/>
    <mergeCell ref="L41:M41"/>
    <mergeCell ref="N41:O41"/>
    <mergeCell ref="P41:Q41"/>
    <mergeCell ref="L42:M42"/>
    <mergeCell ref="N42:O42"/>
    <mergeCell ref="P42:Q42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B68:D68"/>
    <mergeCell ref="D63:E63"/>
    <mergeCell ref="A59:E59"/>
    <mergeCell ref="P58:Q58"/>
    <mergeCell ref="N59:O59"/>
    <mergeCell ref="P59:Q59"/>
    <mergeCell ref="A61:C61"/>
    <mergeCell ref="P61:Q61"/>
    <mergeCell ref="L56:M56"/>
    <mergeCell ref="N56:O56"/>
    <mergeCell ref="P56:Q56"/>
    <mergeCell ref="P57:Q57"/>
    <mergeCell ref="N37:O37"/>
    <mergeCell ref="L63:Q63"/>
    <mergeCell ref="H71:I71"/>
    <mergeCell ref="L64:Q64"/>
    <mergeCell ref="L59:M59"/>
    <mergeCell ref="N65:Q65"/>
    <mergeCell ref="M66:O66"/>
    <mergeCell ref="H70:I70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F75:G75"/>
    <mergeCell ref="F72:G72"/>
    <mergeCell ref="H72:I72"/>
    <mergeCell ref="F73:G73"/>
    <mergeCell ref="H73:I73"/>
    <mergeCell ref="F70:G70"/>
    <mergeCell ref="F71:G71"/>
    <mergeCell ref="F74:G74"/>
    <mergeCell ref="H74:I74"/>
  </mergeCells>
  <phoneticPr fontId="25" type="noConversion"/>
  <conditionalFormatting sqref="B14:Q16">
    <cfRule type="expression" dxfId="8" priority="3">
      <formula>WEEKDAY(B$14,2)&gt;5</formula>
    </cfRule>
  </conditionalFormatting>
  <conditionalFormatting sqref="B17:O19">
    <cfRule type="expression" dxfId="7" priority="2">
      <formula>WEEKDAY(B$17,2)&gt;5</formula>
    </cfRule>
  </conditionalFormatting>
  <conditionalFormatting sqref="Q21">
    <cfRule type="cellIs" dxfId="6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Z78"/>
  <sheetViews>
    <sheetView workbookViewId="0">
      <selection activeCell="J19" sqref="J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51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17" ht="11.1" customHeight="1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</row>
    <row r="3" spans="1:17" ht="12.75" customHeight="1" thickBot="1">
      <c r="A3" s="157"/>
      <c r="B3" s="158"/>
      <c r="C3" s="159"/>
      <c r="D3" s="159"/>
      <c r="E3" s="159"/>
      <c r="F3" s="159"/>
      <c r="G3" s="1"/>
      <c r="H3" s="2"/>
      <c r="I3" s="2"/>
      <c r="J3" s="3" t="s">
        <v>0</v>
      </c>
      <c r="K3" s="2"/>
      <c r="L3" s="160">
        <v>42339</v>
      </c>
      <c r="M3" s="161"/>
      <c r="N3" s="161"/>
      <c r="O3" s="162"/>
      <c r="P3" s="2"/>
      <c r="Q3" s="4"/>
    </row>
    <row r="4" spans="1:17" ht="16.149999999999999" customHeight="1">
      <c r="A4" s="163" t="s">
        <v>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</row>
    <row r="5" spans="1:17" ht="11.1" customHeight="1">
      <c r="A5" s="166" t="s">
        <v>2</v>
      </c>
      <c r="B5" s="167"/>
      <c r="C5" s="130"/>
      <c r="D5" s="131"/>
      <c r="E5" s="131"/>
      <c r="F5" s="131"/>
      <c r="G5" s="132"/>
      <c r="H5" s="2"/>
      <c r="I5" s="5" t="s">
        <v>2</v>
      </c>
      <c r="J5" s="2"/>
      <c r="K5" s="2"/>
      <c r="L5" s="133"/>
      <c r="M5" s="134"/>
      <c r="N5" s="134"/>
      <c r="O5" s="134"/>
      <c r="P5" s="135"/>
      <c r="Q5" s="6"/>
    </row>
    <row r="6" spans="1:17" ht="11.1" customHeight="1">
      <c r="A6" s="7" t="s">
        <v>3</v>
      </c>
      <c r="B6" s="1"/>
      <c r="C6" s="150"/>
      <c r="D6" s="137"/>
      <c r="E6" s="137"/>
      <c r="F6" s="137"/>
      <c r="G6" s="138"/>
      <c r="H6" s="2"/>
      <c r="I6" s="5" t="s">
        <v>3</v>
      </c>
      <c r="J6" s="2"/>
      <c r="K6" s="2"/>
      <c r="L6" s="150"/>
      <c r="M6" s="137"/>
      <c r="N6" s="137"/>
      <c r="O6" s="137"/>
      <c r="P6" s="138"/>
      <c r="Q6" s="6"/>
    </row>
    <row r="7" spans="1:17" ht="11.1" customHeight="1">
      <c r="A7" s="8"/>
      <c r="B7" s="1"/>
      <c r="C7" s="150"/>
      <c r="D7" s="137"/>
      <c r="E7" s="137"/>
      <c r="F7" s="137"/>
      <c r="G7" s="138"/>
      <c r="H7" s="2"/>
      <c r="I7" s="1"/>
      <c r="J7" s="2"/>
      <c r="K7" s="2"/>
      <c r="L7" s="136"/>
      <c r="M7" s="137"/>
      <c r="N7" s="137"/>
      <c r="O7" s="137"/>
      <c r="P7" s="138"/>
      <c r="Q7" s="6"/>
    </row>
    <row r="8" spans="1:17" ht="11.1" customHeight="1">
      <c r="A8" s="8"/>
      <c r="B8" s="1"/>
      <c r="C8" s="136"/>
      <c r="D8" s="137"/>
      <c r="E8" s="137"/>
      <c r="F8" s="137"/>
      <c r="G8" s="138"/>
      <c r="H8" s="1"/>
      <c r="I8" s="1"/>
      <c r="J8" s="2"/>
      <c r="K8" s="2"/>
      <c r="L8" s="136"/>
      <c r="M8" s="137"/>
      <c r="N8" s="137"/>
      <c r="O8" s="137"/>
      <c r="P8" s="138"/>
      <c r="Q8" s="6"/>
    </row>
    <row r="9" spans="1:17" ht="11.1" customHeight="1">
      <c r="A9" s="9"/>
      <c r="B9" s="10"/>
      <c r="C9" s="174"/>
      <c r="D9" s="175"/>
      <c r="E9" s="175"/>
      <c r="F9" s="175"/>
      <c r="G9" s="176"/>
      <c r="H9" s="1"/>
      <c r="I9" s="1"/>
      <c r="J9" s="2"/>
      <c r="K9" s="2"/>
      <c r="L9" s="136"/>
      <c r="M9" s="137"/>
      <c r="N9" s="137"/>
      <c r="O9" s="137"/>
      <c r="P9" s="138"/>
      <c r="Q9" s="6"/>
    </row>
    <row r="10" spans="1:17" ht="11.1" customHeight="1">
      <c r="A10" s="7"/>
      <c r="B10" s="10"/>
      <c r="C10" s="168"/>
      <c r="D10" s="137"/>
      <c r="E10" s="137"/>
      <c r="F10" s="137"/>
      <c r="G10" s="138"/>
      <c r="H10" s="1"/>
      <c r="I10" s="5" t="s">
        <v>4</v>
      </c>
      <c r="J10" s="2"/>
      <c r="K10" s="2"/>
      <c r="L10" s="136"/>
      <c r="M10" s="137"/>
      <c r="N10" s="137"/>
      <c r="O10" s="137"/>
      <c r="P10" s="138"/>
      <c r="Q10" s="6"/>
    </row>
    <row r="11" spans="1:17" ht="11.1" customHeight="1">
      <c r="A11" s="7"/>
      <c r="B11" s="2"/>
      <c r="C11" s="136"/>
      <c r="D11" s="137"/>
      <c r="E11" s="137"/>
      <c r="F11" s="137"/>
      <c r="G11" s="138"/>
      <c r="H11" s="1"/>
      <c r="I11" s="5"/>
      <c r="J11" s="2"/>
      <c r="K11" s="2"/>
      <c r="L11" s="178"/>
      <c r="M11" s="179"/>
      <c r="N11" s="179"/>
      <c r="O11" s="179"/>
      <c r="P11" s="180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81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3"/>
    </row>
    <row r="14" spans="1:17" ht="20.100000000000001" customHeight="1">
      <c r="A14" s="21" t="s">
        <v>5</v>
      </c>
      <c r="B14" s="29">
        <f>+L3</f>
        <v>42339</v>
      </c>
      <c r="C14" s="29">
        <f t="shared" ref="C14:Q14" si="0">+B14+1</f>
        <v>42340</v>
      </c>
      <c r="D14" s="29">
        <f t="shared" si="0"/>
        <v>42341</v>
      </c>
      <c r="E14" s="29">
        <f t="shared" si="0"/>
        <v>42342</v>
      </c>
      <c r="F14" s="29">
        <f t="shared" si="0"/>
        <v>42343</v>
      </c>
      <c r="G14" s="29">
        <f t="shared" si="0"/>
        <v>42344</v>
      </c>
      <c r="H14" s="29">
        <f t="shared" si="0"/>
        <v>42345</v>
      </c>
      <c r="I14" s="29">
        <f t="shared" si="0"/>
        <v>42346</v>
      </c>
      <c r="J14" s="29">
        <f t="shared" si="0"/>
        <v>42347</v>
      </c>
      <c r="K14" s="29">
        <f t="shared" si="0"/>
        <v>42348</v>
      </c>
      <c r="L14" s="29">
        <f t="shared" si="0"/>
        <v>42349</v>
      </c>
      <c r="M14" s="29">
        <f t="shared" si="0"/>
        <v>42350</v>
      </c>
      <c r="N14" s="29">
        <f t="shared" si="0"/>
        <v>42351</v>
      </c>
      <c r="O14" s="29">
        <f t="shared" si="0"/>
        <v>42352</v>
      </c>
      <c r="P14" s="29">
        <f t="shared" si="0"/>
        <v>42353</v>
      </c>
      <c r="Q14" s="30">
        <f t="shared" si="0"/>
        <v>42354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49</v>
      </c>
      <c r="C15" s="61">
        <f t="shared" si="1"/>
        <v>49</v>
      </c>
      <c r="D15" s="61">
        <f t="shared" si="1"/>
        <v>49</v>
      </c>
      <c r="E15" s="61">
        <f t="shared" si="1"/>
        <v>49</v>
      </c>
      <c r="F15" s="61">
        <f t="shared" si="1"/>
        <v>49</v>
      </c>
      <c r="G15" s="61">
        <f t="shared" si="1"/>
        <v>49</v>
      </c>
      <c r="H15" s="61">
        <f t="shared" si="1"/>
        <v>50</v>
      </c>
      <c r="I15" s="61">
        <f t="shared" si="1"/>
        <v>50</v>
      </c>
      <c r="J15" s="61">
        <f t="shared" si="1"/>
        <v>50</v>
      </c>
      <c r="K15" s="61">
        <f t="shared" si="1"/>
        <v>50</v>
      </c>
      <c r="L15" s="61">
        <f t="shared" si="1"/>
        <v>50</v>
      </c>
      <c r="M15" s="61">
        <f t="shared" si="1"/>
        <v>50</v>
      </c>
      <c r="N15" s="61">
        <f t="shared" si="1"/>
        <v>50</v>
      </c>
      <c r="O15" s="61">
        <f t="shared" si="1"/>
        <v>51</v>
      </c>
      <c r="P15" s="61">
        <f t="shared" si="1"/>
        <v>51</v>
      </c>
      <c r="Q15" s="62">
        <f t="shared" si="1"/>
        <v>51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42355</v>
      </c>
      <c r="C17" s="31">
        <f>B17+1</f>
        <v>42356</v>
      </c>
      <c r="D17" s="31">
        <f t="shared" ref="D17:P17" si="2">C17+1</f>
        <v>42357</v>
      </c>
      <c r="E17" s="31">
        <f t="shared" si="2"/>
        <v>42358</v>
      </c>
      <c r="F17" s="31">
        <f t="shared" si="2"/>
        <v>42359</v>
      </c>
      <c r="G17" s="31">
        <f t="shared" si="2"/>
        <v>42360</v>
      </c>
      <c r="H17" s="31">
        <f t="shared" si="2"/>
        <v>42361</v>
      </c>
      <c r="I17" s="31">
        <f t="shared" si="2"/>
        <v>42362</v>
      </c>
      <c r="J17" s="31">
        <f t="shared" si="2"/>
        <v>42363</v>
      </c>
      <c r="K17" s="31">
        <f t="shared" si="2"/>
        <v>42364</v>
      </c>
      <c r="L17" s="31">
        <f t="shared" si="2"/>
        <v>42365</v>
      </c>
      <c r="M17" s="31">
        <f t="shared" si="2"/>
        <v>42366</v>
      </c>
      <c r="N17" s="31">
        <f t="shared" si="2"/>
        <v>42367</v>
      </c>
      <c r="O17" s="31">
        <f t="shared" si="2"/>
        <v>42368</v>
      </c>
      <c r="P17" s="30">
        <f t="shared" si="2"/>
        <v>42369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51</v>
      </c>
      <c r="C18" s="63">
        <f t="shared" si="3"/>
        <v>51</v>
      </c>
      <c r="D18" s="63">
        <f t="shared" si="3"/>
        <v>51</v>
      </c>
      <c r="E18" s="63">
        <f t="shared" si="3"/>
        <v>51</v>
      </c>
      <c r="F18" s="63">
        <f t="shared" si="3"/>
        <v>52</v>
      </c>
      <c r="G18" s="63">
        <f t="shared" si="3"/>
        <v>52</v>
      </c>
      <c r="H18" s="63">
        <f t="shared" si="3"/>
        <v>52</v>
      </c>
      <c r="I18" s="63">
        <f t="shared" si="3"/>
        <v>52</v>
      </c>
      <c r="J18" s="63">
        <f t="shared" si="3"/>
        <v>52</v>
      </c>
      <c r="K18" s="63">
        <f t="shared" si="3"/>
        <v>52</v>
      </c>
      <c r="L18" s="63">
        <f t="shared" si="3"/>
        <v>52</v>
      </c>
      <c r="M18" s="63">
        <f t="shared" si="3"/>
        <v>53</v>
      </c>
      <c r="N18" s="63">
        <f t="shared" si="3"/>
        <v>53</v>
      </c>
      <c r="O18" s="63">
        <f t="shared" si="3"/>
        <v>53</v>
      </c>
      <c r="P18" s="63">
        <f t="shared" si="3"/>
        <v>53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47" t="str">
        <f>IF(WEEKDAY(B14,2)&gt;5,"Sem "&amp;B15+1,"Sem "&amp;B15)</f>
        <v>Sem 49</v>
      </c>
      <c r="D21" s="14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47" t="str">
        <f>"Sem "&amp;VALUE(RIGHT(C21,2))+1</f>
        <v>Sem 50</v>
      </c>
      <c r="G21" s="14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47" t="str">
        <f>"Sem "&amp;VALUE(RIGHT(F21,2))+1</f>
        <v>Sem 51</v>
      </c>
      <c r="J21" s="14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47" t="str">
        <f>"Sem "&amp;VALUE(RIGHT(I21,2))+1</f>
        <v>Sem 52</v>
      </c>
      <c r="M21" s="14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47" t="str">
        <f>IF(WEEKDAY(P17,2)&gt;=5,"Sem "&amp;VALUE(RIGHT(L21,2))+1,"")</f>
        <v/>
      </c>
      <c r="P21" s="14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84"/>
      <c r="Q23" s="184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77"/>
      <c r="Q24" s="177"/>
    </row>
    <row r="25" spans="1:23" ht="15" customHeight="1">
      <c r="A25" s="169" t="s">
        <v>32</v>
      </c>
      <c r="B25" s="169"/>
      <c r="C25" s="251">
        <f ca="1">INDIRECT(TEXT(MONTH(L3)-1,"mmmm")&amp;"!C29")</f>
        <v>0</v>
      </c>
      <c r="D25" s="252"/>
      <c r="E25" s="84"/>
      <c r="F25" s="124" t="str">
        <f>C21</f>
        <v>Sem 49</v>
      </c>
      <c r="G25" s="124"/>
      <c r="H25" s="249">
        <f>MIN(SUM(E21),4)*125%</f>
        <v>0</v>
      </c>
      <c r="I25" s="249"/>
      <c r="J25" s="85"/>
      <c r="K25" s="102" t="s">
        <v>35</v>
      </c>
      <c r="L25" s="103"/>
      <c r="M25" s="245">
        <f ca="1">SUMPRODUCT(SUMIF(INDIRECT(TEXT(DATE(1,{1;2;3;4;5;6;7;8;9;10;11;12},1),"mmmm")&amp;"!H25:H38"),"&lt;&gt;"&amp;"",INDIRECT(TEXT(DATE(1,{1;2;3;4;5;6;7;8;9;10;11;12},1),"mmmm")&amp;"!H25:H38")))</f>
        <v>0</v>
      </c>
      <c r="N25" s="246"/>
      <c r="O25" s="246"/>
      <c r="P25" s="184"/>
      <c r="Q25" s="184"/>
    </row>
    <row r="26" spans="1:23" ht="15" customHeight="1">
      <c r="A26" s="169"/>
      <c r="B26" s="169"/>
      <c r="C26" s="253"/>
      <c r="D26" s="254"/>
      <c r="E26" s="84"/>
      <c r="F26" s="124"/>
      <c r="G26" s="124"/>
      <c r="H26" s="188">
        <f>MAX(SUM(E21)-4,0)*150%</f>
        <v>0</v>
      </c>
      <c r="I26" s="188"/>
      <c r="J26" s="85"/>
      <c r="K26" s="104"/>
      <c r="L26" s="105"/>
      <c r="M26" s="245"/>
      <c r="N26" s="246"/>
      <c r="O26" s="246"/>
      <c r="P26" s="35"/>
      <c r="Q26" s="35"/>
    </row>
    <row r="27" spans="1:23" ht="15" customHeight="1">
      <c r="A27" s="169" t="s">
        <v>33</v>
      </c>
      <c r="B27" s="169"/>
      <c r="C27" s="170">
        <f>COUNTIF(B$16:Q$19,"cp")</f>
        <v>0</v>
      </c>
      <c r="D27" s="171"/>
      <c r="E27" s="84"/>
      <c r="F27" s="189"/>
      <c r="G27" s="189"/>
      <c r="H27" s="189"/>
      <c r="I27" s="189"/>
      <c r="J27" s="86"/>
      <c r="K27" s="86"/>
      <c r="L27" s="227"/>
      <c r="M27" s="227"/>
      <c r="N27" s="227"/>
      <c r="O27" s="227"/>
      <c r="P27" s="219"/>
      <c r="Q27" s="219"/>
    </row>
    <row r="28" spans="1:23" s="11" customFormat="1" ht="15" customHeight="1">
      <c r="A28" s="169"/>
      <c r="B28" s="169"/>
      <c r="C28" s="172"/>
      <c r="D28" s="173"/>
      <c r="E28" s="84"/>
      <c r="F28" s="124" t="str">
        <f>F21</f>
        <v>Sem 50</v>
      </c>
      <c r="G28" s="124"/>
      <c r="H28" s="188">
        <f>MIN(SUM(H21),4)*125%</f>
        <v>0</v>
      </c>
      <c r="I28" s="188"/>
      <c r="J28" s="87"/>
      <c r="K28" s="241" t="s">
        <v>36</v>
      </c>
      <c r="L28" s="241"/>
      <c r="M28" s="14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2"/>
      <c r="O28" s="143"/>
      <c r="P28" s="247"/>
      <c r="Q28" s="248"/>
    </row>
    <row r="29" spans="1:23" ht="15" customHeight="1">
      <c r="A29" s="169" t="s">
        <v>37</v>
      </c>
      <c r="B29" s="250"/>
      <c r="C29" s="251">
        <f ca="1">SUM(C25-C27)</f>
        <v>0</v>
      </c>
      <c r="D29" s="252"/>
      <c r="E29" s="84"/>
      <c r="F29" s="124"/>
      <c r="G29" s="124"/>
      <c r="H29" s="188">
        <f>MAX(SUM(H21)-4,0)*150%</f>
        <v>0</v>
      </c>
      <c r="I29" s="188"/>
      <c r="J29" s="88"/>
      <c r="K29" s="241"/>
      <c r="L29" s="241"/>
      <c r="M29" s="144"/>
      <c r="N29" s="145"/>
      <c r="O29" s="146"/>
      <c r="P29" s="248"/>
      <c r="Q29" s="248"/>
    </row>
    <row r="30" spans="1:23" ht="15" customHeight="1">
      <c r="A30" s="250"/>
      <c r="B30" s="250"/>
      <c r="C30" s="253"/>
      <c r="D30" s="254"/>
      <c r="E30" s="84"/>
      <c r="F30" s="189"/>
      <c r="G30" s="189"/>
      <c r="H30" s="189"/>
      <c r="I30" s="189"/>
      <c r="J30" s="86"/>
      <c r="K30" s="86"/>
      <c r="L30" s="239"/>
      <c r="M30" s="239"/>
      <c r="N30" s="240"/>
      <c r="O30" s="240"/>
      <c r="P30" s="235"/>
      <c r="Q30" s="236"/>
    </row>
    <row r="31" spans="1:23" s="11" customFormat="1" ht="15" customHeight="1">
      <c r="A31" s="84"/>
      <c r="B31" s="84"/>
      <c r="C31" s="84"/>
      <c r="D31" s="84"/>
      <c r="E31" s="84"/>
      <c r="F31" s="124" t="str">
        <f>I21</f>
        <v>Sem 51</v>
      </c>
      <c r="G31" s="124"/>
      <c r="H31" s="188">
        <f>MIN(SUM(K21),4)*125%</f>
        <v>0</v>
      </c>
      <c r="I31" s="188"/>
      <c r="J31" s="88"/>
      <c r="K31" s="237" t="s">
        <v>34</v>
      </c>
      <c r="L31" s="237"/>
      <c r="M31" s="238">
        <f ca="1">SUM(M25-M28)</f>
        <v>0</v>
      </c>
      <c r="N31" s="238"/>
      <c r="O31" s="238"/>
      <c r="P31" s="235"/>
      <c r="Q31" s="236"/>
    </row>
    <row r="32" spans="1:23" ht="15" customHeight="1">
      <c r="A32" s="84"/>
      <c r="B32" s="84"/>
      <c r="C32" s="84"/>
      <c r="D32" s="84"/>
      <c r="E32" s="84"/>
      <c r="F32" s="124"/>
      <c r="G32" s="124"/>
      <c r="H32" s="187">
        <f>MAX(SUM(K21)-4,0)*150%</f>
        <v>0</v>
      </c>
      <c r="I32" s="187"/>
      <c r="J32" s="87"/>
      <c r="K32" s="237"/>
      <c r="L32" s="237"/>
      <c r="M32" s="238"/>
      <c r="N32" s="238"/>
      <c r="O32" s="238"/>
      <c r="P32" s="235"/>
      <c r="Q32" s="236"/>
    </row>
    <row r="33" spans="1:26" ht="15" customHeight="1">
      <c r="A33" s="84"/>
      <c r="B33" s="84"/>
      <c r="C33" s="84"/>
      <c r="D33" s="84"/>
      <c r="E33" s="84"/>
      <c r="F33" s="189"/>
      <c r="G33" s="189"/>
      <c r="H33" s="189"/>
      <c r="I33" s="189"/>
      <c r="J33" s="89"/>
      <c r="K33" s="89"/>
      <c r="L33" s="227"/>
      <c r="M33" s="242"/>
      <c r="N33" s="89"/>
      <c r="O33" s="89"/>
      <c r="P33" s="243"/>
      <c r="Q33" s="218"/>
    </row>
    <row r="34" spans="1:26" ht="15" customHeight="1">
      <c r="A34" s="84"/>
      <c r="B34" s="84"/>
      <c r="C34" s="77"/>
      <c r="D34" s="84"/>
      <c r="E34" s="84"/>
      <c r="F34" s="124" t="str">
        <f>L21</f>
        <v>Sem 52</v>
      </c>
      <c r="G34" s="124"/>
      <c r="H34" s="188">
        <f>MIN(SUM(N21),4)*125%</f>
        <v>0</v>
      </c>
      <c r="I34" s="188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4"/>
      <c r="G35" s="124"/>
      <c r="H35" s="188">
        <f>MAX(SUM(N21)-4,0)*150%</f>
        <v>0</v>
      </c>
      <c r="I35" s="188"/>
      <c r="J35" s="84"/>
      <c r="K35" s="84"/>
      <c r="L35" s="84"/>
      <c r="M35" s="233"/>
      <c r="N35" s="234"/>
      <c r="O35" s="234"/>
      <c r="P35" s="201"/>
      <c r="Q35" s="56"/>
    </row>
    <row r="36" spans="1:26" ht="15" customHeight="1">
      <c r="A36" s="84"/>
      <c r="B36" s="84"/>
      <c r="C36" s="84"/>
      <c r="D36" s="84"/>
      <c r="E36" s="84"/>
      <c r="F36" s="189"/>
      <c r="G36" s="189"/>
      <c r="H36" s="189"/>
      <c r="I36" s="189"/>
      <c r="J36" s="84"/>
      <c r="K36" s="84"/>
      <c r="L36" s="227"/>
      <c r="M36" s="227"/>
      <c r="N36" s="227"/>
      <c r="O36" s="227"/>
      <c r="P36" s="219"/>
      <c r="Q36" s="219"/>
    </row>
    <row r="37" spans="1:26" ht="15" customHeight="1">
      <c r="A37" s="87"/>
      <c r="B37" s="87"/>
      <c r="C37" s="87"/>
      <c r="D37" s="89"/>
      <c r="E37" s="89"/>
      <c r="F37" s="124" t="str">
        <f>O21</f>
        <v/>
      </c>
      <c r="G37" s="124"/>
      <c r="H37" s="187">
        <f>MIN(SUM(Q21),4)*125%</f>
        <v>0</v>
      </c>
      <c r="I37" s="187"/>
      <c r="J37" s="84"/>
      <c r="K37" s="84"/>
      <c r="L37" s="228"/>
      <c r="M37" s="229"/>
      <c r="N37" s="230"/>
      <c r="O37" s="231"/>
      <c r="P37" s="216"/>
      <c r="Q37" s="217"/>
    </row>
    <row r="38" spans="1:26" ht="15" customHeight="1">
      <c r="A38" s="87"/>
      <c r="B38" s="89"/>
      <c r="C38" s="89"/>
      <c r="D38" s="89"/>
      <c r="E38" s="89"/>
      <c r="F38" s="124"/>
      <c r="G38" s="124"/>
      <c r="H38" s="187">
        <f>MAX(SUM(Q21)-4,0)*150%</f>
        <v>0</v>
      </c>
      <c r="I38" s="187"/>
      <c r="J38" s="84"/>
      <c r="K38" s="84"/>
      <c r="L38" s="232"/>
      <c r="M38" s="232"/>
      <c r="N38" s="230"/>
      <c r="O38" s="231"/>
      <c r="P38" s="216"/>
      <c r="Q38" s="216"/>
    </row>
    <row r="39" spans="1:26" ht="11.1" customHeight="1">
      <c r="A39" s="226"/>
      <c r="B39" s="226"/>
      <c r="C39" s="226"/>
      <c r="D39" s="226"/>
      <c r="E39" s="226"/>
      <c r="F39" s="35"/>
      <c r="G39" s="37"/>
      <c r="H39" s="37"/>
      <c r="I39" s="38"/>
      <c r="J39" s="35"/>
      <c r="K39" s="35"/>
      <c r="L39" s="216"/>
      <c r="M39" s="216"/>
      <c r="N39" s="223"/>
      <c r="O39" s="222"/>
      <c r="P39" s="216"/>
      <c r="Q39" s="216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6"/>
      <c r="M40" s="216"/>
      <c r="N40" s="223"/>
      <c r="O40" s="223"/>
      <c r="P40" s="216"/>
      <c r="Q40" s="216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6"/>
      <c r="M41" s="216"/>
      <c r="N41" s="223"/>
      <c r="O41" s="222"/>
      <c r="P41" s="216"/>
      <c r="Q41" s="216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6"/>
      <c r="M42" s="216"/>
      <c r="N42" s="223"/>
      <c r="O42" s="222"/>
      <c r="P42" s="216"/>
      <c r="Q42" s="216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6"/>
      <c r="M43" s="216"/>
      <c r="N43" s="223"/>
      <c r="O43" s="222"/>
      <c r="P43" s="216"/>
      <c r="Q43" s="216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6"/>
      <c r="M44" s="222"/>
      <c r="N44" s="223"/>
      <c r="O44" s="222"/>
      <c r="P44" s="216"/>
      <c r="Q44" s="216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4"/>
      <c r="M45" s="225"/>
      <c r="N45" s="223"/>
      <c r="O45" s="222"/>
      <c r="P45" s="216"/>
      <c r="Q45" s="216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6"/>
      <c r="M46" s="222"/>
      <c r="N46" s="223"/>
      <c r="O46" s="222"/>
      <c r="P46" s="216"/>
      <c r="Q46" s="216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6"/>
      <c r="Q47" s="217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13"/>
      <c r="Q48" s="220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19"/>
      <c r="N49" s="219"/>
      <c r="O49" s="219"/>
      <c r="P49" s="219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18"/>
      <c r="M50" s="218"/>
      <c r="N50" s="218"/>
      <c r="O50" s="218"/>
      <c r="P50" s="219"/>
      <c r="Q50" s="201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95"/>
      <c r="M51" s="221"/>
      <c r="N51" s="196"/>
      <c r="O51" s="196"/>
      <c r="P51" s="197"/>
      <c r="Q51" s="19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08"/>
      <c r="M52" s="191"/>
      <c r="N52" s="196"/>
      <c r="O52" s="196"/>
      <c r="P52" s="197"/>
      <c r="Q52" s="19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95"/>
      <c r="M53" s="195"/>
      <c r="N53" s="196"/>
      <c r="O53" s="196"/>
      <c r="P53" s="197"/>
      <c r="Q53" s="19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95"/>
      <c r="M54" s="195"/>
      <c r="N54" s="196"/>
      <c r="O54" s="196"/>
      <c r="P54" s="197"/>
      <c r="Q54" s="19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06"/>
      <c r="M55" s="206"/>
      <c r="N55" s="207"/>
      <c r="O55" s="207"/>
      <c r="P55" s="197"/>
      <c r="Q55" s="19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06"/>
      <c r="M56" s="206"/>
      <c r="N56" s="207"/>
      <c r="O56" s="207"/>
      <c r="P56" s="197"/>
      <c r="Q56" s="19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12"/>
      <c r="Q57" s="212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13"/>
      <c r="Q58" s="213"/>
    </row>
    <row r="59" spans="1:17" ht="11.1" customHeight="1">
      <c r="A59" s="214"/>
      <c r="B59" s="214"/>
      <c r="C59" s="214"/>
      <c r="D59" s="214"/>
      <c r="E59" s="214"/>
      <c r="F59" s="38"/>
      <c r="G59" s="38"/>
      <c r="H59" s="38"/>
      <c r="I59" s="35"/>
      <c r="J59" s="35"/>
      <c r="K59" s="35"/>
      <c r="L59" s="206"/>
      <c r="M59" s="206"/>
      <c r="N59" s="215"/>
      <c r="O59" s="215"/>
      <c r="P59" s="198"/>
      <c r="Q59" s="19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99"/>
      <c r="Q60" s="200"/>
    </row>
    <row r="61" spans="1:17" ht="11.1" customHeight="1">
      <c r="A61" s="209"/>
      <c r="B61" s="209"/>
      <c r="C61" s="209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10"/>
      <c r="Q61" s="211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01"/>
      <c r="E63" s="201"/>
      <c r="F63" s="38"/>
      <c r="G63" s="38"/>
      <c r="H63" s="38"/>
      <c r="I63" s="35"/>
      <c r="J63" s="49"/>
      <c r="K63" s="38"/>
      <c r="L63" s="203"/>
      <c r="M63" s="203"/>
      <c r="N63" s="203"/>
      <c r="O63" s="203"/>
      <c r="P63" s="203"/>
      <c r="Q63" s="203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04"/>
      <c r="M64" s="203"/>
      <c r="N64" s="203"/>
      <c r="O64" s="203"/>
      <c r="P64" s="203"/>
      <c r="Q64" s="203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91"/>
      <c r="O65" s="191"/>
      <c r="P65" s="191"/>
      <c r="Q65" s="191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192"/>
      <c r="N66" s="192"/>
      <c r="O66" s="1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05"/>
      <c r="C68" s="205"/>
      <c r="D68" s="20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90"/>
      <c r="G70" s="190"/>
      <c r="H70" s="202"/>
      <c r="I70" s="202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93"/>
      <c r="G71" s="194"/>
      <c r="H71" s="190"/>
      <c r="I71" s="190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90"/>
      <c r="G72" s="190"/>
      <c r="H72" s="190"/>
      <c r="I72" s="190"/>
    </row>
    <row r="73" spans="1:17" ht="11.1" customHeight="1">
      <c r="F73" s="186"/>
      <c r="G73" s="186"/>
      <c r="H73" s="186"/>
      <c r="I73" s="186"/>
    </row>
    <row r="74" spans="1:17" ht="11.1" customHeight="1">
      <c r="F74" s="190"/>
      <c r="G74" s="190"/>
      <c r="H74" s="190"/>
      <c r="I74" s="190"/>
    </row>
    <row r="75" spans="1:17" ht="11.1" customHeight="1">
      <c r="F75" s="185"/>
      <c r="G75" s="185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L9:P9"/>
    <mergeCell ref="C5:G5"/>
    <mergeCell ref="L5:P5"/>
    <mergeCell ref="C6:G6"/>
    <mergeCell ref="L6:P6"/>
    <mergeCell ref="C7:G7"/>
    <mergeCell ref="L7:P7"/>
    <mergeCell ref="C27:D28"/>
    <mergeCell ref="C29:D30"/>
    <mergeCell ref="M25:O26"/>
    <mergeCell ref="A1:Q1"/>
    <mergeCell ref="A2:Q2"/>
    <mergeCell ref="A3:B3"/>
    <mergeCell ref="C3:F3"/>
    <mergeCell ref="L3:O3"/>
    <mergeCell ref="A4:Q4"/>
    <mergeCell ref="A25:B26"/>
    <mergeCell ref="A5:B5"/>
    <mergeCell ref="H25:I25"/>
    <mergeCell ref="P24:Q24"/>
    <mergeCell ref="P25:Q25"/>
    <mergeCell ref="C21:D21"/>
    <mergeCell ref="F21:G21"/>
    <mergeCell ref="I21:J21"/>
    <mergeCell ref="L21:M21"/>
    <mergeCell ref="O21:P21"/>
    <mergeCell ref="F25:G26"/>
    <mergeCell ref="C8:G8"/>
    <mergeCell ref="L8:P8"/>
    <mergeCell ref="P23:Q23"/>
    <mergeCell ref="C9:G9"/>
    <mergeCell ref="F33:I33"/>
    <mergeCell ref="P27:Q27"/>
    <mergeCell ref="C10:G10"/>
    <mergeCell ref="L10:P10"/>
    <mergeCell ref="C11:G11"/>
    <mergeCell ref="L11:P11"/>
    <mergeCell ref="A13:Q13"/>
    <mergeCell ref="A27:B28"/>
    <mergeCell ref="F27:I27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K25:L26"/>
    <mergeCell ref="H26:I26"/>
    <mergeCell ref="K31:L32"/>
    <mergeCell ref="M28:O29"/>
    <mergeCell ref="L27:M27"/>
    <mergeCell ref="N27:O27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H28:I28"/>
    <mergeCell ref="M31:O32"/>
    <mergeCell ref="P30:Q30"/>
    <mergeCell ref="L36:M36"/>
    <mergeCell ref="N36:O36"/>
    <mergeCell ref="P36:Q36"/>
    <mergeCell ref="L33:M33"/>
    <mergeCell ref="F37:G38"/>
    <mergeCell ref="P38:Q38"/>
    <mergeCell ref="F36:I36"/>
    <mergeCell ref="H35:I35"/>
    <mergeCell ref="H37:I37"/>
    <mergeCell ref="F28:G29"/>
    <mergeCell ref="P37:Q37"/>
    <mergeCell ref="K28:L29"/>
    <mergeCell ref="H38:I38"/>
    <mergeCell ref="L38:M38"/>
    <mergeCell ref="N38:O38"/>
    <mergeCell ref="L40:M40"/>
    <mergeCell ref="N40:O40"/>
    <mergeCell ref="P40:Q40"/>
    <mergeCell ref="L43:M43"/>
    <mergeCell ref="N43:O43"/>
    <mergeCell ref="P43:Q43"/>
    <mergeCell ref="A39:E39"/>
    <mergeCell ref="L39:M39"/>
    <mergeCell ref="N39:O39"/>
    <mergeCell ref="P39:Q39"/>
    <mergeCell ref="L41:M41"/>
    <mergeCell ref="N41:O41"/>
    <mergeCell ref="P41:Q41"/>
    <mergeCell ref="L42:M42"/>
    <mergeCell ref="N42:O42"/>
    <mergeCell ref="P42:Q42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B68:D68"/>
    <mergeCell ref="D63:E63"/>
    <mergeCell ref="A59:E59"/>
    <mergeCell ref="P58:Q58"/>
    <mergeCell ref="N59:O59"/>
    <mergeCell ref="P59:Q59"/>
    <mergeCell ref="A61:C61"/>
    <mergeCell ref="P61:Q61"/>
    <mergeCell ref="L56:M56"/>
    <mergeCell ref="N56:O56"/>
    <mergeCell ref="P56:Q56"/>
    <mergeCell ref="P57:Q57"/>
    <mergeCell ref="N37:O37"/>
    <mergeCell ref="L63:Q63"/>
    <mergeCell ref="H71:I71"/>
    <mergeCell ref="L64:Q64"/>
    <mergeCell ref="L59:M59"/>
    <mergeCell ref="N65:Q65"/>
    <mergeCell ref="M66:O66"/>
    <mergeCell ref="H70:I70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F75:G75"/>
    <mergeCell ref="F72:G72"/>
    <mergeCell ref="H72:I72"/>
    <mergeCell ref="F73:G73"/>
    <mergeCell ref="H73:I73"/>
    <mergeCell ref="F70:G70"/>
    <mergeCell ref="F71:G71"/>
    <mergeCell ref="F74:G74"/>
    <mergeCell ref="H74:I74"/>
  </mergeCells>
  <phoneticPr fontId="25" type="noConversion"/>
  <conditionalFormatting sqref="B14:Q16">
    <cfRule type="expression" dxfId="5" priority="3">
      <formula>WEEKDAY(B$14,2)&gt;5</formula>
    </cfRule>
  </conditionalFormatting>
  <conditionalFormatting sqref="B17:P19">
    <cfRule type="expression" dxfId="4" priority="2">
      <formula>WEEKDAY(B$17,2)&gt;5</formula>
    </cfRule>
  </conditionalFormatting>
  <conditionalFormatting sqref="Q21">
    <cfRule type="cellIs" dxfId="3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32"/>
  <sheetViews>
    <sheetView workbookViewId="0">
      <selection activeCell="I19" sqref="I19"/>
    </sheetView>
  </sheetViews>
  <sheetFormatPr baseColWidth="10" defaultRowHeight="12.75"/>
  <sheetData>
    <row r="1" spans="1:12">
      <c r="A1" s="12" t="s">
        <v>7</v>
      </c>
      <c r="B1" s="12" t="s">
        <v>20</v>
      </c>
      <c r="C1">
        <v>1</v>
      </c>
      <c r="D1">
        <v>0</v>
      </c>
      <c r="F1" s="16" t="s">
        <v>21</v>
      </c>
      <c r="G1" s="15" t="s">
        <v>22</v>
      </c>
      <c r="H1" s="15" t="s">
        <v>23</v>
      </c>
      <c r="I1" s="15" t="s">
        <v>24</v>
      </c>
      <c r="J1" s="15" t="s">
        <v>25</v>
      </c>
      <c r="K1" s="15" t="s">
        <v>26</v>
      </c>
      <c r="L1" s="15" t="s">
        <v>26</v>
      </c>
    </row>
    <row r="2" spans="1:12">
      <c r="A2" s="12" t="s">
        <v>8</v>
      </c>
      <c r="B2">
        <v>2013</v>
      </c>
      <c r="C2">
        <v>2</v>
      </c>
      <c r="D2">
        <v>1</v>
      </c>
      <c r="F2" s="16" t="s">
        <v>22</v>
      </c>
      <c r="H2" s="75"/>
    </row>
    <row r="3" spans="1:12">
      <c r="A3" s="12" t="s">
        <v>9</v>
      </c>
      <c r="B3">
        <v>2014</v>
      </c>
      <c r="C3">
        <v>3</v>
      </c>
      <c r="D3">
        <v>2</v>
      </c>
      <c r="F3" s="16" t="s">
        <v>23</v>
      </c>
      <c r="H3" s="76"/>
    </row>
    <row r="4" spans="1:12">
      <c r="A4" s="12" t="s">
        <v>10</v>
      </c>
      <c r="B4">
        <v>2015</v>
      </c>
      <c r="C4">
        <v>4</v>
      </c>
      <c r="D4">
        <v>3</v>
      </c>
      <c r="F4" s="16" t="s">
        <v>24</v>
      </c>
    </row>
    <row r="5" spans="1:12">
      <c r="A5" s="12" t="s">
        <v>11</v>
      </c>
      <c r="B5">
        <v>2016</v>
      </c>
      <c r="C5">
        <v>5</v>
      </c>
      <c r="D5">
        <v>4</v>
      </c>
      <c r="F5" s="16" t="s">
        <v>25</v>
      </c>
    </row>
    <row r="6" spans="1:12">
      <c r="A6" s="12" t="s">
        <v>12</v>
      </c>
      <c r="B6">
        <v>2017</v>
      </c>
      <c r="C6">
        <v>6</v>
      </c>
      <c r="D6">
        <v>5</v>
      </c>
      <c r="F6" s="16" t="s">
        <v>26</v>
      </c>
    </row>
    <row r="7" spans="1:12">
      <c r="A7" s="12" t="s">
        <v>13</v>
      </c>
      <c r="B7">
        <v>2018</v>
      </c>
      <c r="C7">
        <v>7</v>
      </c>
      <c r="D7">
        <v>6</v>
      </c>
      <c r="F7" s="16" t="s">
        <v>26</v>
      </c>
    </row>
    <row r="8" spans="1:12">
      <c r="A8" s="12" t="s">
        <v>14</v>
      </c>
      <c r="B8">
        <v>2019</v>
      </c>
      <c r="C8">
        <v>8</v>
      </c>
      <c r="D8">
        <v>7</v>
      </c>
    </row>
    <row r="9" spans="1:12">
      <c r="A9" s="12" t="s">
        <v>15</v>
      </c>
      <c r="B9">
        <v>2020</v>
      </c>
      <c r="C9">
        <v>9</v>
      </c>
      <c r="D9">
        <v>8</v>
      </c>
    </row>
    <row r="10" spans="1:12">
      <c r="A10" s="12" t="s">
        <v>16</v>
      </c>
      <c r="C10">
        <v>10</v>
      </c>
      <c r="D10">
        <v>9</v>
      </c>
    </row>
    <row r="11" spans="1:12">
      <c r="A11" s="12" t="s">
        <v>17</v>
      </c>
      <c r="C11">
        <v>11</v>
      </c>
      <c r="D11">
        <v>10</v>
      </c>
      <c r="F11" s="15" t="s">
        <v>27</v>
      </c>
    </row>
    <row r="12" spans="1:12">
      <c r="A12" s="12" t="s">
        <v>18</v>
      </c>
      <c r="C12">
        <v>12</v>
      </c>
      <c r="D12">
        <v>11</v>
      </c>
      <c r="F12" s="18">
        <v>42005</v>
      </c>
    </row>
    <row r="13" spans="1:12">
      <c r="A13" s="12" t="s">
        <v>19</v>
      </c>
      <c r="C13">
        <v>13</v>
      </c>
      <c r="D13">
        <v>12</v>
      </c>
      <c r="F13" s="18">
        <v>42036</v>
      </c>
    </row>
    <row r="14" spans="1:12">
      <c r="C14">
        <v>14</v>
      </c>
      <c r="D14">
        <v>13</v>
      </c>
      <c r="F14" s="18">
        <v>42064</v>
      </c>
    </row>
    <row r="15" spans="1:12">
      <c r="C15">
        <v>15</v>
      </c>
      <c r="D15">
        <v>14</v>
      </c>
      <c r="F15" s="18">
        <v>42095</v>
      </c>
    </row>
    <row r="16" spans="1:12">
      <c r="C16">
        <v>16</v>
      </c>
      <c r="D16">
        <v>15</v>
      </c>
      <c r="F16" s="18">
        <v>42125</v>
      </c>
    </row>
    <row r="17" spans="3:6">
      <c r="C17">
        <v>17</v>
      </c>
      <c r="D17">
        <v>16</v>
      </c>
      <c r="F17" s="18">
        <v>42156</v>
      </c>
    </row>
    <row r="18" spans="3:6">
      <c r="C18">
        <v>18</v>
      </c>
      <c r="D18">
        <v>17</v>
      </c>
      <c r="F18" s="18">
        <v>42186</v>
      </c>
    </row>
    <row r="19" spans="3:6">
      <c r="C19">
        <v>19</v>
      </c>
      <c r="D19">
        <v>18</v>
      </c>
      <c r="F19" s="18">
        <v>42217</v>
      </c>
    </row>
    <row r="20" spans="3:6">
      <c r="C20">
        <v>20</v>
      </c>
      <c r="D20">
        <v>19</v>
      </c>
      <c r="F20" s="18">
        <v>42248</v>
      </c>
    </row>
    <row r="21" spans="3:6">
      <c r="C21">
        <v>21</v>
      </c>
      <c r="D21">
        <v>20</v>
      </c>
      <c r="F21" s="18">
        <v>42278</v>
      </c>
    </row>
    <row r="22" spans="3:6">
      <c r="C22">
        <v>22</v>
      </c>
      <c r="D22">
        <v>21</v>
      </c>
      <c r="F22" s="18">
        <v>42309</v>
      </c>
    </row>
    <row r="23" spans="3:6">
      <c r="C23">
        <v>23</v>
      </c>
      <c r="D23">
        <v>22</v>
      </c>
      <c r="F23" s="18">
        <v>42339</v>
      </c>
    </row>
    <row r="24" spans="3:6">
      <c r="C24">
        <v>24</v>
      </c>
      <c r="D24">
        <v>23</v>
      </c>
      <c r="F24" s="18">
        <v>42370</v>
      </c>
    </row>
    <row r="25" spans="3:6">
      <c r="C25">
        <v>25</v>
      </c>
      <c r="D25">
        <v>24</v>
      </c>
      <c r="F25" s="18">
        <v>42401</v>
      </c>
    </row>
    <row r="26" spans="3:6">
      <c r="C26">
        <v>26</v>
      </c>
      <c r="D26">
        <v>25</v>
      </c>
    </row>
    <row r="27" spans="3:6">
      <c r="C27">
        <v>27</v>
      </c>
      <c r="D27">
        <v>26</v>
      </c>
    </row>
    <row r="28" spans="3:6">
      <c r="C28">
        <v>28</v>
      </c>
      <c r="D28">
        <v>27</v>
      </c>
    </row>
    <row r="29" spans="3:6">
      <c r="C29">
        <v>29</v>
      </c>
      <c r="D29">
        <v>28</v>
      </c>
    </row>
    <row r="30" spans="3:6">
      <c r="C30">
        <v>30</v>
      </c>
      <c r="D30">
        <v>29</v>
      </c>
    </row>
    <row r="31" spans="3:6">
      <c r="C31">
        <v>31</v>
      </c>
      <c r="D31">
        <v>30</v>
      </c>
    </row>
    <row r="32" spans="3:6">
      <c r="D32">
        <v>31</v>
      </c>
    </row>
  </sheetData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13</vt:i4>
      </vt:variant>
    </vt:vector>
  </HeadingPairs>
  <TitlesOfParts>
    <vt:vector size="27" baseType="lpstr">
      <vt:lpstr>Feuil1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Tables</vt:lpstr>
      <vt:lpstr>ANCOURS</vt:lpstr>
      <vt:lpstr>jours</vt:lpstr>
      <vt:lpstr>Août!Zone_d_impression</vt:lpstr>
      <vt:lpstr>Avril!Zone_d_impression</vt:lpstr>
      <vt:lpstr>Décembre!Zone_d_impression</vt:lpstr>
      <vt:lpstr>Février!Zone_d_impression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2015-02-28T17:39:12Z</cp:lastPrinted>
  <dcterms:created xsi:type="dcterms:W3CDTF">2013-01-31T17:31:35Z</dcterms:created>
  <dcterms:modified xsi:type="dcterms:W3CDTF">2015-03-28T21:07:59Z</dcterms:modified>
</cp:coreProperties>
</file>