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drawings/drawing7.xml" ContentType="application/vnd.openxmlformats-officedocument.drawing+xml"/>
  <Override PartName="/xl/tables/table6.xml" ContentType="application/vnd.openxmlformats-officedocument.spreadsheetml.table+xml"/>
  <Override PartName="/xl/drawings/drawing8.xml" ContentType="application/vnd.openxmlformats-officedocument.drawing+xml"/>
  <Override PartName="/xl/tables/table7.xml" ContentType="application/vnd.openxmlformats-officedocument.spreadsheetml.table+xml"/>
  <Override PartName="/xl/drawings/drawing9.xml" ContentType="application/vnd.openxmlformats-officedocument.drawing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9.xml" ContentType="application/vnd.openxmlformats-officedocument.spreadsheetml.table+xml"/>
  <Override PartName="/xl/drawings/drawing11.xml" ContentType="application/vnd.openxmlformats-officedocument.drawing+xml"/>
  <Override PartName="/xl/tables/table10.xml" ContentType="application/vnd.openxmlformats-officedocument.spreadsheetml.table+xml"/>
  <Override PartName="/xl/drawings/drawing12.xml" ContentType="application/vnd.openxmlformats-officedocument.drawing+xml"/>
  <Override PartName="/xl/tables/table11.xml" ContentType="application/vnd.openxmlformats-officedocument.spreadsheetml.table+xml"/>
  <Override PartName="/xl/drawings/drawing13.xml" ContentType="application/vnd.openxmlformats-officedocument.drawing+xml"/>
  <Override PartName="/xl/tables/table12.xml" ContentType="application/vnd.openxmlformats-officedocument.spreadsheetml.table+xml"/>
  <Override PartName="/xl/drawings/drawing14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/>
  <xr:revisionPtr revIDLastSave="0" documentId="13_ncr:1_{0C066900-076F-4C76-8EAA-D9E5DAF45D69}" xr6:coauthVersionLast="47" xr6:coauthVersionMax="47" xr10:uidLastSave="{00000000-0000-0000-0000-000000000000}"/>
  <workbookProtection workbookAlgorithmName="SHA-512" workbookHashValue="W4FG//YfXKedgYVPX6ZagpRXywQVwODIU2NuwJzi6gCbsWbhOZpDo6pFCIQzwwfURQxjgrfHrjGepo52+cKBnA==" workbookSaltValue="luzgVT5Mbh0syCf6y2TsDw==" workbookSpinCount="100000" lockStructure="1"/>
  <bookViews>
    <workbookView xWindow="-108" yWindow="-108" windowWidth="23256" windowHeight="13896" tabRatio="859" activeTab="2" xr2:uid="{00000000-000D-0000-FFFF-FFFF00000000}"/>
  </bookViews>
  <sheets>
    <sheet name="Page d'acceuil" sheetId="1" r:id="rId1"/>
    <sheet name="AIDE" sheetId="2" r:id="rId2"/>
    <sheet name="Tableau de bord" sheetId="4" r:id="rId3"/>
    <sheet name="JANVIER" sheetId="6" r:id="rId4"/>
    <sheet name="FEVRIER" sheetId="7" r:id="rId5"/>
    <sheet name="MARS" sheetId="8" r:id="rId6"/>
    <sheet name="AVRIL" sheetId="9" r:id="rId7"/>
    <sheet name="MAI" sheetId="10" r:id="rId8"/>
    <sheet name="JUIN" sheetId="11" r:id="rId9"/>
    <sheet name="JUILLET" sheetId="12" r:id="rId10"/>
    <sheet name="AOUT" sheetId="13" r:id="rId11"/>
    <sheet name="SEPTEMBRE" sheetId="5" r:id="rId12"/>
    <sheet name="OCTOBRE" sheetId="14" r:id="rId13"/>
    <sheet name="NOVEMBRE" sheetId="15" r:id="rId14"/>
    <sheet name="DECEMBRE" sheetId="16" r:id="rId15"/>
  </sheets>
  <definedNames>
    <definedName name="Segment_Libellé_des_opération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6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4" l="1"/>
  <c r="D61" i="8" l="1"/>
  <c r="G61" i="8"/>
  <c r="G61" i="7" l="1"/>
  <c r="D7" i="4" s="1"/>
  <c r="G61" i="6"/>
  <c r="C7" i="4" s="1"/>
  <c r="G61" i="16"/>
  <c r="N7" i="4" s="1"/>
  <c r="D61" i="16"/>
  <c r="N6" i="4" s="1"/>
  <c r="G61" i="15"/>
  <c r="M7" i="4" s="1"/>
  <c r="D61" i="15"/>
  <c r="M6" i="4" s="1"/>
  <c r="G61" i="14"/>
  <c r="L7" i="4" s="1"/>
  <c r="D61" i="14"/>
  <c r="L6" i="4" s="1"/>
  <c r="G61" i="5"/>
  <c r="K7" i="4" s="1"/>
  <c r="D61" i="5"/>
  <c r="K6" i="4" s="1"/>
  <c r="G61" i="13"/>
  <c r="J7" i="4" s="1"/>
  <c r="D61" i="13"/>
  <c r="J6" i="4" s="1"/>
  <c r="G61" i="12"/>
  <c r="I7" i="4" s="1"/>
  <c r="D61" i="12"/>
  <c r="I6" i="4" s="1"/>
  <c r="G61" i="11"/>
  <c r="H7" i="4" s="1"/>
  <c r="D61" i="11"/>
  <c r="H6" i="4" s="1"/>
  <c r="G61" i="10"/>
  <c r="G7" i="4" s="1"/>
  <c r="D61" i="10"/>
  <c r="G6" i="4" s="1"/>
  <c r="G61" i="9"/>
  <c r="F7" i="4" s="1"/>
  <c r="D61" i="9"/>
  <c r="F6" i="4" s="1"/>
  <c r="E7" i="4"/>
  <c r="E6" i="4"/>
  <c r="D61" i="7"/>
  <c r="D6" i="4" s="1"/>
  <c r="N8" i="4" l="1"/>
  <c r="M8" i="4"/>
  <c r="L8" i="4"/>
  <c r="K8" i="4"/>
  <c r="J8" i="4"/>
  <c r="I8" i="4"/>
  <c r="H8" i="4"/>
  <c r="G8" i="4"/>
  <c r="F8" i="4"/>
  <c r="E8" i="4"/>
  <c r="D8" i="4"/>
  <c r="D61" i="6"/>
  <c r="C6" i="4" s="1"/>
  <c r="C10" i="4" l="1"/>
  <c r="K9" i="6" s="1"/>
  <c r="B1" i="1"/>
  <c r="I9" i="7" l="1"/>
  <c r="D5" i="4"/>
  <c r="D10" i="4" s="1"/>
  <c r="I9" i="8" s="1"/>
  <c r="C8" i="4"/>
  <c r="K9" i="7" l="1"/>
  <c r="E5" i="4"/>
  <c r="E10" i="4" s="1"/>
  <c r="K9" i="8" l="1"/>
  <c r="I9" i="9"/>
  <c r="F5" i="4"/>
  <c r="F10" i="4" s="1"/>
  <c r="K9" i="9" l="1"/>
  <c r="I9" i="10"/>
  <c r="G5" i="4"/>
  <c r="G10" i="4" s="1"/>
  <c r="H5" i="4" s="1"/>
  <c r="H10" i="4" s="1"/>
  <c r="K9" i="11" l="1"/>
  <c r="I9" i="12"/>
  <c r="K9" i="10"/>
  <c r="I9" i="11"/>
  <c r="I5" i="4"/>
  <c r="I10" i="4" s="1"/>
  <c r="K9" i="12" l="1"/>
  <c r="I9" i="13"/>
  <c r="J5" i="4"/>
  <c r="J10" i="4" s="1"/>
  <c r="K9" i="13" l="1"/>
  <c r="I9" i="5"/>
  <c r="K5" i="4"/>
  <c r="K10" i="4" s="1"/>
  <c r="K9" i="5" l="1"/>
  <c r="I9" i="14"/>
  <c r="L5" i="4"/>
  <c r="L10" i="4" s="1"/>
  <c r="K9" i="14" l="1"/>
  <c r="I9" i="15"/>
  <c r="M5" i="4"/>
  <c r="M10" i="4" s="1"/>
  <c r="K9" i="15" l="1"/>
  <c r="I9" i="16"/>
  <c r="N5" i="4"/>
  <c r="N10" i="4" s="1"/>
  <c r="K9" i="16" s="1"/>
</calcChain>
</file>

<file path=xl/sharedStrings.xml><?xml version="1.0" encoding="utf-8"?>
<sst xmlns="http://schemas.openxmlformats.org/spreadsheetml/2006/main" count="228" uniqueCount="62">
  <si>
    <t xml:space="preserve"> </t>
  </si>
  <si>
    <t xml:space="preserve">Libellé des opérations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</si>
  <si>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</si>
  <si>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</si>
  <si>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</si>
  <si>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</si>
  <si>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</si>
  <si>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</si>
  <si>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</si>
  <si>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</si>
  <si>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</si>
  <si>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</si>
  <si>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</si>
  <si>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</si>
  <si>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DÉBUT DU MOIS (1)</t>
  </si>
  <si>
    <t>TOTAL ENCAISSEMENTS (2)</t>
  </si>
  <si>
    <t>TOTAL DÉCAISSEMENTS (3)</t>
  </si>
  <si>
    <t>VARIATION (4) = (2) - (3)</t>
  </si>
  <si>
    <t>SOLDE DE TRÉSORERIE (Fin du mois) = (5) = (1)+(2)-(3)</t>
  </si>
  <si>
    <t xml:space="preserve">Les résultats s'affichent dans les zones : </t>
  </si>
  <si>
    <t xml:space="preserve">Date de l'opération </t>
  </si>
  <si>
    <t xml:space="preserve">Montant </t>
  </si>
  <si>
    <t>Total</t>
  </si>
  <si>
    <t>Montant</t>
  </si>
  <si>
    <t>Remplissez vos données dans les zones :</t>
  </si>
  <si>
    <t>Adresse</t>
  </si>
  <si>
    <t>Téléphone</t>
  </si>
  <si>
    <t>Forme juridique</t>
  </si>
  <si>
    <t>Dénomination sociale</t>
  </si>
  <si>
    <t>RCCM</t>
  </si>
  <si>
    <t>SCIEN/SCIET</t>
  </si>
  <si>
    <t>NIU</t>
  </si>
  <si>
    <t>Préparé par</t>
  </si>
  <si>
    <t>Transféré à</t>
  </si>
  <si>
    <t>Mme XXXXXXXXXXXXX</t>
  </si>
  <si>
    <t>Signature</t>
  </si>
  <si>
    <t>Activités</t>
  </si>
  <si>
    <t>Date création de l'entreprise</t>
  </si>
  <si>
    <t>Solde de trésorerie</t>
  </si>
  <si>
    <t>Solde du mois précédent</t>
  </si>
  <si>
    <t>Journal de Caisse_Janvier 2025</t>
  </si>
  <si>
    <t>Journal de Caisse_Février 2025</t>
  </si>
  <si>
    <t>Journal de Caisse_Mars 2025</t>
  </si>
  <si>
    <t>Journal de Caisse_Avril 2025</t>
  </si>
  <si>
    <t>Journal de Caisse_Mai 2025</t>
  </si>
  <si>
    <t>Journal de Caisse_Juin 2025</t>
  </si>
  <si>
    <t>Journal de Caisse_Juillet 2025</t>
  </si>
  <si>
    <t>Journal de Caisse_Août 2025</t>
  </si>
  <si>
    <t>Journal de Caisse_Septembre 2025</t>
  </si>
  <si>
    <t>Journal de Caisse_Octobre 2025</t>
  </si>
  <si>
    <t>Journal de Caisse_Novembre 2025</t>
  </si>
  <si>
    <t>Journal de Caisse_Décembre 2025</t>
  </si>
  <si>
    <t>Designation  (encaissements) :</t>
  </si>
  <si>
    <t>Designation (décaissements) :</t>
  </si>
  <si>
    <t>Imputation Centre de cout (encaissement)</t>
  </si>
  <si>
    <t>Imputation Centre de cout (decaissement)</t>
  </si>
  <si>
    <t xml:space="preserve">DIRECTION FINANCIERE </t>
  </si>
  <si>
    <t>Geslog</t>
  </si>
  <si>
    <t xml:space="preserve">Paiement facture jnavier mise a disposition du personnel </t>
  </si>
  <si>
    <t xml:space="preserve">Achat Tol </t>
  </si>
  <si>
    <t>DMC</t>
  </si>
  <si>
    <t>Solde 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</si>
</sst>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_€_-;\-* #,##0.00\ _€_-;_-* &quot;-&quot;??\ _€_-;_-@_-"/>
    <numFmt numFmtId="166" formatCode="#,##0.00\ &quot;€&quot;"/>
    <numFmt numFmtId="167" formatCode="#,##0\ _€"/>
    <numFmt numFmtId="168" formatCode="_-* #,##0\ _€_-;\-* #,##0\ _€_-;_-* &quot;-&quot;??\ _€_-;_-@_-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0"/>
      <name val="Arial"/>
      <family val="2"/>
    </font>
    <font>
      <b/>
      <sz val="14"/>
      <color rgb="FF990033"/>
      <name val="Arial"/>
      <family val="2"/>
    </font>
    <font>
      <b/>
      <sz val="24"/>
      <color theme="0"/>
      <name val="Arial"/>
      <family val="2"/>
    </font>
    <font>
      <b/>
      <sz val="16"/>
      <color rgb="FF215868"/>
      <name val="Arial"/>
      <family val="2"/>
    </font>
    <font>
      <sz val="10"/>
      <name val="Arial"/>
      <family val="2"/>
    </font>
    <font>
      <b/>
      <sz val="10"/>
      <color rgb="FF215868"/>
      <name val="Arial"/>
      <family val="2"/>
    </font>
    <font>
      <sz val="11"/>
      <color rgb="FF31849B"/>
      <name val="Arial"/>
      <family val="2"/>
    </font>
    <font>
      <b/>
      <sz val="12"/>
      <color indexed="52"/>
      <name val="Arial"/>
      <family val="2"/>
    </font>
    <font>
      <b/>
      <sz val="12"/>
      <color rgb="FFFF9429"/>
      <name val="Arial"/>
      <family val="2"/>
    </font>
    <font>
      <b/>
      <sz val="11"/>
      <color theme="9" tint="-0.249977111117893"/>
      <name val="Arial"/>
      <family val="2"/>
    </font>
    <font>
      <b/>
      <sz val="10"/>
      <color rgb="FF990033"/>
      <name val="Arial"/>
      <family val="2"/>
    </font>
    <font>
      <b/>
      <sz val="12"/>
      <color rgb="FF582800"/>
      <name val="Arial"/>
      <family val="2"/>
    </font>
    <font>
      <b/>
      <sz val="12"/>
      <color theme="7" tint="0.79998168889431442"/>
      <name val="Arial"/>
      <family val="2"/>
    </font>
    <font>
      <b/>
      <sz val="10"/>
      <color indexed="21"/>
      <name val="Arial"/>
      <family val="2"/>
    </font>
    <font>
      <sz val="10"/>
      <color indexed="21"/>
      <name val="Arial"/>
      <family val="2"/>
    </font>
    <font>
      <b/>
      <sz val="11"/>
      <color rgb="FF990033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2"/>
      <color theme="0" tint="-0.34998626667073579"/>
      <name val="Arial"/>
      <family val="2"/>
    </font>
    <font>
      <b/>
      <sz val="10"/>
      <color rgb="FF002060"/>
      <name val="Arial"/>
      <family val="2"/>
    </font>
    <font>
      <b/>
      <sz val="16"/>
      <color theme="0"/>
      <name val="Arial"/>
      <family val="2"/>
    </font>
    <font>
      <b/>
      <sz val="12"/>
      <color rgb="FF002060"/>
      <name val="Arial"/>
      <family val="2"/>
    </font>
    <font>
      <u/>
      <sz val="11"/>
      <color theme="10"/>
      <name val="Calibri"/>
      <family val="2"/>
      <scheme val="minor"/>
    </font>
    <font>
      <u/>
      <sz val="16"/>
      <color theme="0"/>
      <name val="Arial"/>
      <family val="2"/>
    </font>
    <font>
      <b/>
      <sz val="11"/>
      <color indexed="8"/>
      <name val="Arial"/>
      <family val="2"/>
    </font>
    <font>
      <b/>
      <sz val="36"/>
      <color rgb="FF002060"/>
      <name val="Arial"/>
      <family val="2"/>
    </font>
    <font>
      <b/>
      <sz val="48"/>
      <color rgb="FFFF0000"/>
      <name val="Arial"/>
      <family val="2"/>
    </font>
    <font>
      <b/>
      <sz val="16"/>
      <color rgb="FF002060"/>
      <name val="Arial"/>
      <family val="2"/>
    </font>
    <font>
      <sz val="9"/>
      <color theme="1"/>
      <name val="Cambria"/>
      <family val="1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0"/>
      <color rgb="FF002060"/>
      <name val="Arial"/>
      <family val="2"/>
    </font>
    <font>
      <b/>
      <sz val="12"/>
      <color rgb="FF800000"/>
      <name val="Arial"/>
      <family val="2"/>
    </font>
    <font>
      <sz val="12"/>
      <color theme="1"/>
      <name val="Cambria"/>
      <family val="1"/>
    </font>
    <font>
      <b/>
      <sz val="20"/>
      <color theme="5"/>
      <name val="Cambria"/>
      <family val="1"/>
    </font>
    <font>
      <b/>
      <sz val="12"/>
      <color theme="0"/>
      <name val="Cambria"/>
      <family val="1"/>
    </font>
    <font>
      <sz val="11"/>
      <color theme="1"/>
      <name val="Cambria"/>
      <family val="1"/>
    </font>
    <font>
      <b/>
      <sz val="11"/>
      <color theme="0"/>
      <name val="Cambria"/>
      <family val="1"/>
    </font>
    <font>
      <b/>
      <sz val="11"/>
      <color rgb="FF002060"/>
      <name val="Cambria"/>
      <family val="1"/>
    </font>
    <font>
      <b/>
      <sz val="20"/>
      <color rgb="FFFF0000"/>
      <name val="Arial"/>
      <family val="2"/>
    </font>
    <font>
      <b/>
      <sz val="10"/>
      <color rgb="FF002060"/>
      <name val="Arial"/>
    </font>
  </fonts>
  <fills count="20">
    <fill>
      <patternFill patternType="none"/>
    </fill>
    <fill>
      <patternFill patternType="gray125"/>
    </fill>
    <fill>
      <patternFill patternType="solid">
        <fgColor rgb="FF8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D85D"/>
        <bgColor indexed="64"/>
      </patternFill>
    </fill>
    <fill>
      <patternFill patternType="solid">
        <fgColor rgb="FF00BB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F6B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22">
    <border>
      <left/>
      <right/>
      <top/>
      <bottom/>
      <diagonal/>
    </border>
    <border>
      <left style="hair">
        <color rgb="FF990033"/>
      </left>
      <right style="hair">
        <color rgb="FF990033"/>
      </right>
      <top style="hair">
        <color rgb="FF990033"/>
      </top>
      <bottom style="hair">
        <color rgb="FF99003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009999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44" fontId="1" fillId="0" borderId="0" applyFont="0" applyFill="0" applyBorder="0" applyAlignment="0" applyProtection="0"/>
    <xf numFmtId="0" fontId="6" fillId="3" borderId="0"/>
    <xf numFmtId="0" fontId="7" fillId="0" borderId="0"/>
    <xf numFmtId="0" fontId="8" fillId="3" borderId="0"/>
    <xf numFmtId="0" fontId="9" fillId="3" borderId="0"/>
    <xf numFmtId="0" fontId="11" fillId="3" borderId="0">
      <alignment horizontal="left" indent="4"/>
    </xf>
    <xf numFmtId="0" fontId="14" fillId="5" borderId="2" applyNumberFormat="0" applyProtection="0"/>
    <xf numFmtId="166" fontId="19" fillId="6" borderId="2" applyNumberFormat="0" applyProtection="0"/>
    <xf numFmtId="165" fontId="1" fillId="0" borderId="0" applyFont="0" applyFill="0" applyBorder="0" applyAlignment="0" applyProtection="0"/>
    <xf numFmtId="0" fontId="25" fillId="0" borderId="0" applyNumberFormat="0" applyFill="0" applyBorder="0" applyAlignment="0" applyProtection="0"/>
    <xf numFmtId="165" fontId="1" fillId="0" borderId="0" applyFont="0" applyFill="0" applyBorder="0" applyAlignment="0" applyProtection="0"/>
  </cellStyleXfs>
  <cellXfs count="189">
    <xf numFmtId="0" fontId="0" fillId="0" borderId="0" xfId="0"/>
    <xf numFmtId="0" fontId="2" fillId="3" borderId="0" xfId="0" applyFont="1" applyFill="1"/>
    <xf numFmtId="0" fontId="1" fillId="3" borderId="0" xfId="0" applyFont="1" applyFill="1"/>
    <xf numFmtId="0" fontId="1" fillId="3" borderId="0" xfId="0" applyFont="1" applyFill="1" applyAlignment="1"/>
    <xf numFmtId="0" fontId="4" fillId="3" borderId="0" xfId="0" applyFont="1" applyFill="1"/>
    <xf numFmtId="0" fontId="5" fillId="2" borderId="1" xfId="0" applyFont="1" applyFill="1" applyBorder="1" applyAlignment="1" applyProtection="1">
      <alignment horizontal="left"/>
      <protection hidden="1"/>
    </xf>
    <xf numFmtId="0" fontId="0" fillId="3" borderId="0" xfId="0" applyFill="1"/>
    <xf numFmtId="0" fontId="6" fillId="3" borderId="0" xfId="2" applyFill="1" applyAlignment="1" applyProtection="1">
      <alignment vertical="top"/>
      <protection hidden="1"/>
    </xf>
    <xf numFmtId="0" fontId="7" fillId="3" borderId="0" xfId="3" applyFill="1" applyAlignment="1" applyProtection="1">
      <alignment vertical="top"/>
      <protection hidden="1"/>
    </xf>
    <xf numFmtId="0" fontId="0" fillId="3" borderId="0" xfId="0" applyFill="1" applyAlignment="1" applyProtection="1">
      <alignment vertical="top"/>
      <protection hidden="1"/>
    </xf>
    <xf numFmtId="0" fontId="7" fillId="3" borderId="0" xfId="3" applyFill="1" applyProtection="1">
      <protection hidden="1"/>
    </xf>
    <xf numFmtId="0" fontId="8" fillId="3" borderId="0" xfId="4" applyFill="1" applyProtection="1">
      <protection hidden="1"/>
    </xf>
    <xf numFmtId="0" fontId="0" fillId="3" borderId="0" xfId="0" applyFill="1" applyProtection="1">
      <protection hidden="1"/>
    </xf>
    <xf numFmtId="0" fontId="9" fillId="3" borderId="0" xfId="5" applyFill="1" applyProtection="1">
      <protection hidden="1"/>
    </xf>
    <xf numFmtId="0" fontId="10" fillId="3" borderId="0" xfId="3" applyFont="1" applyFill="1" applyAlignment="1" applyProtection="1">
      <alignment horizontal="left" indent="4"/>
      <protection hidden="1"/>
    </xf>
    <xf numFmtId="0" fontId="11" fillId="3" borderId="0" xfId="6" applyFill="1" applyProtection="1">
      <alignment horizontal="left" indent="4"/>
      <protection hidden="1"/>
    </xf>
    <xf numFmtId="0" fontId="12" fillId="3" borderId="0" xfId="5" applyFont="1" applyFill="1" applyProtection="1">
      <protection hidden="1"/>
    </xf>
    <xf numFmtId="0" fontId="13" fillId="3" borderId="0" xfId="3" applyFont="1" applyFill="1" applyProtection="1">
      <protection hidden="1"/>
    </xf>
    <xf numFmtId="0" fontId="16" fillId="3" borderId="0" xfId="3" applyFont="1" applyFill="1" applyProtection="1">
      <protection hidden="1"/>
    </xf>
    <xf numFmtId="0" fontId="17" fillId="3" borderId="0" xfId="3" applyFont="1" applyFill="1" applyProtection="1">
      <protection hidden="1"/>
    </xf>
    <xf numFmtId="0" fontId="18" fillId="3" borderId="0" xfId="5" applyFont="1" applyFill="1" applyProtection="1">
      <protection hidden="1"/>
    </xf>
    <xf numFmtId="0" fontId="20" fillId="3" borderId="0" xfId="0" applyFont="1" applyFill="1"/>
    <xf numFmtId="0" fontId="21" fillId="3" borderId="0" xfId="0" applyFont="1" applyFill="1" applyBorder="1" applyAlignment="1">
      <alignment vertical="center"/>
    </xf>
    <xf numFmtId="0" fontId="21" fillId="3" borderId="0" xfId="0" applyNumberFormat="1" applyFont="1" applyFill="1"/>
    <xf numFmtId="0" fontId="20" fillId="3" borderId="0" xfId="0" applyFont="1" applyFill="1" applyBorder="1"/>
    <xf numFmtId="166" fontId="24" fillId="3" borderId="0" xfId="0" applyNumberFormat="1" applyFont="1" applyFill="1" applyBorder="1" applyAlignment="1">
      <alignment wrapText="1"/>
    </xf>
    <xf numFmtId="166" fontId="24" fillId="10" borderId="6" xfId="0" applyNumberFormat="1" applyFont="1" applyFill="1" applyBorder="1" applyAlignment="1">
      <alignment horizontal="left" vertical="center" wrapText="1"/>
    </xf>
    <xf numFmtId="166" fontId="24" fillId="9" borderId="6" xfId="0" applyNumberFormat="1" applyFont="1" applyFill="1" applyBorder="1" applyAlignment="1">
      <alignment horizontal="left" vertical="center" wrapText="1"/>
    </xf>
    <xf numFmtId="166" fontId="24" fillId="7" borderId="6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left"/>
    </xf>
    <xf numFmtId="166" fontId="24" fillId="10" borderId="4" xfId="0" applyNumberFormat="1" applyFont="1" applyFill="1" applyBorder="1" applyAlignment="1">
      <alignment horizontal="left" vertical="center" wrapText="1"/>
    </xf>
    <xf numFmtId="166" fontId="24" fillId="9" borderId="4" xfId="0" applyNumberFormat="1" applyFont="1" applyFill="1" applyBorder="1" applyAlignment="1">
      <alignment horizontal="left" vertical="center" wrapText="1"/>
    </xf>
    <xf numFmtId="166" fontId="24" fillId="7" borderId="4" xfId="0" applyNumberFormat="1" applyFont="1" applyFill="1" applyBorder="1" applyAlignment="1">
      <alignment horizontal="left" vertical="center" wrapText="1"/>
    </xf>
    <xf numFmtId="0" fontId="23" fillId="11" borderId="7" xfId="0" quotePrefix="1" applyFont="1" applyFill="1" applyBorder="1" applyAlignment="1">
      <alignment horizontal="center" vertical="center" wrapText="1"/>
    </xf>
    <xf numFmtId="0" fontId="26" fillId="11" borderId="4" xfId="10" applyFont="1" applyFill="1" applyBorder="1" applyAlignment="1" applyProtection="1">
      <alignment horizontal="center" vertical="center"/>
      <protection locked="0"/>
    </xf>
    <xf numFmtId="166" fontId="24" fillId="12" borderId="6" xfId="0" applyNumberFormat="1" applyFont="1" applyFill="1" applyBorder="1" applyAlignment="1">
      <alignment horizontal="left" vertical="center" wrapText="1"/>
    </xf>
    <xf numFmtId="166" fontId="24" fillId="12" borderId="4" xfId="0" applyNumberFormat="1" applyFont="1" applyFill="1" applyBorder="1" applyAlignment="1">
      <alignment horizontal="left" vertical="center" wrapText="1"/>
    </xf>
    <xf numFmtId="0" fontId="7" fillId="3" borderId="4" xfId="3" applyFill="1" applyBorder="1" applyProtection="1">
      <protection hidden="1"/>
    </xf>
    <xf numFmtId="0" fontId="15" fillId="4" borderId="4" xfId="7" applyFont="1" applyFill="1" applyBorder="1" applyProtection="1">
      <protection locked="0"/>
    </xf>
    <xf numFmtId="0" fontId="0" fillId="11" borderId="0" xfId="0" applyFill="1"/>
    <xf numFmtId="44" fontId="28" fillId="3" borderId="0" xfId="1" applyFont="1" applyFill="1" applyAlignment="1">
      <alignment horizontal="center" vertical="center"/>
    </xf>
    <xf numFmtId="14" fontId="3" fillId="13" borderId="0" xfId="0" applyNumberFormat="1" applyFont="1" applyFill="1" applyAlignment="1">
      <alignment horizontal="center" vertical="center"/>
    </xf>
    <xf numFmtId="0" fontId="1" fillId="13" borderId="0" xfId="0" applyFont="1" applyFill="1" applyAlignment="1"/>
    <xf numFmtId="167" fontId="24" fillId="4" borderId="8" xfId="0" applyNumberFormat="1" applyFont="1" applyFill="1" applyBorder="1" applyAlignment="1" applyProtection="1">
      <alignment horizontal="center" vertical="center"/>
      <protection locked="0"/>
    </xf>
    <xf numFmtId="167" fontId="24" fillId="12" borderId="8" xfId="0" applyNumberFormat="1" applyFont="1" applyFill="1" applyBorder="1" applyAlignment="1">
      <alignment horizontal="center" vertical="center"/>
    </xf>
    <xf numFmtId="167" fontId="24" fillId="10" borderId="6" xfId="0" applyNumberFormat="1" applyFont="1" applyFill="1" applyBorder="1" applyAlignment="1">
      <alignment horizontal="center" vertical="center" wrapText="1"/>
    </xf>
    <xf numFmtId="167" fontId="24" fillId="9" borderId="6" xfId="0" applyNumberFormat="1" applyFont="1" applyFill="1" applyBorder="1" applyAlignment="1">
      <alignment horizontal="center" vertical="center" wrapText="1"/>
    </xf>
    <xf numFmtId="167" fontId="24" fillId="7" borderId="6" xfId="0" applyNumberFormat="1" applyFont="1" applyFill="1" applyBorder="1" applyAlignment="1">
      <alignment horizontal="center" vertical="center" wrapText="1"/>
    </xf>
    <xf numFmtId="167" fontId="24" fillId="12" borderId="6" xfId="0" applyNumberFormat="1" applyFont="1" applyFill="1" applyBorder="1" applyAlignment="1">
      <alignment horizontal="center" vertical="center" wrapText="1"/>
    </xf>
    <xf numFmtId="164" fontId="28" fillId="3" borderId="0" xfId="1" applyNumberFormat="1" applyFont="1" applyFill="1" applyAlignment="1">
      <alignment horizontal="center" vertical="center"/>
    </xf>
    <xf numFmtId="164" fontId="30" fillId="3" borderId="0" xfId="1" applyNumberFormat="1" applyFont="1" applyFill="1" applyAlignment="1">
      <alignment horizontal="center" vertical="center"/>
    </xf>
    <xf numFmtId="0" fontId="31" fillId="0" borderId="9" xfId="0" applyFont="1" applyBorder="1"/>
    <xf numFmtId="0" fontId="31" fillId="0" borderId="0" xfId="0" applyFont="1" applyBorder="1"/>
    <xf numFmtId="0" fontId="32" fillId="0" borderId="0" xfId="0" applyFont="1"/>
    <xf numFmtId="0" fontId="31" fillId="0" borderId="0" xfId="0" applyFont="1"/>
    <xf numFmtId="0" fontId="31" fillId="0" borderId="10" xfId="0" applyFont="1" applyBorder="1"/>
    <xf numFmtId="0" fontId="31" fillId="0" borderId="1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1" fillId="0" borderId="16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0" xfId="0" applyFont="1" applyBorder="1" applyAlignment="1">
      <alignment vertical="center"/>
    </xf>
    <xf numFmtId="0" fontId="31" fillId="0" borderId="10" xfId="0" quotePrefix="1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0" fillId="3" borderId="0" xfId="0" applyFill="1" applyAlignment="1">
      <alignment horizontal="left" vertical="center"/>
    </xf>
    <xf numFmtId="0" fontId="0" fillId="0" borderId="0" xfId="0" applyFill="1"/>
    <xf numFmtId="0" fontId="22" fillId="7" borderId="18" xfId="0" applyFont="1" applyFill="1" applyBorder="1" applyAlignment="1">
      <alignment horizontal="center" vertical="center"/>
    </xf>
    <xf numFmtId="167" fontId="22" fillId="7" borderId="19" xfId="0" applyNumberFormat="1" applyFont="1" applyFill="1" applyBorder="1" applyAlignment="1">
      <alignment horizontal="center" vertical="center"/>
    </xf>
    <xf numFmtId="167" fontId="22" fillId="7" borderId="20" xfId="0" applyNumberFormat="1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left" vertical="center"/>
    </xf>
    <xf numFmtId="0" fontId="31" fillId="0" borderId="10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1" fillId="0" borderId="10" xfId="0" quotePrefix="1" applyFont="1" applyBorder="1" applyAlignment="1">
      <alignment horizontal="left" vertical="center"/>
    </xf>
    <xf numFmtId="0" fontId="22" fillId="7" borderId="21" xfId="0" applyFont="1" applyFill="1" applyBorder="1" applyAlignment="1">
      <alignment horizontal="center" vertical="center"/>
    </xf>
    <xf numFmtId="167" fontId="22" fillId="7" borderId="21" xfId="0" applyNumberFormat="1" applyFont="1" applyFill="1" applyBorder="1" applyAlignment="1">
      <alignment horizontal="center" vertical="center"/>
    </xf>
    <xf numFmtId="167" fontId="22" fillId="7" borderId="10" xfId="0" applyNumberFormat="1" applyFont="1" applyFill="1" applyBorder="1" applyAlignment="1">
      <alignment horizontal="center" vertical="center"/>
    </xf>
    <xf numFmtId="0" fontId="22" fillId="7" borderId="21" xfId="0" applyFont="1" applyFill="1" applyBorder="1" applyAlignment="1">
      <alignment horizontal="left" vertical="center"/>
    </xf>
    <xf numFmtId="166" fontId="37" fillId="3" borderId="6" xfId="0" applyNumberFormat="1" applyFont="1" applyFill="1" applyBorder="1" applyAlignment="1" applyProtection="1">
      <alignment horizontal="left"/>
      <protection locked="0"/>
    </xf>
    <xf numFmtId="166" fontId="37" fillId="3" borderId="6" xfId="0" applyNumberFormat="1" applyFont="1" applyFill="1" applyBorder="1" applyAlignment="1" applyProtection="1">
      <alignment horizontal="left" vertical="center"/>
      <protection locked="0"/>
    </xf>
    <xf numFmtId="167" fontId="37" fillId="8" borderId="6" xfId="0" applyNumberFormat="1" applyFont="1" applyFill="1" applyBorder="1" applyAlignment="1" applyProtection="1">
      <alignment horizontal="right" vertical="center"/>
      <protection locked="0"/>
    </xf>
    <xf numFmtId="167" fontId="37" fillId="8" borderId="6" xfId="0" applyNumberFormat="1" applyFont="1" applyFill="1" applyBorder="1" applyAlignment="1" applyProtection="1">
      <alignment horizontal="center" vertical="center"/>
      <protection locked="0"/>
    </xf>
    <xf numFmtId="166" fontId="37" fillId="3" borderId="5" xfId="0" applyNumberFormat="1" applyFont="1" applyFill="1" applyBorder="1" applyAlignment="1" applyProtection="1">
      <alignment horizontal="left" vertical="center"/>
      <protection locked="0"/>
    </xf>
    <xf numFmtId="167" fontId="37" fillId="8" borderId="5" xfId="0" applyNumberFormat="1" applyFont="1" applyFill="1" applyBorder="1" applyAlignment="1" applyProtection="1">
      <alignment horizontal="center" vertical="center"/>
      <protection locked="0"/>
    </xf>
    <xf numFmtId="167" fontId="37" fillId="8" borderId="17" xfId="0" applyNumberFormat="1" applyFont="1" applyFill="1" applyBorder="1" applyAlignment="1" applyProtection="1">
      <alignment horizontal="center" vertical="center"/>
      <protection locked="0"/>
    </xf>
    <xf numFmtId="167" fontId="37" fillId="8" borderId="0" xfId="0" applyNumberFormat="1" applyFont="1" applyFill="1" applyBorder="1" applyAlignment="1" applyProtection="1">
      <alignment horizontal="center" vertical="center"/>
      <protection locked="0"/>
    </xf>
    <xf numFmtId="14" fontId="37" fillId="3" borderId="6" xfId="0" applyNumberFormat="1" applyFont="1" applyFill="1" applyBorder="1" applyAlignment="1" applyProtection="1">
      <alignment horizontal="center" vertical="center"/>
      <protection locked="0"/>
    </xf>
    <xf numFmtId="14" fontId="37" fillId="3" borderId="5" xfId="0" applyNumberFormat="1" applyFont="1" applyFill="1" applyBorder="1" applyAlignment="1" applyProtection="1">
      <alignment horizontal="center" vertical="center"/>
      <protection locked="0"/>
    </xf>
    <xf numFmtId="166" fontId="37" fillId="3" borderId="5" xfId="0" applyNumberFormat="1" applyFont="1" applyFill="1" applyBorder="1" applyAlignment="1" applyProtection="1">
      <alignment horizontal="left"/>
      <protection locked="0"/>
    </xf>
    <xf numFmtId="167" fontId="37" fillId="8" borderId="5" xfId="0" applyNumberFormat="1" applyFont="1" applyFill="1" applyBorder="1" applyAlignment="1" applyProtection="1">
      <alignment horizontal="right" vertical="center"/>
      <protection locked="0"/>
    </xf>
    <xf numFmtId="0" fontId="19" fillId="13" borderId="1" xfId="0" applyFont="1" applyFill="1" applyBorder="1" applyAlignment="1" applyProtection="1">
      <alignment horizontal="left" vertical="center"/>
      <protection hidden="1"/>
    </xf>
    <xf numFmtId="44" fontId="38" fillId="3" borderId="1" xfId="1" applyFont="1" applyFill="1" applyBorder="1" applyAlignment="1" applyProtection="1">
      <alignment vertical="center"/>
      <protection locked="0"/>
    </xf>
    <xf numFmtId="44" fontId="38" fillId="3" borderId="1" xfId="1" quotePrefix="1" applyFont="1" applyFill="1" applyBorder="1" applyAlignment="1" applyProtection="1">
      <alignment vertical="center"/>
      <protection locked="0"/>
    </xf>
    <xf numFmtId="14" fontId="38" fillId="3" borderId="1" xfId="1" applyNumberFormat="1" applyFont="1" applyFill="1" applyBorder="1" applyAlignment="1" applyProtection="1">
      <alignment horizontal="left" vertical="center"/>
      <protection locked="0"/>
    </xf>
    <xf numFmtId="0" fontId="35" fillId="0" borderId="0" xfId="0" applyFont="1" applyFill="1" applyBorder="1" applyAlignment="1">
      <alignment horizontal="left" vertical="center"/>
    </xf>
    <xf numFmtId="164" fontId="33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/>
    <xf numFmtId="17" fontId="29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horizontal="left" vertical="center"/>
    </xf>
    <xf numFmtId="168" fontId="33" fillId="0" borderId="0" xfId="11" applyNumberFormat="1" applyFont="1" applyFill="1" applyBorder="1" applyAlignment="1">
      <alignment horizontal="center" vertical="center"/>
    </xf>
    <xf numFmtId="0" fontId="34" fillId="0" borderId="0" xfId="0" applyFont="1" applyFill="1" applyBorder="1"/>
    <xf numFmtId="168" fontId="34" fillId="0" borderId="0" xfId="11" applyNumberFormat="1" applyFont="1" applyFill="1" applyBorder="1" applyAlignment="1">
      <alignment horizontal="center" vertical="center"/>
    </xf>
    <xf numFmtId="0" fontId="42" fillId="3" borderId="0" xfId="0" applyFont="1" applyFill="1"/>
    <xf numFmtId="0" fontId="42" fillId="3" borderId="0" xfId="0" applyFont="1" applyFill="1" applyAlignment="1">
      <alignment horizontal="center" vertical="center"/>
    </xf>
    <xf numFmtId="0" fontId="42" fillId="3" borderId="0" xfId="0" applyFont="1" applyFill="1" applyAlignment="1">
      <alignment horizontal="left" vertical="center"/>
    </xf>
    <xf numFmtId="168" fontId="27" fillId="0" borderId="0" xfId="11" applyNumberFormat="1" applyFont="1" applyFill="1" applyBorder="1" applyAlignment="1">
      <alignment horizontal="center" vertical="center"/>
    </xf>
    <xf numFmtId="168" fontId="36" fillId="0" borderId="0" xfId="11" applyNumberFormat="1" applyFont="1" applyFill="1" applyBorder="1" applyAlignment="1">
      <alignment horizontal="center" vertical="center"/>
    </xf>
    <xf numFmtId="167" fontId="22" fillId="7" borderId="19" xfId="0" applyNumberFormat="1" applyFont="1" applyFill="1" applyBorder="1" applyAlignment="1">
      <alignment horizontal="right" vertical="center"/>
    </xf>
    <xf numFmtId="0" fontId="31" fillId="0" borderId="11" xfId="0" applyFont="1" applyBorder="1"/>
    <xf numFmtId="0" fontId="31" fillId="0" borderId="11" xfId="0" quotePrefix="1" applyFont="1" applyBorder="1"/>
    <xf numFmtId="0" fontId="45" fillId="13" borderId="0" xfId="0" applyFont="1" applyFill="1" applyAlignment="1">
      <alignment horizontal="left" vertical="center"/>
    </xf>
    <xf numFmtId="166" fontId="37" fillId="3" borderId="17" xfId="0" applyNumberFormat="1" applyFont="1" applyFill="1" applyBorder="1" applyAlignment="1" applyProtection="1">
      <alignment horizontal="left" vertical="center"/>
      <protection locked="0"/>
    </xf>
    <xf numFmtId="166" fontId="37" fillId="3" borderId="0" xfId="0" applyNumberFormat="1" applyFont="1" applyFill="1" applyBorder="1" applyAlignment="1" applyProtection="1">
      <alignment horizontal="left" vertical="center"/>
      <protection locked="0"/>
    </xf>
    <xf numFmtId="0" fontId="43" fillId="14" borderId="3" xfId="0" quotePrefix="1" applyFont="1" applyFill="1" applyBorder="1" applyAlignment="1">
      <alignment horizontal="center" vertical="center" wrapText="1"/>
    </xf>
    <xf numFmtId="0" fontId="43" fillId="14" borderId="0" xfId="0" quotePrefix="1" applyFont="1" applyFill="1" applyBorder="1" applyAlignment="1">
      <alignment horizontal="center" vertical="center" wrapText="1"/>
    </xf>
    <xf numFmtId="0" fontId="46" fillId="7" borderId="21" xfId="0" applyFont="1" applyFill="1" applyBorder="1" applyAlignment="1">
      <alignment horizontal="center" vertical="center"/>
    </xf>
    <xf numFmtId="166" fontId="37" fillId="3" borderId="17" xfId="0" applyNumberFormat="1" applyFont="1" applyFill="1" applyBorder="1" applyAlignment="1" applyProtection="1">
      <alignment horizontal="left"/>
      <protection locked="0"/>
    </xf>
    <xf numFmtId="166" fontId="37" fillId="3" borderId="0" xfId="0" applyNumberFormat="1" applyFont="1" applyFill="1" applyBorder="1" applyAlignment="1" applyProtection="1">
      <alignment horizontal="left"/>
      <protection locked="0"/>
    </xf>
    <xf numFmtId="0" fontId="46" fillId="7" borderId="19" xfId="0" applyFont="1" applyFill="1" applyBorder="1" applyAlignment="1">
      <alignment horizontal="left" vertical="center"/>
    </xf>
    <xf numFmtId="0" fontId="46" fillId="7" borderId="21" xfId="0" applyFont="1" applyFill="1" applyBorder="1" applyAlignment="1">
      <alignment horizontal="left" vertical="center"/>
    </xf>
    <xf numFmtId="0" fontId="43" fillId="19" borderId="3" xfId="0" quotePrefix="1" applyFont="1" applyFill="1" applyBorder="1" applyAlignment="1">
      <alignment horizontal="center" vertical="center" wrapText="1"/>
    </xf>
    <xf numFmtId="0" fontId="42" fillId="3" borderId="0" xfId="0" applyFont="1" applyFill="1" applyAlignment="1">
      <alignment horizontal="center" vertical="center" wrapText="1"/>
    </xf>
    <xf numFmtId="0" fontId="42" fillId="3" borderId="0" xfId="0" applyFont="1" applyFill="1" applyAlignment="1">
      <alignment horizontal="left" vertical="center" wrapText="1"/>
    </xf>
    <xf numFmtId="14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166" fontId="37" fillId="3" borderId="6" xfId="0" applyNumberFormat="1" applyFont="1" applyFill="1" applyBorder="1" applyAlignment="1" applyProtection="1">
      <alignment horizontal="center" vertical="center" wrapText="1"/>
      <protection locked="0"/>
    </xf>
    <xf numFmtId="167" fontId="37" fillId="8" borderId="6" xfId="0" applyNumberFormat="1" applyFont="1" applyFill="1" applyBorder="1" applyAlignment="1" applyProtection="1">
      <alignment horizontal="center" vertical="center" wrapText="1"/>
      <protection locked="0"/>
    </xf>
    <xf numFmtId="166" fontId="37" fillId="3" borderId="6" xfId="0" applyNumberFormat="1" applyFont="1" applyFill="1" applyBorder="1" applyAlignment="1" applyProtection="1">
      <alignment horizontal="left" vertical="center" wrapText="1"/>
      <protection locked="0"/>
    </xf>
    <xf numFmtId="166" fontId="37" fillId="3" borderId="17" xfId="0" applyNumberFormat="1" applyFont="1" applyFill="1" applyBorder="1" applyAlignment="1" applyProtection="1">
      <alignment horizontal="left" vertical="center" wrapText="1"/>
      <protection locked="0"/>
    </xf>
    <xf numFmtId="167" fontId="37" fillId="8" borderId="17" xfId="0" applyNumberFormat="1" applyFont="1" applyFill="1" applyBorder="1" applyAlignment="1" applyProtection="1">
      <alignment horizontal="center" vertical="center" wrapText="1"/>
      <protection locked="0"/>
    </xf>
    <xf numFmtId="14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166" fontId="37" fillId="3" borderId="5" xfId="0" applyNumberFormat="1" applyFont="1" applyFill="1" applyBorder="1" applyAlignment="1" applyProtection="1">
      <alignment horizontal="center" vertical="center" wrapText="1"/>
      <protection locked="0"/>
    </xf>
    <xf numFmtId="166" fontId="37" fillId="3" borderId="5" xfId="0" applyNumberFormat="1" applyFont="1" applyFill="1" applyBorder="1" applyAlignment="1" applyProtection="1">
      <alignment horizontal="left" vertical="center" wrapText="1"/>
      <protection locked="0"/>
    </xf>
    <xf numFmtId="166" fontId="37" fillId="3" borderId="0" xfId="0" applyNumberFormat="1" applyFont="1" applyFill="1" applyBorder="1" applyAlignment="1" applyProtection="1">
      <alignment horizontal="left" vertical="center" wrapText="1"/>
      <protection locked="0"/>
    </xf>
    <xf numFmtId="0" fontId="22" fillId="7" borderId="18" xfId="0" applyFont="1" applyFill="1" applyBorder="1" applyAlignment="1">
      <alignment horizontal="center" vertical="center" wrapText="1"/>
    </xf>
    <xf numFmtId="0" fontId="22" fillId="7" borderId="19" xfId="0" applyFont="1" applyFill="1" applyBorder="1" applyAlignment="1">
      <alignment horizontal="center" vertical="center" wrapText="1"/>
    </xf>
    <xf numFmtId="167" fontId="22" fillId="7" borderId="19" xfId="0" applyNumberFormat="1" applyFont="1" applyFill="1" applyBorder="1" applyAlignment="1">
      <alignment horizontal="center" vertical="center" wrapText="1"/>
    </xf>
    <xf numFmtId="0" fontId="22" fillId="7" borderId="19" xfId="0" applyFont="1" applyFill="1" applyBorder="1" applyAlignment="1">
      <alignment horizontal="left" vertical="center" wrapText="1"/>
    </xf>
    <xf numFmtId="167" fontId="22" fillId="7" borderId="20" xfId="0" applyNumberFormat="1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1" fillId="0" borderId="10" xfId="0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left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0" xfId="0" quotePrefix="1" applyFont="1" applyBorder="1" applyAlignment="1">
      <alignment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0" xfId="0" applyFont="1" applyBorder="1" applyAlignment="1">
      <alignment vertical="center" wrapText="1"/>
    </xf>
    <xf numFmtId="0" fontId="31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9" xfId="0" applyFont="1" applyBorder="1" applyAlignment="1">
      <alignment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1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32" fillId="0" borderId="0" xfId="0" applyFont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left" vertical="center" wrapText="1"/>
    </xf>
    <xf numFmtId="166" fontId="37" fillId="19" borderId="6" xfId="0" applyNumberFormat="1" applyFont="1" applyFill="1" applyBorder="1" applyAlignment="1" applyProtection="1">
      <alignment horizontal="left" vertical="center"/>
      <protection locked="0"/>
    </xf>
    <xf numFmtId="166" fontId="37" fillId="19" borderId="5" xfId="0" applyNumberFormat="1" applyFont="1" applyFill="1" applyBorder="1" applyAlignment="1" applyProtection="1">
      <alignment horizontal="left" vertical="center"/>
      <protection locked="0"/>
    </xf>
    <xf numFmtId="166" fontId="37" fillId="19" borderId="17" xfId="0" applyNumberFormat="1" applyFont="1" applyFill="1" applyBorder="1" applyAlignment="1" applyProtection="1">
      <alignment horizontal="left" vertical="center"/>
      <protection locked="0"/>
    </xf>
    <xf numFmtId="166" fontId="37" fillId="19" borderId="0" xfId="0" applyNumberFormat="1" applyFont="1" applyFill="1" applyBorder="1" applyAlignment="1" applyProtection="1">
      <alignment horizontal="left" vertical="center"/>
      <protection locked="0"/>
    </xf>
    <xf numFmtId="3" fontId="40" fillId="13" borderId="0" xfId="0" applyNumberFormat="1" applyFont="1" applyFill="1" applyAlignment="1">
      <alignment horizontal="center" vertical="center"/>
    </xf>
    <xf numFmtId="0" fontId="40" fillId="13" borderId="0" xfId="0" applyFont="1" applyFill="1" applyAlignment="1">
      <alignment horizontal="center" vertical="center"/>
    </xf>
    <xf numFmtId="0" fontId="39" fillId="15" borderId="0" xfId="0" applyFont="1" applyFill="1" applyAlignment="1">
      <alignment horizontal="center"/>
    </xf>
    <xf numFmtId="0" fontId="41" fillId="16" borderId="0" xfId="0" applyFont="1" applyFill="1" applyAlignment="1">
      <alignment horizontal="center" vertical="center" wrapText="1"/>
    </xf>
    <xf numFmtId="17" fontId="43" fillId="17" borderId="0" xfId="0" applyNumberFormat="1" applyFont="1" applyFill="1" applyAlignment="1">
      <alignment horizontal="center" vertical="center"/>
    </xf>
    <xf numFmtId="0" fontId="43" fillId="17" borderId="0" xfId="0" applyFont="1" applyFill="1" applyAlignment="1">
      <alignment horizontal="center" vertical="center"/>
    </xf>
    <xf numFmtId="3" fontId="42" fillId="15" borderId="0" xfId="0" applyNumberFormat="1" applyFont="1" applyFill="1" applyAlignment="1">
      <alignment horizontal="center"/>
    </xf>
    <xf numFmtId="3" fontId="44" fillId="18" borderId="0" xfId="0" applyNumberFormat="1" applyFont="1" applyFill="1" applyAlignment="1">
      <alignment horizontal="center" vertical="center"/>
    </xf>
    <xf numFmtId="0" fontId="41" fillId="16" borderId="0" xfId="0" applyFont="1" applyFill="1" applyAlignment="1">
      <alignment horizontal="center" vertical="center"/>
    </xf>
    <xf numFmtId="164" fontId="28" fillId="3" borderId="0" xfId="1" applyNumberFormat="1" applyFont="1" applyFill="1" applyAlignment="1">
      <alignment horizontal="center" vertical="center"/>
    </xf>
  </cellXfs>
  <cellStyles count="12">
    <cellStyle name="Bleu Clair" xfId="8" xr:uid="{00000000-0005-0000-0000-000000000000}"/>
    <cellStyle name="Jaune" xfId="7" xr:uid="{00000000-0005-0000-0000-000001000000}"/>
    <cellStyle name="Lien hypertexte" xfId="10" builtinId="8"/>
    <cellStyle name="Milliers" xfId="11" builtinId="3"/>
    <cellStyle name="Milliers 2" xfId="9" xr:uid="{00000000-0005-0000-0000-000004000000}"/>
    <cellStyle name="Monétaire" xfId="1" builtinId="4"/>
    <cellStyle name="Normal" xfId="0" builtinId="0"/>
    <cellStyle name="Normal 3" xfId="3" xr:uid="{00000000-0005-0000-0000-000007000000}"/>
    <cellStyle name="Texte Aide" xfId="5" xr:uid="{00000000-0005-0000-0000-000008000000}"/>
    <cellStyle name="Texte gras Aide" xfId="4" xr:uid="{00000000-0005-0000-0000-000009000000}"/>
    <cellStyle name="Titre 2 aide" xfId="6" xr:uid="{00000000-0005-0000-0000-00000A000000}"/>
    <cellStyle name="Titre Aide" xfId="2" xr:uid="{00000000-0005-0000-0000-00000B000000}"/>
  </cellStyles>
  <dxfs count="24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5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5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righ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border outline="0">
        <left style="hair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</font>
      <fill>
        <patternFill patternType="solid">
          <fgColor indexed="64"/>
          <bgColor theme="0"/>
        </patternFill>
      </fill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7" formatCode="#,##0\ _€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 style="hair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border>
        <top style="thin">
          <color indexed="64"/>
        </top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 style="hair">
          <color auto="1"/>
        </vertical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family val="1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7" formatCode="#,##0\ _€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/>
        <bottom style="hair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2060"/>
        <name val="Arial"/>
        <family val="2"/>
        <scheme val="none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wrapText="1" indent="0" justifyLastLine="0" shrinkToFit="0" readingOrder="0"/>
    </dxf>
    <dxf>
      <border>
        <top style="thin">
          <color indexed="64"/>
        </top>
      </border>
    </dxf>
    <dxf>
      <font>
        <b/>
      </font>
      <fill>
        <patternFill patternType="solid">
          <fgColor indexed="64"/>
          <bgColor theme="7" tint="0.79998168889431442"/>
        </patternFill>
      </fill>
      <alignment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alignment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mbria"/>
        <scheme val="none"/>
      </font>
      <fill>
        <patternFill patternType="solid">
          <fgColor indexed="64"/>
          <bgColor theme="8" tint="-0.49998474074526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/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7" formatCode="#,##0\ _€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>
        <left style="hair">
          <color indexed="64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166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border>
        <top style="thin">
          <color rgb="FF009999"/>
        </top>
      </border>
    </dxf>
    <dxf>
      <border diagonalUp="0" diagonalDown="0"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fill>
        <patternFill patternType="solid">
          <fgColor indexed="64"/>
          <bgColor theme="0"/>
        </patternFill>
      </fill>
    </dxf>
    <dxf>
      <border>
        <bottom style="hair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  <protection locked="0" hidden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bord'!$B$5</c:f>
              <c:strCache>
                <c:ptCount val="1"/>
                <c:pt idx="0">
                  <c:v>SOLDE DÉBUT DU MOIS (1)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bord'!$C$5:$N$5</c:f>
              <c:numCache>
                <c:formatCode>#,##0\ _€</c:formatCode>
                <c:ptCount val="12"/>
                <c:pt idx="0">
                  <c:v>2000000</c:v>
                </c:pt>
                <c:pt idx="1">
                  <c:v>2850000</c:v>
                </c:pt>
                <c:pt idx="2">
                  <c:v>2850000</c:v>
                </c:pt>
                <c:pt idx="3">
                  <c:v>2850000</c:v>
                </c:pt>
                <c:pt idx="4">
                  <c:v>2850000</c:v>
                </c:pt>
                <c:pt idx="5">
                  <c:v>2850000</c:v>
                </c:pt>
                <c:pt idx="6">
                  <c:v>2850000</c:v>
                </c:pt>
                <c:pt idx="7">
                  <c:v>2850000</c:v>
                </c:pt>
                <c:pt idx="8">
                  <c:v>2850000</c:v>
                </c:pt>
                <c:pt idx="9">
                  <c:v>2850000</c:v>
                </c:pt>
                <c:pt idx="10">
                  <c:v>2850000</c:v>
                </c:pt>
                <c:pt idx="11">
                  <c:v>2850000</c:v>
                </c:pt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0B1-44DB-9564-694FF93A9D8D}"/>
            </c:ext>
          </c:extLst>
        </c:ser>
        <c:ser>
          <c:idx val="1"/>
          <c:order val="1"/>
          <c:tx>
            <c:strRef>
              <c:f>'Tableau de bord'!$B$6</c:f>
              <c:strCache>
                <c:ptCount val="1"/>
                <c:pt idx="0">
                  <c:v>TOTAL ENCAISSEMENTS (2)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1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bord'!$C$6:$N$6</c:f>
              <c:numCache>
                <c:formatCode>#,##0\ _€</c:formatCode>
                <c:ptCount val="12"/>
                <c:pt idx="0">
                  <c:v>1500000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0B1-44DB-9564-694FF93A9D8D}"/>
            </c:ext>
          </c:extLst>
        </c:ser>
        <c:ser>
          <c:idx val="2"/>
          <c:order val="2"/>
          <c:tx>
            <c:strRef>
              <c:f>'Tableau de bord'!$B$7</c:f>
              <c:strCache>
                <c:ptCount val="1"/>
                <c:pt idx="0">
                  <c:v>TOTAL DÉCAISSEMENTS (3)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,##0" sourceLinked="0"/>
            <c:spPr>
              <a:solidFill>
                <a:schemeClr val="bg1">
                  <a:lumMod val="8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bord'!$C$7:$N$7</c:f>
              <c:numCache>
                <c:formatCode>#,##0\ _€</c:formatCode>
                <c:ptCount val="12"/>
                <c:pt idx="0">
                  <c:v>650000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0B1-44DB-9564-694FF93A9D8D}"/>
            </c:ext>
          </c:extLst>
        </c:ser>
        <c:ser>
          <c:idx val="4"/>
          <c:order val="4"/>
          <c:tx>
            <c:strRef>
              <c:f>'Tableau de bord'!$B$9</c:f>
              <c:strCache>
                <c:ptCount val="1"/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bord'!$C$9:$N$9</c:f>
              <c:numCache>
                <c:formatCode>#,##0\ _€</c:formatCode>
                <c:ptCount val="12"/>
              </c:numCache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4-30B1-44DB-9564-694FF93A9D8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432449176"/>
        <c:axId val="432449560"/>
        <c:extLst/>
      </c:barChart>
      <c:lineChart>
        <c:grouping val="standard"/>
        <c:varyColors val="0"/>
        <c:ser>
          <c:idx val="3"/>
          <c:order val="3"/>
          <c:tx>
            <c:strRef>
              <c:f>'Tableau de bord'!$B$8</c:f>
              <c:strCache>
                <c:ptCount val="1"/>
                <c:pt idx="0">
                  <c:v>VARIATION (4) = (2) - (3)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numFmt formatCode="#,##0" sourceLinked="0"/>
            <c:spPr>
              <a:solidFill>
                <a:schemeClr val="accent4">
                  <a:lumMod val="20000"/>
                  <a:lumOff val="80000"/>
                </a:schemeClr>
              </a:solidFill>
              <a:ln>
                <a:noFill/>
              </a:ln>
              <a:effectLst>
                <a:softEdge rad="25400"/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bord'!$C$4:$N$4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 de bord'!$C$8:$N$8</c:f>
              <c:numCache>
                <c:formatCode>#,##0\ _€</c:formatCode>
                <c:ptCount val="12"/>
                <c:pt idx="0">
                  <c:v>850000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0B1-44DB-9564-694FF93A9D8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32449176"/>
        <c:axId val="432449560"/>
        <c:extLst>
          <c:ext xmlns:c15="http://schemas.microsoft.com/office/drawing/2012/chart" uri="{02D57815-91ED-43cb-92C2-25804820EDAC}">
            <c15:filteredLineSeries>
              <c15:ser>
                <c:idx val="5"/>
                <c:order val="5"/>
                <c:tx>
                  <c:strRef>
                    <c:extLst>
                      <c:ext uri="{02D57815-91ED-43cb-92C2-25804820EDAC}">
                        <c15:formulaRef>
                          <c15:sqref>'Tableau de bord'!$B$10</c15:sqref>
                        </c15:formulaRef>
                      </c:ext>
                    </c:extLst>
                    <c:strCache>
                      <c:ptCount val="1"/>
                      <c:pt idx="0">
                        <c:v>SOLDE DE TRÉSORERIE (Fin du mois) = (5) = (1)+(2)-(3)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'Tableau de bord'!$C$4:$N$4</c15:sqref>
                        </c15:formulaRef>
                      </c:ext>
                    </c:extLst>
                    <c:strCache>
                      <c:ptCount val="12"/>
                      <c:pt idx="0">
                        <c:v>janvier</c:v>
                      </c:pt>
                      <c:pt idx="1">
                        <c:v>février</c:v>
                      </c:pt>
                      <c:pt idx="2">
                        <c:v>mars</c:v>
                      </c:pt>
                      <c:pt idx="3">
                        <c:v>avril</c:v>
                      </c:pt>
                      <c:pt idx="4">
                        <c:v>mai</c:v>
                      </c:pt>
                      <c:pt idx="5">
                        <c:v>juin</c:v>
                      </c:pt>
                      <c:pt idx="6">
                        <c:v>juillet</c:v>
                      </c:pt>
                      <c:pt idx="7">
                        <c:v>août</c:v>
                      </c:pt>
                      <c:pt idx="8">
                        <c:v>septembre</c:v>
                      </c:pt>
                      <c:pt idx="9">
                        <c:v>octobre</c:v>
                      </c:pt>
                      <c:pt idx="10">
                        <c:v>novembre</c:v>
                      </c:pt>
                      <c:pt idx="11">
                        <c:v>décembre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'Tableau de bord'!$C$10:$N$10</c15:sqref>
                        </c15:formulaRef>
                      </c:ext>
                    </c:extLst>
                    <c:numCache>
                      <c:formatCode>#,##0\ _€</c:formatCode>
                      <c:ptCount val="12"/>
                      <c:pt idx="0">
                        <c:v>2850000</c:v>
                      </c:pt>
                      <c:pt idx="1">
                        <c:v>2850000</c:v>
                      </c:pt>
                      <c:pt idx="2">
                        <c:v>2850000</c:v>
                      </c:pt>
                      <c:pt idx="3">
                        <c:v>2850000</c:v>
                      </c:pt>
                      <c:pt idx="4">
                        <c:v>2850000</c:v>
                      </c:pt>
                      <c:pt idx="5">
                        <c:v>2850000</c:v>
                      </c:pt>
                      <c:pt idx="6">
                        <c:v>2850000</c:v>
                      </c:pt>
                      <c:pt idx="7">
                        <c:v>2850000</c:v>
                      </c:pt>
                      <c:pt idx="8">
                        <c:v>2850000</c:v>
                      </c:pt>
                      <c:pt idx="9">
                        <c:v>2850000</c:v>
                      </c:pt>
                      <c:pt idx="10">
                        <c:v>2850000</c:v>
                      </c:pt>
                      <c:pt idx="11">
                        <c:v>2850000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F015-4249-9337-75B0EF7AB47C}"/>
                  </c:ext>
                </c:extLst>
              </c15:ser>
            </c15:filteredLineSeries>
          </c:ext>
        </c:extLst>
      </c:lineChart>
      <c:catAx>
        <c:axId val="43244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560"/>
        <c:crosses val="autoZero"/>
        <c:auto val="1"/>
        <c:lblAlgn val="ctr"/>
        <c:lblOffset val="100"/>
        <c:noMultiLvlLbl val="0"/>
      </c:catAx>
      <c:valAx>
        <c:axId val="432449560"/>
        <c:scaling>
          <c:orientation val="minMax"/>
        </c:scaling>
        <c:delete val="0"/>
        <c:axPos val="l"/>
        <c:numFmt formatCode="#,##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2449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'Page d''acceuil'!A1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'Page d''acceui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7</xdr:row>
      <xdr:rowOff>0</xdr:rowOff>
    </xdr:from>
    <xdr:to>
      <xdr:col>10</xdr:col>
      <xdr:colOff>609600</xdr:colOff>
      <xdr:row>13</xdr:row>
      <xdr:rowOff>190500</xdr:rowOff>
    </xdr:to>
    <xdr:pic>
      <xdr:nvPicPr>
        <xdr:cNvPr id="8" name="Imag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25" y="1409700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18852</xdr:colOff>
      <xdr:row>4</xdr:row>
      <xdr:rowOff>28771</xdr:rowOff>
    </xdr:from>
    <xdr:to>
      <xdr:col>0</xdr:col>
      <xdr:colOff>3419475</xdr:colOff>
      <xdr:row>15</xdr:row>
      <xdr:rowOff>171449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Libellé des opérations ">
              <a:extLst>
                <a:ext uri="{FF2B5EF4-FFF2-40B4-BE49-F238E27FC236}">
                  <a16:creationId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 des opérations 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52" y="1947379"/>
              <a:ext cx="3407833" cy="175461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30622</xdr:colOff>
      <xdr:row>13</xdr:row>
      <xdr:rowOff>84004</xdr:rowOff>
    </xdr:from>
    <xdr:to>
      <xdr:col>13</xdr:col>
      <xdr:colOff>1220389</xdr:colOff>
      <xdr:row>29</xdr:row>
      <xdr:rowOff>23151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910167</xdr:colOff>
      <xdr:row>0</xdr:row>
      <xdr:rowOff>127000</xdr:rowOff>
    </xdr:from>
    <xdr:to>
      <xdr:col>0</xdr:col>
      <xdr:colOff>1948392</xdr:colOff>
      <xdr:row>1</xdr:row>
      <xdr:rowOff>87842</xdr:rowOff>
    </xdr:to>
    <xdr:pic>
      <xdr:nvPicPr>
        <xdr:cNvPr id="17" name="Image 1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167" y="127000"/>
          <a:ext cx="1038225" cy="104034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12</xdr:row>
      <xdr:rowOff>161925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497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10</xdr:col>
      <xdr:colOff>1476375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314325</xdr:colOff>
      <xdr:row>14</xdr:row>
      <xdr:rowOff>85725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428625</xdr:colOff>
      <xdr:row>14</xdr:row>
      <xdr:rowOff>85725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371475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85725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228600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390525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12</xdr:col>
      <xdr:colOff>133350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438150</xdr:colOff>
      <xdr:row>9</xdr:row>
      <xdr:rowOff>0</xdr:rowOff>
    </xdr:from>
    <xdr:to>
      <xdr:col>11</xdr:col>
      <xdr:colOff>304800</xdr:colOff>
      <xdr:row>14</xdr:row>
      <xdr:rowOff>85725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6525" y="190500"/>
          <a:ext cx="1038225" cy="1038225"/>
        </a:xfrm>
        <a:prstGeom prst="rect">
          <a:avLst/>
        </a:prstGeom>
      </xdr:spPr>
    </xdr:pic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bellé_des_opérations" xr10:uid="{00000000-0013-0000-FFFF-FFFF01000000}" sourceName="Libellé des opérations 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bellé des opérations " xr10:uid="{00000000-0014-0000-FFFF-FFFF01000000}" cache="Segment_Libellé_des_opérations" caption="Libellé des opérations 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B4:N10" totalsRowShown="0" headerRowDxfId="240" dataDxfId="238" headerRowBorderDxfId="239" tableBorderDxfId="237" totalsRowBorderDxfId="236">
  <autoFilter ref="B4:N10" xr:uid="{00000000-0009-0000-0100-000002000000}"/>
  <tableColumns count="13">
    <tableColumn id="1" xr3:uid="{00000000-0010-0000-0000-000001000000}" name="Libellé des opérations " dataDxfId="235"/>
    <tableColumn id="2" xr3:uid="{00000000-0010-0000-0000-000002000000}" name="janvier" dataDxfId="234"/>
    <tableColumn id="3" xr3:uid="{00000000-0010-0000-0000-000003000000}" name="février" dataDxfId="233"/>
    <tableColumn id="4" xr3:uid="{00000000-0010-0000-0000-000004000000}" name="mars" dataDxfId="232"/>
    <tableColumn id="5" xr3:uid="{00000000-0010-0000-0000-000005000000}" name="avril" dataDxfId="231"/>
    <tableColumn id="6" xr3:uid="{00000000-0010-0000-0000-000006000000}" name="mai" dataDxfId="230"/>
    <tableColumn id="7" xr3:uid="{00000000-0010-0000-0000-000007000000}" name="juin" dataDxfId="229"/>
    <tableColumn id="8" xr3:uid="{00000000-0010-0000-0000-000008000000}" name="juillet" dataDxfId="228"/>
    <tableColumn id="9" xr3:uid="{00000000-0010-0000-0000-000009000000}" name="août" dataDxfId="227"/>
    <tableColumn id="10" xr3:uid="{00000000-0010-0000-0000-00000A000000}" name="septembre" dataDxfId="226"/>
    <tableColumn id="11" xr3:uid="{00000000-0010-0000-0000-00000B000000}" name="octobre" dataDxfId="225"/>
    <tableColumn id="12" xr3:uid="{00000000-0010-0000-0000-00000C000000}" name="novembre" dataDxfId="224"/>
    <tableColumn id="13" xr3:uid="{00000000-0010-0000-0000-00000D000000}" name="décembre" dataDxfId="22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2" displayName="Tableau2" ref="A9:G61" totalsRowCount="1" headerRowDxfId="222" dataDxfId="221" totalsRowDxfId="219" tableBorderDxfId="220" totalsRowBorderDxfId="218">
  <autoFilter ref="A9:G60" xr:uid="{00000000-0009-0000-0100-000001000000}"/>
  <tableColumns count="7">
    <tableColumn id="1" xr3:uid="{00000000-0010-0000-0100-000001000000}" name="Date de l'opération " totalsRowLabel="Total" dataDxfId="217" totalsRowDxfId="216"/>
    <tableColumn id="2" xr3:uid="{00000000-0010-0000-0100-000002000000}" name="Designation  (encaissements) :" dataDxfId="215" totalsRowDxfId="214"/>
    <tableColumn id="6" xr3:uid="{E3452231-33EC-4515-B1A9-74F6403D0287}" name="Imputation Centre de cout (encaissement)" dataDxfId="213" totalsRowDxfId="212"/>
    <tableColumn id="3" xr3:uid="{00000000-0010-0000-0100-000003000000}" name="Montant " totalsRowFunction="sum" dataDxfId="211" totalsRowDxfId="210"/>
    <tableColumn id="4" xr3:uid="{00000000-0010-0000-0100-000004000000}" name="Designation (décaissements) :" dataDxfId="209" totalsRowDxfId="208"/>
    <tableColumn id="7" xr3:uid="{0956DB1F-8EDB-4413-87E6-8C7E6F378608}" name="Imputation Centre de cout (decaissement)" dataDxfId="207" totalsRowDxfId="206"/>
    <tableColumn id="5" xr3:uid="{00000000-0010-0000-0100-000005000000}" name="Montant" totalsRowFunction="sum" dataDxfId="205" totalsRowDxfId="204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au25" displayName="Tableau25" ref="A9:G61" totalsRowCount="1" headerRowDxfId="203" dataDxfId="202" totalsRowDxfId="200" tableBorderDxfId="201" totalsRowBorderDxfId="199">
  <autoFilter ref="A9:G60" xr:uid="{00000000-0009-0000-0100-000004000000}"/>
  <tableColumns count="7">
    <tableColumn id="1" xr3:uid="{00000000-0010-0000-0200-000001000000}" name="Date de l'opération " totalsRowLabel="Total" dataDxfId="198" totalsRowDxfId="197"/>
    <tableColumn id="2" xr3:uid="{00000000-0010-0000-0200-000002000000}" name="Designation  (encaissements) :" dataDxfId="196" totalsRowDxfId="195"/>
    <tableColumn id="6" xr3:uid="{596480DD-2A45-4971-8B21-79B19476AF67}" name="Imputation Centre de cout (encaissement)" dataDxfId="194" totalsRowDxfId="193"/>
    <tableColumn id="3" xr3:uid="{00000000-0010-0000-0200-000003000000}" name="Montant " totalsRowFunction="sum" dataDxfId="192" totalsRowDxfId="191"/>
    <tableColumn id="4" xr3:uid="{00000000-0010-0000-0200-000004000000}" name="Designation (décaissements) :" dataDxfId="190" totalsRowDxfId="189"/>
    <tableColumn id="7" xr3:uid="{3E014731-0BC6-4E17-9076-9AF4A7B88C3E}" name="Imputation Centre de cout (decaissement)" dataDxfId="188" totalsRowDxfId="187"/>
    <tableColumn id="5" xr3:uid="{00000000-0010-0000-0200-000005000000}" name="Montant" totalsRowFunction="sum" dataDxfId="186" totalsRowDxfId="185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26" displayName="Tableau26" ref="A9:G61" totalsRowCount="1" headerRowDxfId="184" dataDxfId="183" totalsRowDxfId="181" tableBorderDxfId="182" totalsRowBorderDxfId="180">
  <autoFilter ref="A9:G60" xr:uid="{00000000-0009-0000-0100-000005000000}"/>
  <tableColumns count="7">
    <tableColumn id="1" xr3:uid="{00000000-0010-0000-0300-000001000000}" name="Date de l'opération " totalsRowLabel="Total" dataDxfId="179" totalsRowDxfId="178"/>
    <tableColumn id="2" xr3:uid="{00000000-0010-0000-0300-000002000000}" name="Designation  (encaissements) :" dataDxfId="177" totalsRowDxfId="176"/>
    <tableColumn id="6" xr3:uid="{2090B9D4-9F4E-4A12-8150-DC0A867A9AE2}" name="Imputation Centre de cout (encaissement)" dataDxfId="175" totalsRowDxfId="174"/>
    <tableColumn id="3" xr3:uid="{00000000-0010-0000-0300-000003000000}" name="Montant " totalsRowFunction="sum" dataDxfId="173" totalsRowDxfId="172"/>
    <tableColumn id="4" xr3:uid="{00000000-0010-0000-0300-000004000000}" name="Designation (décaissements) :" dataDxfId="171" totalsRowDxfId="170"/>
    <tableColumn id="7" xr3:uid="{D1008E3A-0152-4EFC-AEC7-928FD758ED69}" name="Imputation Centre de cout (decaissement)" dataDxfId="169" totalsRowDxfId="168"/>
    <tableColumn id="5" xr3:uid="{00000000-0010-0000-0300-000005000000}" name="Montant" totalsRowFunction="sum" dataDxfId="167" totalsRowDxfId="166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27" displayName="Tableau27" ref="A9:G61" totalsRowCount="1" headerRowDxfId="165" dataDxfId="164" totalsRowDxfId="162" tableBorderDxfId="163" totalsRowBorderDxfId="161">
  <autoFilter ref="A9:G60" xr:uid="{00000000-0009-0000-0100-000006000000}"/>
  <tableColumns count="7">
    <tableColumn id="1" xr3:uid="{00000000-0010-0000-0400-000001000000}" name="Date de l'opération " totalsRowLabel="Total" dataDxfId="160" totalsRowDxfId="159"/>
    <tableColumn id="2" xr3:uid="{00000000-0010-0000-0400-000002000000}" name="Designation  (encaissements) :" dataDxfId="158" totalsRowDxfId="157"/>
    <tableColumn id="6" xr3:uid="{207507C9-22DB-4FBF-9DBA-DE26DBE7DFED}" name="Imputation Centre de cout (encaissement)" dataDxfId="156" totalsRowDxfId="155"/>
    <tableColumn id="3" xr3:uid="{00000000-0010-0000-0400-000003000000}" name="Montant " totalsRowFunction="sum" dataDxfId="154" totalsRowDxfId="153"/>
    <tableColumn id="4" xr3:uid="{00000000-0010-0000-0400-000004000000}" name="Designation (décaissements) :" dataDxfId="152" totalsRowDxfId="151"/>
    <tableColumn id="7" xr3:uid="{208EAC04-9402-4D3B-BDEF-09118FCFF90C}" name="Imputation Centre de cout (decaissement)" dataDxfId="150" totalsRowDxfId="149"/>
    <tableColumn id="5" xr3:uid="{00000000-0010-0000-0400-000005000000}" name="Montant" totalsRowFunction="sum" dataDxfId="148" totalsRowDxfId="147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28" displayName="Tableau28" ref="A9:G61" totalsRowCount="1" headerRowDxfId="146" dataDxfId="145" totalsRowDxfId="143" tableBorderDxfId="144" totalsRowBorderDxfId="142">
  <autoFilter ref="A9:G60" xr:uid="{00000000-0009-0000-0100-000007000000}"/>
  <tableColumns count="7">
    <tableColumn id="1" xr3:uid="{00000000-0010-0000-0500-000001000000}" name="Date de l'opération " totalsRowLabel="Total" dataDxfId="141" totalsRowDxfId="140"/>
    <tableColumn id="2" xr3:uid="{00000000-0010-0000-0500-000002000000}" name="Designation  (encaissements) :" dataDxfId="139" totalsRowDxfId="138"/>
    <tableColumn id="6" xr3:uid="{10F83F80-7C7D-419D-A0ED-CA823582EBBB}" name="Imputation Centre de cout (encaissement)" dataDxfId="137" totalsRowDxfId="136"/>
    <tableColumn id="3" xr3:uid="{00000000-0010-0000-0500-000003000000}" name="Montant " totalsRowFunction="sum" dataDxfId="135" totalsRowDxfId="134"/>
    <tableColumn id="4" xr3:uid="{00000000-0010-0000-0500-000004000000}" name="Designation (décaissements) :" dataDxfId="133" totalsRowDxfId="132"/>
    <tableColumn id="7" xr3:uid="{90A181FC-CF6D-4CB0-921C-8DD69D954380}" name="Imputation Centre de cout (decaissement)" dataDxfId="131" totalsRowDxfId="130"/>
    <tableColumn id="5" xr3:uid="{00000000-0010-0000-0500-000005000000}" name="Montant" totalsRowFunction="sum" dataDxfId="129" totalsRowDxfId="128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au29" displayName="Tableau29" ref="A9:G61" totalsRowCount="1" headerRowDxfId="127" dataDxfId="126" totalsRowDxfId="124" tableBorderDxfId="125" totalsRowBorderDxfId="123">
  <autoFilter ref="A9:G60" xr:uid="{00000000-0009-0000-0100-000008000000}"/>
  <tableColumns count="7">
    <tableColumn id="1" xr3:uid="{00000000-0010-0000-0600-000001000000}" name="Date de l'opération " totalsRowLabel="Total" dataDxfId="122" totalsRowDxfId="121"/>
    <tableColumn id="2" xr3:uid="{00000000-0010-0000-0600-000002000000}" name="Designation  (encaissements) :" dataDxfId="120" totalsRowDxfId="119"/>
    <tableColumn id="6" xr3:uid="{2FAB9CB1-68F4-4A2F-90C2-7E96A7A1A723}" name="Imputation Centre de cout (encaissement)" dataDxfId="118" totalsRowDxfId="117"/>
    <tableColumn id="3" xr3:uid="{00000000-0010-0000-0600-000003000000}" name="Montant " totalsRowFunction="sum" dataDxfId="116" totalsRowDxfId="115"/>
    <tableColumn id="4" xr3:uid="{00000000-0010-0000-0600-000004000000}" name="Designation (décaissements) :" dataDxfId="114" totalsRowDxfId="113"/>
    <tableColumn id="7" xr3:uid="{D2094F08-750A-4825-9A0C-B0DC3C187C20}" name="Imputation Centre de cout (decaissement)" dataDxfId="112" totalsRowDxfId="111"/>
    <tableColumn id="5" xr3:uid="{00000000-0010-0000-0600-000005000000}" name="Montant" totalsRowFunction="sum" dataDxfId="110" totalsRowDxfId="109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au210" displayName="Tableau210" ref="A9:G61" totalsRowCount="1" headerRowDxfId="108" dataDxfId="107" totalsRowDxfId="105" tableBorderDxfId="106" totalsRowBorderDxfId="104">
  <autoFilter ref="A9:G60" xr:uid="{00000000-0009-0000-0100-000009000000}"/>
  <tableColumns count="7">
    <tableColumn id="1" xr3:uid="{00000000-0010-0000-0700-000001000000}" name="Date de l'opération " totalsRowLabel="Total" dataDxfId="103" totalsRowDxfId="102"/>
    <tableColumn id="2" xr3:uid="{00000000-0010-0000-0700-000002000000}" name="Designation  (encaissements) :" dataDxfId="101" totalsRowDxfId="100"/>
    <tableColumn id="6" xr3:uid="{0BB98B68-4CE7-4CF2-887B-E42298E82FCD}" name="Imputation Centre de cout (encaissement)" dataDxfId="99" totalsRowDxfId="98"/>
    <tableColumn id="3" xr3:uid="{00000000-0010-0000-0700-000003000000}" name="Montant " totalsRowFunction="sum" dataDxfId="97" totalsRowDxfId="96"/>
    <tableColumn id="4" xr3:uid="{00000000-0010-0000-0700-000004000000}" name="Designation (décaissements) :" dataDxfId="95" totalsRowDxfId="94"/>
    <tableColumn id="7" xr3:uid="{C39E86E5-6EA1-4759-94F0-6B0AFE2CDBC2}" name="Imputation Centre de cout (decaissement)" dataDxfId="93" totalsRowDxfId="92"/>
    <tableColumn id="5" xr3:uid="{00000000-0010-0000-0700-000005000000}" name="Montant" totalsRowFunction="sum" dataDxfId="91" totalsRowDxfId="90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ableau211" displayName="Tableau211" ref="A9:G61" totalsRowCount="1" headerRowDxfId="89" dataDxfId="88" totalsRowDxfId="86" tableBorderDxfId="87" totalsRowBorderDxfId="85">
  <autoFilter ref="A9:G60" xr:uid="{00000000-0009-0000-0100-00000A000000}"/>
  <tableColumns count="7">
    <tableColumn id="1" xr3:uid="{00000000-0010-0000-0800-000001000000}" name="Date de l'opération " totalsRowLabel="Total" totalsRowDxfId="84"/>
    <tableColumn id="2" xr3:uid="{00000000-0010-0000-0800-000002000000}" name="Designation  (encaissements) :" totalsRowDxfId="83"/>
    <tableColumn id="6" xr3:uid="{5E2C5527-DE32-48D4-B0C0-E0AF8E7300F2}" name="Imputation Centre de cout (encaissement)" dataDxfId="82" totalsRowDxfId="81"/>
    <tableColumn id="3" xr3:uid="{00000000-0010-0000-0800-000003000000}" name="Montant " totalsRowFunction="sum" totalsRowDxfId="80"/>
    <tableColumn id="4" xr3:uid="{00000000-0010-0000-0800-000004000000}" name="Designation (décaissements) :" totalsRowDxfId="79"/>
    <tableColumn id="7" xr3:uid="{E1718FE6-6470-4859-9268-79032BC21B8B}" name="Imputation Centre de cout (decaissement)" dataDxfId="78" totalsRowDxfId="77"/>
    <tableColumn id="5" xr3:uid="{00000000-0010-0000-0800-000005000000}" name="Montant" totalsRowFunction="sum" totalsRowDxfId="76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212" displayName="Tableau212" ref="A9:G61" totalsRowCount="1" headerRowDxfId="75" dataDxfId="74" totalsRowDxfId="72" tableBorderDxfId="73" totalsRowBorderDxfId="71">
  <autoFilter ref="A9:G60" xr:uid="{00000000-0009-0000-0100-00000B000000}"/>
  <tableColumns count="7">
    <tableColumn id="1" xr3:uid="{00000000-0010-0000-0900-000001000000}" name="Date de l'opération " totalsRowLabel="Total" dataDxfId="70" totalsRowDxfId="69"/>
    <tableColumn id="2" xr3:uid="{00000000-0010-0000-0900-000002000000}" name="Designation  (encaissements) :" dataDxfId="68" totalsRowDxfId="67"/>
    <tableColumn id="6" xr3:uid="{BA8CF00A-6AC2-447D-AF96-0A9630438D0B}" name="Imputation Centre de cout (encaissement)" dataDxfId="66" totalsRowDxfId="65"/>
    <tableColumn id="3" xr3:uid="{00000000-0010-0000-0900-000003000000}" name="Montant " totalsRowFunction="sum" dataDxfId="64" totalsRowDxfId="63"/>
    <tableColumn id="4" xr3:uid="{00000000-0010-0000-0900-000004000000}" name="Designation (décaissements) :" dataDxfId="62" totalsRowDxfId="61"/>
    <tableColumn id="7" xr3:uid="{6F93DC21-7C1C-4D38-B1C8-91892BBD2FD2}" name="Imputation Centre de cout (decaissement)" dataDxfId="60" totalsRowDxfId="59"/>
    <tableColumn id="5" xr3:uid="{00000000-0010-0000-0900-000005000000}" name="Montant" totalsRowFunction="sum" dataDxfId="58" totalsRowDxfId="57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ableau213" displayName="Tableau213" ref="A9:G61" totalsRowCount="1" headerRowDxfId="56" dataDxfId="55" totalsRowDxfId="53" tableBorderDxfId="54" totalsRowBorderDxfId="52">
  <autoFilter ref="A9:G60" xr:uid="{00000000-0009-0000-0100-00000C000000}"/>
  <tableColumns count="7">
    <tableColumn id="1" xr3:uid="{00000000-0010-0000-0A00-000001000000}" name="Date de l'opération " totalsRowLabel="Total" dataDxfId="51" totalsRowDxfId="50"/>
    <tableColumn id="2" xr3:uid="{00000000-0010-0000-0A00-000002000000}" name="Designation  (encaissements) :" dataDxfId="49" totalsRowDxfId="48"/>
    <tableColumn id="6" xr3:uid="{32F3A935-79A3-4580-9044-2BF1D11DCF5E}" name="Imputation Centre de cout (encaissement)" dataDxfId="47" totalsRowDxfId="46"/>
    <tableColumn id="3" xr3:uid="{00000000-0010-0000-0A00-000003000000}" name="Montant " totalsRowFunction="sum" dataDxfId="45" totalsRowDxfId="44"/>
    <tableColumn id="4" xr3:uid="{00000000-0010-0000-0A00-000004000000}" name="Designation (décaissements) :" dataDxfId="43" totalsRowDxfId="42"/>
    <tableColumn id="7" xr3:uid="{3C916DFD-6BA0-42C3-A7AC-AE7DD4C96665}" name="Imputation Centre de cout (decaissement)" dataDxfId="41" totalsRowDxfId="40"/>
    <tableColumn id="5" xr3:uid="{00000000-0010-0000-0A00-000005000000}" name="Montant" totalsRowFunction="sum" dataDxfId="39" totalsRowDxfId="38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Tableau214" displayName="Tableau214" ref="A9:G61" totalsRowCount="1" headerRowDxfId="37" dataDxfId="36" totalsRowDxfId="34" tableBorderDxfId="35" totalsRowBorderDxfId="33">
  <autoFilter ref="A9:G60" xr:uid="{00000000-0009-0000-0100-00000D000000}"/>
  <tableColumns count="7">
    <tableColumn id="1" xr3:uid="{00000000-0010-0000-0B00-000001000000}" name="Date de l'opération " totalsRowLabel="Total" dataDxfId="32" totalsRowDxfId="31"/>
    <tableColumn id="2" xr3:uid="{00000000-0010-0000-0B00-000002000000}" name="Designation  (encaissements) :" dataDxfId="30" totalsRowDxfId="29"/>
    <tableColumn id="6" xr3:uid="{310C309F-4033-4DE7-AB2C-4C156EF68DDA}" name="Imputation Centre de cout (encaissement)" dataDxfId="28" totalsRowDxfId="27"/>
    <tableColumn id="3" xr3:uid="{00000000-0010-0000-0B00-000003000000}" name="Montant " totalsRowFunction="sum" dataDxfId="26" totalsRowDxfId="25"/>
    <tableColumn id="4" xr3:uid="{00000000-0010-0000-0B00-000004000000}" name="Designation (décaissements) :" dataDxfId="24" totalsRowDxfId="23"/>
    <tableColumn id="7" xr3:uid="{E6B2EF37-6021-4F52-A672-1399932BCDBB}" name="Imputation Centre de cout (decaissement)" dataDxfId="22" totalsRowDxfId="21"/>
    <tableColumn id="5" xr3:uid="{00000000-0010-0000-0B00-000005000000}" name="Montant" totalsRowFunction="sum" dataDxfId="20" totalsRowDxfId="19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Tableau215" displayName="Tableau215" ref="A9:G61" totalsRowCount="1" headerRowDxfId="18" dataDxfId="17" totalsRowDxfId="15" tableBorderDxfId="16" totalsRowBorderDxfId="14">
  <autoFilter ref="A9:G60" xr:uid="{00000000-0009-0000-0100-00000E000000}"/>
  <tableColumns count="7">
    <tableColumn id="1" xr3:uid="{00000000-0010-0000-0C00-000001000000}" name="Date de l'opération " totalsRowLabel="Total" dataDxfId="13" totalsRowDxfId="12"/>
    <tableColumn id="2" xr3:uid="{00000000-0010-0000-0C00-000002000000}" name="Designation  (encaissements) :" dataDxfId="11" totalsRowDxfId="10"/>
    <tableColumn id="6" xr3:uid="{323262A0-3D10-4156-9F05-1CA10015588D}" name="Imputation Centre de cout (encaissement)" dataDxfId="9" totalsRowDxfId="8"/>
    <tableColumn id="3" xr3:uid="{00000000-0010-0000-0C00-000003000000}" name="Montant " totalsRowFunction="sum" dataDxfId="7" totalsRowDxfId="6"/>
    <tableColumn id="4" xr3:uid="{00000000-0010-0000-0C00-000004000000}" name="Designation (décaissements) :" dataDxfId="5" totalsRowDxfId="4"/>
    <tableColumn id="7" xr3:uid="{B3372976-99E3-4580-9EBA-7C12B9858C5F}" name="Imputation Centre de cout (decaissement)" dataDxfId="3" totalsRowDxfId="2"/>
    <tableColumn id="5" xr3:uid="{00000000-0010-0000-0C00-000005000000}" name="Montant" totalsRowFunction="sum" dataDxfId="1" totalsRow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7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86DDD3A-5B30-42A0-A549-384D0E350297}">
  <we:reference id="wa104379638" version="1.0.0.0" store="fr-FR" storeType="OMEX"/>
  <we:alternateReferences>
    <we:reference id="WA104379638" version="1.0.0.0" store="WA104379638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C12"/>
  <sheetViews>
    <sheetView zoomScale="80" zoomScaleNormal="80" workbookViewId="0"/>
  </sheetViews>
  <sheetFormatPr baseColWidth="10" defaultColWidth="11.44140625" defaultRowHeight="14.4" x14ac:dyDescent="0.3"/>
  <cols>
    <col min="1" max="1" width="109.44140625" style="3" customWidth="1"/>
    <col min="2" max="2" width="37.109375" style="2" customWidth="1"/>
    <col min="3" max="3" width="101.109375" style="2" customWidth="1"/>
    <col min="4" max="16384" width="11.44140625" style="2"/>
  </cols>
  <sheetData>
    <row r="1" spans="1:3" s="42" customFormat="1" ht="28.2" x14ac:dyDescent="0.3">
      <c r="A1" s="123" t="s">
        <v>56</v>
      </c>
      <c r="B1" s="41">
        <f ca="1">TODAY()</f>
        <v>45702</v>
      </c>
    </row>
    <row r="2" spans="1:3" ht="8.25" customHeight="1" x14ac:dyDescent="0.3">
      <c r="A2" s="1"/>
    </row>
    <row r="3" spans="1:3" ht="17.399999999999999" x14ac:dyDescent="0.3">
      <c r="B3" s="4"/>
    </row>
    <row r="4" spans="1:3" ht="45.75" customHeight="1" x14ac:dyDescent="0.3">
      <c r="B4" s="102" t="s">
        <v>28</v>
      </c>
      <c r="C4" s="103"/>
    </row>
    <row r="5" spans="1:3" ht="37.5" customHeight="1" x14ac:dyDescent="0.3">
      <c r="B5" s="102" t="s">
        <v>25</v>
      </c>
      <c r="C5" s="103"/>
    </row>
    <row r="6" spans="1:3" ht="40.5" customHeight="1" x14ac:dyDescent="0.3">
      <c r="B6" s="102" t="s">
        <v>26</v>
      </c>
      <c r="C6" s="104"/>
    </row>
    <row r="7" spans="1:3" ht="39" customHeight="1" x14ac:dyDescent="0.3">
      <c r="B7" s="102" t="s">
        <v>29</v>
      </c>
      <c r="C7" s="103"/>
    </row>
    <row r="8" spans="1:3" ht="38.25" customHeight="1" x14ac:dyDescent="0.3">
      <c r="B8" s="102" t="s">
        <v>30</v>
      </c>
      <c r="C8" s="103"/>
    </row>
    <row r="9" spans="1:3" ht="36" customHeight="1" x14ac:dyDescent="0.3">
      <c r="B9" s="102" t="s">
        <v>31</v>
      </c>
      <c r="C9" s="103"/>
    </row>
    <row r="10" spans="1:3" ht="36" customHeight="1" x14ac:dyDescent="0.3">
      <c r="B10" s="102" t="s">
        <v>36</v>
      </c>
      <c r="C10" s="103"/>
    </row>
    <row r="11" spans="1:3" ht="36.75" customHeight="1" x14ac:dyDescent="0.3">
      <c r="B11" s="102" t="s">
        <v>27</v>
      </c>
      <c r="C11" s="103"/>
    </row>
    <row r="12" spans="1:3" ht="37.5" customHeight="1" x14ac:dyDescent="0.3">
      <c r="B12" s="102" t="s">
        <v>37</v>
      </c>
      <c r="C12" s="105"/>
    </row>
  </sheetData>
  <pageMargins left="0.7" right="0.7" top="0.75" bottom="0.75" header="0.3" footer="0.3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25"/>
  <sheetViews>
    <sheetView workbookViewId="0">
      <selection activeCell="B33" sqref="B33"/>
    </sheetView>
  </sheetViews>
  <sheetFormatPr baseColWidth="10" defaultColWidth="11.44140625" defaultRowHeight="14.4" x14ac:dyDescent="0.3"/>
  <cols>
    <col min="1" max="3" width="11.44140625" style="6"/>
    <col min="4" max="4" width="11.5546875" style="6" customWidth="1"/>
    <col min="5" max="16384" width="11.44140625" style="6"/>
  </cols>
  <sheetData>
    <row r="1" spans="1:11" ht="21" x14ac:dyDescent="0.3">
      <c r="A1" s="7"/>
      <c r="B1" s="7"/>
      <c r="C1" s="8"/>
      <c r="D1" s="8"/>
      <c r="E1" s="8"/>
      <c r="F1" s="9"/>
      <c r="G1" s="9"/>
      <c r="H1" s="9"/>
      <c r="I1" s="9"/>
      <c r="J1" s="9"/>
      <c r="K1" s="9"/>
    </row>
    <row r="2" spans="1:11" x14ac:dyDescent="0.3">
      <c r="A2" s="10"/>
      <c r="B2" s="11"/>
      <c r="C2" s="10"/>
      <c r="D2" s="10"/>
      <c r="E2" s="10"/>
      <c r="F2" s="12"/>
      <c r="G2" s="12"/>
      <c r="H2" s="12"/>
      <c r="I2" s="12"/>
      <c r="J2" s="12"/>
      <c r="K2" s="12"/>
    </row>
    <row r="3" spans="1:11" x14ac:dyDescent="0.3">
      <c r="A3" s="10"/>
      <c r="B3" s="12"/>
      <c r="C3" s="10"/>
      <c r="D3" s="10"/>
      <c r="E3" s="10"/>
      <c r="F3" s="12"/>
      <c r="G3" s="12"/>
      <c r="H3" s="12"/>
      <c r="I3" s="12"/>
      <c r="J3" s="12"/>
      <c r="K3" s="12"/>
    </row>
    <row r="4" spans="1:11" x14ac:dyDescent="0.3">
      <c r="A4" s="10"/>
      <c r="B4" s="13"/>
      <c r="C4" s="10"/>
      <c r="D4" s="10"/>
      <c r="E4" s="10"/>
      <c r="F4" s="12"/>
      <c r="G4" s="12"/>
      <c r="H4" s="12"/>
      <c r="I4" s="12"/>
      <c r="J4" s="12"/>
      <c r="K4" s="12"/>
    </row>
    <row r="5" spans="1:11" ht="15.6" x14ac:dyDescent="0.3">
      <c r="A5" s="14"/>
      <c r="B5" s="10"/>
      <c r="C5" s="10"/>
      <c r="D5" s="10"/>
      <c r="E5" s="10"/>
      <c r="F5" s="12"/>
      <c r="G5" s="12"/>
      <c r="H5" s="12"/>
      <c r="I5" s="12"/>
      <c r="J5" s="12"/>
      <c r="K5" s="12"/>
    </row>
    <row r="6" spans="1:11" x14ac:dyDescent="0.3">
      <c r="A6" s="11"/>
      <c r="B6" s="10"/>
      <c r="C6" s="10"/>
      <c r="D6" s="10"/>
      <c r="E6" s="10"/>
      <c r="F6" s="12"/>
      <c r="G6" s="12"/>
      <c r="H6" s="12"/>
      <c r="I6" s="12"/>
      <c r="J6" s="12"/>
      <c r="K6" s="12"/>
    </row>
    <row r="7" spans="1:11" x14ac:dyDescent="0.3">
      <c r="A7" s="11" t="s">
        <v>0</v>
      </c>
      <c r="B7" s="10"/>
      <c r="C7" s="10"/>
      <c r="D7" s="10"/>
      <c r="E7" s="10"/>
      <c r="F7" s="12"/>
      <c r="G7" s="12"/>
      <c r="H7" s="12"/>
      <c r="I7" s="12"/>
      <c r="J7" s="12"/>
      <c r="K7" s="12"/>
    </row>
    <row r="8" spans="1:11" ht="15.6" x14ac:dyDescent="0.3">
      <c r="A8" s="15"/>
      <c r="B8" s="10"/>
      <c r="C8" s="10"/>
      <c r="D8" s="10"/>
      <c r="E8" s="10"/>
      <c r="F8" s="12"/>
      <c r="G8" s="12"/>
      <c r="H8" s="12"/>
      <c r="I8" s="12"/>
      <c r="J8" s="12"/>
      <c r="K8" s="12"/>
    </row>
    <row r="9" spans="1:11" ht="15.6" x14ac:dyDescent="0.3">
      <c r="A9" s="16" t="s">
        <v>24</v>
      </c>
      <c r="B9" s="17"/>
      <c r="C9" s="17"/>
      <c r="D9" s="17"/>
      <c r="E9" s="38"/>
      <c r="F9" s="18"/>
      <c r="G9" s="18"/>
      <c r="H9" s="12"/>
      <c r="I9" s="19"/>
      <c r="J9" s="12"/>
      <c r="K9" s="12"/>
    </row>
    <row r="10" spans="1:11" x14ac:dyDescent="0.3">
      <c r="A10" s="20"/>
      <c r="B10" s="17"/>
      <c r="C10" s="17"/>
      <c r="D10" s="17"/>
      <c r="E10" s="37"/>
      <c r="F10" s="19"/>
      <c r="G10" s="19"/>
      <c r="H10" s="12"/>
      <c r="I10" s="10"/>
      <c r="J10" s="12"/>
      <c r="K10" s="12"/>
    </row>
    <row r="11" spans="1:11" x14ac:dyDescent="0.3">
      <c r="A11" s="20"/>
      <c r="B11" s="17"/>
      <c r="C11" s="17"/>
      <c r="D11" s="17"/>
      <c r="E11" s="10"/>
      <c r="F11" s="19"/>
      <c r="G11" s="19"/>
      <c r="H11" s="12"/>
      <c r="I11" s="10"/>
      <c r="J11" s="12"/>
      <c r="K11" s="12"/>
    </row>
    <row r="12" spans="1:11" ht="15.6" x14ac:dyDescent="0.3">
      <c r="A12" s="20" t="s">
        <v>19</v>
      </c>
      <c r="B12" s="17"/>
      <c r="C12" s="17"/>
      <c r="D12" s="17"/>
      <c r="E12" s="36"/>
      <c r="F12" s="19"/>
      <c r="G12" s="12"/>
      <c r="H12" s="12"/>
      <c r="I12" s="12"/>
      <c r="J12" s="12"/>
    </row>
    <row r="13" spans="1:11" ht="15.6" x14ac:dyDescent="0.3">
      <c r="A13" s="13"/>
      <c r="B13" s="10"/>
      <c r="C13" s="10"/>
      <c r="D13" s="10"/>
      <c r="E13" s="30"/>
      <c r="F13" s="12"/>
      <c r="G13" s="12"/>
      <c r="H13" s="12"/>
      <c r="I13" s="12"/>
      <c r="J13" s="12"/>
    </row>
    <row r="14" spans="1:11" ht="15.6" x14ac:dyDescent="0.3">
      <c r="E14" s="31"/>
    </row>
    <row r="15" spans="1:11" ht="15.6" x14ac:dyDescent="0.3">
      <c r="E15" s="32"/>
    </row>
    <row r="16" spans="1:11" x14ac:dyDescent="0.3">
      <c r="E16" s="39"/>
    </row>
    <row r="17" spans="1:11" ht="13.5" customHeight="1" x14ac:dyDescent="0.5">
      <c r="E17" s="5"/>
    </row>
    <row r="20" spans="1:11" x14ac:dyDescent="0.3">
      <c r="A20" s="13"/>
    </row>
    <row r="22" spans="1:1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4" spans="1:11" x14ac:dyDescent="0.3">
      <c r="A24" s="13"/>
    </row>
    <row r="25" spans="1:11" x14ac:dyDescent="0.3">
      <c r="A25" s="13"/>
    </row>
  </sheetData>
  <pageMargins left="0.7" right="0.7" top="0.75" bottom="0.75" header="0.3" footer="0.3"/>
  <pageSetup paperSize="9" scale="9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N15"/>
  <sheetViews>
    <sheetView tabSelected="1"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10" sqref="A10"/>
    </sheetView>
  </sheetViews>
  <sheetFormatPr baseColWidth="10" defaultColWidth="11.44140625" defaultRowHeight="14.4" x14ac:dyDescent="0.3"/>
  <cols>
    <col min="1" max="1" width="53.109375" style="6" customWidth="1"/>
    <col min="2" max="2" width="42.88671875" style="6" customWidth="1"/>
    <col min="3" max="3" width="17.88671875" style="6" customWidth="1"/>
    <col min="4" max="4" width="18.44140625" style="6" customWidth="1"/>
    <col min="5" max="5" width="17.6640625" style="6" customWidth="1"/>
    <col min="6" max="6" width="16.33203125" style="6" customWidth="1"/>
    <col min="7" max="7" width="16.6640625" style="6" customWidth="1"/>
    <col min="8" max="8" width="16.5546875" style="6" customWidth="1"/>
    <col min="9" max="9" width="16.33203125" style="6" customWidth="1"/>
    <col min="10" max="10" width="16.44140625" style="6" customWidth="1"/>
    <col min="11" max="11" width="20" style="6" customWidth="1"/>
    <col min="12" max="12" width="16.88671875" style="6" customWidth="1"/>
    <col min="13" max="13" width="17.88671875" style="6" customWidth="1"/>
    <col min="14" max="14" width="18.44140625" style="6" customWidth="1"/>
    <col min="15" max="16384" width="11.44140625" style="6"/>
  </cols>
  <sheetData>
    <row r="1" spans="1:14" ht="84.75" customHeight="1" x14ac:dyDescent="0.3">
      <c r="A1" s="75"/>
    </row>
    <row r="2" spans="1:14" ht="27" customHeight="1" x14ac:dyDescent="0.3">
      <c r="A2" s="75"/>
    </row>
    <row r="3" spans="1:14" ht="9.75" customHeight="1" x14ac:dyDescent="0.3">
      <c r="A3" s="21"/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30" customHeight="1" x14ac:dyDescent="0.3">
      <c r="A4" s="24"/>
      <c r="B4" s="33" t="s">
        <v>1</v>
      </c>
      <c r="C4" s="34" t="s">
        <v>2</v>
      </c>
      <c r="D4" s="34" t="s">
        <v>3</v>
      </c>
      <c r="E4" s="34" t="s">
        <v>4</v>
      </c>
      <c r="F4" s="34" t="s">
        <v>5</v>
      </c>
      <c r="G4" s="34" t="s">
        <v>6</v>
      </c>
      <c r="H4" s="34" t="s">
        <v>7</v>
      </c>
      <c r="I4" s="34" t="s">
        <v>8</v>
      </c>
      <c r="J4" s="34" t="s">
        <v>9</v>
      </c>
      <c r="K4" s="34" t="s">
        <v>10</v>
      </c>
      <c r="L4" s="34" t="s">
        <v>11</v>
      </c>
      <c r="M4" s="34" t="s">
        <v>12</v>
      </c>
      <c r="N4" s="34" t="s">
        <v>13</v>
      </c>
    </row>
    <row r="5" spans="1:14" ht="39.75" customHeight="1" x14ac:dyDescent="0.3">
      <c r="A5" s="25"/>
      <c r="B5" s="35" t="s">
        <v>14</v>
      </c>
      <c r="C5" s="43">
        <f>JANVIER!I9</f>
        <v>2000000</v>
      </c>
      <c r="D5" s="44">
        <f>C10</f>
        <v>2850000</v>
      </c>
      <c r="E5" s="44">
        <f>D10</f>
        <v>2850000</v>
      </c>
      <c r="F5" s="44">
        <f t="shared" ref="F5:N5" si="0">E10</f>
        <v>2850000</v>
      </c>
      <c r="G5" s="44">
        <f t="shared" si="0"/>
        <v>2850000</v>
      </c>
      <c r="H5" s="44">
        <f t="shared" si="0"/>
        <v>2850000</v>
      </c>
      <c r="I5" s="44">
        <f t="shared" si="0"/>
        <v>2850000</v>
      </c>
      <c r="J5" s="44">
        <f t="shared" si="0"/>
        <v>2850000</v>
      </c>
      <c r="K5" s="44">
        <f t="shared" si="0"/>
        <v>2850000</v>
      </c>
      <c r="L5" s="44">
        <f t="shared" si="0"/>
        <v>2850000</v>
      </c>
      <c r="M5" s="44">
        <f t="shared" si="0"/>
        <v>2850000</v>
      </c>
      <c r="N5" s="44">
        <f t="shared" si="0"/>
        <v>2850000</v>
      </c>
    </row>
    <row r="6" spans="1:14" ht="38.25" customHeight="1" x14ac:dyDescent="0.3">
      <c r="A6" s="25"/>
      <c r="B6" s="26" t="s">
        <v>15</v>
      </c>
      <c r="C6" s="45">
        <f>Tableau2[[#Totals],[Montant ]]</f>
        <v>1500000</v>
      </c>
      <c r="D6" s="45">
        <f>Tableau25[[#Totals],[Montant ]]</f>
        <v>0</v>
      </c>
      <c r="E6" s="45">
        <f>Tableau26[[#Totals],[Montant ]]</f>
        <v>0</v>
      </c>
      <c r="F6" s="45">
        <f>Tableau27[[#Totals],[Montant ]]</f>
        <v>0</v>
      </c>
      <c r="G6" s="45">
        <f>Tableau28[[#Totals],[Montant ]]</f>
        <v>0</v>
      </c>
      <c r="H6" s="45">
        <f>Tableau29[[#Totals],[Montant ]]</f>
        <v>0</v>
      </c>
      <c r="I6" s="45">
        <f>Tableau210[[#Totals],[Montant ]]</f>
        <v>0</v>
      </c>
      <c r="J6" s="45">
        <f>Tableau211[[#Totals],[Montant ]]</f>
        <v>0</v>
      </c>
      <c r="K6" s="45">
        <f>Tableau212[[#Totals],[Montant ]]</f>
        <v>0</v>
      </c>
      <c r="L6" s="45">
        <f>Tableau213[[#Totals],[Montant ]]</f>
        <v>0</v>
      </c>
      <c r="M6" s="45">
        <f>Tableau214[[#Totals],[Montant ]]</f>
        <v>0</v>
      </c>
      <c r="N6" s="45">
        <f>Tableau215[[#Totals],[Montant ]]</f>
        <v>0</v>
      </c>
    </row>
    <row r="7" spans="1:14" ht="36.75" customHeight="1" x14ac:dyDescent="0.3">
      <c r="A7" s="25"/>
      <c r="B7" s="27" t="s">
        <v>16</v>
      </c>
      <c r="C7" s="46">
        <f>Tableau2[[#Totals],[Montant]]</f>
        <v>650000</v>
      </c>
      <c r="D7" s="46">
        <f>Tableau25[[#Totals],[Montant]]</f>
        <v>0</v>
      </c>
      <c r="E7" s="46">
        <f>Tableau26[[#Totals],[Montant]]</f>
        <v>0</v>
      </c>
      <c r="F7" s="46">
        <f>Tableau27[[#Totals],[Montant]]</f>
        <v>0</v>
      </c>
      <c r="G7" s="46">
        <f>Tableau28[[#Totals],[Montant]]</f>
        <v>0</v>
      </c>
      <c r="H7" s="46">
        <f>Tableau29[[#Totals],[Montant]]</f>
        <v>0</v>
      </c>
      <c r="I7" s="46">
        <f>Tableau210[[#Totals],[Montant]]</f>
        <v>0</v>
      </c>
      <c r="J7" s="46">
        <f>Tableau211[[#Totals],[Montant]]</f>
        <v>0</v>
      </c>
      <c r="K7" s="46">
        <f>Tableau212[[#Totals],[Montant]]</f>
        <v>0</v>
      </c>
      <c r="L7" s="46">
        <f>Tableau213[[#Totals],[Montant]]</f>
        <v>0</v>
      </c>
      <c r="M7" s="46">
        <f>Tableau214[[#Totals],[Montant]]</f>
        <v>0</v>
      </c>
      <c r="N7" s="46">
        <f>Tableau215[[#Totals],[Montant]]</f>
        <v>0</v>
      </c>
    </row>
    <row r="8" spans="1:14" ht="39.75" customHeight="1" x14ac:dyDescent="0.3">
      <c r="A8" s="25"/>
      <c r="B8" s="28" t="s">
        <v>17</v>
      </c>
      <c r="C8" s="47">
        <f t="shared" ref="C8:N8" si="1">C6-C7</f>
        <v>850000</v>
      </c>
      <c r="D8" s="47">
        <f>D6-D7</f>
        <v>0</v>
      </c>
      <c r="E8" s="47">
        <f t="shared" si="1"/>
        <v>0</v>
      </c>
      <c r="F8" s="47">
        <f t="shared" si="1"/>
        <v>0</v>
      </c>
      <c r="G8" s="47">
        <f t="shared" si="1"/>
        <v>0</v>
      </c>
      <c r="H8" s="47">
        <f t="shared" si="1"/>
        <v>0</v>
      </c>
      <c r="I8" s="47">
        <f t="shared" si="1"/>
        <v>0</v>
      </c>
      <c r="J8" s="47">
        <f t="shared" si="1"/>
        <v>0</v>
      </c>
      <c r="K8" s="47">
        <f t="shared" si="1"/>
        <v>0</v>
      </c>
      <c r="L8" s="47">
        <f t="shared" si="1"/>
        <v>0</v>
      </c>
      <c r="M8" s="47">
        <f t="shared" si="1"/>
        <v>0</v>
      </c>
      <c r="N8" s="47">
        <f t="shared" si="1"/>
        <v>0</v>
      </c>
    </row>
    <row r="9" spans="1:14" ht="39.75" customHeight="1" x14ac:dyDescent="0.3">
      <c r="A9" s="25"/>
      <c r="B9" s="28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</row>
    <row r="10" spans="1:14" ht="45" customHeight="1" x14ac:dyDescent="0.3">
      <c r="A10" s="25"/>
      <c r="B10" s="35" t="s">
        <v>18</v>
      </c>
      <c r="C10" s="48">
        <f t="shared" ref="C10:N10" si="2">C5+C6-C7</f>
        <v>2850000</v>
      </c>
      <c r="D10" s="48">
        <f>D5+D6-D7</f>
        <v>2850000</v>
      </c>
      <c r="E10" s="48">
        <f>E5+E6-E7</f>
        <v>2850000</v>
      </c>
      <c r="F10" s="48">
        <f t="shared" si="2"/>
        <v>2850000</v>
      </c>
      <c r="G10" s="48">
        <f t="shared" si="2"/>
        <v>2850000</v>
      </c>
      <c r="H10" s="48">
        <f t="shared" si="2"/>
        <v>2850000</v>
      </c>
      <c r="I10" s="48">
        <f t="shared" si="2"/>
        <v>2850000</v>
      </c>
      <c r="J10" s="48">
        <f t="shared" si="2"/>
        <v>2850000</v>
      </c>
      <c r="K10" s="48">
        <f t="shared" si="2"/>
        <v>2850000</v>
      </c>
      <c r="L10" s="48">
        <f t="shared" si="2"/>
        <v>2850000</v>
      </c>
      <c r="M10" s="48">
        <f t="shared" si="2"/>
        <v>2850000</v>
      </c>
      <c r="N10" s="48">
        <f t="shared" si="2"/>
        <v>2850000</v>
      </c>
    </row>
    <row r="11" spans="1:14" x14ac:dyDescent="0.3">
      <c r="A11" s="24"/>
    </row>
    <row r="12" spans="1:14" x14ac:dyDescent="0.3">
      <c r="A12" s="24"/>
    </row>
    <row r="13" spans="1:14" x14ac:dyDescent="0.3">
      <c r="A13" s="21"/>
    </row>
    <row r="14" spans="1:14" x14ac:dyDescent="0.3">
      <c r="A14" s="21"/>
    </row>
    <row r="15" spans="1:14" x14ac:dyDescent="0.3">
      <c r="A15" s="21"/>
    </row>
  </sheetData>
  <pageMargins left="0.7" right="0.7" top="0.75" bottom="0.75" header="0.3" footer="0.3"/>
  <pageSetup paperSize="9" scale="42" orientation="landscape" horizontalDpi="4294967293" verticalDpi="300" r:id="rId1"/>
  <ignoredErrors>
    <ignoredError sqref="C5" unlockedFormula="1"/>
  </ignoredErrors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pageSetUpPr fitToPage="1"/>
  </sheetPr>
  <dimension ref="A7:N71"/>
  <sheetViews>
    <sheetView showGridLines="0" workbookViewId="0">
      <pane xSplit="1" ySplit="9" topLeftCell="C10" activePane="bottomRight" state="frozen"/>
      <selection activeCell="A17" sqref="A17"/>
      <selection pane="topRight" activeCell="A17" sqref="A17"/>
      <selection pane="bottomLeft" activeCell="A17" sqref="A17"/>
      <selection pane="bottomRight" activeCell="J20" sqref="J20"/>
    </sheetView>
  </sheetViews>
  <sheetFormatPr baseColWidth="10" defaultColWidth="11.44140625" defaultRowHeight="15" customHeight="1" x14ac:dyDescent="0.3"/>
  <cols>
    <col min="1" max="1" width="11.88671875" style="173" customWidth="1"/>
    <col min="2" max="2" width="39" style="174" customWidth="1"/>
    <col min="3" max="3" width="25.77734375" style="174" customWidth="1"/>
    <col min="4" max="4" width="19.44140625" style="173" customWidth="1"/>
    <col min="5" max="5" width="23.88671875" style="174" customWidth="1"/>
    <col min="6" max="6" width="26.6640625" style="174" customWidth="1"/>
    <col min="7" max="7" width="21.5546875" style="173" customWidth="1"/>
    <col min="8" max="8" width="2.6640625" style="6" customWidth="1"/>
    <col min="9" max="9" width="1.88671875" style="6" customWidth="1"/>
    <col min="10" max="10" width="21.6640625" style="6" customWidth="1"/>
    <col min="11" max="11" width="22.44140625" style="6" customWidth="1"/>
    <col min="12" max="12" width="13.5546875" style="6" customWidth="1"/>
    <col min="13" max="13" width="0.33203125" style="6" hidden="1" customWidth="1"/>
    <col min="14" max="14" width="6.109375" style="6" customWidth="1"/>
    <col min="15" max="16384" width="11.44140625" style="6"/>
  </cols>
  <sheetData>
    <row r="7" spans="1:12" s="115" customFormat="1" ht="15" customHeight="1" x14ac:dyDescent="0.25">
      <c r="A7" s="182" t="s">
        <v>40</v>
      </c>
      <c r="B7" s="182"/>
      <c r="C7" s="182"/>
      <c r="D7" s="182"/>
      <c r="E7" s="182"/>
      <c r="F7" s="182"/>
      <c r="G7" s="182"/>
      <c r="K7" s="183">
        <v>45658</v>
      </c>
      <c r="L7" s="184"/>
    </row>
    <row r="8" spans="1:12" s="115" customFormat="1" ht="15" customHeight="1" x14ac:dyDescent="0.25">
      <c r="A8" s="134"/>
      <c r="B8" s="135"/>
      <c r="C8" s="135"/>
      <c r="D8" s="134"/>
      <c r="E8" s="135"/>
      <c r="F8" s="135"/>
      <c r="G8" s="134"/>
      <c r="I8" s="185" t="s">
        <v>61</v>
      </c>
      <c r="J8" s="185"/>
      <c r="K8" s="181" t="s">
        <v>38</v>
      </c>
      <c r="L8" s="181"/>
    </row>
    <row r="9" spans="1:12" s="115" customFormat="1" ht="33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v>2000000</v>
      </c>
      <c r="J9" s="186"/>
      <c r="K9" s="179">
        <f>'Tableau de bord'!C10</f>
        <v>2850000</v>
      </c>
      <c r="L9" s="180"/>
    </row>
    <row r="10" spans="1:12" ht="39" customHeight="1" x14ac:dyDescent="0.3">
      <c r="A10" s="136">
        <v>45681</v>
      </c>
      <c r="B10" s="137" t="s">
        <v>58</v>
      </c>
      <c r="C10" s="137" t="s">
        <v>57</v>
      </c>
      <c r="D10" s="138">
        <v>1500000</v>
      </c>
      <c r="E10" s="139"/>
      <c r="F10" s="140"/>
      <c r="G10" s="141"/>
    </row>
    <row r="11" spans="1:12" ht="15" customHeight="1" x14ac:dyDescent="0.3">
      <c r="A11" s="136">
        <v>45683</v>
      </c>
      <c r="B11" s="137"/>
      <c r="C11" s="137"/>
      <c r="D11" s="138"/>
      <c r="E11" s="139" t="s">
        <v>59</v>
      </c>
      <c r="F11" s="140" t="s">
        <v>60</v>
      </c>
      <c r="G11" s="141">
        <v>650000</v>
      </c>
    </row>
    <row r="12" spans="1:12" ht="15" customHeight="1" x14ac:dyDescent="0.3">
      <c r="A12" s="136"/>
      <c r="B12" s="137"/>
      <c r="C12" s="137"/>
      <c r="D12" s="138"/>
      <c r="E12" s="139"/>
      <c r="F12" s="140"/>
      <c r="G12" s="141"/>
    </row>
    <row r="13" spans="1:12" ht="15" customHeight="1" x14ac:dyDescent="0.3">
      <c r="A13" s="136"/>
      <c r="B13" s="137"/>
      <c r="C13" s="137"/>
      <c r="D13" s="138"/>
      <c r="E13" s="139"/>
      <c r="F13" s="140"/>
      <c r="G13" s="141"/>
    </row>
    <row r="14" spans="1:12" ht="15" customHeight="1" x14ac:dyDescent="0.3">
      <c r="A14" s="136"/>
      <c r="B14" s="137"/>
      <c r="C14" s="137"/>
      <c r="D14" s="138"/>
      <c r="E14" s="139"/>
      <c r="F14" s="140"/>
      <c r="G14" s="141"/>
    </row>
    <row r="15" spans="1:12" ht="15" customHeight="1" x14ac:dyDescent="0.3">
      <c r="A15" s="136"/>
      <c r="B15" s="137"/>
      <c r="C15" s="137"/>
      <c r="D15" s="138"/>
      <c r="E15" s="139"/>
      <c r="F15" s="140"/>
      <c r="G15" s="141"/>
    </row>
    <row r="16" spans="1:12" ht="15" customHeight="1" x14ac:dyDescent="0.3">
      <c r="A16" s="136"/>
      <c r="B16" s="137"/>
      <c r="C16" s="137"/>
      <c r="D16" s="138"/>
      <c r="E16" s="139"/>
      <c r="F16" s="140"/>
      <c r="G16" s="141"/>
    </row>
    <row r="17" spans="1:14" ht="15" customHeight="1" x14ac:dyDescent="0.3">
      <c r="A17" s="136"/>
      <c r="B17" s="137"/>
      <c r="C17" s="137"/>
      <c r="D17" s="138"/>
      <c r="E17" s="139"/>
      <c r="F17" s="140"/>
      <c r="G17" s="141"/>
    </row>
    <row r="18" spans="1:14" ht="15" customHeight="1" x14ac:dyDescent="0.3">
      <c r="A18" s="136"/>
      <c r="B18" s="137"/>
      <c r="C18" s="137"/>
      <c r="D18" s="138"/>
      <c r="E18" s="139"/>
      <c r="F18" s="140"/>
      <c r="G18" s="141"/>
      <c r="J18" s="109"/>
      <c r="K18" s="110"/>
      <c r="L18" s="110"/>
      <c r="M18" s="110"/>
      <c r="N18" s="110"/>
    </row>
    <row r="19" spans="1:14" ht="15" customHeight="1" x14ac:dyDescent="0.3">
      <c r="A19" s="136"/>
      <c r="B19" s="137"/>
      <c r="C19" s="137"/>
      <c r="D19" s="138"/>
      <c r="E19" s="139"/>
      <c r="F19" s="140"/>
      <c r="G19" s="141"/>
      <c r="J19" s="110"/>
      <c r="K19" s="110"/>
      <c r="L19" s="110"/>
      <c r="M19" s="110"/>
      <c r="N19" s="110"/>
    </row>
    <row r="20" spans="1:14" ht="15" customHeight="1" x14ac:dyDescent="0.3">
      <c r="A20" s="136"/>
      <c r="B20" s="137"/>
      <c r="C20" s="137"/>
      <c r="D20" s="138"/>
      <c r="E20" s="139"/>
      <c r="F20" s="140"/>
      <c r="G20" s="141"/>
      <c r="J20" s="110"/>
      <c r="K20" s="110"/>
      <c r="L20" s="110"/>
      <c r="M20" s="110"/>
      <c r="N20" s="110"/>
    </row>
    <row r="21" spans="1:14" ht="15" customHeight="1" x14ac:dyDescent="0.3">
      <c r="A21" s="136"/>
      <c r="B21" s="137"/>
      <c r="C21" s="137"/>
      <c r="D21" s="138"/>
      <c r="E21" s="139"/>
      <c r="F21" s="140"/>
      <c r="G21" s="141"/>
      <c r="J21" s="110"/>
      <c r="K21" s="110"/>
      <c r="L21" s="110"/>
      <c r="M21" s="110"/>
      <c r="N21" s="110"/>
    </row>
    <row r="22" spans="1:14" ht="15" customHeight="1" x14ac:dyDescent="0.3">
      <c r="A22" s="136"/>
      <c r="B22" s="137"/>
      <c r="C22" s="137"/>
      <c r="D22" s="138"/>
      <c r="E22" s="139"/>
      <c r="F22" s="140"/>
      <c r="G22" s="141"/>
      <c r="J22" s="110"/>
      <c r="K22" s="110"/>
      <c r="L22" s="110"/>
      <c r="M22" s="110"/>
      <c r="N22" s="110"/>
    </row>
    <row r="23" spans="1:14" ht="15" customHeight="1" x14ac:dyDescent="0.3">
      <c r="A23" s="136"/>
      <c r="B23" s="137"/>
      <c r="C23" s="137"/>
      <c r="D23" s="138"/>
      <c r="E23" s="139"/>
      <c r="F23" s="140"/>
      <c r="G23" s="141"/>
      <c r="J23" s="110"/>
      <c r="K23" s="110"/>
      <c r="L23" s="110"/>
      <c r="M23" s="110"/>
      <c r="N23" s="110"/>
    </row>
    <row r="24" spans="1:14" ht="15" customHeight="1" x14ac:dyDescent="0.3">
      <c r="A24" s="136"/>
      <c r="B24" s="137"/>
      <c r="C24" s="137"/>
      <c r="D24" s="138"/>
      <c r="E24" s="139"/>
      <c r="F24" s="140"/>
      <c r="G24" s="141"/>
      <c r="J24" s="110"/>
      <c r="K24" s="110"/>
      <c r="L24" s="110"/>
      <c r="M24" s="110"/>
      <c r="N24" s="110"/>
    </row>
    <row r="25" spans="1:14" ht="11.25" customHeight="1" x14ac:dyDescent="0.3">
      <c r="A25" s="136"/>
      <c r="B25" s="137"/>
      <c r="C25" s="137"/>
      <c r="D25" s="138"/>
      <c r="E25" s="139"/>
      <c r="F25" s="140"/>
      <c r="G25" s="141"/>
    </row>
    <row r="26" spans="1:14" ht="17.25" customHeight="1" x14ac:dyDescent="0.3">
      <c r="A26" s="136"/>
      <c r="B26" s="137"/>
      <c r="C26" s="137"/>
      <c r="D26" s="138"/>
      <c r="E26" s="139"/>
      <c r="F26" s="140"/>
      <c r="G26" s="141"/>
      <c r="J26" s="106"/>
      <c r="K26" s="107"/>
      <c r="L26" s="108"/>
    </row>
    <row r="27" spans="1:14" ht="15" customHeight="1" x14ac:dyDescent="0.3">
      <c r="A27" s="136"/>
      <c r="B27" s="137"/>
      <c r="C27" s="137"/>
      <c r="D27" s="138"/>
      <c r="E27" s="139"/>
      <c r="F27" s="140"/>
      <c r="G27" s="141"/>
    </row>
    <row r="28" spans="1:14" ht="15" customHeight="1" x14ac:dyDescent="0.3">
      <c r="A28" s="136"/>
      <c r="B28" s="137"/>
      <c r="C28" s="137"/>
      <c r="D28" s="138"/>
      <c r="E28" s="139"/>
      <c r="F28" s="140"/>
      <c r="G28" s="141"/>
    </row>
    <row r="29" spans="1:14" ht="15" customHeight="1" x14ac:dyDescent="0.3">
      <c r="A29" s="136"/>
      <c r="B29" s="137"/>
      <c r="C29" s="137"/>
      <c r="D29" s="138"/>
      <c r="E29" s="139"/>
      <c r="F29" s="140"/>
      <c r="G29" s="141"/>
      <c r="J29" s="50"/>
      <c r="K29" s="40"/>
      <c r="L29" s="40"/>
      <c r="M29" s="40"/>
      <c r="N29" s="40"/>
    </row>
    <row r="30" spans="1:14" ht="15" customHeight="1" x14ac:dyDescent="0.3">
      <c r="A30" s="136"/>
      <c r="B30" s="137"/>
      <c r="C30" s="137"/>
      <c r="D30" s="138"/>
      <c r="E30" s="139"/>
      <c r="F30" s="140"/>
      <c r="G30" s="141"/>
      <c r="J30" s="40"/>
      <c r="K30" s="40"/>
      <c r="L30" s="40"/>
      <c r="M30" s="40"/>
      <c r="N30" s="40"/>
    </row>
    <row r="31" spans="1:14" ht="15" customHeight="1" x14ac:dyDescent="0.3">
      <c r="A31" s="136"/>
      <c r="B31" s="137"/>
      <c r="C31" s="137"/>
      <c r="D31" s="138"/>
      <c r="E31" s="139"/>
      <c r="F31" s="140"/>
      <c r="G31" s="141"/>
      <c r="J31" s="40"/>
      <c r="K31" s="40"/>
      <c r="L31" s="40"/>
      <c r="M31" s="40"/>
      <c r="N31" s="40"/>
    </row>
    <row r="32" spans="1:14" ht="15" customHeight="1" x14ac:dyDescent="0.3">
      <c r="A32" s="136"/>
      <c r="B32" s="137"/>
      <c r="C32" s="137"/>
      <c r="D32" s="138"/>
      <c r="E32" s="139"/>
      <c r="F32" s="140"/>
      <c r="G32" s="141"/>
      <c r="J32" s="40"/>
      <c r="K32" s="40"/>
      <c r="L32" s="40"/>
      <c r="M32" s="40"/>
      <c r="N32" s="40"/>
    </row>
    <row r="33" spans="1:14" ht="15" customHeight="1" x14ac:dyDescent="0.3">
      <c r="A33" s="136"/>
      <c r="B33" s="137"/>
      <c r="C33" s="137"/>
      <c r="D33" s="138"/>
      <c r="E33" s="139"/>
      <c r="F33" s="140"/>
      <c r="G33" s="141"/>
      <c r="J33" s="40"/>
      <c r="K33" s="40"/>
      <c r="L33" s="40"/>
      <c r="M33" s="40"/>
      <c r="N33" s="40"/>
    </row>
    <row r="34" spans="1:14" ht="15" customHeight="1" x14ac:dyDescent="0.3">
      <c r="A34" s="136"/>
      <c r="B34" s="137"/>
      <c r="C34" s="137"/>
      <c r="D34" s="138"/>
      <c r="E34" s="139"/>
      <c r="F34" s="140"/>
      <c r="G34" s="141"/>
      <c r="J34" s="40"/>
      <c r="K34" s="40"/>
      <c r="L34" s="40"/>
      <c r="M34" s="40"/>
      <c r="N34" s="40"/>
    </row>
    <row r="35" spans="1:14" ht="15" customHeight="1" x14ac:dyDescent="0.3">
      <c r="A35" s="136"/>
      <c r="B35" s="137"/>
      <c r="C35" s="137"/>
      <c r="D35" s="138"/>
      <c r="E35" s="139"/>
      <c r="F35" s="140"/>
      <c r="G35" s="141"/>
    </row>
    <row r="36" spans="1:14" ht="15" customHeight="1" x14ac:dyDescent="0.3">
      <c r="A36" s="136"/>
      <c r="B36" s="137"/>
      <c r="C36" s="137"/>
      <c r="D36" s="138"/>
      <c r="E36" s="139"/>
      <c r="F36" s="140"/>
      <c r="G36" s="141"/>
    </row>
    <row r="37" spans="1:14" ht="15" customHeight="1" x14ac:dyDescent="0.3">
      <c r="A37" s="136"/>
      <c r="B37" s="137"/>
      <c r="C37" s="137"/>
      <c r="D37" s="138"/>
      <c r="E37" s="139"/>
      <c r="F37" s="140"/>
      <c r="G37" s="141"/>
    </row>
    <row r="38" spans="1:14" ht="15" customHeight="1" x14ac:dyDescent="0.3">
      <c r="A38" s="136"/>
      <c r="B38" s="137"/>
      <c r="C38" s="137"/>
      <c r="D38" s="138"/>
      <c r="E38" s="139"/>
      <c r="F38" s="140"/>
      <c r="G38" s="141"/>
    </row>
    <row r="39" spans="1:14" ht="15" customHeight="1" x14ac:dyDescent="0.3">
      <c r="A39" s="136"/>
      <c r="B39" s="137"/>
      <c r="C39" s="137"/>
      <c r="D39" s="138"/>
      <c r="E39" s="139"/>
      <c r="F39" s="140"/>
      <c r="G39" s="141"/>
    </row>
    <row r="40" spans="1:14" ht="15" customHeight="1" x14ac:dyDescent="0.3">
      <c r="A40" s="136"/>
      <c r="B40" s="137"/>
      <c r="C40" s="137"/>
      <c r="D40" s="138"/>
      <c r="E40" s="139"/>
      <c r="F40" s="140"/>
      <c r="G40" s="141"/>
    </row>
    <row r="41" spans="1:14" ht="15" customHeight="1" x14ac:dyDescent="0.3">
      <c r="A41" s="136"/>
      <c r="B41" s="137"/>
      <c r="C41" s="137"/>
      <c r="D41" s="138"/>
      <c r="E41" s="139"/>
      <c r="F41" s="140"/>
      <c r="G41" s="141"/>
    </row>
    <row r="42" spans="1:14" ht="15" customHeight="1" x14ac:dyDescent="0.3">
      <c r="A42" s="136"/>
      <c r="B42" s="137"/>
      <c r="C42" s="137"/>
      <c r="D42" s="138"/>
      <c r="E42" s="139"/>
      <c r="F42" s="140"/>
      <c r="G42" s="141"/>
    </row>
    <row r="43" spans="1:14" ht="15" customHeight="1" x14ac:dyDescent="0.3">
      <c r="A43" s="136"/>
      <c r="B43" s="137"/>
      <c r="C43" s="137"/>
      <c r="D43" s="138"/>
      <c r="E43" s="139"/>
      <c r="F43" s="140"/>
      <c r="G43" s="141"/>
    </row>
    <row r="44" spans="1:14" ht="15" customHeight="1" x14ac:dyDescent="0.3">
      <c r="A44" s="136"/>
      <c r="B44" s="137"/>
      <c r="C44" s="137"/>
      <c r="D44" s="138"/>
      <c r="E44" s="139"/>
      <c r="F44" s="140"/>
      <c r="G44" s="141"/>
    </row>
    <row r="45" spans="1:14" ht="15" customHeight="1" x14ac:dyDescent="0.3">
      <c r="A45" s="136"/>
      <c r="B45" s="137"/>
      <c r="C45" s="137"/>
      <c r="D45" s="138"/>
      <c r="E45" s="139"/>
      <c r="F45" s="140"/>
      <c r="G45" s="141"/>
    </row>
    <row r="46" spans="1:14" ht="15" customHeight="1" x14ac:dyDescent="0.3">
      <c r="A46" s="136"/>
      <c r="B46" s="137"/>
      <c r="C46" s="137"/>
      <c r="D46" s="138"/>
      <c r="E46" s="139"/>
      <c r="F46" s="140"/>
      <c r="G46" s="141"/>
    </row>
    <row r="47" spans="1:14" ht="15" customHeight="1" x14ac:dyDescent="0.3">
      <c r="A47" s="136"/>
      <c r="B47" s="137"/>
      <c r="C47" s="137"/>
      <c r="D47" s="138"/>
      <c r="E47" s="139"/>
      <c r="F47" s="140"/>
      <c r="G47" s="141"/>
    </row>
    <row r="48" spans="1:14" ht="15" customHeight="1" x14ac:dyDescent="0.3">
      <c r="A48" s="136"/>
      <c r="B48" s="137"/>
      <c r="C48" s="137"/>
      <c r="D48" s="138"/>
      <c r="E48" s="139"/>
      <c r="F48" s="140"/>
      <c r="G48" s="141"/>
    </row>
    <row r="49" spans="1:7" ht="15" customHeight="1" x14ac:dyDescent="0.3">
      <c r="A49" s="136"/>
      <c r="B49" s="137"/>
      <c r="C49" s="137"/>
      <c r="D49" s="138"/>
      <c r="E49" s="139"/>
      <c r="F49" s="140"/>
      <c r="G49" s="141"/>
    </row>
    <row r="50" spans="1:7" ht="15" customHeight="1" x14ac:dyDescent="0.3">
      <c r="A50" s="136"/>
      <c r="B50" s="137"/>
      <c r="C50" s="137"/>
      <c r="D50" s="138"/>
      <c r="E50" s="139"/>
      <c r="F50" s="140"/>
      <c r="G50" s="141"/>
    </row>
    <row r="51" spans="1:7" ht="15" customHeight="1" x14ac:dyDescent="0.3">
      <c r="A51" s="136"/>
      <c r="B51" s="137"/>
      <c r="C51" s="137"/>
      <c r="D51" s="138"/>
      <c r="E51" s="139"/>
      <c r="F51" s="140"/>
      <c r="G51" s="141"/>
    </row>
    <row r="52" spans="1:7" ht="15" customHeight="1" x14ac:dyDescent="0.3">
      <c r="A52" s="136"/>
      <c r="B52" s="137"/>
      <c r="C52" s="137"/>
      <c r="D52" s="138"/>
      <c r="E52" s="139"/>
      <c r="F52" s="140"/>
      <c r="G52" s="141"/>
    </row>
    <row r="53" spans="1:7" ht="15" customHeight="1" x14ac:dyDescent="0.3">
      <c r="A53" s="136"/>
      <c r="B53" s="137"/>
      <c r="C53" s="137"/>
      <c r="D53" s="138"/>
      <c r="E53" s="139"/>
      <c r="F53" s="140"/>
      <c r="G53" s="141"/>
    </row>
    <row r="54" spans="1:7" ht="15" customHeight="1" x14ac:dyDescent="0.3">
      <c r="A54" s="136"/>
      <c r="B54" s="137"/>
      <c r="C54" s="137"/>
      <c r="D54" s="138"/>
      <c r="E54" s="139"/>
      <c r="F54" s="140"/>
      <c r="G54" s="141"/>
    </row>
    <row r="55" spans="1:7" ht="15" customHeight="1" x14ac:dyDescent="0.3">
      <c r="A55" s="136"/>
      <c r="B55" s="137"/>
      <c r="C55" s="137"/>
      <c r="D55" s="138"/>
      <c r="E55" s="139"/>
      <c r="F55" s="140"/>
      <c r="G55" s="141"/>
    </row>
    <row r="56" spans="1:7" ht="15" customHeight="1" x14ac:dyDescent="0.3">
      <c r="A56" s="136"/>
      <c r="B56" s="137"/>
      <c r="C56" s="137"/>
      <c r="D56" s="138"/>
      <c r="E56" s="139"/>
      <c r="F56" s="140"/>
      <c r="G56" s="141"/>
    </row>
    <row r="57" spans="1:7" ht="15" customHeight="1" x14ac:dyDescent="0.3">
      <c r="A57" s="136"/>
      <c r="B57" s="137"/>
      <c r="C57" s="137"/>
      <c r="D57" s="138"/>
      <c r="E57" s="139"/>
      <c r="F57" s="140"/>
      <c r="G57" s="141"/>
    </row>
    <row r="58" spans="1:7" ht="15" customHeight="1" x14ac:dyDescent="0.3">
      <c r="A58" s="136"/>
      <c r="B58" s="137"/>
      <c r="C58" s="137"/>
      <c r="D58" s="138"/>
      <c r="E58" s="139"/>
      <c r="F58" s="140"/>
      <c r="G58" s="141"/>
    </row>
    <row r="59" spans="1:7" ht="15" customHeight="1" x14ac:dyDescent="0.3">
      <c r="A59" s="136"/>
      <c r="B59" s="137"/>
      <c r="C59" s="137"/>
      <c r="D59" s="138"/>
      <c r="E59" s="139"/>
      <c r="F59" s="140"/>
      <c r="G59" s="141"/>
    </row>
    <row r="60" spans="1:7" ht="15" customHeight="1" x14ac:dyDescent="0.3">
      <c r="A60" s="142"/>
      <c r="B60" s="143"/>
      <c r="C60" s="143"/>
      <c r="D60" s="138"/>
      <c r="E60" s="144"/>
      <c r="F60" s="145"/>
      <c r="G60" s="141"/>
    </row>
    <row r="61" spans="1:7" ht="21" customHeight="1" x14ac:dyDescent="0.3">
      <c r="A61" s="146" t="s">
        <v>22</v>
      </c>
      <c r="B61" s="147"/>
      <c r="C61" s="147"/>
      <c r="D61" s="148">
        <f>SUBTOTAL(109,Tableau2[[Montant ]])</f>
        <v>1500000</v>
      </c>
      <c r="E61" s="149"/>
      <c r="F61" s="149"/>
      <c r="G61" s="150">
        <f>SUBTOTAL(109,Tableau2[Montant])</f>
        <v>650000</v>
      </c>
    </row>
    <row r="65" spans="1:8" ht="15" customHeight="1" x14ac:dyDescent="0.3">
      <c r="A65" s="151"/>
      <c r="B65" s="152"/>
      <c r="C65" s="152"/>
      <c r="D65" s="153"/>
      <c r="E65" s="154"/>
      <c r="F65" s="154"/>
      <c r="G65" s="155"/>
      <c r="H65" s="121"/>
    </row>
    <row r="66" spans="1:8" ht="15" customHeight="1" x14ac:dyDescent="0.3">
      <c r="A66" s="151" t="s">
        <v>32</v>
      </c>
      <c r="B66" s="156"/>
      <c r="C66" s="156"/>
      <c r="D66" s="153"/>
      <c r="E66" s="154"/>
      <c r="F66" s="154"/>
      <c r="G66" s="155" t="s">
        <v>33</v>
      </c>
      <c r="H66" s="122"/>
    </row>
    <row r="67" spans="1:8" ht="15" customHeight="1" x14ac:dyDescent="0.3">
      <c r="A67" s="157" t="s">
        <v>34</v>
      </c>
      <c r="B67" s="158"/>
      <c r="C67" s="158"/>
      <c r="D67" s="159"/>
      <c r="E67" s="160"/>
      <c r="F67" s="160"/>
      <c r="G67" s="161"/>
      <c r="H67" s="121"/>
    </row>
    <row r="68" spans="1:8" ht="15" customHeight="1" x14ac:dyDescent="0.3">
      <c r="A68" s="157"/>
      <c r="B68" s="158"/>
      <c r="C68" s="158"/>
      <c r="D68" s="159"/>
      <c r="E68" s="160"/>
      <c r="F68" s="160"/>
      <c r="G68" s="161"/>
      <c r="H68" s="121"/>
    </row>
    <row r="69" spans="1:8" ht="15" customHeight="1" x14ac:dyDescent="0.3">
      <c r="A69" s="162"/>
      <c r="B69" s="163"/>
      <c r="C69" s="163"/>
      <c r="D69" s="164"/>
      <c r="E69" s="165"/>
      <c r="F69" s="165"/>
      <c r="G69" s="166"/>
      <c r="H69" s="121"/>
    </row>
    <row r="70" spans="1:8" ht="15" customHeight="1" x14ac:dyDescent="0.3">
      <c r="A70" s="167" t="s">
        <v>35</v>
      </c>
      <c r="B70" s="168"/>
      <c r="C70" s="168"/>
      <c r="D70" s="167"/>
      <c r="E70" s="169"/>
      <c r="F70" s="169"/>
      <c r="G70" s="167" t="s">
        <v>35</v>
      </c>
      <c r="H70" s="54"/>
    </row>
    <row r="71" spans="1:8" ht="15" customHeight="1" x14ac:dyDescent="0.3">
      <c r="A71" s="170"/>
      <c r="B71" s="171"/>
      <c r="C71" s="171"/>
      <c r="D71" s="170"/>
      <c r="E71" s="172"/>
      <c r="F71" s="172"/>
      <c r="G71" s="170"/>
      <c r="H71" s="53"/>
    </row>
  </sheetData>
  <mergeCells count="6">
    <mergeCell ref="K9:L9"/>
    <mergeCell ref="K8:L8"/>
    <mergeCell ref="A7:G7"/>
    <mergeCell ref="K7:L7"/>
    <mergeCell ref="I8:J8"/>
    <mergeCell ref="I9:J9"/>
  </mergeCells>
  <pageMargins left="0.7" right="0.7" top="0.75" bottom="0.75" header="0.3" footer="0.3"/>
  <pageSetup paperSize="9" scale="47" orientation="landscape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7:N72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9.109375" style="61" customWidth="1"/>
    <col min="5" max="6" width="34.109375" style="29" customWidth="1"/>
    <col min="7" max="7" width="18.44140625" style="61" customWidth="1"/>
    <col min="8" max="8" width="3.5546875" style="6" customWidth="1"/>
    <col min="9" max="9" width="0.44140625" style="6" customWidth="1"/>
    <col min="10" max="10" width="22.88671875" style="6" customWidth="1"/>
    <col min="11" max="11" width="25.5546875" style="6" customWidth="1"/>
    <col min="12" max="12" width="7.5546875" style="6" customWidth="1"/>
    <col min="13" max="13" width="4.88671875" style="6" customWidth="1"/>
    <col min="14" max="14" width="2.33203125" style="6" customWidth="1"/>
    <col min="15" max="16384" width="11.44140625" style="6"/>
  </cols>
  <sheetData>
    <row r="7" spans="1:12" s="115" customFormat="1" ht="15" customHeight="1" x14ac:dyDescent="0.25">
      <c r="A7" s="187" t="s">
        <v>41</v>
      </c>
      <c r="B7" s="187"/>
      <c r="C7" s="187"/>
      <c r="D7" s="187"/>
      <c r="E7" s="187"/>
      <c r="F7" s="187"/>
      <c r="G7" s="187"/>
      <c r="K7" s="183">
        <v>45689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61</v>
      </c>
      <c r="J8" s="185"/>
      <c r="K8" s="181" t="s">
        <v>38</v>
      </c>
      <c r="L8" s="181"/>
    </row>
    <row r="9" spans="1:12" s="115" customFormat="1" ht="33.75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bord'!C10</f>
        <v>2850000</v>
      </c>
      <c r="J9" s="186"/>
      <c r="K9" s="179">
        <f>'Tableau de bord'!D10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0"/>
      <c r="F10" s="129"/>
      <c r="G10" s="96"/>
    </row>
    <row r="11" spans="1:12" ht="15" customHeight="1" x14ac:dyDescent="0.3">
      <c r="A11" s="98"/>
      <c r="B11" s="91"/>
      <c r="C11" s="91"/>
      <c r="D11" s="93"/>
      <c r="E11" s="90"/>
      <c r="F11" s="129"/>
      <c r="G11" s="96"/>
    </row>
    <row r="12" spans="1:12" ht="15" customHeight="1" x14ac:dyDescent="0.3">
      <c r="A12" s="98"/>
      <c r="B12" s="91"/>
      <c r="C12" s="91"/>
      <c r="D12" s="93"/>
      <c r="E12" s="90"/>
      <c r="F12" s="129"/>
      <c r="G12" s="96"/>
    </row>
    <row r="13" spans="1:12" ht="15" customHeight="1" x14ac:dyDescent="0.3">
      <c r="A13" s="98"/>
      <c r="B13" s="91"/>
      <c r="C13" s="91"/>
      <c r="D13" s="93"/>
      <c r="E13" s="90"/>
      <c r="F13" s="129"/>
      <c r="G13" s="96"/>
    </row>
    <row r="14" spans="1:12" ht="15" customHeight="1" x14ac:dyDescent="0.3">
      <c r="A14" s="98"/>
      <c r="B14" s="91"/>
      <c r="C14" s="91"/>
      <c r="D14" s="93"/>
      <c r="E14" s="90"/>
      <c r="F14" s="129"/>
      <c r="G14" s="96"/>
    </row>
    <row r="15" spans="1:12" ht="15" customHeight="1" x14ac:dyDescent="0.3">
      <c r="A15" s="98"/>
      <c r="B15" s="91"/>
      <c r="C15" s="91"/>
      <c r="D15" s="93"/>
      <c r="E15" s="90"/>
      <c r="F15" s="129"/>
      <c r="G15" s="96"/>
    </row>
    <row r="16" spans="1:12" ht="15" customHeight="1" x14ac:dyDescent="0.3">
      <c r="A16" s="98"/>
      <c r="B16" s="91"/>
      <c r="C16" s="91"/>
      <c r="D16" s="93"/>
      <c r="E16" s="90"/>
      <c r="F16" s="129"/>
      <c r="G16" s="96"/>
    </row>
    <row r="17" spans="1:14" ht="15" customHeight="1" x14ac:dyDescent="0.3">
      <c r="A17" s="98"/>
      <c r="B17" s="91"/>
      <c r="C17" s="91"/>
      <c r="D17" s="93"/>
      <c r="E17" s="90"/>
      <c r="F17" s="129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0"/>
      <c r="F18" s="129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0"/>
      <c r="F19" s="129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0"/>
      <c r="F20" s="129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0"/>
      <c r="F21" s="129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0"/>
      <c r="F22" s="129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0"/>
      <c r="F23" s="129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0"/>
      <c r="F24" s="129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0"/>
      <c r="F25" s="129"/>
      <c r="G25" s="96"/>
      <c r="J25" s="108"/>
      <c r="K25" s="108"/>
      <c r="L25" s="108"/>
      <c r="M25" s="108"/>
      <c r="N25" s="108"/>
    </row>
    <row r="26" spans="1:14" ht="21" customHeight="1" x14ac:dyDescent="0.3">
      <c r="A26" s="98"/>
      <c r="B26" s="91"/>
      <c r="C26" s="91"/>
      <c r="D26" s="93"/>
      <c r="E26" s="90"/>
      <c r="F26" s="129"/>
      <c r="G26" s="96"/>
      <c r="J26" s="111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0"/>
      <c r="F27" s="129"/>
      <c r="G27" s="96"/>
      <c r="J27" s="108"/>
      <c r="K27" s="108"/>
      <c r="L27" s="108"/>
      <c r="M27" s="108"/>
      <c r="N27" s="108"/>
    </row>
    <row r="28" spans="1:14" ht="15" customHeight="1" x14ac:dyDescent="0.3">
      <c r="A28" s="98"/>
      <c r="B28" s="91"/>
      <c r="C28" s="91"/>
      <c r="D28" s="93"/>
      <c r="E28" s="90"/>
      <c r="F28" s="129"/>
      <c r="G28" s="96"/>
    </row>
    <row r="29" spans="1:14" ht="29.1" customHeight="1" x14ac:dyDescent="0.3">
      <c r="A29" s="98"/>
      <c r="B29" s="91"/>
      <c r="C29" s="91"/>
      <c r="D29" s="93"/>
      <c r="E29" s="90"/>
      <c r="F29" s="129"/>
      <c r="G29" s="96"/>
      <c r="J29" s="49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0"/>
      <c r="F30" s="129"/>
      <c r="G30" s="96"/>
      <c r="J30" s="40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0"/>
      <c r="F31" s="129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0"/>
      <c r="F32" s="129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0"/>
      <c r="F33" s="129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0"/>
      <c r="F34" s="129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0"/>
      <c r="F35" s="129"/>
      <c r="G35" s="96"/>
    </row>
    <row r="36" spans="1:14" ht="15" customHeight="1" x14ac:dyDescent="0.3">
      <c r="A36" s="98"/>
      <c r="B36" s="91"/>
      <c r="C36" s="91"/>
      <c r="D36" s="93"/>
      <c r="E36" s="90"/>
      <c r="F36" s="129"/>
      <c r="G36" s="96"/>
    </row>
    <row r="37" spans="1:14" ht="15" customHeight="1" x14ac:dyDescent="0.3">
      <c r="A37" s="98"/>
      <c r="B37" s="91"/>
      <c r="C37" s="91"/>
      <c r="D37" s="93"/>
      <c r="E37" s="90"/>
      <c r="F37" s="129"/>
      <c r="G37" s="96"/>
    </row>
    <row r="38" spans="1:14" ht="15" customHeight="1" x14ac:dyDescent="0.3">
      <c r="A38" s="98"/>
      <c r="B38" s="91"/>
      <c r="C38" s="91"/>
      <c r="D38" s="93"/>
      <c r="E38" s="90"/>
      <c r="F38" s="129"/>
      <c r="G38" s="96"/>
    </row>
    <row r="39" spans="1:14" ht="15" customHeight="1" x14ac:dyDescent="0.3">
      <c r="A39" s="98"/>
      <c r="B39" s="91"/>
      <c r="C39" s="91"/>
      <c r="D39" s="93"/>
      <c r="E39" s="90"/>
      <c r="F39" s="129"/>
      <c r="G39" s="96"/>
    </row>
    <row r="40" spans="1:14" ht="15" customHeight="1" x14ac:dyDescent="0.3">
      <c r="A40" s="98"/>
      <c r="B40" s="91"/>
      <c r="C40" s="91"/>
      <c r="D40" s="93"/>
      <c r="E40" s="90"/>
      <c r="F40" s="129"/>
      <c r="G40" s="96"/>
    </row>
    <row r="41" spans="1:14" ht="15" customHeight="1" x14ac:dyDescent="0.3">
      <c r="A41" s="98"/>
      <c r="B41" s="91"/>
      <c r="C41" s="91"/>
      <c r="D41" s="93"/>
      <c r="E41" s="90"/>
      <c r="F41" s="129"/>
      <c r="G41" s="96"/>
    </row>
    <row r="42" spans="1:14" ht="15" customHeight="1" x14ac:dyDescent="0.3">
      <c r="A42" s="98"/>
      <c r="B42" s="91"/>
      <c r="C42" s="91"/>
      <c r="D42" s="93"/>
      <c r="E42" s="90"/>
      <c r="F42" s="129"/>
      <c r="G42" s="96"/>
    </row>
    <row r="43" spans="1:14" ht="15" customHeight="1" x14ac:dyDescent="0.3">
      <c r="A43" s="98"/>
      <c r="B43" s="91"/>
      <c r="C43" s="91"/>
      <c r="D43" s="93"/>
      <c r="E43" s="90"/>
      <c r="F43" s="129"/>
      <c r="G43" s="96"/>
    </row>
    <row r="44" spans="1:14" ht="15" customHeight="1" x14ac:dyDescent="0.3">
      <c r="A44" s="98"/>
      <c r="B44" s="91"/>
      <c r="C44" s="91"/>
      <c r="D44" s="93"/>
      <c r="E44" s="90"/>
      <c r="F44" s="129"/>
      <c r="G44" s="96"/>
    </row>
    <row r="45" spans="1:14" ht="15" customHeight="1" x14ac:dyDescent="0.3">
      <c r="A45" s="98"/>
      <c r="B45" s="91"/>
      <c r="C45" s="91"/>
      <c r="D45" s="93"/>
      <c r="E45" s="90"/>
      <c r="F45" s="129"/>
      <c r="G45" s="96"/>
    </row>
    <row r="46" spans="1:14" ht="15" customHeight="1" x14ac:dyDescent="0.3">
      <c r="A46" s="98"/>
      <c r="B46" s="91"/>
      <c r="C46" s="91"/>
      <c r="D46" s="93"/>
      <c r="E46" s="90"/>
      <c r="F46" s="129"/>
      <c r="G46" s="96"/>
    </row>
    <row r="47" spans="1:14" ht="15" customHeight="1" x14ac:dyDescent="0.3">
      <c r="A47" s="98"/>
      <c r="B47" s="91"/>
      <c r="C47" s="91"/>
      <c r="D47" s="93"/>
      <c r="E47" s="90"/>
      <c r="F47" s="129"/>
      <c r="G47" s="96"/>
    </row>
    <row r="48" spans="1:14" ht="15" customHeight="1" x14ac:dyDescent="0.3">
      <c r="A48" s="98"/>
      <c r="B48" s="91"/>
      <c r="C48" s="91"/>
      <c r="D48" s="93"/>
      <c r="E48" s="90"/>
      <c r="F48" s="129"/>
      <c r="G48" s="96"/>
    </row>
    <row r="49" spans="1:7" ht="15" customHeight="1" x14ac:dyDescent="0.3">
      <c r="A49" s="98"/>
      <c r="B49" s="91"/>
      <c r="C49" s="91"/>
      <c r="D49" s="93"/>
      <c r="E49" s="90"/>
      <c r="F49" s="129"/>
      <c r="G49" s="96"/>
    </row>
    <row r="50" spans="1:7" ht="15" customHeight="1" x14ac:dyDescent="0.3">
      <c r="A50" s="98"/>
      <c r="B50" s="91"/>
      <c r="C50" s="91"/>
      <c r="D50" s="93"/>
      <c r="E50" s="90"/>
      <c r="F50" s="129"/>
      <c r="G50" s="96"/>
    </row>
    <row r="51" spans="1:7" ht="15" customHeight="1" x14ac:dyDescent="0.3">
      <c r="A51" s="98"/>
      <c r="B51" s="91"/>
      <c r="C51" s="91"/>
      <c r="D51" s="93"/>
      <c r="E51" s="90"/>
      <c r="F51" s="129"/>
      <c r="G51" s="96"/>
    </row>
    <row r="52" spans="1:7" ht="15" customHeight="1" x14ac:dyDescent="0.3">
      <c r="A52" s="98"/>
      <c r="B52" s="91"/>
      <c r="C52" s="91"/>
      <c r="D52" s="93"/>
      <c r="E52" s="90"/>
      <c r="F52" s="129"/>
      <c r="G52" s="96"/>
    </row>
    <row r="53" spans="1:7" ht="15" customHeight="1" x14ac:dyDescent="0.3">
      <c r="A53" s="98"/>
      <c r="B53" s="91"/>
      <c r="C53" s="91"/>
      <c r="D53" s="93"/>
      <c r="E53" s="90"/>
      <c r="F53" s="129"/>
      <c r="G53" s="96"/>
    </row>
    <row r="54" spans="1:7" ht="15" customHeight="1" x14ac:dyDescent="0.3">
      <c r="A54" s="98"/>
      <c r="B54" s="91"/>
      <c r="C54" s="91"/>
      <c r="D54" s="93"/>
      <c r="E54" s="90"/>
      <c r="F54" s="129"/>
      <c r="G54" s="96"/>
    </row>
    <row r="55" spans="1:7" ht="15" customHeight="1" x14ac:dyDescent="0.3">
      <c r="A55" s="98"/>
      <c r="B55" s="91"/>
      <c r="C55" s="91"/>
      <c r="D55" s="93"/>
      <c r="E55" s="90"/>
      <c r="F55" s="129"/>
      <c r="G55" s="96"/>
    </row>
    <row r="56" spans="1:7" ht="15" customHeight="1" x14ac:dyDescent="0.3">
      <c r="A56" s="98"/>
      <c r="B56" s="91"/>
      <c r="C56" s="91"/>
      <c r="D56" s="93"/>
      <c r="E56" s="90"/>
      <c r="F56" s="129"/>
      <c r="G56" s="96"/>
    </row>
    <row r="57" spans="1:7" ht="15" customHeight="1" x14ac:dyDescent="0.3">
      <c r="A57" s="98"/>
      <c r="B57" s="91"/>
      <c r="C57" s="91"/>
      <c r="D57" s="93"/>
      <c r="E57" s="90"/>
      <c r="F57" s="129"/>
      <c r="G57" s="96"/>
    </row>
    <row r="58" spans="1:7" ht="15" customHeight="1" x14ac:dyDescent="0.3">
      <c r="A58" s="98"/>
      <c r="B58" s="91"/>
      <c r="C58" s="91"/>
      <c r="D58" s="93"/>
      <c r="E58" s="90"/>
      <c r="F58" s="129"/>
      <c r="G58" s="96"/>
    </row>
    <row r="59" spans="1:7" ht="15" customHeight="1" x14ac:dyDescent="0.3">
      <c r="A59" s="98"/>
      <c r="B59" s="91"/>
      <c r="C59" s="91"/>
      <c r="D59" s="93"/>
      <c r="E59" s="90"/>
      <c r="F59" s="129"/>
      <c r="G59" s="96"/>
    </row>
    <row r="60" spans="1:7" ht="15" customHeight="1" x14ac:dyDescent="0.3">
      <c r="A60" s="99"/>
      <c r="B60" s="94"/>
      <c r="C60" s="94"/>
      <c r="D60" s="95"/>
      <c r="E60" s="100"/>
      <c r="F60" s="130"/>
      <c r="G60" s="97"/>
    </row>
    <row r="61" spans="1:7" ht="21.75" customHeight="1" x14ac:dyDescent="0.3">
      <c r="A61" s="86" t="s">
        <v>22</v>
      </c>
      <c r="B61" s="86"/>
      <c r="C61" s="128"/>
      <c r="D61" s="87">
        <f>SUBTOTAL(109,Tableau25[[Montant ]])</f>
        <v>0</v>
      </c>
      <c r="E61" s="86"/>
      <c r="F61" s="128"/>
      <c r="G61" s="88">
        <f>SUBTOTAL(109,Tableau25[Montant])</f>
        <v>0</v>
      </c>
    </row>
    <row r="66" spans="1:7" ht="15" customHeight="1" x14ac:dyDescent="0.3">
      <c r="A66" s="65"/>
      <c r="B66" s="68"/>
      <c r="C66" s="68"/>
      <c r="D66" s="56"/>
      <c r="E66" s="55"/>
      <c r="F66" s="55"/>
      <c r="G66" s="62"/>
    </row>
    <row r="67" spans="1:7" ht="15" customHeight="1" x14ac:dyDescent="0.3">
      <c r="A67" s="65" t="s">
        <v>32</v>
      </c>
      <c r="B67" s="69"/>
      <c r="C67" s="69"/>
      <c r="D67" s="56"/>
      <c r="E67" s="55"/>
      <c r="F67" s="55"/>
      <c r="G67" s="62" t="s">
        <v>33</v>
      </c>
    </row>
    <row r="68" spans="1:7" ht="15" customHeight="1" x14ac:dyDescent="0.3">
      <c r="A68" s="66" t="s">
        <v>34</v>
      </c>
      <c r="B68" s="70"/>
      <c r="C68" s="70"/>
      <c r="D68" s="57"/>
      <c r="E68" s="52"/>
      <c r="F68" s="52"/>
      <c r="G68" s="63"/>
    </row>
    <row r="69" spans="1:7" ht="15" customHeight="1" x14ac:dyDescent="0.3">
      <c r="A69" s="66"/>
      <c r="B69" s="70"/>
      <c r="C69" s="70"/>
      <c r="D69" s="57"/>
      <c r="E69" s="52"/>
      <c r="F69" s="52"/>
      <c r="G69" s="63"/>
    </row>
    <row r="70" spans="1:7" ht="15" customHeight="1" x14ac:dyDescent="0.3">
      <c r="A70" s="67"/>
      <c r="B70" s="71"/>
      <c r="C70" s="71"/>
      <c r="D70" s="58"/>
      <c r="E70" s="51"/>
      <c r="F70" s="51"/>
      <c r="G70" s="64"/>
    </row>
    <row r="71" spans="1:7" ht="15" customHeight="1" x14ac:dyDescent="0.3">
      <c r="A71" s="59" t="s">
        <v>35</v>
      </c>
      <c r="B71" s="72"/>
      <c r="C71" s="72"/>
      <c r="D71" s="59"/>
      <c r="E71" s="54"/>
      <c r="F71" s="54"/>
      <c r="G71" s="59" t="s">
        <v>35</v>
      </c>
    </row>
    <row r="72" spans="1:7" ht="15" customHeight="1" x14ac:dyDescent="0.3">
      <c r="A72" s="60"/>
      <c r="B72" s="73"/>
      <c r="C72" s="73"/>
      <c r="D72" s="60"/>
      <c r="E72" s="53"/>
      <c r="F72" s="53"/>
      <c r="G72" s="60"/>
    </row>
  </sheetData>
  <mergeCells count="6">
    <mergeCell ref="I8:J8"/>
    <mergeCell ref="A7:G7"/>
    <mergeCell ref="K7:L7"/>
    <mergeCell ref="K8:L8"/>
    <mergeCell ref="K9:L9"/>
    <mergeCell ref="I9:J9"/>
  </mergeCells>
  <pageMargins left="0.7" right="0.7" top="0.75" bottom="0.75" header="0.3" footer="0.3"/>
  <pageSetup paperSize="9" scale="45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pageSetUpPr fitToPage="1"/>
  </sheetPr>
  <dimension ref="A6:N72"/>
  <sheetViews>
    <sheetView showGridLines="0" workbookViewId="0">
      <pane xSplit="1" ySplit="9" topLeftCell="B55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7.5546875" style="61" customWidth="1"/>
    <col min="5" max="6" width="34.109375" style="74" customWidth="1"/>
    <col min="7" max="7" width="18.6640625" style="61" customWidth="1"/>
    <col min="8" max="8" width="2.109375" style="6" customWidth="1"/>
    <col min="9" max="9" width="1.44140625" style="6" customWidth="1"/>
    <col min="10" max="10" width="26.5546875" style="6" customWidth="1"/>
    <col min="11" max="11" width="26.6640625" style="6" customWidth="1"/>
    <col min="12" max="12" width="7" style="6" customWidth="1"/>
    <col min="13" max="13" width="6" style="6" customWidth="1"/>
    <col min="14" max="14" width="6.44140625" style="6" customWidth="1"/>
    <col min="15" max="16384" width="11.44140625" style="6"/>
  </cols>
  <sheetData>
    <row r="6" spans="1:12" ht="13.5" customHeight="1" x14ac:dyDescent="0.3"/>
    <row r="7" spans="1:12" s="115" customFormat="1" ht="16.5" customHeight="1" x14ac:dyDescent="0.25">
      <c r="A7" s="187" t="s">
        <v>42</v>
      </c>
      <c r="B7" s="187"/>
      <c r="C7" s="187"/>
      <c r="D7" s="187"/>
      <c r="E7" s="187"/>
      <c r="F7" s="187"/>
      <c r="G7" s="187"/>
      <c r="K7" s="183">
        <v>45717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bord'!D10</f>
        <v>2850000</v>
      </c>
      <c r="J9" s="186"/>
      <c r="K9" s="179">
        <f>'Tableau de bord'!E10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3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  <c r="J27" s="108"/>
      <c r="K27" s="108"/>
      <c r="L27" s="108"/>
      <c r="M27" s="108"/>
      <c r="N27" s="108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3.25" customHeight="1" x14ac:dyDescent="0.3">
      <c r="A61" s="76" t="s">
        <v>22</v>
      </c>
      <c r="B61" s="79"/>
      <c r="C61" s="131"/>
      <c r="D61" s="77">
        <f>SUBTOTAL(109,Tableau26[[Montant ]])</f>
        <v>0</v>
      </c>
      <c r="E61" s="79"/>
      <c r="F61" s="131"/>
      <c r="G61" s="78">
        <f>SUBTOTAL(109,Tableau26[Montant])</f>
        <v>0</v>
      </c>
    </row>
    <row r="66" spans="1:7" ht="15" customHeight="1" x14ac:dyDescent="0.3">
      <c r="A66" s="65"/>
      <c r="B66" s="68"/>
      <c r="C66" s="68"/>
      <c r="D66" s="56"/>
      <c r="E66" s="68"/>
      <c r="F66" s="68"/>
      <c r="G66" s="62"/>
    </row>
    <row r="67" spans="1:7" ht="15" customHeight="1" x14ac:dyDescent="0.3">
      <c r="A67" s="65" t="s">
        <v>32</v>
      </c>
      <c r="B67" s="69"/>
      <c r="C67" s="69"/>
      <c r="D67" s="56"/>
      <c r="E67" s="68"/>
      <c r="F67" s="68"/>
      <c r="G67" s="62" t="s">
        <v>33</v>
      </c>
    </row>
    <row r="68" spans="1:7" ht="15" customHeight="1" x14ac:dyDescent="0.3">
      <c r="A68" s="66" t="s">
        <v>34</v>
      </c>
      <c r="B68" s="70"/>
      <c r="C68" s="70"/>
      <c r="D68" s="57"/>
      <c r="E68" s="70"/>
      <c r="F68" s="70"/>
      <c r="G68" s="63"/>
    </row>
    <row r="69" spans="1:7" ht="15" customHeight="1" x14ac:dyDescent="0.3">
      <c r="A69" s="66"/>
      <c r="B69" s="70"/>
      <c r="C69" s="70"/>
      <c r="D69" s="57"/>
      <c r="E69" s="70"/>
      <c r="F69" s="70"/>
      <c r="G69" s="63"/>
    </row>
    <row r="70" spans="1:7" ht="15" customHeight="1" x14ac:dyDescent="0.3">
      <c r="A70" s="67"/>
      <c r="B70" s="71"/>
      <c r="C70" s="71"/>
      <c r="D70" s="58"/>
      <c r="E70" s="71"/>
      <c r="F70" s="71"/>
      <c r="G70" s="64"/>
    </row>
    <row r="71" spans="1:7" ht="15" customHeight="1" x14ac:dyDescent="0.3">
      <c r="A71" s="59" t="s">
        <v>35</v>
      </c>
      <c r="B71" s="72"/>
      <c r="C71" s="72"/>
      <c r="D71" s="59"/>
      <c r="E71" s="72"/>
      <c r="F71" s="72"/>
      <c r="G71" s="59" t="s">
        <v>35</v>
      </c>
    </row>
    <row r="72" spans="1:7" ht="15" customHeight="1" x14ac:dyDescent="0.3">
      <c r="A72" s="60"/>
      <c r="B72" s="73"/>
      <c r="C72" s="73"/>
      <c r="D72" s="60"/>
      <c r="E72" s="73"/>
      <c r="F72" s="73"/>
      <c r="G72" s="60"/>
    </row>
  </sheetData>
  <mergeCells count="7">
    <mergeCell ref="J29:J30"/>
    <mergeCell ref="A7:G7"/>
    <mergeCell ref="K7:L7"/>
    <mergeCell ref="K8:L8"/>
    <mergeCell ref="K9:L9"/>
    <mergeCell ref="I9:J9"/>
    <mergeCell ref="I8:J8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pageSetUpPr fitToPage="1"/>
  </sheetPr>
  <dimension ref="A6:N71"/>
  <sheetViews>
    <sheetView showGridLines="0" workbookViewId="0">
      <pane xSplit="1" ySplit="9" topLeftCell="B61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4.4" x14ac:dyDescent="0.3"/>
  <cols>
    <col min="1" max="1" width="23.33203125" style="61" bestFit="1" customWidth="1"/>
    <col min="2" max="3" width="32.6640625" style="74" customWidth="1"/>
    <col min="4" max="4" width="18.109375" style="61" customWidth="1"/>
    <col min="5" max="6" width="34.109375" style="74" customWidth="1"/>
    <col min="7" max="7" width="19.33203125" style="61" customWidth="1"/>
    <col min="8" max="8" width="2.6640625" style="6" customWidth="1"/>
    <col min="9" max="9" width="1.44140625" style="6" customWidth="1"/>
    <col min="10" max="10" width="28.6640625" style="6" customWidth="1"/>
    <col min="11" max="11" width="17.44140625" style="6" customWidth="1"/>
    <col min="12" max="12" width="8.33203125" style="6" customWidth="1"/>
    <col min="13" max="13" width="5.44140625" style="6" customWidth="1"/>
    <col min="14" max="14" width="1.44140625" style="6" customWidth="1"/>
    <col min="15" max="16384" width="11.44140625" style="6"/>
  </cols>
  <sheetData>
    <row r="6" spans="1:12" ht="12.75" customHeight="1" x14ac:dyDescent="0.3"/>
    <row r="7" spans="1:12" s="115" customFormat="1" ht="15" customHeight="1" x14ac:dyDescent="0.25">
      <c r="A7" s="187" t="s">
        <v>43</v>
      </c>
      <c r="B7" s="187"/>
      <c r="C7" s="187"/>
      <c r="D7" s="187"/>
      <c r="E7" s="187"/>
      <c r="F7" s="187"/>
      <c r="G7" s="187"/>
      <c r="K7" s="183">
        <v>45748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bord'!E10</f>
        <v>2850000</v>
      </c>
      <c r="J9" s="186"/>
      <c r="K9" s="179">
        <f>'Tableau de bord'!F10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4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  <c r="J27" s="108"/>
      <c r="K27" s="108"/>
      <c r="L27" s="108"/>
      <c r="M27" s="108"/>
      <c r="N27" s="108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1" customHeight="1" x14ac:dyDescent="0.3">
      <c r="A61" s="76" t="s">
        <v>22</v>
      </c>
      <c r="B61" s="79"/>
      <c r="C61" s="131"/>
      <c r="D61" s="77">
        <f>SUBTOTAL(109,Tableau27[[Montant ]])</f>
        <v>0</v>
      </c>
      <c r="E61" s="79"/>
      <c r="F61" s="131"/>
      <c r="G61" s="78">
        <f>SUBTOTAL(109,Tableau27[Montant])</f>
        <v>0</v>
      </c>
    </row>
    <row r="65" spans="1:7" x14ac:dyDescent="0.3">
      <c r="A65" s="65"/>
      <c r="B65" s="68"/>
      <c r="C65" s="68"/>
      <c r="D65" s="56"/>
      <c r="E65" s="68"/>
      <c r="F65" s="68"/>
      <c r="G65" s="62"/>
    </row>
    <row r="66" spans="1:7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x14ac:dyDescent="0.3">
      <c r="A68" s="66"/>
      <c r="B68" s="70"/>
      <c r="C68" s="70"/>
      <c r="D68" s="57"/>
      <c r="E68" s="70"/>
      <c r="F68" s="70"/>
      <c r="G68" s="63"/>
    </row>
    <row r="69" spans="1:7" x14ac:dyDescent="0.3">
      <c r="A69" s="67"/>
      <c r="B69" s="71"/>
      <c r="C69" s="71"/>
      <c r="D69" s="58"/>
      <c r="E69" s="71"/>
      <c r="F69" s="71"/>
      <c r="G69" s="64"/>
    </row>
    <row r="70" spans="1:7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pageSetUpPr fitToPage="1"/>
  </sheetPr>
  <dimension ref="A7:N71"/>
  <sheetViews>
    <sheetView showGridLines="0" workbookViewId="0">
      <pane xSplit="1" ySplit="9" topLeftCell="B61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33203125" style="61" customWidth="1"/>
    <col min="5" max="6" width="34.109375" style="74" customWidth="1"/>
    <col min="7" max="7" width="19.5546875" style="61" customWidth="1"/>
    <col min="8" max="8" width="2.109375" style="6" customWidth="1"/>
    <col min="9" max="9" width="1.44140625" style="6" customWidth="1"/>
    <col min="10" max="10" width="29.109375" style="6" customWidth="1"/>
    <col min="11" max="11" width="15.6640625" style="6" customWidth="1"/>
    <col min="12" max="12" width="11.44140625" style="6"/>
    <col min="13" max="13" width="7.109375" style="6" customWidth="1"/>
    <col min="14" max="14" width="6.33203125" style="6" hidden="1" customWidth="1"/>
    <col min="15" max="16384" width="11.44140625" style="6"/>
  </cols>
  <sheetData>
    <row r="7" spans="1:12" s="115" customFormat="1" ht="15" customHeight="1" x14ac:dyDescent="0.25">
      <c r="A7" s="187" t="s">
        <v>44</v>
      </c>
      <c r="B7" s="187"/>
      <c r="C7" s="187"/>
      <c r="D7" s="187"/>
      <c r="E7" s="187"/>
      <c r="F7" s="187"/>
      <c r="G7" s="187"/>
      <c r="K7" s="183">
        <v>45778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bord'!F10</f>
        <v>2850000</v>
      </c>
      <c r="J9" s="186"/>
      <c r="K9" s="179">
        <f>'Tableau de bord'!G10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4"/>
      <c r="K26" s="112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3.25" customHeight="1" x14ac:dyDescent="0.3">
      <c r="A61" s="86" t="s">
        <v>22</v>
      </c>
      <c r="B61" s="89"/>
      <c r="C61" s="132"/>
      <c r="D61" s="87">
        <f>SUBTOTAL(109,Tableau28[[Montant ]])</f>
        <v>0</v>
      </c>
      <c r="E61" s="89"/>
      <c r="F61" s="132"/>
      <c r="G61" s="88">
        <f>SUBTOTAL(109,Tableau28[Montant])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pageSetUpPr fitToPage="1"/>
  </sheetPr>
  <dimension ref="A7:N71"/>
  <sheetViews>
    <sheetView showGridLines="0" workbookViewId="0">
      <pane xSplit="1" ySplit="9" topLeftCell="B61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9.5546875" style="61" customWidth="1"/>
    <col min="5" max="6" width="34.109375" style="74" customWidth="1"/>
    <col min="7" max="7" width="19.33203125" style="61" customWidth="1"/>
    <col min="8" max="8" width="1.5546875" style="6" customWidth="1"/>
    <col min="9" max="9" width="1.44140625" style="6" customWidth="1"/>
    <col min="10" max="10" width="24.88671875" style="6" customWidth="1"/>
    <col min="11" max="11" width="16.5546875" style="6" customWidth="1"/>
    <col min="12" max="12" width="7.6640625" style="6" customWidth="1"/>
    <col min="13" max="13" width="3.88671875" style="6" customWidth="1"/>
    <col min="14" max="14" width="7.33203125" style="6" customWidth="1"/>
    <col min="15" max="16384" width="11.44140625" style="6"/>
  </cols>
  <sheetData>
    <row r="7" spans="1:12" s="115" customFormat="1" ht="15" customHeight="1" x14ac:dyDescent="0.25">
      <c r="A7" s="187" t="s">
        <v>45</v>
      </c>
      <c r="B7" s="187"/>
      <c r="C7" s="187"/>
      <c r="D7" s="187"/>
      <c r="E7" s="187"/>
      <c r="F7" s="187"/>
      <c r="G7" s="187"/>
      <c r="K7" s="183">
        <v>45809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bord'!G10</f>
        <v>2850000</v>
      </c>
      <c r="J9" s="186"/>
      <c r="K9" s="179">
        <f>'Tableau de bord'!H10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11" ht="15" customHeight="1" x14ac:dyDescent="0.3">
      <c r="A49" s="98"/>
      <c r="B49" s="91"/>
      <c r="C49" s="91"/>
      <c r="D49" s="93"/>
      <c r="E49" s="91"/>
      <c r="F49" s="124"/>
      <c r="G49" s="96"/>
    </row>
    <row r="50" spans="1:11" ht="15" customHeight="1" x14ac:dyDescent="0.3">
      <c r="A50" s="98"/>
      <c r="B50" s="91"/>
      <c r="C50" s="91"/>
      <c r="D50" s="93"/>
      <c r="E50" s="91"/>
      <c r="F50" s="124"/>
      <c r="G50" s="96"/>
    </row>
    <row r="51" spans="1:11" ht="15" customHeight="1" x14ac:dyDescent="0.3">
      <c r="A51" s="98"/>
      <c r="B51" s="91"/>
      <c r="C51" s="91"/>
      <c r="D51" s="93"/>
      <c r="E51" s="91"/>
      <c r="F51" s="124"/>
      <c r="G51" s="96"/>
      <c r="K51" s="6" t="s">
        <v>0</v>
      </c>
    </row>
    <row r="52" spans="1:11" ht="15" customHeight="1" x14ac:dyDescent="0.3">
      <c r="A52" s="98"/>
      <c r="B52" s="91"/>
      <c r="C52" s="91"/>
      <c r="D52" s="93"/>
      <c r="E52" s="91"/>
      <c r="F52" s="124"/>
      <c r="G52" s="96"/>
    </row>
    <row r="53" spans="1:11" ht="15" customHeight="1" x14ac:dyDescent="0.3">
      <c r="A53" s="98"/>
      <c r="B53" s="91"/>
      <c r="C53" s="91"/>
      <c r="D53" s="93"/>
      <c r="E53" s="91"/>
      <c r="F53" s="124"/>
      <c r="G53" s="96"/>
    </row>
    <row r="54" spans="1:11" ht="15" customHeight="1" x14ac:dyDescent="0.3">
      <c r="A54" s="98"/>
      <c r="B54" s="91"/>
      <c r="C54" s="91"/>
      <c r="D54" s="93"/>
      <c r="E54" s="91"/>
      <c r="F54" s="124"/>
      <c r="G54" s="96"/>
    </row>
    <row r="55" spans="1:11" ht="15" customHeight="1" x14ac:dyDescent="0.3">
      <c r="A55" s="98"/>
      <c r="B55" s="91"/>
      <c r="C55" s="91"/>
      <c r="D55" s="93"/>
      <c r="E55" s="91"/>
      <c r="F55" s="124"/>
      <c r="G55" s="96"/>
    </row>
    <row r="56" spans="1:11" ht="15" customHeight="1" x14ac:dyDescent="0.3">
      <c r="A56" s="98"/>
      <c r="B56" s="91"/>
      <c r="C56" s="91"/>
      <c r="D56" s="93"/>
      <c r="E56" s="91"/>
      <c r="F56" s="124"/>
      <c r="G56" s="96"/>
    </row>
    <row r="57" spans="1:11" ht="15" customHeight="1" x14ac:dyDescent="0.3">
      <c r="A57" s="98"/>
      <c r="B57" s="91"/>
      <c r="C57" s="91"/>
      <c r="D57" s="93"/>
      <c r="E57" s="91"/>
      <c r="F57" s="124"/>
      <c r="G57" s="96"/>
    </row>
    <row r="58" spans="1:11" ht="15" customHeight="1" x14ac:dyDescent="0.3">
      <c r="A58" s="98"/>
      <c r="B58" s="91"/>
      <c r="C58" s="91"/>
      <c r="D58" s="93"/>
      <c r="E58" s="91"/>
      <c r="F58" s="124"/>
      <c r="G58" s="96"/>
    </row>
    <row r="59" spans="1:11" ht="15" customHeight="1" x14ac:dyDescent="0.3">
      <c r="A59" s="98"/>
      <c r="B59" s="91"/>
      <c r="C59" s="91"/>
      <c r="D59" s="93"/>
      <c r="E59" s="91"/>
      <c r="F59" s="124"/>
      <c r="G59" s="96"/>
    </row>
    <row r="60" spans="1:11" ht="15" customHeight="1" x14ac:dyDescent="0.3">
      <c r="A60" s="99"/>
      <c r="B60" s="94"/>
      <c r="C60" s="94"/>
      <c r="D60" s="95"/>
      <c r="E60" s="94"/>
      <c r="F60" s="125"/>
      <c r="G60" s="97"/>
    </row>
    <row r="61" spans="1:11" ht="21" customHeight="1" x14ac:dyDescent="0.3">
      <c r="A61" s="76" t="s">
        <v>22</v>
      </c>
      <c r="B61" s="79"/>
      <c r="C61" s="131"/>
      <c r="D61" s="77">
        <f>SUBTOTAL(109,Tableau29[[Montant ]])</f>
        <v>0</v>
      </c>
      <c r="E61" s="79"/>
      <c r="F61" s="131"/>
      <c r="G61" s="78">
        <f>SUBTOTAL(109,Tableau29[Montant])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6" orientation="landscape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pageSetUpPr fitToPage="1"/>
  </sheetPr>
  <dimension ref="A7:N71"/>
  <sheetViews>
    <sheetView showGridLines="0" workbookViewId="0">
      <pane xSplit="1" ySplit="9" topLeftCell="B64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6.44140625" style="61" customWidth="1"/>
    <col min="5" max="6" width="34.109375" style="74" customWidth="1"/>
    <col min="7" max="7" width="20" style="61" customWidth="1"/>
    <col min="8" max="8" width="2.44140625" style="6" customWidth="1"/>
    <col min="9" max="9" width="1" style="6" customWidth="1"/>
    <col min="10" max="10" width="30.88671875" style="6" customWidth="1"/>
    <col min="11" max="11" width="16.6640625" style="6" customWidth="1"/>
    <col min="12" max="12" width="4.109375" style="6" customWidth="1"/>
    <col min="13" max="13" width="2.88671875" style="6" customWidth="1"/>
    <col min="14" max="14" width="7" style="6" customWidth="1"/>
    <col min="15" max="16384" width="11.44140625" style="6"/>
  </cols>
  <sheetData>
    <row r="7" spans="1:12" s="115" customFormat="1" ht="15" customHeight="1" x14ac:dyDescent="0.25">
      <c r="A7" s="187" t="s">
        <v>46</v>
      </c>
      <c r="B7" s="187"/>
      <c r="C7" s="187"/>
      <c r="D7" s="187"/>
      <c r="E7" s="187"/>
      <c r="F7" s="187"/>
      <c r="G7" s="187"/>
      <c r="K7" s="183">
        <v>45839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bord'!H10</f>
        <v>2850000</v>
      </c>
      <c r="J9" s="186"/>
      <c r="K9" s="179">
        <f>'Tableau de bord'!I10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1.75" customHeight="1" x14ac:dyDescent="0.3">
      <c r="A61" s="76" t="s">
        <v>22</v>
      </c>
      <c r="B61" s="79"/>
      <c r="C61" s="131"/>
      <c r="D61" s="77">
        <f>SUBTOTAL(109,Tableau210[[Montant ]])</f>
        <v>0</v>
      </c>
      <c r="E61" s="79"/>
      <c r="F61" s="131"/>
      <c r="G61" s="78">
        <f>SUBTOTAL(109,Tableau210[Montant])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pageSetUpPr fitToPage="1"/>
  </sheetPr>
  <dimension ref="A7:N71"/>
  <sheetViews>
    <sheetView showGridLines="0" workbookViewId="0">
      <pane xSplit="1" ySplit="9" topLeftCell="B67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109375" style="61" customWidth="1"/>
    <col min="5" max="6" width="34.109375" style="74" customWidth="1"/>
    <col min="7" max="7" width="18.44140625" style="61" customWidth="1"/>
    <col min="8" max="8" width="2" style="6" customWidth="1"/>
    <col min="9" max="9" width="1.44140625" style="6" customWidth="1"/>
    <col min="10" max="10" width="27.88671875" style="6" customWidth="1"/>
    <col min="11" max="11" width="15.6640625" style="6" customWidth="1"/>
    <col min="12" max="12" width="4.44140625" style="6" customWidth="1"/>
    <col min="13" max="13" width="3" style="6" customWidth="1"/>
    <col min="14" max="14" width="5.88671875" style="6" customWidth="1"/>
    <col min="15" max="16384" width="11.44140625" style="6"/>
  </cols>
  <sheetData>
    <row r="7" spans="1:12" s="115" customFormat="1" ht="15" customHeight="1" x14ac:dyDescent="0.25">
      <c r="A7" s="187" t="s">
        <v>47</v>
      </c>
      <c r="B7" s="187"/>
      <c r="C7" s="187"/>
      <c r="D7" s="187"/>
      <c r="E7" s="187"/>
      <c r="F7" s="187"/>
      <c r="G7" s="187"/>
      <c r="K7" s="183">
        <v>45870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26" t="s">
        <v>55</v>
      </c>
      <c r="G9" s="127" t="s">
        <v>23</v>
      </c>
      <c r="I9" s="186">
        <f>'Tableau de bord'!I10</f>
        <v>2850000</v>
      </c>
      <c r="J9" s="186"/>
      <c r="K9" s="179">
        <f>'Tableau de bord'!J10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3.25" customHeight="1" x14ac:dyDescent="0.3">
      <c r="A61" s="76" t="s">
        <v>22</v>
      </c>
      <c r="B61" s="79"/>
      <c r="C61" s="131"/>
      <c r="D61" s="77">
        <f>SUBTOTAL(109,Tableau211[[Montant ]])</f>
        <v>0</v>
      </c>
      <c r="E61" s="79"/>
      <c r="F61" s="131"/>
      <c r="G61" s="78">
        <f>SUBTOTAL(109,Tableau211[Montant])</f>
        <v>0</v>
      </c>
    </row>
    <row r="65" spans="1:7" ht="15" customHeight="1" x14ac:dyDescent="0.3">
      <c r="A65" s="65"/>
      <c r="B65" s="80"/>
      <c r="C65" s="80"/>
      <c r="D65" s="56"/>
      <c r="E65" s="68"/>
      <c r="F65" s="68"/>
      <c r="G65" s="62"/>
    </row>
    <row r="66" spans="1:7" ht="15" customHeight="1" x14ac:dyDescent="0.3">
      <c r="A66" s="65" t="s">
        <v>32</v>
      </c>
      <c r="B66" s="85"/>
      <c r="C66" s="85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81"/>
      <c r="C67" s="81"/>
      <c r="D67" s="57"/>
      <c r="E67" s="70"/>
      <c r="F67" s="70"/>
      <c r="G67" s="63"/>
    </row>
    <row r="68" spans="1:7" ht="15" customHeight="1" x14ac:dyDescent="0.3">
      <c r="A68" s="66"/>
      <c r="B68" s="81"/>
      <c r="C68" s="81"/>
      <c r="D68" s="57"/>
      <c r="E68" s="70"/>
      <c r="F68" s="70"/>
      <c r="G68" s="63"/>
    </row>
    <row r="69" spans="1:7" ht="15" customHeight="1" x14ac:dyDescent="0.3">
      <c r="A69" s="67"/>
      <c r="B69" s="82"/>
      <c r="C69" s="82"/>
      <c r="D69" s="58"/>
      <c r="E69" s="71"/>
      <c r="F69" s="71"/>
      <c r="G69" s="64"/>
    </row>
    <row r="70" spans="1:7" ht="15" customHeight="1" x14ac:dyDescent="0.3">
      <c r="A70" s="59" t="s">
        <v>35</v>
      </c>
      <c r="B70" s="83"/>
      <c r="C70" s="83"/>
      <c r="D70" s="59"/>
      <c r="E70" s="72"/>
      <c r="F70" s="72"/>
      <c r="G70" s="59" t="s">
        <v>35</v>
      </c>
    </row>
    <row r="71" spans="1:7" ht="15" customHeight="1" x14ac:dyDescent="0.3">
      <c r="A71" s="60"/>
      <c r="B71" s="84"/>
      <c r="C71" s="84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>
    <pageSetUpPr fitToPage="1"/>
  </sheetPr>
  <dimension ref="A7:N71"/>
  <sheetViews>
    <sheetView showGridLines="0" workbookViewId="0">
      <pane xSplit="1" ySplit="9" topLeftCell="B64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5546875" style="61" customWidth="1"/>
    <col min="5" max="6" width="34.109375" style="74" customWidth="1"/>
    <col min="7" max="7" width="17.88671875" style="61" customWidth="1"/>
    <col min="8" max="8" width="2.6640625" style="6" customWidth="1"/>
    <col min="9" max="9" width="1.44140625" style="6" customWidth="1"/>
    <col min="10" max="10" width="23.5546875" style="6" customWidth="1"/>
    <col min="11" max="11" width="18.6640625" style="6" customWidth="1"/>
    <col min="12" max="12" width="8.33203125" style="6" customWidth="1"/>
    <col min="13" max="13" width="4.44140625" style="6" customWidth="1"/>
    <col min="14" max="14" width="1.5546875" style="6" customWidth="1"/>
    <col min="15" max="16384" width="11.44140625" style="6"/>
  </cols>
  <sheetData>
    <row r="7" spans="1:12" s="115" customFormat="1" ht="15" customHeight="1" x14ac:dyDescent="0.25">
      <c r="A7" s="187" t="s">
        <v>48</v>
      </c>
      <c r="B7" s="187"/>
      <c r="C7" s="187"/>
      <c r="D7" s="187"/>
      <c r="E7" s="187"/>
      <c r="F7" s="187"/>
      <c r="G7" s="187"/>
      <c r="K7" s="183">
        <v>45901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bord'!J10</f>
        <v>2850000</v>
      </c>
      <c r="J9" s="186"/>
      <c r="K9" s="179">
        <f>'Tableau de bord'!K10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188"/>
      <c r="L29" s="188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188"/>
      <c r="L30" s="188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4.75" customHeight="1" x14ac:dyDescent="0.3">
      <c r="A61" s="76" t="s">
        <v>22</v>
      </c>
      <c r="B61" s="79"/>
      <c r="C61" s="131"/>
      <c r="D61" s="77">
        <f>SUBTOTAL(109,Tableau212[[Montant ]])</f>
        <v>0</v>
      </c>
      <c r="E61" s="79"/>
      <c r="F61" s="131"/>
      <c r="G61" s="78">
        <f>SUBTOTAL(109,Tableau212[Montant])</f>
        <v>0</v>
      </c>
    </row>
    <row r="65" spans="1:7" ht="15" customHeight="1" x14ac:dyDescent="0.3">
      <c r="A65" s="65"/>
      <c r="B65" s="68"/>
      <c r="C65" s="68"/>
      <c r="D65" s="56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57"/>
      <c r="E67" s="70"/>
      <c r="F67" s="70"/>
      <c r="G67" s="63"/>
    </row>
    <row r="68" spans="1:7" ht="15" customHeight="1" x14ac:dyDescent="0.3">
      <c r="A68" s="66"/>
      <c r="B68" s="70"/>
      <c r="C68" s="70"/>
      <c r="D68" s="57"/>
      <c r="E68" s="70"/>
      <c r="F68" s="70"/>
      <c r="G68" s="63"/>
    </row>
    <row r="69" spans="1:7" ht="15" customHeight="1" x14ac:dyDescent="0.3">
      <c r="A69" s="67"/>
      <c r="B69" s="71"/>
      <c r="C69" s="71"/>
      <c r="D69" s="58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59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60"/>
      <c r="E71" s="73"/>
      <c r="F71" s="73"/>
      <c r="G71" s="60"/>
    </row>
  </sheetData>
  <mergeCells count="7">
    <mergeCell ref="J29:L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>
    <pageSetUpPr fitToPage="1"/>
  </sheetPr>
  <dimension ref="A7:N71"/>
  <sheetViews>
    <sheetView showGridLines="0" workbookViewId="0">
      <pane xSplit="1" ySplit="9" topLeftCell="B61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5546875" style="74" customWidth="1"/>
    <col min="5" max="6" width="34.109375" style="74" customWidth="1"/>
    <col min="7" max="7" width="18.88671875" style="61" customWidth="1"/>
    <col min="8" max="8" width="4.109375" style="6" customWidth="1"/>
    <col min="9" max="9" width="1.44140625" style="6" customWidth="1"/>
    <col min="10" max="10" width="27.6640625" style="6" customWidth="1"/>
    <col min="11" max="11" width="16.33203125" style="6" customWidth="1"/>
    <col min="12" max="12" width="11" style="6" customWidth="1"/>
    <col min="13" max="13" width="11.44140625" style="6" hidden="1" customWidth="1"/>
    <col min="14" max="14" width="2.6640625" style="6" customWidth="1"/>
    <col min="15" max="16384" width="11.44140625" style="6"/>
  </cols>
  <sheetData>
    <row r="7" spans="1:12" s="115" customFormat="1" ht="15" customHeight="1" x14ac:dyDescent="0.25">
      <c r="A7" s="187" t="s">
        <v>49</v>
      </c>
      <c r="B7" s="187"/>
      <c r="C7" s="187"/>
      <c r="D7" s="187"/>
      <c r="E7" s="187"/>
      <c r="F7" s="187"/>
      <c r="G7" s="187"/>
      <c r="K7" s="183">
        <v>45931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bord'!K10</f>
        <v>2850000</v>
      </c>
      <c r="J9" s="186"/>
      <c r="K9" s="179">
        <f>'Tableau de bord'!L10</f>
        <v>2850000</v>
      </c>
      <c r="L9" s="180"/>
    </row>
    <row r="10" spans="1:12" ht="15" customHeight="1" x14ac:dyDescent="0.3">
      <c r="A10" s="98"/>
      <c r="B10" s="91"/>
      <c r="C10" s="91"/>
      <c r="D10" s="92"/>
      <c r="E10" s="91"/>
      <c r="F10" s="124"/>
      <c r="G10" s="96"/>
    </row>
    <row r="11" spans="1:12" ht="15" customHeight="1" x14ac:dyDescent="0.3">
      <c r="A11" s="98"/>
      <c r="B11" s="91"/>
      <c r="C11" s="91"/>
      <c r="D11" s="92"/>
      <c r="E11" s="91"/>
      <c r="F11" s="124"/>
      <c r="G11" s="96"/>
    </row>
    <row r="12" spans="1:12" ht="15" customHeight="1" x14ac:dyDescent="0.3">
      <c r="A12" s="98"/>
      <c r="B12" s="91"/>
      <c r="C12" s="91"/>
      <c r="D12" s="92"/>
      <c r="E12" s="91"/>
      <c r="F12" s="124"/>
      <c r="G12" s="96"/>
    </row>
    <row r="13" spans="1:12" ht="15" customHeight="1" x14ac:dyDescent="0.3">
      <c r="A13" s="98"/>
      <c r="B13" s="91"/>
      <c r="C13" s="91"/>
      <c r="D13" s="92"/>
      <c r="E13" s="91"/>
      <c r="F13" s="124"/>
      <c r="G13" s="96"/>
    </row>
    <row r="14" spans="1:12" ht="15" customHeight="1" x14ac:dyDescent="0.3">
      <c r="A14" s="98"/>
      <c r="B14" s="91"/>
      <c r="C14" s="91"/>
      <c r="D14" s="92"/>
      <c r="E14" s="91"/>
      <c r="F14" s="124"/>
      <c r="G14" s="96"/>
    </row>
    <row r="15" spans="1:12" ht="15" customHeight="1" x14ac:dyDescent="0.3">
      <c r="A15" s="98"/>
      <c r="B15" s="91"/>
      <c r="C15" s="91"/>
      <c r="D15" s="92"/>
      <c r="E15" s="91"/>
      <c r="F15" s="124"/>
      <c r="G15" s="96"/>
    </row>
    <row r="16" spans="1:12" ht="15" customHeight="1" x14ac:dyDescent="0.3">
      <c r="A16" s="98"/>
      <c r="B16" s="91"/>
      <c r="C16" s="91"/>
      <c r="D16" s="92"/>
      <c r="E16" s="91"/>
      <c r="F16" s="124"/>
      <c r="G16" s="96"/>
    </row>
    <row r="17" spans="1:14" ht="15" customHeight="1" x14ac:dyDescent="0.3">
      <c r="A17" s="98"/>
      <c r="B17" s="91"/>
      <c r="C17" s="91"/>
      <c r="D17" s="92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2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2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2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2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2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2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2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2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2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2"/>
      <c r="E27" s="91"/>
      <c r="F27" s="124"/>
      <c r="G27" s="96"/>
    </row>
    <row r="28" spans="1:14" ht="15" customHeight="1" x14ac:dyDescent="0.3">
      <c r="A28" s="98"/>
      <c r="B28" s="91"/>
      <c r="C28" s="91"/>
      <c r="D28" s="92"/>
      <c r="E28" s="91"/>
      <c r="F28" s="124"/>
      <c r="G28" s="96"/>
    </row>
    <row r="29" spans="1:14" ht="15" customHeight="1" x14ac:dyDescent="0.3">
      <c r="A29" s="98"/>
      <c r="B29" s="91"/>
      <c r="C29" s="91"/>
      <c r="D29" s="92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2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2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2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2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2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2"/>
      <c r="E35" s="91"/>
      <c r="F35" s="124"/>
      <c r="G35" s="96"/>
    </row>
    <row r="36" spans="1:14" ht="15" customHeight="1" x14ac:dyDescent="0.3">
      <c r="A36" s="98"/>
      <c r="B36" s="91"/>
      <c r="C36" s="91"/>
      <c r="D36" s="92"/>
      <c r="E36" s="91"/>
      <c r="F36" s="124"/>
      <c r="G36" s="96"/>
    </row>
    <row r="37" spans="1:14" ht="15" customHeight="1" x14ac:dyDescent="0.3">
      <c r="A37" s="98"/>
      <c r="B37" s="91"/>
      <c r="C37" s="91"/>
      <c r="D37" s="92"/>
      <c r="E37" s="91"/>
      <c r="F37" s="124"/>
      <c r="G37" s="96"/>
    </row>
    <row r="38" spans="1:14" ht="15" customHeight="1" x14ac:dyDescent="0.3">
      <c r="A38" s="98"/>
      <c r="B38" s="91"/>
      <c r="C38" s="91"/>
      <c r="D38" s="92"/>
      <c r="E38" s="91"/>
      <c r="F38" s="124"/>
      <c r="G38" s="96"/>
    </row>
    <row r="39" spans="1:14" ht="15" customHeight="1" x14ac:dyDescent="0.3">
      <c r="A39" s="98"/>
      <c r="B39" s="91"/>
      <c r="C39" s="91"/>
      <c r="D39" s="92"/>
      <c r="E39" s="91"/>
      <c r="F39" s="124"/>
      <c r="G39" s="96"/>
    </row>
    <row r="40" spans="1:14" ht="15" customHeight="1" x14ac:dyDescent="0.3">
      <c r="A40" s="98"/>
      <c r="B40" s="91"/>
      <c r="C40" s="91"/>
      <c r="D40" s="92"/>
      <c r="E40" s="91"/>
      <c r="F40" s="124"/>
      <c r="G40" s="96"/>
    </row>
    <row r="41" spans="1:14" ht="15" customHeight="1" x14ac:dyDescent="0.3">
      <c r="A41" s="98"/>
      <c r="B41" s="91"/>
      <c r="C41" s="91"/>
      <c r="D41" s="92"/>
      <c r="E41" s="91"/>
      <c r="F41" s="124"/>
      <c r="G41" s="96"/>
    </row>
    <row r="42" spans="1:14" ht="15" customHeight="1" x14ac:dyDescent="0.3">
      <c r="A42" s="98"/>
      <c r="B42" s="91"/>
      <c r="C42" s="91"/>
      <c r="D42" s="92"/>
      <c r="E42" s="91"/>
      <c r="F42" s="124"/>
      <c r="G42" s="96"/>
    </row>
    <row r="43" spans="1:14" ht="15" customHeight="1" x14ac:dyDescent="0.3">
      <c r="A43" s="98"/>
      <c r="B43" s="91"/>
      <c r="C43" s="91"/>
      <c r="D43" s="92"/>
      <c r="E43" s="91"/>
      <c r="F43" s="124"/>
      <c r="G43" s="96"/>
    </row>
    <row r="44" spans="1:14" ht="15" customHeight="1" x14ac:dyDescent="0.3">
      <c r="A44" s="98"/>
      <c r="B44" s="91"/>
      <c r="C44" s="91"/>
      <c r="D44" s="92"/>
      <c r="E44" s="91"/>
      <c r="F44" s="124"/>
      <c r="G44" s="96"/>
    </row>
    <row r="45" spans="1:14" ht="15" customHeight="1" x14ac:dyDescent="0.3">
      <c r="A45" s="98"/>
      <c r="B45" s="91"/>
      <c r="C45" s="91"/>
      <c r="D45" s="92"/>
      <c r="E45" s="91"/>
      <c r="F45" s="124"/>
      <c r="G45" s="96"/>
    </row>
    <row r="46" spans="1:14" ht="15" customHeight="1" x14ac:dyDescent="0.3">
      <c r="A46" s="98"/>
      <c r="B46" s="91"/>
      <c r="C46" s="91"/>
      <c r="D46" s="92"/>
      <c r="E46" s="91"/>
      <c r="F46" s="124"/>
      <c r="G46" s="96"/>
    </row>
    <row r="47" spans="1:14" ht="15" customHeight="1" x14ac:dyDescent="0.3">
      <c r="A47" s="98"/>
      <c r="B47" s="91"/>
      <c r="C47" s="91"/>
      <c r="D47" s="92"/>
      <c r="E47" s="91"/>
      <c r="F47" s="124"/>
      <c r="G47" s="96"/>
    </row>
    <row r="48" spans="1:14" ht="15" customHeight="1" x14ac:dyDescent="0.3">
      <c r="A48" s="98"/>
      <c r="B48" s="91"/>
      <c r="C48" s="91"/>
      <c r="D48" s="92"/>
      <c r="E48" s="91"/>
      <c r="F48" s="124"/>
      <c r="G48" s="96"/>
    </row>
    <row r="49" spans="1:7" ht="15" customHeight="1" x14ac:dyDescent="0.3">
      <c r="A49" s="98"/>
      <c r="B49" s="91"/>
      <c r="C49" s="91"/>
      <c r="D49" s="92"/>
      <c r="E49" s="91"/>
      <c r="F49" s="124"/>
      <c r="G49" s="96"/>
    </row>
    <row r="50" spans="1:7" ht="15" customHeight="1" x14ac:dyDescent="0.3">
      <c r="A50" s="98"/>
      <c r="B50" s="91"/>
      <c r="C50" s="91"/>
      <c r="D50" s="92"/>
      <c r="E50" s="91"/>
      <c r="F50" s="124"/>
      <c r="G50" s="96"/>
    </row>
    <row r="51" spans="1:7" ht="15" customHeight="1" x14ac:dyDescent="0.3">
      <c r="A51" s="98"/>
      <c r="B51" s="91"/>
      <c r="C51" s="91"/>
      <c r="D51" s="92"/>
      <c r="E51" s="91"/>
      <c r="F51" s="124"/>
      <c r="G51" s="96"/>
    </row>
    <row r="52" spans="1:7" ht="15" customHeight="1" x14ac:dyDescent="0.3">
      <c r="A52" s="98"/>
      <c r="B52" s="91"/>
      <c r="C52" s="91"/>
      <c r="D52" s="92"/>
      <c r="E52" s="91"/>
      <c r="F52" s="124"/>
      <c r="G52" s="96"/>
    </row>
    <row r="53" spans="1:7" ht="15" customHeight="1" x14ac:dyDescent="0.3">
      <c r="A53" s="98"/>
      <c r="B53" s="91"/>
      <c r="C53" s="91"/>
      <c r="D53" s="92"/>
      <c r="E53" s="91"/>
      <c r="F53" s="124"/>
      <c r="G53" s="96"/>
    </row>
    <row r="54" spans="1:7" ht="15" customHeight="1" x14ac:dyDescent="0.3">
      <c r="A54" s="98"/>
      <c r="B54" s="91"/>
      <c r="C54" s="91"/>
      <c r="D54" s="92"/>
      <c r="E54" s="91"/>
      <c r="F54" s="124"/>
      <c r="G54" s="96"/>
    </row>
    <row r="55" spans="1:7" ht="15" customHeight="1" x14ac:dyDescent="0.3">
      <c r="A55" s="98"/>
      <c r="B55" s="91"/>
      <c r="C55" s="91"/>
      <c r="D55" s="92"/>
      <c r="E55" s="91"/>
      <c r="F55" s="124"/>
      <c r="G55" s="96"/>
    </row>
    <row r="56" spans="1:7" ht="15" customHeight="1" x14ac:dyDescent="0.3">
      <c r="A56" s="98"/>
      <c r="B56" s="91"/>
      <c r="C56" s="91"/>
      <c r="D56" s="92"/>
      <c r="E56" s="91"/>
      <c r="F56" s="124"/>
      <c r="G56" s="96"/>
    </row>
    <row r="57" spans="1:7" ht="15" customHeight="1" x14ac:dyDescent="0.3">
      <c r="A57" s="98"/>
      <c r="B57" s="91"/>
      <c r="C57" s="91"/>
      <c r="D57" s="92"/>
      <c r="E57" s="91"/>
      <c r="F57" s="124"/>
      <c r="G57" s="96"/>
    </row>
    <row r="58" spans="1:7" ht="15" customHeight="1" x14ac:dyDescent="0.3">
      <c r="A58" s="98"/>
      <c r="B58" s="91"/>
      <c r="C58" s="91"/>
      <c r="D58" s="92"/>
      <c r="E58" s="91"/>
      <c r="F58" s="124"/>
      <c r="G58" s="96"/>
    </row>
    <row r="59" spans="1:7" ht="15" customHeight="1" x14ac:dyDescent="0.3">
      <c r="A59" s="98"/>
      <c r="B59" s="91"/>
      <c r="C59" s="91"/>
      <c r="D59" s="92"/>
      <c r="E59" s="91"/>
      <c r="F59" s="124"/>
      <c r="G59" s="96"/>
    </row>
    <row r="60" spans="1:7" ht="15" customHeight="1" x14ac:dyDescent="0.3">
      <c r="A60" s="99"/>
      <c r="B60" s="94"/>
      <c r="C60" s="94"/>
      <c r="D60" s="101"/>
      <c r="E60" s="94"/>
      <c r="F60" s="125"/>
      <c r="G60" s="97"/>
    </row>
    <row r="61" spans="1:7" ht="21.75" customHeight="1" x14ac:dyDescent="0.3">
      <c r="A61" s="76" t="s">
        <v>22</v>
      </c>
      <c r="B61" s="79"/>
      <c r="C61" s="131"/>
      <c r="D61" s="120">
        <f>SUBTOTAL(109,Tableau213[[Montant ]])</f>
        <v>0</v>
      </c>
      <c r="E61" s="79"/>
      <c r="F61" s="131"/>
      <c r="G61" s="78">
        <f>SUBTOTAL(109,Tableau213[Montant])</f>
        <v>0</v>
      </c>
    </row>
    <row r="65" spans="1:7" ht="15" customHeight="1" x14ac:dyDescent="0.3">
      <c r="A65" s="65"/>
      <c r="B65" s="68"/>
      <c r="C65" s="68"/>
      <c r="D65" s="68"/>
      <c r="E65" s="68"/>
      <c r="F65" s="68"/>
      <c r="G65" s="62"/>
    </row>
    <row r="66" spans="1:7" ht="15" customHeight="1" x14ac:dyDescent="0.3">
      <c r="A66" s="65" t="s">
        <v>32</v>
      </c>
      <c r="B66" s="69"/>
      <c r="C66" s="69"/>
      <c r="D66" s="68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70"/>
      <c r="C67" s="70"/>
      <c r="D67" s="70"/>
      <c r="E67" s="70"/>
      <c r="F67" s="70"/>
      <c r="G67" s="63"/>
    </row>
    <row r="68" spans="1:7" ht="15" customHeight="1" x14ac:dyDescent="0.3">
      <c r="A68" s="66"/>
      <c r="B68" s="70"/>
      <c r="C68" s="70"/>
      <c r="D68" s="70"/>
      <c r="E68" s="70"/>
      <c r="F68" s="70"/>
      <c r="G68" s="63"/>
    </row>
    <row r="69" spans="1:7" ht="15" customHeight="1" x14ac:dyDescent="0.3">
      <c r="A69" s="67"/>
      <c r="B69" s="71"/>
      <c r="C69" s="71"/>
      <c r="D69" s="71"/>
      <c r="E69" s="71"/>
      <c r="F69" s="71"/>
      <c r="G69" s="64"/>
    </row>
    <row r="70" spans="1:7" ht="15" customHeight="1" x14ac:dyDescent="0.3">
      <c r="A70" s="59" t="s">
        <v>35</v>
      </c>
      <c r="B70" s="72"/>
      <c r="C70" s="72"/>
      <c r="D70" s="72"/>
      <c r="E70" s="72"/>
      <c r="F70" s="72"/>
      <c r="G70" s="59" t="s">
        <v>35</v>
      </c>
    </row>
    <row r="71" spans="1:7" ht="15" customHeight="1" x14ac:dyDescent="0.3">
      <c r="A71" s="60"/>
      <c r="B71" s="73"/>
      <c r="C71" s="73"/>
      <c r="D71" s="73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>
    <pageSetUpPr fitToPage="1"/>
  </sheetPr>
  <dimension ref="A7:N71"/>
  <sheetViews>
    <sheetView showGridLines="0" workbookViewId="0">
      <pane xSplit="1" ySplit="9" topLeftCell="B61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8.33203125" style="61" customWidth="1"/>
    <col min="5" max="6" width="34.109375" style="74" customWidth="1"/>
    <col min="7" max="7" width="19.88671875" style="61" customWidth="1"/>
    <col min="8" max="8" width="2.33203125" style="6" customWidth="1"/>
    <col min="9" max="9" width="1.44140625" style="6" customWidth="1"/>
    <col min="10" max="10" width="29.44140625" style="6" customWidth="1"/>
    <col min="11" max="11" width="15.109375" style="6" customWidth="1"/>
    <col min="12" max="12" width="5" style="6" customWidth="1"/>
    <col min="13" max="13" width="6.6640625" style="6" customWidth="1"/>
    <col min="14" max="14" width="1.88671875" style="6" customWidth="1"/>
    <col min="15" max="16384" width="11.44140625" style="6"/>
  </cols>
  <sheetData>
    <row r="7" spans="1:12" s="115" customFormat="1" ht="15" customHeight="1" x14ac:dyDescent="0.25">
      <c r="A7" s="187" t="s">
        <v>50</v>
      </c>
      <c r="B7" s="187"/>
      <c r="C7" s="187"/>
      <c r="D7" s="187"/>
      <c r="E7" s="187"/>
      <c r="F7" s="187"/>
      <c r="G7" s="187"/>
      <c r="K7" s="183">
        <v>45962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bord'!L10</f>
        <v>2850000</v>
      </c>
      <c r="J9" s="186"/>
      <c r="K9" s="179">
        <f>'Tableau de bord'!M10</f>
        <v>2850000</v>
      </c>
      <c r="L9" s="180"/>
    </row>
    <row r="10" spans="1:12" ht="15" customHeight="1" x14ac:dyDescent="0.3">
      <c r="A10" s="98"/>
      <c r="B10" s="91"/>
      <c r="C10" s="175"/>
      <c r="D10" s="93"/>
      <c r="E10" s="91"/>
      <c r="F10" s="177"/>
      <c r="G10" s="96"/>
    </row>
    <row r="11" spans="1:12" ht="15" customHeight="1" x14ac:dyDescent="0.3">
      <c r="A11" s="98"/>
      <c r="B11" s="91"/>
      <c r="C11" s="175"/>
      <c r="D11" s="93"/>
      <c r="E11" s="91"/>
      <c r="F11" s="177"/>
      <c r="G11" s="96"/>
    </row>
    <row r="12" spans="1:12" ht="15" customHeight="1" x14ac:dyDescent="0.3">
      <c r="A12" s="98"/>
      <c r="B12" s="91"/>
      <c r="C12" s="175"/>
      <c r="D12" s="93"/>
      <c r="E12" s="91"/>
      <c r="F12" s="177"/>
      <c r="G12" s="96"/>
    </row>
    <row r="13" spans="1:12" ht="15" customHeight="1" x14ac:dyDescent="0.3">
      <c r="A13" s="98"/>
      <c r="B13" s="91"/>
      <c r="C13" s="175"/>
      <c r="D13" s="93"/>
      <c r="E13" s="91"/>
      <c r="F13" s="177"/>
      <c r="G13" s="96"/>
    </row>
    <row r="14" spans="1:12" ht="15" customHeight="1" x14ac:dyDescent="0.3">
      <c r="A14" s="98"/>
      <c r="B14" s="91"/>
      <c r="C14" s="175"/>
      <c r="D14" s="93"/>
      <c r="E14" s="91"/>
      <c r="F14" s="177"/>
      <c r="G14" s="96"/>
    </row>
    <row r="15" spans="1:12" ht="15" customHeight="1" x14ac:dyDescent="0.3">
      <c r="A15" s="98"/>
      <c r="B15" s="91"/>
      <c r="C15" s="175"/>
      <c r="D15" s="93"/>
      <c r="E15" s="91"/>
      <c r="F15" s="177"/>
      <c r="G15" s="96"/>
    </row>
    <row r="16" spans="1:12" ht="15" customHeight="1" x14ac:dyDescent="0.3">
      <c r="A16" s="98"/>
      <c r="B16" s="91"/>
      <c r="C16" s="175"/>
      <c r="D16" s="93"/>
      <c r="E16" s="91"/>
      <c r="F16" s="177"/>
      <c r="G16" s="96"/>
    </row>
    <row r="17" spans="1:14" ht="15" customHeight="1" x14ac:dyDescent="0.3">
      <c r="A17" s="98"/>
      <c r="B17" s="91"/>
      <c r="C17" s="175"/>
      <c r="D17" s="93"/>
      <c r="E17" s="91"/>
      <c r="F17" s="177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175"/>
      <c r="D18" s="93"/>
      <c r="E18" s="91"/>
      <c r="F18" s="177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175"/>
      <c r="D19" s="93"/>
      <c r="E19" s="91"/>
      <c r="F19" s="177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175"/>
      <c r="D20" s="93"/>
      <c r="E20" s="91"/>
      <c r="F20" s="177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175"/>
      <c r="D21" s="93"/>
      <c r="E21" s="91"/>
      <c r="F21" s="177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175"/>
      <c r="D22" s="93"/>
      <c r="E22" s="91"/>
      <c r="F22" s="177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175"/>
      <c r="D23" s="93"/>
      <c r="E23" s="91"/>
      <c r="F23" s="177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175"/>
      <c r="D24" s="93"/>
      <c r="E24" s="91"/>
      <c r="F24" s="177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175"/>
      <c r="D25" s="93"/>
      <c r="E25" s="91"/>
      <c r="F25" s="177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175"/>
      <c r="D26" s="93"/>
      <c r="E26" s="91"/>
      <c r="F26" s="177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175"/>
      <c r="D27" s="93"/>
      <c r="E27" s="91"/>
      <c r="F27" s="177"/>
      <c r="G27" s="96"/>
    </row>
    <row r="28" spans="1:14" ht="15" customHeight="1" x14ac:dyDescent="0.3">
      <c r="A28" s="98"/>
      <c r="B28" s="91"/>
      <c r="C28" s="175"/>
      <c r="D28" s="93"/>
      <c r="E28" s="91"/>
      <c r="F28" s="177"/>
      <c r="G28" s="96"/>
    </row>
    <row r="29" spans="1:14" ht="15" customHeight="1" x14ac:dyDescent="0.3">
      <c r="A29" s="98"/>
      <c r="B29" s="91"/>
      <c r="C29" s="175"/>
      <c r="D29" s="93"/>
      <c r="E29" s="91"/>
      <c r="F29" s="177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175"/>
      <c r="D30" s="93"/>
      <c r="E30" s="91"/>
      <c r="F30" s="177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175"/>
      <c r="D31" s="93"/>
      <c r="E31" s="91"/>
      <c r="F31" s="177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175"/>
      <c r="D32" s="93"/>
      <c r="E32" s="91"/>
      <c r="F32" s="177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175"/>
      <c r="D33" s="93"/>
      <c r="E33" s="91"/>
      <c r="F33" s="177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175"/>
      <c r="D34" s="93"/>
      <c r="E34" s="91"/>
      <c r="F34" s="177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175"/>
      <c r="D35" s="93"/>
      <c r="E35" s="91"/>
      <c r="F35" s="177"/>
      <c r="G35" s="96"/>
    </row>
    <row r="36" spans="1:14" ht="15" customHeight="1" x14ac:dyDescent="0.3">
      <c r="A36" s="98"/>
      <c r="B36" s="91"/>
      <c r="C36" s="175"/>
      <c r="D36" s="93"/>
      <c r="E36" s="91"/>
      <c r="F36" s="177"/>
      <c r="G36" s="96"/>
    </row>
    <row r="37" spans="1:14" ht="15" customHeight="1" x14ac:dyDescent="0.3">
      <c r="A37" s="98"/>
      <c r="B37" s="91"/>
      <c r="C37" s="175"/>
      <c r="D37" s="93"/>
      <c r="E37" s="91"/>
      <c r="F37" s="177"/>
      <c r="G37" s="96"/>
    </row>
    <row r="38" spans="1:14" ht="15" customHeight="1" x14ac:dyDescent="0.3">
      <c r="A38" s="98"/>
      <c r="B38" s="91"/>
      <c r="C38" s="175"/>
      <c r="D38" s="93"/>
      <c r="E38" s="91"/>
      <c r="F38" s="177"/>
      <c r="G38" s="96"/>
    </row>
    <row r="39" spans="1:14" ht="15" customHeight="1" x14ac:dyDescent="0.3">
      <c r="A39" s="98"/>
      <c r="B39" s="91"/>
      <c r="C39" s="175"/>
      <c r="D39" s="93"/>
      <c r="E39" s="91"/>
      <c r="F39" s="177"/>
      <c r="G39" s="96"/>
    </row>
    <row r="40" spans="1:14" ht="15" customHeight="1" x14ac:dyDescent="0.3">
      <c r="A40" s="98"/>
      <c r="B40" s="91"/>
      <c r="C40" s="175"/>
      <c r="D40" s="93"/>
      <c r="E40" s="91"/>
      <c r="F40" s="177"/>
      <c r="G40" s="96"/>
    </row>
    <row r="41" spans="1:14" ht="15" customHeight="1" x14ac:dyDescent="0.3">
      <c r="A41" s="98"/>
      <c r="B41" s="91"/>
      <c r="C41" s="175"/>
      <c r="D41" s="93"/>
      <c r="E41" s="91"/>
      <c r="F41" s="177"/>
      <c r="G41" s="96"/>
    </row>
    <row r="42" spans="1:14" ht="15" customHeight="1" x14ac:dyDescent="0.3">
      <c r="A42" s="98"/>
      <c r="B42" s="91"/>
      <c r="C42" s="175"/>
      <c r="D42" s="93"/>
      <c r="E42" s="91"/>
      <c r="F42" s="177"/>
      <c r="G42" s="96"/>
    </row>
    <row r="43" spans="1:14" ht="15" customHeight="1" x14ac:dyDescent="0.3">
      <c r="A43" s="98"/>
      <c r="B43" s="91"/>
      <c r="C43" s="175"/>
      <c r="D43" s="93"/>
      <c r="E43" s="91"/>
      <c r="F43" s="177"/>
      <c r="G43" s="96"/>
    </row>
    <row r="44" spans="1:14" ht="15" customHeight="1" x14ac:dyDescent="0.3">
      <c r="A44" s="98"/>
      <c r="B44" s="91"/>
      <c r="C44" s="175"/>
      <c r="D44" s="93"/>
      <c r="E44" s="91"/>
      <c r="F44" s="177"/>
      <c r="G44" s="96"/>
    </row>
    <row r="45" spans="1:14" ht="15" customHeight="1" x14ac:dyDescent="0.3">
      <c r="A45" s="98"/>
      <c r="B45" s="91"/>
      <c r="C45" s="175"/>
      <c r="D45" s="93"/>
      <c r="E45" s="91"/>
      <c r="F45" s="177"/>
      <c r="G45" s="96"/>
    </row>
    <row r="46" spans="1:14" ht="15" customHeight="1" x14ac:dyDescent="0.3">
      <c r="A46" s="98"/>
      <c r="B46" s="91"/>
      <c r="C46" s="175"/>
      <c r="D46" s="93"/>
      <c r="E46" s="91"/>
      <c r="F46" s="177"/>
      <c r="G46" s="96"/>
    </row>
    <row r="47" spans="1:14" ht="15" customHeight="1" x14ac:dyDescent="0.3">
      <c r="A47" s="98"/>
      <c r="B47" s="91"/>
      <c r="C47" s="175"/>
      <c r="D47" s="93"/>
      <c r="E47" s="91"/>
      <c r="F47" s="177"/>
      <c r="G47" s="96"/>
    </row>
    <row r="48" spans="1:14" ht="15" customHeight="1" x14ac:dyDescent="0.3">
      <c r="A48" s="98"/>
      <c r="B48" s="91"/>
      <c r="C48" s="175"/>
      <c r="D48" s="93"/>
      <c r="E48" s="91"/>
      <c r="F48" s="177"/>
      <c r="G48" s="96"/>
    </row>
    <row r="49" spans="1:7" ht="15" customHeight="1" x14ac:dyDescent="0.3">
      <c r="A49" s="98"/>
      <c r="B49" s="91"/>
      <c r="C49" s="175"/>
      <c r="D49" s="93"/>
      <c r="E49" s="91"/>
      <c r="F49" s="177"/>
      <c r="G49" s="96"/>
    </row>
    <row r="50" spans="1:7" ht="15" customHeight="1" x14ac:dyDescent="0.3">
      <c r="A50" s="98"/>
      <c r="B50" s="91"/>
      <c r="C50" s="175"/>
      <c r="D50" s="93"/>
      <c r="E50" s="91"/>
      <c r="F50" s="177"/>
      <c r="G50" s="96"/>
    </row>
    <row r="51" spans="1:7" ht="15" customHeight="1" x14ac:dyDescent="0.3">
      <c r="A51" s="98"/>
      <c r="B51" s="91"/>
      <c r="C51" s="175"/>
      <c r="D51" s="93"/>
      <c r="E51" s="91"/>
      <c r="F51" s="177"/>
      <c r="G51" s="96"/>
    </row>
    <row r="52" spans="1:7" ht="15" customHeight="1" x14ac:dyDescent="0.3">
      <c r="A52" s="98"/>
      <c r="B52" s="91"/>
      <c r="C52" s="175"/>
      <c r="D52" s="93"/>
      <c r="E52" s="91"/>
      <c r="F52" s="177"/>
      <c r="G52" s="96"/>
    </row>
    <row r="53" spans="1:7" ht="15" customHeight="1" x14ac:dyDescent="0.3">
      <c r="A53" s="98"/>
      <c r="B53" s="91"/>
      <c r="C53" s="175"/>
      <c r="D53" s="93"/>
      <c r="E53" s="91"/>
      <c r="F53" s="177"/>
      <c r="G53" s="96"/>
    </row>
    <row r="54" spans="1:7" ht="15" customHeight="1" x14ac:dyDescent="0.3">
      <c r="A54" s="98"/>
      <c r="B54" s="91"/>
      <c r="C54" s="175"/>
      <c r="D54" s="93"/>
      <c r="E54" s="91"/>
      <c r="F54" s="177"/>
      <c r="G54" s="96"/>
    </row>
    <row r="55" spans="1:7" ht="15" customHeight="1" x14ac:dyDescent="0.3">
      <c r="A55" s="98"/>
      <c r="B55" s="91"/>
      <c r="C55" s="175"/>
      <c r="D55" s="93"/>
      <c r="E55" s="91"/>
      <c r="F55" s="177"/>
      <c r="G55" s="96"/>
    </row>
    <row r="56" spans="1:7" ht="15" customHeight="1" x14ac:dyDescent="0.3">
      <c r="A56" s="98"/>
      <c r="B56" s="91"/>
      <c r="C56" s="175"/>
      <c r="D56" s="93"/>
      <c r="E56" s="91"/>
      <c r="F56" s="177"/>
      <c r="G56" s="96"/>
    </row>
    <row r="57" spans="1:7" ht="15" customHeight="1" x14ac:dyDescent="0.3">
      <c r="A57" s="98"/>
      <c r="B57" s="91"/>
      <c r="C57" s="175"/>
      <c r="D57" s="93"/>
      <c r="E57" s="91"/>
      <c r="F57" s="177"/>
      <c r="G57" s="96"/>
    </row>
    <row r="58" spans="1:7" ht="15" customHeight="1" x14ac:dyDescent="0.3">
      <c r="A58" s="98"/>
      <c r="B58" s="91"/>
      <c r="C58" s="175"/>
      <c r="D58" s="93"/>
      <c r="E58" s="91"/>
      <c r="F58" s="177"/>
      <c r="G58" s="96"/>
    </row>
    <row r="59" spans="1:7" ht="15" customHeight="1" x14ac:dyDescent="0.3">
      <c r="A59" s="98"/>
      <c r="B59" s="91"/>
      <c r="C59" s="175"/>
      <c r="D59" s="93"/>
      <c r="E59" s="91"/>
      <c r="F59" s="177"/>
      <c r="G59" s="96"/>
    </row>
    <row r="60" spans="1:7" ht="15" customHeight="1" x14ac:dyDescent="0.3">
      <c r="A60" s="99"/>
      <c r="B60" s="94"/>
      <c r="C60" s="176"/>
      <c r="D60" s="95"/>
      <c r="E60" s="94"/>
      <c r="F60" s="178"/>
      <c r="G60" s="97"/>
    </row>
    <row r="61" spans="1:7" ht="24" customHeight="1" x14ac:dyDescent="0.3">
      <c r="A61" s="76" t="s">
        <v>22</v>
      </c>
      <c r="B61" s="79"/>
      <c r="C61" s="131"/>
      <c r="D61" s="77">
        <f>SUBTOTAL(109,Tableau214[[Montant ]])</f>
        <v>0</v>
      </c>
      <c r="E61" s="79"/>
      <c r="F61" s="131"/>
      <c r="G61" s="78">
        <f>SUBTOTAL(109,Tableau214[Montant])</f>
        <v>0</v>
      </c>
    </row>
    <row r="65" spans="1:7" ht="15" customHeight="1" x14ac:dyDescent="0.3">
      <c r="A65" s="65"/>
      <c r="B65" s="80"/>
      <c r="C65" s="80"/>
      <c r="D65" s="56"/>
      <c r="E65" s="68"/>
      <c r="F65" s="68"/>
      <c r="G65" s="62"/>
    </row>
    <row r="66" spans="1:7" ht="15" customHeight="1" x14ac:dyDescent="0.3">
      <c r="A66" s="65" t="s">
        <v>32</v>
      </c>
      <c r="B66" s="85"/>
      <c r="C66" s="85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81"/>
      <c r="C67" s="81"/>
      <c r="D67" s="57"/>
      <c r="E67" s="70"/>
      <c r="F67" s="70"/>
      <c r="G67" s="63"/>
    </row>
    <row r="68" spans="1:7" ht="15" customHeight="1" x14ac:dyDescent="0.3">
      <c r="A68" s="66"/>
      <c r="B68" s="81"/>
      <c r="C68" s="81"/>
      <c r="D68" s="57"/>
      <c r="E68" s="70"/>
      <c r="F68" s="70"/>
      <c r="G68" s="63"/>
    </row>
    <row r="69" spans="1:7" ht="15" customHeight="1" x14ac:dyDescent="0.3">
      <c r="A69" s="67"/>
      <c r="B69" s="82"/>
      <c r="C69" s="82"/>
      <c r="D69" s="58"/>
      <c r="E69" s="71"/>
      <c r="F69" s="71"/>
      <c r="G69" s="64"/>
    </row>
    <row r="70" spans="1:7" ht="15" customHeight="1" x14ac:dyDescent="0.3">
      <c r="A70" s="59" t="s">
        <v>35</v>
      </c>
      <c r="B70" s="83"/>
      <c r="C70" s="83"/>
      <c r="D70" s="59"/>
      <c r="E70" s="72"/>
      <c r="F70" s="72"/>
      <c r="G70" s="59" t="s">
        <v>35</v>
      </c>
    </row>
    <row r="71" spans="1:7" ht="15" customHeight="1" x14ac:dyDescent="0.3">
      <c r="A71" s="60"/>
      <c r="B71" s="84"/>
      <c r="C71" s="84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>
    <pageSetUpPr fitToPage="1"/>
  </sheetPr>
  <dimension ref="A7:N71"/>
  <sheetViews>
    <sheetView showGridLines="0" workbookViewId="0">
      <pane xSplit="1" ySplit="9" topLeftCell="B10" activePane="bottomRight" state="frozen"/>
      <selection activeCell="A17" sqref="A17"/>
      <selection pane="topRight" activeCell="A17" sqref="A17"/>
      <selection pane="bottomLeft" activeCell="A17" sqref="A17"/>
      <selection pane="bottomRight" activeCell="F9" sqref="F9"/>
    </sheetView>
  </sheetViews>
  <sheetFormatPr baseColWidth="10" defaultColWidth="11.44140625" defaultRowHeight="15" customHeight="1" x14ac:dyDescent="0.3"/>
  <cols>
    <col min="1" max="1" width="23.33203125" style="61" bestFit="1" customWidth="1"/>
    <col min="2" max="3" width="32.6640625" style="74" customWidth="1"/>
    <col min="4" max="4" width="17.88671875" style="61" customWidth="1"/>
    <col min="5" max="6" width="34.109375" style="74" customWidth="1"/>
    <col min="7" max="7" width="19.33203125" style="61" customWidth="1"/>
    <col min="8" max="8" width="2.33203125" style="6" customWidth="1"/>
    <col min="9" max="9" width="1.44140625" style="6" customWidth="1"/>
    <col min="10" max="10" width="27.109375" style="6" customWidth="1"/>
    <col min="11" max="11" width="17.5546875" style="6" customWidth="1"/>
    <col min="12" max="12" width="5.6640625" style="6" customWidth="1"/>
    <col min="13" max="13" width="0.6640625" style="6" customWidth="1"/>
    <col min="14" max="14" width="5.109375" style="6" customWidth="1"/>
    <col min="15" max="16384" width="11.44140625" style="6"/>
  </cols>
  <sheetData>
    <row r="7" spans="1:12" s="115" customFormat="1" ht="15" customHeight="1" x14ac:dyDescent="0.25">
      <c r="A7" s="187" t="s">
        <v>51</v>
      </c>
      <c r="B7" s="187"/>
      <c r="C7" s="187"/>
      <c r="D7" s="187"/>
      <c r="E7" s="187"/>
      <c r="F7" s="187"/>
      <c r="G7" s="187"/>
      <c r="K7" s="183">
        <v>45992</v>
      </c>
      <c r="L7" s="184"/>
    </row>
    <row r="8" spans="1:12" s="115" customFormat="1" ht="15" customHeight="1" x14ac:dyDescent="0.25">
      <c r="A8" s="116"/>
      <c r="B8" s="117"/>
      <c r="C8" s="117"/>
      <c r="D8" s="116"/>
      <c r="E8" s="117"/>
      <c r="F8" s="117"/>
      <c r="G8" s="116"/>
      <c r="I8" s="185" t="s">
        <v>39</v>
      </c>
      <c r="J8" s="185"/>
      <c r="K8" s="181" t="s">
        <v>38</v>
      </c>
      <c r="L8" s="181"/>
    </row>
    <row r="9" spans="1:12" s="115" customFormat="1" ht="30" customHeight="1" x14ac:dyDescent="0.25">
      <c r="A9" s="126" t="s">
        <v>20</v>
      </c>
      <c r="B9" s="126" t="s">
        <v>52</v>
      </c>
      <c r="C9" s="133" t="s">
        <v>54</v>
      </c>
      <c r="D9" s="126" t="s">
        <v>21</v>
      </c>
      <c r="E9" s="126" t="s">
        <v>53</v>
      </c>
      <c r="F9" s="133" t="s">
        <v>55</v>
      </c>
      <c r="G9" s="127" t="s">
        <v>23</v>
      </c>
      <c r="I9" s="186">
        <f>'Tableau de bord'!M10</f>
        <v>2850000</v>
      </c>
      <c r="J9" s="186"/>
      <c r="K9" s="179">
        <f>'Tableau de bord'!N10</f>
        <v>2850000</v>
      </c>
      <c r="L9" s="180"/>
    </row>
    <row r="10" spans="1:12" ht="15" customHeight="1" x14ac:dyDescent="0.3">
      <c r="A10" s="98"/>
      <c r="B10" s="91"/>
      <c r="C10" s="91"/>
      <c r="D10" s="93"/>
      <c r="E10" s="91"/>
      <c r="F10" s="124"/>
      <c r="G10" s="96"/>
    </row>
    <row r="11" spans="1:12" ht="15" customHeight="1" x14ac:dyDescent="0.3">
      <c r="A11" s="98"/>
      <c r="B11" s="91"/>
      <c r="C11" s="91"/>
      <c r="D11" s="93"/>
      <c r="E11" s="91"/>
      <c r="F11" s="124"/>
      <c r="G11" s="96"/>
    </row>
    <row r="12" spans="1:12" ht="15" customHeight="1" x14ac:dyDescent="0.3">
      <c r="A12" s="98"/>
      <c r="B12" s="91"/>
      <c r="C12" s="91"/>
      <c r="D12" s="93"/>
      <c r="E12" s="91"/>
      <c r="F12" s="124"/>
      <c r="G12" s="96"/>
    </row>
    <row r="13" spans="1:12" ht="15" customHeight="1" x14ac:dyDescent="0.3">
      <c r="A13" s="98"/>
      <c r="B13" s="91"/>
      <c r="C13" s="91"/>
      <c r="D13" s="93"/>
      <c r="E13" s="91"/>
      <c r="F13" s="124"/>
      <c r="G13" s="96"/>
    </row>
    <row r="14" spans="1:12" ht="15" customHeight="1" x14ac:dyDescent="0.3">
      <c r="A14" s="98"/>
      <c r="B14" s="91"/>
      <c r="C14" s="91"/>
      <c r="D14" s="93"/>
      <c r="E14" s="91"/>
      <c r="F14" s="124"/>
      <c r="G14" s="96"/>
    </row>
    <row r="15" spans="1:12" ht="15" customHeight="1" x14ac:dyDescent="0.3">
      <c r="A15" s="98"/>
      <c r="B15" s="91"/>
      <c r="C15" s="91"/>
      <c r="D15" s="93"/>
      <c r="E15" s="91"/>
      <c r="F15" s="124"/>
      <c r="G15" s="96"/>
    </row>
    <row r="16" spans="1:12" ht="15" customHeight="1" x14ac:dyDescent="0.3">
      <c r="A16" s="98"/>
      <c r="B16" s="91"/>
      <c r="C16" s="91"/>
      <c r="D16" s="93"/>
      <c r="E16" s="91"/>
      <c r="F16" s="124"/>
      <c r="G16" s="96"/>
    </row>
    <row r="17" spans="1:14" ht="15" customHeight="1" x14ac:dyDescent="0.3">
      <c r="A17" s="98"/>
      <c r="B17" s="91"/>
      <c r="C17" s="91"/>
      <c r="D17" s="93"/>
      <c r="E17" s="91"/>
      <c r="F17" s="124"/>
      <c r="G17" s="96"/>
      <c r="J17" s="108"/>
      <c r="K17" s="108"/>
      <c r="L17" s="108"/>
      <c r="M17" s="108"/>
      <c r="N17" s="108"/>
    </row>
    <row r="18" spans="1:14" ht="15" customHeight="1" x14ac:dyDescent="0.3">
      <c r="A18" s="98"/>
      <c r="B18" s="91"/>
      <c r="C18" s="91"/>
      <c r="D18" s="93"/>
      <c r="E18" s="91"/>
      <c r="F18" s="124"/>
      <c r="G18" s="96"/>
      <c r="J18" s="109"/>
      <c r="K18" s="110"/>
      <c r="L18" s="110"/>
      <c r="M18" s="110"/>
      <c r="N18" s="110"/>
    </row>
    <row r="19" spans="1:14" ht="15" customHeight="1" x14ac:dyDescent="0.3">
      <c r="A19" s="98"/>
      <c r="B19" s="91"/>
      <c r="C19" s="91"/>
      <c r="D19" s="93"/>
      <c r="E19" s="91"/>
      <c r="F19" s="124"/>
      <c r="G19" s="96"/>
      <c r="J19" s="110"/>
      <c r="K19" s="110"/>
      <c r="L19" s="110"/>
      <c r="M19" s="110"/>
      <c r="N19" s="110"/>
    </row>
    <row r="20" spans="1:14" ht="15" customHeight="1" x14ac:dyDescent="0.3">
      <c r="A20" s="98"/>
      <c r="B20" s="91"/>
      <c r="C20" s="91"/>
      <c r="D20" s="93"/>
      <c r="E20" s="91"/>
      <c r="F20" s="124"/>
      <c r="G20" s="96"/>
      <c r="J20" s="110"/>
      <c r="K20" s="110"/>
      <c r="L20" s="110"/>
      <c r="M20" s="110"/>
      <c r="N20" s="110"/>
    </row>
    <row r="21" spans="1:14" ht="15" customHeight="1" x14ac:dyDescent="0.3">
      <c r="A21" s="98"/>
      <c r="B21" s="91"/>
      <c r="C21" s="91"/>
      <c r="D21" s="93"/>
      <c r="E21" s="91"/>
      <c r="F21" s="124"/>
      <c r="G21" s="96"/>
      <c r="J21" s="110"/>
      <c r="K21" s="110"/>
      <c r="L21" s="110"/>
      <c r="M21" s="110"/>
      <c r="N21" s="110"/>
    </row>
    <row r="22" spans="1:14" ht="15" customHeight="1" x14ac:dyDescent="0.3">
      <c r="A22" s="98"/>
      <c r="B22" s="91"/>
      <c r="C22" s="91"/>
      <c r="D22" s="93"/>
      <c r="E22" s="91"/>
      <c r="F22" s="124"/>
      <c r="G22" s="96"/>
      <c r="J22" s="110"/>
      <c r="K22" s="110"/>
      <c r="L22" s="110"/>
      <c r="M22" s="110"/>
      <c r="N22" s="110"/>
    </row>
    <row r="23" spans="1:14" ht="15" customHeight="1" x14ac:dyDescent="0.3">
      <c r="A23" s="98"/>
      <c r="B23" s="91"/>
      <c r="C23" s="91"/>
      <c r="D23" s="93"/>
      <c r="E23" s="91"/>
      <c r="F23" s="124"/>
      <c r="G23" s="96"/>
      <c r="J23" s="110"/>
      <c r="K23" s="110"/>
      <c r="L23" s="110"/>
      <c r="M23" s="110"/>
      <c r="N23" s="110"/>
    </row>
    <row r="24" spans="1:14" ht="15" customHeight="1" x14ac:dyDescent="0.3">
      <c r="A24" s="98"/>
      <c r="B24" s="91"/>
      <c r="C24" s="91"/>
      <c r="D24" s="93"/>
      <c r="E24" s="91"/>
      <c r="F24" s="124"/>
      <c r="G24" s="96"/>
      <c r="J24" s="110"/>
      <c r="K24" s="110"/>
      <c r="L24" s="110"/>
      <c r="M24" s="110"/>
      <c r="N24" s="110"/>
    </row>
    <row r="25" spans="1:14" ht="15" customHeight="1" x14ac:dyDescent="0.3">
      <c r="A25" s="98"/>
      <c r="B25" s="91"/>
      <c r="C25" s="91"/>
      <c r="D25" s="93"/>
      <c r="E25" s="91"/>
      <c r="F25" s="124"/>
      <c r="G25" s="96"/>
      <c r="J25" s="108"/>
      <c r="K25" s="108"/>
      <c r="L25" s="108"/>
      <c r="M25" s="108"/>
      <c r="N25" s="108"/>
    </row>
    <row r="26" spans="1:14" ht="15" customHeight="1" x14ac:dyDescent="0.3">
      <c r="A26" s="98"/>
      <c r="B26" s="91"/>
      <c r="C26" s="91"/>
      <c r="D26" s="93"/>
      <c r="E26" s="91"/>
      <c r="F26" s="124"/>
      <c r="G26" s="96"/>
      <c r="J26" s="118"/>
      <c r="K26" s="119"/>
      <c r="L26" s="108"/>
      <c r="M26" s="108"/>
      <c r="N26" s="108"/>
    </row>
    <row r="27" spans="1:14" ht="15" customHeight="1" x14ac:dyDescent="0.3">
      <c r="A27" s="98"/>
      <c r="B27" s="91"/>
      <c r="C27" s="91"/>
      <c r="D27" s="93"/>
      <c r="E27" s="91"/>
      <c r="F27" s="124"/>
      <c r="G27" s="96"/>
    </row>
    <row r="28" spans="1:14" ht="15" customHeight="1" x14ac:dyDescent="0.3">
      <c r="A28" s="98"/>
      <c r="B28" s="91"/>
      <c r="C28" s="91"/>
      <c r="D28" s="93"/>
      <c r="E28" s="91"/>
      <c r="F28" s="124"/>
      <c r="G28" s="96"/>
    </row>
    <row r="29" spans="1:14" ht="15" customHeight="1" x14ac:dyDescent="0.3">
      <c r="A29" s="98"/>
      <c r="B29" s="91"/>
      <c r="C29" s="91"/>
      <c r="D29" s="93"/>
      <c r="E29" s="91"/>
      <c r="F29" s="124"/>
      <c r="G29" s="96"/>
      <c r="J29" s="188"/>
      <c r="K29" s="40"/>
      <c r="L29" s="40"/>
      <c r="M29" s="40"/>
      <c r="N29" s="40"/>
    </row>
    <row r="30" spans="1:14" ht="15" customHeight="1" x14ac:dyDescent="0.3">
      <c r="A30" s="98"/>
      <c r="B30" s="91"/>
      <c r="C30" s="91"/>
      <c r="D30" s="93"/>
      <c r="E30" s="91"/>
      <c r="F30" s="124"/>
      <c r="G30" s="96"/>
      <c r="J30" s="188"/>
      <c r="K30" s="40"/>
      <c r="L30" s="40"/>
      <c r="M30" s="40"/>
      <c r="N30" s="40"/>
    </row>
    <row r="31" spans="1:14" ht="15" customHeight="1" x14ac:dyDescent="0.3">
      <c r="A31" s="98"/>
      <c r="B31" s="91"/>
      <c r="C31" s="91"/>
      <c r="D31" s="93"/>
      <c r="E31" s="91"/>
      <c r="F31" s="124"/>
      <c r="G31" s="96"/>
      <c r="J31" s="40"/>
      <c r="K31" s="40"/>
      <c r="L31" s="40"/>
      <c r="M31" s="40"/>
      <c r="N31" s="40"/>
    </row>
    <row r="32" spans="1:14" ht="15" customHeight="1" x14ac:dyDescent="0.3">
      <c r="A32" s="98"/>
      <c r="B32" s="91"/>
      <c r="C32" s="91"/>
      <c r="D32" s="93"/>
      <c r="E32" s="91"/>
      <c r="F32" s="124"/>
      <c r="G32" s="96"/>
      <c r="J32" s="40"/>
      <c r="K32" s="40"/>
      <c r="L32" s="40"/>
      <c r="M32" s="40"/>
      <c r="N32" s="40"/>
    </row>
    <row r="33" spans="1:14" ht="15" customHeight="1" x14ac:dyDescent="0.3">
      <c r="A33" s="98"/>
      <c r="B33" s="91"/>
      <c r="C33" s="91"/>
      <c r="D33" s="93"/>
      <c r="E33" s="91"/>
      <c r="F33" s="124"/>
      <c r="G33" s="96"/>
      <c r="J33" s="40"/>
      <c r="K33" s="40"/>
      <c r="L33" s="40"/>
      <c r="M33" s="40"/>
      <c r="N33" s="40"/>
    </row>
    <row r="34" spans="1:14" ht="15" customHeight="1" x14ac:dyDescent="0.3">
      <c r="A34" s="98"/>
      <c r="B34" s="91"/>
      <c r="C34" s="91"/>
      <c r="D34" s="93"/>
      <c r="E34" s="91"/>
      <c r="F34" s="124"/>
      <c r="G34" s="96"/>
      <c r="J34" s="40"/>
      <c r="K34" s="40"/>
      <c r="L34" s="40"/>
      <c r="M34" s="40"/>
      <c r="N34" s="40"/>
    </row>
    <row r="35" spans="1:14" ht="15" customHeight="1" x14ac:dyDescent="0.3">
      <c r="A35" s="98"/>
      <c r="B35" s="91"/>
      <c r="C35" s="91"/>
      <c r="D35" s="93"/>
      <c r="E35" s="91"/>
      <c r="F35" s="124"/>
      <c r="G35" s="96"/>
    </row>
    <row r="36" spans="1:14" ht="15" customHeight="1" x14ac:dyDescent="0.3">
      <c r="A36" s="98"/>
      <c r="B36" s="91"/>
      <c r="C36" s="91"/>
      <c r="D36" s="93"/>
      <c r="E36" s="91"/>
      <c r="F36" s="124"/>
      <c r="G36" s="96"/>
    </row>
    <row r="37" spans="1:14" ht="15" customHeight="1" x14ac:dyDescent="0.3">
      <c r="A37" s="98"/>
      <c r="B37" s="91"/>
      <c r="C37" s="91"/>
      <c r="D37" s="93"/>
      <c r="E37" s="91"/>
      <c r="F37" s="124"/>
      <c r="G37" s="96"/>
    </row>
    <row r="38" spans="1:14" ht="15" customHeight="1" x14ac:dyDescent="0.3">
      <c r="A38" s="98"/>
      <c r="B38" s="91"/>
      <c r="C38" s="91"/>
      <c r="D38" s="93"/>
      <c r="E38" s="91"/>
      <c r="F38" s="124"/>
      <c r="G38" s="96"/>
    </row>
    <row r="39" spans="1:14" ht="15" customHeight="1" x14ac:dyDescent="0.3">
      <c r="A39" s="98"/>
      <c r="B39" s="91"/>
      <c r="C39" s="91"/>
      <c r="D39" s="93"/>
      <c r="E39" s="91"/>
      <c r="F39" s="124"/>
      <c r="G39" s="96"/>
    </row>
    <row r="40" spans="1:14" ht="15" customHeight="1" x14ac:dyDescent="0.3">
      <c r="A40" s="98"/>
      <c r="B40" s="91"/>
      <c r="C40" s="91"/>
      <c r="D40" s="93"/>
      <c r="E40" s="91"/>
      <c r="F40" s="124"/>
      <c r="G40" s="96"/>
    </row>
    <row r="41" spans="1:14" ht="15" customHeight="1" x14ac:dyDescent="0.3">
      <c r="A41" s="98"/>
      <c r="B41" s="91"/>
      <c r="C41" s="91"/>
      <c r="D41" s="93"/>
      <c r="E41" s="91"/>
      <c r="F41" s="124"/>
      <c r="G41" s="96"/>
    </row>
    <row r="42" spans="1:14" ht="15" customHeight="1" x14ac:dyDescent="0.3">
      <c r="A42" s="98"/>
      <c r="B42" s="91"/>
      <c r="C42" s="91"/>
      <c r="D42" s="93"/>
      <c r="E42" s="91"/>
      <c r="F42" s="124"/>
      <c r="G42" s="96"/>
    </row>
    <row r="43" spans="1:14" ht="15" customHeight="1" x14ac:dyDescent="0.3">
      <c r="A43" s="98"/>
      <c r="B43" s="91"/>
      <c r="C43" s="91"/>
      <c r="D43" s="93"/>
      <c r="E43" s="91"/>
      <c r="F43" s="124"/>
      <c r="G43" s="96"/>
    </row>
    <row r="44" spans="1:14" ht="15" customHeight="1" x14ac:dyDescent="0.3">
      <c r="A44" s="98"/>
      <c r="B44" s="91"/>
      <c r="C44" s="91"/>
      <c r="D44" s="93"/>
      <c r="E44" s="91"/>
      <c r="F44" s="124"/>
      <c r="G44" s="96"/>
    </row>
    <row r="45" spans="1:14" ht="15" customHeight="1" x14ac:dyDescent="0.3">
      <c r="A45" s="98"/>
      <c r="B45" s="91"/>
      <c r="C45" s="91"/>
      <c r="D45" s="93"/>
      <c r="E45" s="91"/>
      <c r="F45" s="124"/>
      <c r="G45" s="96"/>
    </row>
    <row r="46" spans="1:14" ht="15" customHeight="1" x14ac:dyDescent="0.3">
      <c r="A46" s="98"/>
      <c r="B46" s="91"/>
      <c r="C46" s="91"/>
      <c r="D46" s="93"/>
      <c r="E46" s="91"/>
      <c r="F46" s="124"/>
      <c r="G46" s="96"/>
    </row>
    <row r="47" spans="1:14" ht="15" customHeight="1" x14ac:dyDescent="0.3">
      <c r="A47" s="98"/>
      <c r="B47" s="91"/>
      <c r="C47" s="91"/>
      <c r="D47" s="93"/>
      <c r="E47" s="91"/>
      <c r="F47" s="124"/>
      <c r="G47" s="96"/>
    </row>
    <row r="48" spans="1:14" ht="15" customHeight="1" x14ac:dyDescent="0.3">
      <c r="A48" s="98"/>
      <c r="B48" s="91"/>
      <c r="C48" s="91"/>
      <c r="D48" s="93"/>
      <c r="E48" s="91"/>
      <c r="F48" s="124"/>
      <c r="G48" s="96"/>
    </row>
    <row r="49" spans="1:7" ht="15" customHeight="1" x14ac:dyDescent="0.3">
      <c r="A49" s="98"/>
      <c r="B49" s="91"/>
      <c r="C49" s="91"/>
      <c r="D49" s="93"/>
      <c r="E49" s="91"/>
      <c r="F49" s="124"/>
      <c r="G49" s="96"/>
    </row>
    <row r="50" spans="1:7" ht="15" customHeight="1" x14ac:dyDescent="0.3">
      <c r="A50" s="98"/>
      <c r="B50" s="91"/>
      <c r="C50" s="91"/>
      <c r="D50" s="93"/>
      <c r="E50" s="91"/>
      <c r="F50" s="124"/>
      <c r="G50" s="96"/>
    </row>
    <row r="51" spans="1:7" ht="15" customHeight="1" x14ac:dyDescent="0.3">
      <c r="A51" s="98"/>
      <c r="B51" s="91"/>
      <c r="C51" s="91"/>
      <c r="D51" s="93"/>
      <c r="E51" s="91"/>
      <c r="F51" s="124"/>
      <c r="G51" s="96"/>
    </row>
    <row r="52" spans="1:7" ht="15" customHeight="1" x14ac:dyDescent="0.3">
      <c r="A52" s="98"/>
      <c r="B52" s="91"/>
      <c r="C52" s="91"/>
      <c r="D52" s="93"/>
      <c r="E52" s="91"/>
      <c r="F52" s="124"/>
      <c r="G52" s="96"/>
    </row>
    <row r="53" spans="1:7" ht="15" customHeight="1" x14ac:dyDescent="0.3">
      <c r="A53" s="98"/>
      <c r="B53" s="91"/>
      <c r="C53" s="91"/>
      <c r="D53" s="93"/>
      <c r="E53" s="91"/>
      <c r="F53" s="124"/>
      <c r="G53" s="96"/>
    </row>
    <row r="54" spans="1:7" ht="15" customHeight="1" x14ac:dyDescent="0.3">
      <c r="A54" s="98"/>
      <c r="B54" s="91"/>
      <c r="C54" s="91"/>
      <c r="D54" s="93"/>
      <c r="E54" s="91"/>
      <c r="F54" s="124"/>
      <c r="G54" s="96"/>
    </row>
    <row r="55" spans="1:7" ht="15" customHeight="1" x14ac:dyDescent="0.3">
      <c r="A55" s="98"/>
      <c r="B55" s="91"/>
      <c r="C55" s="91"/>
      <c r="D55" s="93"/>
      <c r="E55" s="91"/>
      <c r="F55" s="124"/>
      <c r="G55" s="96"/>
    </row>
    <row r="56" spans="1:7" ht="15" customHeight="1" x14ac:dyDescent="0.3">
      <c r="A56" s="98"/>
      <c r="B56" s="91"/>
      <c r="C56" s="91"/>
      <c r="D56" s="93"/>
      <c r="E56" s="91"/>
      <c r="F56" s="124"/>
      <c r="G56" s="96"/>
    </row>
    <row r="57" spans="1:7" ht="15" customHeight="1" x14ac:dyDescent="0.3">
      <c r="A57" s="98"/>
      <c r="B57" s="91"/>
      <c r="C57" s="91"/>
      <c r="D57" s="93"/>
      <c r="E57" s="91"/>
      <c r="F57" s="124"/>
      <c r="G57" s="96"/>
    </row>
    <row r="58" spans="1:7" ht="15" customHeight="1" x14ac:dyDescent="0.3">
      <c r="A58" s="98"/>
      <c r="B58" s="91"/>
      <c r="C58" s="91"/>
      <c r="D58" s="93"/>
      <c r="E58" s="91"/>
      <c r="F58" s="124"/>
      <c r="G58" s="96"/>
    </row>
    <row r="59" spans="1:7" ht="15" customHeight="1" x14ac:dyDescent="0.3">
      <c r="A59" s="98"/>
      <c r="B59" s="91"/>
      <c r="C59" s="91"/>
      <c r="D59" s="93"/>
      <c r="E59" s="91"/>
      <c r="F59" s="124"/>
      <c r="G59" s="96"/>
    </row>
    <row r="60" spans="1:7" ht="15" customHeight="1" x14ac:dyDescent="0.3">
      <c r="A60" s="99"/>
      <c r="B60" s="94"/>
      <c r="C60" s="94"/>
      <c r="D60" s="95"/>
      <c r="E60" s="94"/>
      <c r="F60" s="125"/>
      <c r="G60" s="97"/>
    </row>
    <row r="61" spans="1:7" ht="22.5" customHeight="1" x14ac:dyDescent="0.3">
      <c r="A61" s="86" t="s">
        <v>22</v>
      </c>
      <c r="B61" s="89"/>
      <c r="C61" s="132"/>
      <c r="D61" s="87">
        <f>SUBTOTAL(109,Tableau215[[Montant ]])</f>
        <v>0</v>
      </c>
      <c r="E61" s="89"/>
      <c r="F61" s="132"/>
      <c r="G61" s="88">
        <f>SUBTOTAL(109,Tableau215[Montant])</f>
        <v>0</v>
      </c>
    </row>
    <row r="65" spans="1:7" ht="15" customHeight="1" x14ac:dyDescent="0.3">
      <c r="A65" s="65"/>
      <c r="B65" s="80"/>
      <c r="C65" s="80"/>
      <c r="D65" s="56"/>
      <c r="E65" s="68"/>
      <c r="F65" s="68"/>
      <c r="G65" s="62"/>
    </row>
    <row r="66" spans="1:7" ht="15" customHeight="1" x14ac:dyDescent="0.3">
      <c r="A66" s="65" t="s">
        <v>32</v>
      </c>
      <c r="B66" s="85"/>
      <c r="C66" s="85"/>
      <c r="D66" s="56"/>
      <c r="E66" s="68"/>
      <c r="F66" s="68"/>
      <c r="G66" s="62" t="s">
        <v>33</v>
      </c>
    </row>
    <row r="67" spans="1:7" ht="15" customHeight="1" x14ac:dyDescent="0.3">
      <c r="A67" s="66" t="s">
        <v>34</v>
      </c>
      <c r="B67" s="81"/>
      <c r="C67" s="81"/>
      <c r="D67" s="57"/>
      <c r="E67" s="70"/>
      <c r="F67" s="70"/>
      <c r="G67" s="63"/>
    </row>
    <row r="68" spans="1:7" ht="15" customHeight="1" x14ac:dyDescent="0.3">
      <c r="A68" s="66"/>
      <c r="B68" s="81"/>
      <c r="C68" s="81"/>
      <c r="D68" s="57"/>
      <c r="E68" s="70"/>
      <c r="F68" s="70"/>
      <c r="G68" s="63"/>
    </row>
    <row r="69" spans="1:7" ht="15" customHeight="1" x14ac:dyDescent="0.3">
      <c r="A69" s="67"/>
      <c r="B69" s="82"/>
      <c r="C69" s="82"/>
      <c r="D69" s="58"/>
      <c r="E69" s="71"/>
      <c r="F69" s="71"/>
      <c r="G69" s="64"/>
    </row>
    <row r="70" spans="1:7" ht="15" customHeight="1" x14ac:dyDescent="0.3">
      <c r="A70" s="59" t="s">
        <v>35</v>
      </c>
      <c r="B70" s="83"/>
      <c r="C70" s="83"/>
      <c r="D70" s="59"/>
      <c r="E70" s="72"/>
      <c r="F70" s="72"/>
      <c r="G70" s="59" t="s">
        <v>35</v>
      </c>
    </row>
    <row r="71" spans="1:7" ht="15" customHeight="1" x14ac:dyDescent="0.3">
      <c r="A71" s="60"/>
      <c r="B71" s="84"/>
      <c r="C71" s="84"/>
      <c r="D71" s="60"/>
      <c r="E71" s="73"/>
      <c r="F71" s="73"/>
      <c r="G71" s="60"/>
    </row>
  </sheetData>
  <mergeCells count="7">
    <mergeCell ref="J29:J30"/>
    <mergeCell ref="A7:G7"/>
    <mergeCell ref="K7:L7"/>
    <mergeCell ref="I8:J8"/>
    <mergeCell ref="K8:L8"/>
    <mergeCell ref="I9:J9"/>
    <mergeCell ref="K9:L9"/>
  </mergeCells>
  <pageMargins left="0.7" right="0.7" top="0.75" bottom="0.75" header="0.3" footer="0.3"/>
  <pageSetup paperSize="9" scale="47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Page d'acceuil</vt:lpstr>
      <vt:lpstr>AIDE</vt:lpstr>
      <vt:lpstr>Tableau de bord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2025-02-14T18:17:45Z</dcterms:modified>
</cp:coreProperties>
</file>