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user\Desktop\"/>
    </mc:Choice>
  </mc:AlternateContent>
  <xr:revisionPtr revIDLastSave="0" documentId="8_{AEAE6CF0-919E-48B0-BCDE-0A69E9677F6C}" xr6:coauthVersionLast="45" xr6:coauthVersionMax="45" xr10:uidLastSave="{00000000-0000-0000-0000-000000000000}"/>
  <bookViews>
    <workbookView xWindow="-120" yWindow="-120" windowWidth="29040" windowHeight="15840" tabRatio="887" xr2:uid="{00000000-000D-0000-FFFF-FFFF00000000}"/>
  </bookViews>
  <sheets>
    <sheet name="Budget" sheetId="1" r:id="rId1"/>
    <sheet name="Encaissements 2 semaines" sheetId="17" r:id="rId2"/>
    <sheet name="Phases projets" sheetId="18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2" i="17" l="1" a="1"/>
  <c r="D32" i="17" s="1"/>
  <c r="E32" i="17"/>
  <c r="N72" i="1"/>
  <c r="N71" i="1"/>
  <c r="N73" i="1" s="1"/>
  <c r="N68" i="1"/>
  <c r="N67" i="1"/>
  <c r="N69" i="1" s="1"/>
  <c r="N74" i="1" s="1"/>
  <c r="N66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63" i="1" s="1"/>
  <c r="N28" i="1"/>
  <c r="N27" i="1"/>
  <c r="N26" i="1"/>
  <c r="N25" i="1"/>
  <c r="N24" i="1"/>
  <c r="N23" i="1"/>
  <c r="N22" i="1"/>
  <c r="N29" i="1" s="1"/>
  <c r="N19" i="1"/>
  <c r="N18" i="1"/>
  <c r="N17" i="1"/>
  <c r="N16" i="1"/>
  <c r="N15" i="1"/>
  <c r="N14" i="1"/>
  <c r="N13" i="1"/>
  <c r="N12" i="1"/>
  <c r="N11" i="1"/>
  <c r="N20" i="1"/>
  <c r="N30" i="1" s="1"/>
  <c r="N64" i="1" s="1"/>
  <c r="N75" i="1" s="1"/>
  <c r="C10" i="1"/>
  <c r="D10" i="1"/>
  <c r="E10" i="1"/>
  <c r="F10" i="1"/>
  <c r="G10" i="1"/>
  <c r="H10" i="1"/>
  <c r="I10" i="1"/>
  <c r="J10" i="1"/>
  <c r="K10" i="1"/>
  <c r="L10" i="1"/>
  <c r="M10" i="1"/>
  <c r="B10" i="1"/>
  <c r="O10" i="1" s="1"/>
  <c r="M7" i="18"/>
  <c r="P7" i="18"/>
  <c r="S7" i="18"/>
  <c r="V7" i="18"/>
  <c r="Y7" i="18"/>
  <c r="M6" i="18"/>
  <c r="P6" i="18"/>
  <c r="S6" i="18"/>
  <c r="V6" i="18"/>
  <c r="Y6" i="18"/>
  <c r="M5" i="18"/>
  <c r="P5" i="18"/>
  <c r="S5" i="18"/>
  <c r="V5" i="18"/>
  <c r="Y5" i="18"/>
  <c r="D8" i="18" l="1"/>
  <c r="Y4" i="18"/>
  <c r="V4" i="18"/>
  <c r="S4" i="18"/>
  <c r="P4" i="18"/>
  <c r="M4" i="18"/>
  <c r="X8" i="18"/>
  <c r="U8" i="18"/>
  <c r="R8" i="18"/>
  <c r="O8" i="18"/>
  <c r="L8" i="18"/>
  <c r="I8" i="18"/>
  <c r="F8" i="18"/>
  <c r="E7" i="17"/>
  <c r="E7" i="18" l="1"/>
  <c r="E6" i="18"/>
  <c r="E5" i="18"/>
  <c r="E8" i="17"/>
  <c r="D11" i="17" a="1"/>
  <c r="D11" i="17" s="1"/>
  <c r="E6" i="17"/>
  <c r="E5" i="17"/>
  <c r="E11" i="17"/>
  <c r="E10" i="17"/>
  <c r="E9" i="17"/>
  <c r="D5" i="17" a="1"/>
  <c r="D5" i="17" s="1"/>
  <c r="D9" i="17" a="1"/>
  <c r="D9" i="17" s="1"/>
  <c r="D10" i="17" a="1"/>
  <c r="D10" i="17" s="1"/>
  <c r="D7" i="17" a="1"/>
  <c r="D7" i="17" s="1"/>
  <c r="D6" i="17" a="1"/>
  <c r="D6" i="17" s="1"/>
  <c r="D8" i="17" a="1"/>
  <c r="D8" i="17" s="1"/>
  <c r="E31" i="17" l="1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33" i="17" l="1"/>
  <c r="D12" i="17" a="1"/>
  <c r="D12" i="17" s="1"/>
  <c r="D13" i="17" a="1"/>
  <c r="D13" i="17" s="1"/>
  <c r="D14" i="17" a="1"/>
  <c r="D14" i="17" s="1"/>
  <c r="D15" i="17" a="1"/>
  <c r="D15" i="17" s="1"/>
  <c r="D16" i="17" a="1"/>
  <c r="D16" i="17" s="1"/>
  <c r="D17" i="17" a="1"/>
  <c r="D17" i="17" s="1"/>
  <c r="D18" i="17" a="1"/>
  <c r="D18" i="17" s="1"/>
  <c r="D19" i="17" a="1"/>
  <c r="D19" i="17" s="1"/>
  <c r="D20" i="17" a="1"/>
  <c r="D20" i="17" s="1"/>
  <c r="D21" i="17" a="1"/>
  <c r="D21" i="17" s="1"/>
  <c r="D22" i="17" a="1"/>
  <c r="D22" i="17" s="1"/>
  <c r="D23" i="17" a="1"/>
  <c r="D23" i="17" s="1"/>
  <c r="D24" i="17" a="1"/>
  <c r="D24" i="17" s="1"/>
  <c r="D25" i="17" a="1"/>
  <c r="D25" i="17" s="1"/>
  <c r="D26" i="17" a="1"/>
  <c r="D26" i="17" s="1"/>
  <c r="D27" i="17" a="1"/>
  <c r="D27" i="17" s="1"/>
  <c r="D28" i="17" a="1"/>
  <c r="D28" i="17" s="1"/>
  <c r="D29" i="17" a="1"/>
  <c r="D29" i="17" s="1"/>
  <c r="D30" i="17" a="1"/>
  <c r="D30" i="17" s="1"/>
  <c r="D31" i="17" a="1"/>
  <c r="D31" i="17" s="1"/>
  <c r="D33" i="17" l="1"/>
  <c r="E4" i="18"/>
  <c r="E8" i="18" s="1"/>
  <c r="B73" i="1" l="1"/>
  <c r="B69" i="1"/>
  <c r="B29" i="1"/>
  <c r="B20" i="1" l="1"/>
  <c r="C61" i="1" l="1"/>
  <c r="D61" i="1"/>
  <c r="E61" i="1"/>
  <c r="F61" i="1"/>
  <c r="G61" i="1"/>
  <c r="H61" i="1"/>
  <c r="I61" i="1"/>
  <c r="J61" i="1"/>
  <c r="K61" i="1"/>
  <c r="L61" i="1"/>
  <c r="M61" i="1"/>
  <c r="O61" i="1" l="1"/>
  <c r="M72" i="1"/>
  <c r="L72" i="1"/>
  <c r="K72" i="1"/>
  <c r="J72" i="1"/>
  <c r="I72" i="1"/>
  <c r="H72" i="1"/>
  <c r="G72" i="1"/>
  <c r="F72" i="1"/>
  <c r="E72" i="1"/>
  <c r="D72" i="1"/>
  <c r="C72" i="1"/>
  <c r="M71" i="1"/>
  <c r="M73" i="1" s="1"/>
  <c r="L71" i="1"/>
  <c r="L73" i="1" s="1"/>
  <c r="K71" i="1"/>
  <c r="K73" i="1" s="1"/>
  <c r="J71" i="1"/>
  <c r="J73" i="1" s="1"/>
  <c r="I71" i="1"/>
  <c r="I73" i="1" s="1"/>
  <c r="H71" i="1"/>
  <c r="G71" i="1"/>
  <c r="F71" i="1"/>
  <c r="E71" i="1"/>
  <c r="E73" i="1" s="1"/>
  <c r="D71" i="1"/>
  <c r="D73" i="1" s="1"/>
  <c r="C71" i="1"/>
  <c r="M68" i="1"/>
  <c r="L68" i="1"/>
  <c r="K68" i="1"/>
  <c r="J68" i="1"/>
  <c r="I68" i="1"/>
  <c r="H68" i="1"/>
  <c r="G68" i="1"/>
  <c r="F68" i="1"/>
  <c r="E68" i="1"/>
  <c r="D68" i="1"/>
  <c r="C68" i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K69" i="1" s="1"/>
  <c r="J66" i="1"/>
  <c r="I66" i="1"/>
  <c r="H66" i="1"/>
  <c r="G66" i="1"/>
  <c r="F66" i="1"/>
  <c r="E66" i="1"/>
  <c r="D66" i="1"/>
  <c r="C66" i="1"/>
  <c r="M62" i="1"/>
  <c r="L62" i="1"/>
  <c r="K62" i="1"/>
  <c r="J62" i="1"/>
  <c r="I62" i="1"/>
  <c r="H62" i="1"/>
  <c r="G62" i="1"/>
  <c r="F62" i="1"/>
  <c r="E62" i="1"/>
  <c r="D62" i="1"/>
  <c r="C62" i="1"/>
  <c r="M60" i="1"/>
  <c r="L60" i="1"/>
  <c r="K60" i="1"/>
  <c r="J60" i="1"/>
  <c r="I60" i="1"/>
  <c r="H60" i="1"/>
  <c r="G60" i="1"/>
  <c r="F60" i="1"/>
  <c r="E60" i="1"/>
  <c r="D60" i="1"/>
  <c r="C60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B52" i="1"/>
  <c r="M51" i="1"/>
  <c r="L51" i="1"/>
  <c r="K51" i="1"/>
  <c r="J51" i="1"/>
  <c r="I51" i="1"/>
  <c r="H51" i="1"/>
  <c r="G51" i="1"/>
  <c r="F51" i="1"/>
  <c r="E51" i="1"/>
  <c r="D51" i="1"/>
  <c r="C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B41" i="1"/>
  <c r="M40" i="1"/>
  <c r="L40" i="1"/>
  <c r="K40" i="1"/>
  <c r="J40" i="1"/>
  <c r="I40" i="1"/>
  <c r="H40" i="1"/>
  <c r="G40" i="1"/>
  <c r="F40" i="1"/>
  <c r="E40" i="1"/>
  <c r="D40" i="1"/>
  <c r="C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B33" i="1"/>
  <c r="M32" i="1"/>
  <c r="L32" i="1"/>
  <c r="K32" i="1"/>
  <c r="J32" i="1"/>
  <c r="I32" i="1"/>
  <c r="H32" i="1"/>
  <c r="G32" i="1"/>
  <c r="F32" i="1"/>
  <c r="E32" i="1"/>
  <c r="D32" i="1"/>
  <c r="C32" i="1"/>
  <c r="M28" i="1"/>
  <c r="L28" i="1"/>
  <c r="K28" i="1"/>
  <c r="J28" i="1"/>
  <c r="I28" i="1"/>
  <c r="H28" i="1"/>
  <c r="G28" i="1"/>
  <c r="F28" i="1"/>
  <c r="E28" i="1"/>
  <c r="D28" i="1"/>
  <c r="C28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M19" i="1"/>
  <c r="L19" i="1"/>
  <c r="K19" i="1"/>
  <c r="J19" i="1"/>
  <c r="I19" i="1"/>
  <c r="H19" i="1"/>
  <c r="G19" i="1"/>
  <c r="F19" i="1"/>
  <c r="E19" i="1"/>
  <c r="D19" i="1"/>
  <c r="C19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O11" i="1" l="1"/>
  <c r="O14" i="1"/>
  <c r="O25" i="1"/>
  <c r="O41" i="1"/>
  <c r="O46" i="1"/>
  <c r="O59" i="1"/>
  <c r="J69" i="1"/>
  <c r="O49" i="1"/>
  <c r="O22" i="1"/>
  <c r="O23" i="1"/>
  <c r="O39" i="1"/>
  <c r="O44" i="1"/>
  <c r="O52" i="1"/>
  <c r="O57" i="1"/>
  <c r="C73" i="1"/>
  <c r="O71" i="1"/>
  <c r="O26" i="1"/>
  <c r="O34" i="1"/>
  <c r="O47" i="1"/>
  <c r="O60" i="1"/>
  <c r="O17" i="1"/>
  <c r="O36" i="1"/>
  <c r="O18" i="1"/>
  <c r="O32" i="1"/>
  <c r="O37" i="1"/>
  <c r="O42" i="1"/>
  <c r="O50" i="1"/>
  <c r="O55" i="1"/>
  <c r="O67" i="1"/>
  <c r="O12" i="1"/>
  <c r="O24" i="1"/>
  <c r="O40" i="1"/>
  <c r="O45" i="1"/>
  <c r="O58" i="1"/>
  <c r="O72" i="1"/>
  <c r="O15" i="1"/>
  <c r="O16" i="1"/>
  <c r="O27" i="1"/>
  <c r="O35" i="1"/>
  <c r="O48" i="1"/>
  <c r="O53" i="1"/>
  <c r="O62" i="1"/>
  <c r="O28" i="1"/>
  <c r="O54" i="1"/>
  <c r="C69" i="1"/>
  <c r="O66" i="1"/>
  <c r="O13" i="1"/>
  <c r="O19" i="1"/>
  <c r="O33" i="1"/>
  <c r="O38" i="1"/>
  <c r="O43" i="1"/>
  <c r="O51" i="1"/>
  <c r="O56" i="1"/>
  <c r="O68" i="1"/>
  <c r="D20" i="1"/>
  <c r="D30" i="1" s="1"/>
  <c r="L20" i="1"/>
  <c r="L29" i="1"/>
  <c r="G63" i="1"/>
  <c r="D29" i="1"/>
  <c r="M69" i="1"/>
  <c r="G29" i="1"/>
  <c r="E69" i="1"/>
  <c r="E74" i="1" s="1"/>
  <c r="E20" i="1"/>
  <c r="M20" i="1"/>
  <c r="M30" i="1" s="1"/>
  <c r="M29" i="1"/>
  <c r="H63" i="1"/>
  <c r="F20" i="1"/>
  <c r="F29" i="1"/>
  <c r="C29" i="1"/>
  <c r="I63" i="1"/>
  <c r="D69" i="1"/>
  <c r="D74" i="1" s="1"/>
  <c r="L69" i="1"/>
  <c r="L74" i="1" s="1"/>
  <c r="H20" i="1"/>
  <c r="H29" i="1"/>
  <c r="E29" i="1"/>
  <c r="C63" i="1"/>
  <c r="K63" i="1"/>
  <c r="F69" i="1"/>
  <c r="J63" i="1"/>
  <c r="I20" i="1"/>
  <c r="I29" i="1"/>
  <c r="D63" i="1"/>
  <c r="L63" i="1"/>
  <c r="G69" i="1"/>
  <c r="F73" i="1"/>
  <c r="J20" i="1"/>
  <c r="J29" i="1"/>
  <c r="E63" i="1"/>
  <c r="M63" i="1"/>
  <c r="H69" i="1"/>
  <c r="G73" i="1"/>
  <c r="G20" i="1"/>
  <c r="C20" i="1"/>
  <c r="K20" i="1"/>
  <c r="K29" i="1"/>
  <c r="F63" i="1"/>
  <c r="B63" i="1"/>
  <c r="I69" i="1"/>
  <c r="I74" i="1" s="1"/>
  <c r="H73" i="1"/>
  <c r="B74" i="1"/>
  <c r="K74" i="1"/>
  <c r="J74" i="1"/>
  <c r="M74" i="1"/>
  <c r="C74" i="1" l="1"/>
  <c r="F30" i="1"/>
  <c r="G30" i="1"/>
  <c r="G64" i="1" s="1"/>
  <c r="G74" i="1"/>
  <c r="G75" i="1" s="1"/>
  <c r="I30" i="1"/>
  <c r="I64" i="1" s="1"/>
  <c r="I75" i="1" s="1"/>
  <c r="H30" i="1"/>
  <c r="H64" i="1" s="1"/>
  <c r="J30" i="1"/>
  <c r="J64" i="1" s="1"/>
  <c r="J75" i="1" s="1"/>
  <c r="F74" i="1"/>
  <c r="O74" i="1" s="1"/>
  <c r="O20" i="1"/>
  <c r="O73" i="1"/>
  <c r="O69" i="1"/>
  <c r="F64" i="1"/>
  <c r="H74" i="1"/>
  <c r="E30" i="1"/>
  <c r="E64" i="1" s="1"/>
  <c r="E75" i="1" s="1"/>
  <c r="O29" i="1"/>
  <c r="D64" i="1"/>
  <c r="D75" i="1" s="1"/>
  <c r="O63" i="1"/>
  <c r="M64" i="1"/>
  <c r="M75" i="1" s="1"/>
  <c r="K30" i="1"/>
  <c r="K64" i="1" s="1"/>
  <c r="K75" i="1" s="1"/>
  <c r="L30" i="1"/>
  <c r="L64" i="1" s="1"/>
  <c r="L75" i="1" s="1"/>
  <c r="C30" i="1"/>
  <c r="C64" i="1" s="1"/>
  <c r="C75" i="1" s="1"/>
  <c r="B30" i="1"/>
  <c r="F75" i="1" l="1"/>
  <c r="H75" i="1"/>
  <c r="O30" i="1"/>
  <c r="O64" i="1" s="1"/>
  <c r="B64" i="1"/>
  <c r="B75" i="1" l="1"/>
  <c r="O75" i="1" s="1"/>
</calcChain>
</file>

<file path=xl/sharedStrings.xml><?xml version="1.0" encoding="utf-8"?>
<sst xmlns="http://schemas.openxmlformats.org/spreadsheetml/2006/main" count="136" uniqueCount="117">
  <si>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</si>
  <si>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</si>
  <si>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</si>
  <si>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</si>
  <si>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</si>
  <si>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</si>
  <si>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</si>
  <si>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</si>
  <si>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</si>
  <si>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</si>
  <si>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</si>
  <si>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</si>
  <si>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</si>
  <si>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</si>
  <si>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</si>
  <si>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</si>
  <si>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</si>
  <si>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</si>
  <si>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</si>
  <si>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</si>
  <si>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</si>
  <si>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</si>
  <si>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</si>
  <si>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</si>
  <si>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</si>
  <si>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</si>
  <si>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</si>
  <si>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</si>
  <si>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</si>
  <si>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</si>
  <si>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</si>
  <si>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</si>
  <si>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</si>
  <si>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</si>
  <si>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</si>
  <si>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</si>
  <si>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</si>
  <si>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</si>
  <si>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</si>
  <si>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</si>
  <si>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</si>
  <si>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</si>
  <si>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</si>
  <si>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</si>
  <si>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</si>
  <si>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</si>
  <si>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</si>
  <si>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</si>
  <si>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</si>
  <si>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</si>
  <si>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</si>
  <si>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</si>
  <si>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</si>
  <si>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</si>
  <si>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</si>
  <si>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</si>
  <si>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</si>
  <si>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</si>
  <si>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</si>
  <si>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</si>
  <si>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</si>
  <si>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</si>
  <si>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</si>
  <si>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</si>
  <si>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</si>
  <si>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</si>
  <si>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</si>
  <si>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 xml:space="preserve">   Projets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</si>
  <si>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</si>
  <si>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</si>
  <si>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</si>
  <si>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</si>
  <si>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</si>
  <si>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</si>
  <si>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</si>
  <si>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</si>
  <si>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</si>
  <si>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</si>
  <si>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</si>
  <si>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</si>
  <si>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</si>
  <si>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</si>
  <si>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</si>
  <si>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</si>
  <si>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</si>
  <si>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</si>
  <si>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</si>
  <si>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</si>
  <si>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</si>
  <si>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</si>
  <si>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</si>
  <si>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</si>
  <si>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</si>
  <si>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</si>
  <si>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</si>
  <si>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Aperçu du budge 2019</t>
  </si>
  <si>
    <t>janvier - décembre 2019</t>
  </si>
  <si>
    <t>Phase6</t>
  </si>
  <si>
    <t>Début prériode</t>
  </si>
  <si>
    <t>Fin période</t>
  </si>
  <si>
    <t>Encaissements</t>
  </si>
  <si>
    <t>RESTHER</t>
  </si>
  <si>
    <t>Honoraires TTC</t>
  </si>
  <si>
    <t>ROYAL</t>
  </si>
  <si>
    <t>janv-2020</t>
  </si>
  <si>
    <t>déc-2019</t>
  </si>
  <si>
    <t>nov-2019</t>
  </si>
  <si>
    <t>oct-2019</t>
  </si>
  <si>
    <t>sept-2019</t>
  </si>
  <si>
    <t>août-2019</t>
  </si>
  <si>
    <t>juil-2019</t>
  </si>
  <si>
    <t>juin-2019</t>
  </si>
  <si>
    <t>mai-2019</t>
  </si>
  <si>
    <t>avr-2019</t>
  </si>
  <si>
    <t>mars-2019</t>
  </si>
  <si>
    <t>févr-2019</t>
  </si>
  <si>
    <t>janv-2019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</si>
</sst>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-* #,##0.00_-;\-* #,##0.00_-;_-* &quot;-&quot;??_-;_-@_-"/>
    <numFmt numFmtId="164" formatCode="#,##0.00\ _€"/>
    <numFmt numFmtId="165" formatCode="&quot;$&quot;* #,##0.00\ _€"/>
    <numFmt numFmtId="166" formatCode="[$$-C09]#,##0.00"/>
    <numFmt numFmtId="167" formatCode="dd/mm/yy;@"/>
    <numFmt numFmtId="171" formatCode="mmm\-yyyy"/>
  </numFmts>
  <fonts count="24" x14ac:knownFonts="1">
    <font>
      <sz val="11"/>
      <color indexed="8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scheme val="minor"/>
    </font>
    <font>
      <b/>
      <sz val="14"/>
      <name val="Calibri"/>
      <scheme val="minor"/>
    </font>
    <font>
      <b/>
      <sz val="11"/>
      <name val="Calibri"/>
      <scheme val="minor"/>
    </font>
    <font>
      <b/>
      <sz val="11"/>
      <color theme="1"/>
      <name val="Arial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 style="thin">
        <color theme="1"/>
      </left>
      <right/>
      <top style="medium">
        <color indexed="64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thin">
        <color indexed="64"/>
      </left>
      <right/>
      <top style="medium">
        <color indexed="64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132">
    <xf numFmtId="0" fontId="0" fillId="0" borderId="0" xfId="0"/>
    <xf numFmtId="0" fontId="1" fillId="0" borderId="0" xfId="0" applyFont="1" applyAlignment="1">
      <alignment horizontal="left" wrapText="1"/>
    </xf>
    <xf numFmtId="0" fontId="5" fillId="0" borderId="0" xfId="0" applyFont="1" applyAlignment="1">
      <alignment wrapText="1"/>
    </xf>
    <xf numFmtId="0" fontId="6" fillId="0" borderId="0" xfId="0" applyFont="1" applyAlignment="1">
      <alignment horizontal="left" wrapText="1"/>
    </xf>
    <xf numFmtId="0" fontId="6" fillId="2" borderId="0" xfId="0" applyFont="1" applyFill="1" applyAlignment="1">
      <alignment horizontal="left" wrapText="1"/>
    </xf>
    <xf numFmtId="0" fontId="6" fillId="3" borderId="0" xfId="0" applyFont="1" applyFill="1" applyAlignment="1">
      <alignment horizontal="left" wrapText="1"/>
    </xf>
    <xf numFmtId="0" fontId="6" fillId="4" borderId="0" xfId="0" applyFont="1" applyFill="1" applyAlignment="1">
      <alignment horizontal="left" wrapText="1"/>
    </xf>
    <xf numFmtId="0" fontId="6" fillId="5" borderId="0" xfId="0" applyFont="1" applyFill="1" applyAlignment="1">
      <alignment horizontal="left" wrapText="1"/>
    </xf>
    <xf numFmtId="0" fontId="6" fillId="6" borderId="0" xfId="0" applyFont="1" applyFill="1" applyAlignment="1">
      <alignment horizontal="left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0" fillId="8" borderId="7" xfId="0" applyFont="1" applyFill="1" applyBorder="1" applyAlignment="1">
      <alignment horizontal="center" vertical="center" textRotation="90" wrapText="1"/>
    </xf>
    <xf numFmtId="0" fontId="10" fillId="8" borderId="7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1" fillId="9" borderId="6" xfId="0" applyNumberFormat="1" applyFont="1" applyFill="1" applyBorder="1" applyAlignment="1">
      <alignment horizontal="center" vertical="center"/>
    </xf>
    <xf numFmtId="0" fontId="0" fillId="0" borderId="0" xfId="0"/>
    <xf numFmtId="0" fontId="10" fillId="8" borderId="8" xfId="0" applyFont="1" applyFill="1" applyBorder="1" applyAlignment="1">
      <alignment horizontal="center" vertical="center" wrapText="1"/>
    </xf>
    <xf numFmtId="0" fontId="14" fillId="10" borderId="9" xfId="0" applyFont="1" applyFill="1" applyBorder="1"/>
    <xf numFmtId="14" fontId="10" fillId="10" borderId="9" xfId="0" applyNumberFormat="1" applyFont="1" applyFill="1" applyBorder="1"/>
    <xf numFmtId="0" fontId="0" fillId="0" borderId="0" xfId="0" applyAlignment="1">
      <alignment horizontal="center" vertical="center"/>
    </xf>
    <xf numFmtId="0" fontId="10" fillId="8" borderId="0" xfId="0" applyFont="1" applyFill="1" applyBorder="1" applyAlignment="1">
      <alignment horizontal="center" vertical="center" wrapText="1"/>
    </xf>
    <xf numFmtId="0" fontId="14" fillId="10" borderId="11" xfId="0" applyFont="1" applyFill="1" applyBorder="1"/>
    <xf numFmtId="0" fontId="10" fillId="14" borderId="7" xfId="0" applyFont="1" applyFill="1" applyBorder="1" applyAlignment="1">
      <alignment horizontal="center" vertical="center" textRotation="90" wrapText="1"/>
    </xf>
    <xf numFmtId="0" fontId="10" fillId="14" borderId="7" xfId="0" applyFont="1" applyFill="1" applyBorder="1" applyAlignment="1">
      <alignment horizontal="center" vertical="center" wrapText="1"/>
    </xf>
    <xf numFmtId="0" fontId="10" fillId="16" borderId="7" xfId="0" applyFont="1" applyFill="1" applyBorder="1" applyAlignment="1">
      <alignment horizontal="center" vertical="center" wrapText="1"/>
    </xf>
    <xf numFmtId="0" fontId="10" fillId="16" borderId="7" xfId="0" applyFont="1" applyFill="1" applyBorder="1" applyAlignment="1">
      <alignment horizontal="center" vertical="center" textRotation="90" wrapText="1"/>
    </xf>
    <xf numFmtId="0" fontId="9" fillId="19" borderId="7" xfId="0" applyFont="1" applyFill="1" applyBorder="1" applyAlignment="1">
      <alignment horizontal="center" vertical="center"/>
    </xf>
    <xf numFmtId="167" fontId="11" fillId="11" borderId="5" xfId="0" applyNumberFormat="1" applyFont="1" applyFill="1" applyBorder="1" applyAlignment="1">
      <alignment horizontal="center" vertical="center"/>
    </xf>
    <xf numFmtId="14" fontId="11" fillId="10" borderId="6" xfId="0" applyNumberFormat="1" applyFont="1" applyFill="1" applyBorder="1"/>
    <xf numFmtId="0" fontId="4" fillId="0" borderId="0" xfId="0" applyFont="1" applyAlignment="1">
      <alignment horizontal="center"/>
    </xf>
    <xf numFmtId="2" fontId="8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10" fillId="20" borderId="7" xfId="0" applyFont="1" applyFill="1" applyBorder="1" applyAlignment="1">
      <alignment horizontal="center" vertical="center" wrapText="1"/>
    </xf>
    <xf numFmtId="2" fontId="0" fillId="21" borderId="6" xfId="0" applyNumberFormat="1" applyFont="1" applyFill="1" applyBorder="1" applyAlignment="1">
      <alignment horizontal="center" vertical="center"/>
    </xf>
    <xf numFmtId="2" fontId="11" fillId="21" borderId="0" xfId="0" applyNumberFormat="1" applyFont="1" applyFill="1" applyBorder="1" applyAlignment="1">
      <alignment horizontal="center" vertical="center"/>
    </xf>
    <xf numFmtId="0" fontId="17" fillId="10" borderId="9" xfId="0" applyFont="1" applyFill="1" applyBorder="1"/>
    <xf numFmtId="2" fontId="16" fillId="9" borderId="6" xfId="0" applyNumberFormat="1" applyFont="1" applyFill="1" applyBorder="1" applyAlignment="1">
      <alignment horizontal="center" vertical="center"/>
    </xf>
    <xf numFmtId="2" fontId="16" fillId="21" borderId="6" xfId="0" applyNumberFormat="1" applyFont="1" applyFill="1" applyBorder="1" applyAlignment="1">
      <alignment horizontal="center" vertical="center"/>
    </xf>
    <xf numFmtId="167" fontId="16" fillId="11" borderId="5" xfId="0" applyNumberFormat="1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167" fontId="16" fillId="15" borderId="5" xfId="0" applyNumberFormat="1" applyFont="1" applyFill="1" applyBorder="1" applyAlignment="1">
      <alignment horizontal="center" vertical="center"/>
    </xf>
    <xf numFmtId="167" fontId="16" fillId="10" borderId="5" xfId="0" applyNumberFormat="1" applyFont="1" applyFill="1" applyBorder="1" applyAlignment="1">
      <alignment horizontal="center" vertical="center"/>
    </xf>
    <xf numFmtId="14" fontId="16" fillId="15" borderId="5" xfId="0" applyNumberFormat="1" applyFont="1" applyFill="1" applyBorder="1" applyAlignment="1">
      <alignment horizontal="center" vertical="center"/>
    </xf>
    <xf numFmtId="14" fontId="16" fillId="10" borderId="5" xfId="0" applyNumberFormat="1" applyFont="1" applyFill="1" applyBorder="1" applyAlignment="1">
      <alignment horizontal="center" vertical="center"/>
    </xf>
    <xf numFmtId="0" fontId="12" fillId="22" borderId="7" xfId="0" applyFont="1" applyFill="1" applyBorder="1" applyAlignment="1">
      <alignment horizontal="center" vertical="center"/>
    </xf>
    <xf numFmtId="0" fontId="0" fillId="23" borderId="0" xfId="0" applyFill="1"/>
    <xf numFmtId="0" fontId="0" fillId="0" borderId="0" xfId="0" applyAlignment="1">
      <alignment horizontal="center"/>
    </xf>
    <xf numFmtId="166" fontId="0" fillId="0" borderId="19" xfId="0" applyNumberFormat="1" applyBorder="1" applyAlignment="1">
      <alignment horizontal="center" vertical="center" wrapText="1"/>
    </xf>
    <xf numFmtId="166" fontId="0" fillId="0" borderId="20" xfId="0" applyNumberFormat="1" applyBorder="1" applyAlignment="1">
      <alignment horizontal="center" vertical="center" wrapText="1"/>
    </xf>
    <xf numFmtId="166" fontId="0" fillId="0" borderId="20" xfId="0" applyNumberFormat="1" applyBorder="1" applyAlignment="1">
      <alignment horizontal="center"/>
    </xf>
    <xf numFmtId="166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11" fillId="21" borderId="0" xfId="0" applyFont="1" applyFill="1" applyBorder="1"/>
    <xf numFmtId="0" fontId="14" fillId="21" borderId="12" xfId="0" applyFont="1" applyFill="1" applyBorder="1"/>
    <xf numFmtId="0" fontId="11" fillId="21" borderId="0" xfId="0" applyFont="1" applyFill="1" applyBorder="1" applyAlignment="1">
      <alignment horizontal="center" vertical="center"/>
    </xf>
    <xf numFmtId="166" fontId="10" fillId="21" borderId="7" xfId="0" applyNumberFormat="1" applyFont="1" applyFill="1" applyBorder="1" applyAlignment="1">
      <alignment horizontal="center" vertical="center"/>
    </xf>
    <xf numFmtId="166" fontId="11" fillId="21" borderId="7" xfId="0" applyNumberFormat="1" applyFont="1" applyFill="1" applyBorder="1" applyAlignment="1">
      <alignment horizontal="center" vertical="center"/>
    </xf>
    <xf numFmtId="2" fontId="10" fillId="15" borderId="26" xfId="0" applyNumberFormat="1" applyFont="1" applyFill="1" applyBorder="1" applyAlignment="1">
      <alignment horizontal="center" vertical="center"/>
    </xf>
    <xf numFmtId="0" fontId="12" fillId="7" borderId="27" xfId="0" applyFont="1" applyFill="1" applyBorder="1" applyAlignment="1">
      <alignment horizontal="center" vertical="center"/>
    </xf>
    <xf numFmtId="167" fontId="11" fillId="15" borderId="28" xfId="0" applyNumberFormat="1" applyFont="1" applyFill="1" applyBorder="1" applyAlignment="1">
      <alignment horizontal="center" vertical="center"/>
    </xf>
    <xf numFmtId="166" fontId="11" fillId="10" borderId="13" xfId="0" applyNumberFormat="1" applyFont="1" applyFill="1" applyBorder="1" applyAlignment="1">
      <alignment horizontal="center" vertical="center"/>
    </xf>
    <xf numFmtId="0" fontId="12" fillId="12" borderId="27" xfId="0" applyFont="1" applyFill="1" applyBorder="1" applyAlignment="1">
      <alignment horizontal="center" vertical="center"/>
    </xf>
    <xf numFmtId="167" fontId="11" fillId="11" borderId="28" xfId="0" applyNumberFormat="1" applyFont="1" applyFill="1" applyBorder="1" applyAlignment="1">
      <alignment horizontal="center" vertical="center"/>
    </xf>
    <xf numFmtId="2" fontId="10" fillId="10" borderId="26" xfId="0" applyNumberFormat="1" applyFont="1" applyFill="1" applyBorder="1" applyAlignment="1">
      <alignment horizontal="center" vertical="center"/>
    </xf>
    <xf numFmtId="0" fontId="12" fillId="13" borderId="27" xfId="0" applyFont="1" applyFill="1" applyBorder="1" applyAlignment="1">
      <alignment horizontal="center" vertical="center"/>
    </xf>
    <xf numFmtId="167" fontId="11" fillId="10" borderId="28" xfId="0" applyNumberFormat="1" applyFont="1" applyFill="1" applyBorder="1" applyAlignment="1">
      <alignment horizontal="center" vertical="center"/>
    </xf>
    <xf numFmtId="167" fontId="11" fillId="15" borderId="29" xfId="0" applyNumberFormat="1" applyFont="1" applyFill="1" applyBorder="1" applyAlignment="1">
      <alignment horizontal="center" vertical="center"/>
    </xf>
    <xf numFmtId="2" fontId="11" fillId="17" borderId="32" xfId="1" applyNumberFormat="1" applyFont="1" applyFill="1" applyBorder="1" applyAlignment="1">
      <alignment horizontal="center" vertical="center"/>
    </xf>
    <xf numFmtId="0" fontId="12" fillId="18" borderId="33" xfId="0" applyFont="1" applyFill="1" applyBorder="1" applyAlignment="1">
      <alignment horizontal="center" vertical="center"/>
    </xf>
    <xf numFmtId="167" fontId="11" fillId="17" borderId="3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21" fillId="0" borderId="0" xfId="0" applyFont="1" applyAlignment="1">
      <alignment horizontal="right"/>
    </xf>
    <xf numFmtId="0" fontId="20" fillId="24" borderId="0" xfId="0" applyFont="1" applyFill="1" applyAlignment="1">
      <alignment horizontal="left" wrapText="1"/>
    </xf>
    <xf numFmtId="164" fontId="5" fillId="0" borderId="0" xfId="0" applyNumberFormat="1" applyFont="1" applyAlignment="1">
      <alignment horizontal="center" wrapText="1"/>
    </xf>
    <xf numFmtId="165" fontId="6" fillId="2" borderId="2" xfId="0" applyNumberFormat="1" applyFont="1" applyFill="1" applyBorder="1" applyAlignment="1">
      <alignment horizontal="center" wrapText="1"/>
    </xf>
    <xf numFmtId="165" fontId="6" fillId="3" borderId="2" xfId="0" applyNumberFormat="1" applyFont="1" applyFill="1" applyBorder="1" applyAlignment="1">
      <alignment horizontal="center" wrapText="1"/>
    </xf>
    <xf numFmtId="165" fontId="6" fillId="4" borderId="2" xfId="0" applyNumberFormat="1" applyFont="1" applyFill="1" applyBorder="1" applyAlignment="1">
      <alignment horizontal="center" wrapText="1"/>
    </xf>
    <xf numFmtId="165" fontId="6" fillId="5" borderId="2" xfId="0" applyNumberFormat="1" applyFont="1" applyFill="1" applyBorder="1" applyAlignment="1">
      <alignment horizontal="center" wrapText="1"/>
    </xf>
    <xf numFmtId="165" fontId="6" fillId="6" borderId="2" xfId="0" applyNumberFormat="1" applyFont="1" applyFill="1" applyBorder="1" applyAlignment="1">
      <alignment horizontal="center" wrapText="1"/>
    </xf>
    <xf numFmtId="165" fontId="6" fillId="0" borderId="2" xfId="0" applyNumberFormat="1" applyFont="1" applyBorder="1" applyAlignment="1">
      <alignment horizontal="center" wrapText="1"/>
    </xf>
    <xf numFmtId="165" fontId="20" fillId="24" borderId="3" xfId="0" applyNumberFormat="1" applyFont="1" applyFill="1" applyBorder="1" applyAlignment="1">
      <alignment horizontal="center" wrapText="1"/>
    </xf>
    <xf numFmtId="164" fontId="2" fillId="0" borderId="0" xfId="0" applyNumberFormat="1" applyFont="1" applyAlignment="1">
      <alignment horizontal="center" wrapText="1"/>
    </xf>
    <xf numFmtId="0" fontId="16" fillId="10" borderId="6" xfId="0" applyFont="1" applyFill="1" applyBorder="1"/>
    <xf numFmtId="166" fontId="18" fillId="10" borderId="30" xfId="0" applyNumberFormat="1" applyFont="1" applyFill="1" applyBorder="1" applyAlignment="1">
      <alignment horizontal="center" vertical="center"/>
    </xf>
    <xf numFmtId="0" fontId="19" fillId="12" borderId="4" xfId="0" applyNumberFormat="1" applyFont="1" applyFill="1" applyBorder="1" applyAlignment="1">
      <alignment horizontal="center" vertical="center"/>
    </xf>
    <xf numFmtId="166" fontId="16" fillId="15" borderId="31" xfId="0" applyNumberFormat="1" applyFont="1" applyFill="1" applyBorder="1" applyAlignment="1">
      <alignment horizontal="center" vertical="center"/>
    </xf>
    <xf numFmtId="0" fontId="19" fillId="7" borderId="10" xfId="0" applyNumberFormat="1" applyFont="1" applyFill="1" applyBorder="1" applyAlignment="1">
      <alignment horizontal="center" vertical="center"/>
    </xf>
    <xf numFmtId="167" fontId="16" fillId="15" borderId="25" xfId="0" applyNumberFormat="1" applyFont="1" applyFill="1" applyBorder="1" applyAlignment="1">
      <alignment horizontal="center" vertical="center"/>
    </xf>
    <xf numFmtId="166" fontId="16" fillId="10" borderId="31" xfId="0" applyNumberFormat="1" applyFont="1" applyFill="1" applyBorder="1" applyAlignment="1">
      <alignment horizontal="center" vertical="center"/>
    </xf>
    <xf numFmtId="0" fontId="19" fillId="13" borderId="10" xfId="0" applyNumberFormat="1" applyFont="1" applyFill="1" applyBorder="1" applyAlignment="1">
      <alignment horizontal="center" vertical="center"/>
    </xf>
    <xf numFmtId="167" fontId="16" fillId="10" borderId="25" xfId="0" applyNumberFormat="1" applyFont="1" applyFill="1" applyBorder="1" applyAlignment="1">
      <alignment horizontal="center" vertical="center"/>
    </xf>
    <xf numFmtId="14" fontId="16" fillId="15" borderId="25" xfId="0" applyNumberFormat="1" applyFont="1" applyFill="1" applyBorder="1" applyAlignment="1">
      <alignment horizontal="center" vertical="center"/>
    </xf>
    <xf numFmtId="14" fontId="16" fillId="10" borderId="25" xfId="0" applyNumberFormat="1" applyFont="1" applyFill="1" applyBorder="1" applyAlignment="1">
      <alignment horizontal="center" vertical="center"/>
    </xf>
    <xf numFmtId="0" fontId="19" fillId="7" borderId="10" xfId="0" applyFont="1" applyFill="1" applyBorder="1" applyAlignment="1">
      <alignment horizontal="center" vertical="center"/>
    </xf>
    <xf numFmtId="2" fontId="16" fillId="17" borderId="35" xfId="0" applyNumberFormat="1" applyFont="1" applyFill="1" applyBorder="1" applyAlignment="1">
      <alignment horizontal="center" vertical="center"/>
    </xf>
    <xf numFmtId="0" fontId="18" fillId="17" borderId="9" xfId="0" applyNumberFormat="1" applyFont="1" applyFill="1" applyBorder="1" applyAlignment="1">
      <alignment horizontal="center" vertical="center"/>
    </xf>
    <xf numFmtId="14" fontId="16" fillId="17" borderId="36" xfId="0" applyNumberFormat="1" applyFont="1" applyFill="1" applyBorder="1" applyAlignment="1">
      <alignment horizontal="center" vertical="center"/>
    </xf>
    <xf numFmtId="0" fontId="17" fillId="10" borderId="11" xfId="0" applyFont="1" applyFill="1" applyBorder="1"/>
    <xf numFmtId="166" fontId="16" fillId="15" borderId="30" xfId="0" applyNumberFormat="1" applyFont="1" applyFill="1" applyBorder="1" applyAlignment="1">
      <alignment horizontal="center" vertical="center"/>
    </xf>
    <xf numFmtId="0" fontId="19" fillId="7" borderId="4" xfId="0" applyNumberFormat="1" applyFont="1" applyFill="1" applyBorder="1" applyAlignment="1">
      <alignment horizontal="center" vertical="center"/>
    </xf>
    <xf numFmtId="166" fontId="16" fillId="10" borderId="30" xfId="0" applyNumberFormat="1" applyFont="1" applyFill="1" applyBorder="1" applyAlignment="1">
      <alignment horizontal="center" vertical="center"/>
    </xf>
    <xf numFmtId="0" fontId="19" fillId="13" borderId="4" xfId="0" applyNumberFormat="1" applyFont="1" applyFill="1" applyBorder="1" applyAlignment="1">
      <alignment horizontal="center" vertical="center"/>
    </xf>
    <xf numFmtId="2" fontId="16" fillId="17" borderId="37" xfId="0" applyNumberFormat="1" applyFont="1" applyFill="1" applyBorder="1" applyAlignment="1">
      <alignment horizontal="center" vertical="center"/>
    </xf>
    <xf numFmtId="0" fontId="18" fillId="17" borderId="11" xfId="0" applyNumberFormat="1" applyFont="1" applyFill="1" applyBorder="1" applyAlignment="1">
      <alignment horizontal="center" vertical="center"/>
    </xf>
    <xf numFmtId="14" fontId="16" fillId="17" borderId="38" xfId="0" applyNumberFormat="1" applyFont="1" applyFill="1" applyBorder="1" applyAlignment="1">
      <alignment horizontal="center" vertical="center"/>
    </xf>
    <xf numFmtId="171" fontId="0" fillId="0" borderId="0" xfId="0" applyNumberFormat="1" applyAlignment="1">
      <alignment horizontal="center"/>
    </xf>
    <xf numFmtId="0" fontId="22" fillId="0" borderId="0" xfId="0" applyFont="1"/>
    <xf numFmtId="171" fontId="22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1" xfId="0" applyFont="1" applyBorder="1" applyAlignment="1">
      <alignment horizontal="center" wrapText="1"/>
    </xf>
    <xf numFmtId="164" fontId="23" fillId="0" borderId="0" xfId="0" applyNumberFormat="1" applyFont="1" applyAlignment="1">
      <alignment horizontal="center" wrapText="1"/>
    </xf>
    <xf numFmtId="165" fontId="23" fillId="2" borderId="2" xfId="0" applyNumberFormat="1" applyFont="1" applyFill="1" applyBorder="1" applyAlignment="1">
      <alignment horizontal="center" wrapText="1"/>
    </xf>
    <xf numFmtId="165" fontId="23" fillId="3" borderId="2" xfId="0" applyNumberFormat="1" applyFont="1" applyFill="1" applyBorder="1" applyAlignment="1">
      <alignment horizontal="center" wrapText="1"/>
    </xf>
    <xf numFmtId="165" fontId="23" fillId="4" borderId="2" xfId="0" applyNumberFormat="1" applyFont="1" applyFill="1" applyBorder="1" applyAlignment="1">
      <alignment horizontal="center" wrapText="1"/>
    </xf>
    <xf numFmtId="165" fontId="23" fillId="5" borderId="2" xfId="0" applyNumberFormat="1" applyFont="1" applyFill="1" applyBorder="1" applyAlignment="1">
      <alignment horizontal="center" wrapText="1"/>
    </xf>
    <xf numFmtId="165" fontId="23" fillId="6" borderId="2" xfId="0" applyNumberFormat="1" applyFont="1" applyFill="1" applyBorder="1" applyAlignment="1">
      <alignment horizontal="center" wrapText="1"/>
    </xf>
    <xf numFmtId="165" fontId="23" fillId="24" borderId="3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7" xfId="0" applyBorder="1"/>
    <xf numFmtId="0" fontId="0" fillId="0" borderId="18" xfId="0" applyBorder="1"/>
  </cellXfs>
  <cellStyles count="2">
    <cellStyle name="Milliers" xfId="1" builtinId="3"/>
    <cellStyle name="Normal" xfId="0" builtinId="0"/>
  </cellStyles>
  <dxfs count="98">
    <dxf>
      <numFmt numFmtId="166" formatCode="[$$-C09]#,##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numFmt numFmtId="166" formatCode="[$$-C09]#,##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66" formatCode="[$$-C09]#,##0.00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6" formatCode="[$$-C09]#,##0.00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color theme="1" tint="0.249977111117893"/>
        <name val="Calibri"/>
        <family val="2"/>
        <scheme val="minor"/>
      </font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color theme="1" tint="0.249977111117893"/>
        <name val="Calibri"/>
        <family val="2"/>
        <scheme val="minor"/>
      </font>
      <alignment horizontal="center" vertical="bottom" textRotation="0" indent="0" justifyLastLine="0" shrinkToFit="0" readingOrder="0"/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theme="0" tint="-0.34998626667073579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/>
        </patternFill>
      </fill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1"/>
        </top>
        <bottom style="thin">
          <color theme="1"/>
        </bottom>
        <horizontal style="thin">
          <color theme="1"/>
        </horizontal>
      </border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2" formatCode="mmm\-yy"/>
      <alignment horizontal="center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Budget_analyse" displayName="Budget_analyse" ref="A8:O75" totalsRowShown="0" headerRowDxfId="97">
  <autoFilter ref="A8:O75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00000000-0010-0000-0000-000001000000}" name="Colonne1" dataDxfId="68"/>
    <tableColumn id="2" xr3:uid="{00000000-0010-0000-0000-000002000000}" name="janv-2019" dataDxfId="67"/>
    <tableColumn id="3" xr3:uid="{00000000-0010-0000-0000-000003000000}" name="févr-2019" dataDxfId="66"/>
    <tableColumn id="4" xr3:uid="{00000000-0010-0000-0000-000004000000}" name="mars-2019" dataDxfId="65"/>
    <tableColumn id="5" xr3:uid="{00000000-0010-0000-0000-000005000000}" name="avr-2019" dataDxfId="64"/>
    <tableColumn id="6" xr3:uid="{00000000-0010-0000-0000-000006000000}" name="mai-2019" dataDxfId="63"/>
    <tableColumn id="7" xr3:uid="{00000000-0010-0000-0000-000007000000}" name="juin-2019" dataDxfId="62"/>
    <tableColumn id="8" xr3:uid="{00000000-0010-0000-0000-000008000000}" name="juil-2019" dataDxfId="55"/>
    <tableColumn id="9" xr3:uid="{00000000-0010-0000-0000-000009000000}" name="août-2019" dataDxfId="54"/>
    <tableColumn id="10" xr3:uid="{00000000-0010-0000-0000-00000A000000}" name="sept-2019" dataDxfId="53"/>
    <tableColumn id="11" xr3:uid="{00000000-0010-0000-0000-00000B000000}" name="oct-2019" dataDxfId="52"/>
    <tableColumn id="12" xr3:uid="{00000000-0010-0000-0000-00000C000000}" name="nov-2019" dataDxfId="51"/>
    <tableColumn id="13" xr3:uid="{00000000-0010-0000-0000-00000D000000}" name="déc-2019" dataDxfId="50"/>
    <tableColumn id="15" xr3:uid="{EF07F21A-1FB3-479A-9DC9-E8014DC40A44}" name="janv-2020"/>
    <tableColumn id="14" xr3:uid="{00000000-0010-0000-0000-00000E000000}" name="Total" dataDxfId="18">
      <calculatedColumnFormula>(((((((((((B9)+(C9))+(D9))+(E9))+(F9))+(G9))+(H9))+(I9))+(J9))+(K9))+(L9))+(M9)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FF68110-D73C-4491-95BA-69363905548E}" name="Budget_annuel_encaissements" displayName="Budget_annuel_encaissements" ref="A3:O7" totalsRowShown="0">
  <autoFilter ref="A3:O7" xr:uid="{042BD236-E0C7-4DA7-853A-9109D8C7C54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C0BB0AB1-2894-435E-B88B-7995840BB143}" name="Colonne1"/>
    <tableColumn id="2" xr3:uid="{F33D4B7B-FAE5-4820-9C62-6A94CC55117D}" name="janv-2019" dataDxfId="61"/>
    <tableColumn id="3" xr3:uid="{D309EFD3-2556-4234-B047-29780704EC96}" name="févr-2019" dataDxfId="60"/>
    <tableColumn id="4" xr3:uid="{8958C31E-E967-4C84-A59E-FF74B334A286}" name="mars-2019" dataDxfId="59"/>
    <tableColumn id="5" xr3:uid="{6A2A942F-9234-4135-8F6E-8DC26E3ADE38}" name="avr-2019" dataDxfId="58"/>
    <tableColumn id="6" xr3:uid="{7B5A89C1-B913-48AC-AEF2-E59C12B7DA71}" name="mai-2019" dataDxfId="57"/>
    <tableColumn id="7" xr3:uid="{29F91F65-5D80-43F8-AE82-3EF31EFAF359}" name="juin-2019" dataDxfId="56"/>
    <tableColumn id="8" xr3:uid="{692A9A80-9630-4ECB-A45A-CDE71D51BA88}" name="juil-2019" dataDxfId="49"/>
    <tableColumn id="9" xr3:uid="{23A3FE36-2AF3-48B2-B68C-4560DB965A90}" name="août-2019" dataDxfId="48"/>
    <tableColumn id="10" xr3:uid="{12BEDBB9-7FCF-4C2C-9BE9-D47358B0015A}" name="sept-2019" dataDxfId="47"/>
    <tableColumn id="11" xr3:uid="{52C9F812-A74E-492E-9CD7-42F01DB69871}" name="oct-2019" dataDxfId="46"/>
    <tableColumn id="12" xr3:uid="{2C170C7D-AFBC-4485-8550-3F771771DF52}" name="nov-2019" dataDxfId="45"/>
    <tableColumn id="13" xr3:uid="{D2B0A4B3-101B-4F8B-B93D-16BCE0475F04}" name="déc-2019" dataDxfId="44"/>
    <tableColumn id="14" xr3:uid="{8EC20A40-4DCD-485D-8E66-93B0D12E59C6}" name="janv-2020" dataDxfId="17"/>
    <tableColumn id="15" xr3:uid="{100613F9-2CAB-49B7-B76F-523514694DA7}" name="Total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Suivi_budget" displayName="Suivi_budget" ref="B4:E33" totalsRowCount="1" headerRowDxfId="15" headerRowBorderDxfId="14" totalsRowBorderDxfId="13">
  <autoFilter ref="B4:E32" xr:uid="{00000000-0009-0000-0100-000004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Début prériode" totalsRowLabel="Total" dataDxfId="12" totalsRowDxfId="3"/>
    <tableColumn id="2" xr3:uid="{00000000-0010-0000-0100-000002000000}" name="Fin période" dataDxfId="11" totalsRowDxfId="2"/>
    <tableColumn id="4" xr3:uid="{00000000-0010-0000-0100-000004000000}" name="Encaissé" totalsRowFunction="sum" dataDxfId="10" totalsRowDxfId="1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calculatedColumnFormula>
    </tableColumn>
    <tableColumn id="5" xr3:uid="{00000000-0010-0000-0100-000005000000}" name="Chiffre d'affaire" totalsRowFunction="sum" dataDxfId="9" totalsRowDxfId="0">
      <calculatedColumnFormula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Suivi_encaissements" displayName="Suivi_encaissements" ref="B3:Z8" totalsRowCount="1" headerRowDxfId="96" totalsRowDxfId="90" tableBorderDxfId="95">
  <autoFilter ref="B3:Z7" xr:uid="{00000000-0009-0000-0100-00000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tableColumns count="25">
    <tableColumn id="22" xr3:uid="{00000000-0010-0000-0200-000016000000}" name="Date de signature" totalsRowLabel="Total" dataDxfId="94" totalsRowDxfId="43"/>
    <tableColumn id="1" xr3:uid="{00000000-0010-0000-0200-000001000000}" name="Projet" dataDxfId="93" totalsRowDxfId="42"/>
    <tableColumn id="2" xr3:uid="{00000000-0010-0000-0200-000002000000}" name="Honoraires TTC" totalsRowFunction="sum" dataDxfId="92" totalsRowDxfId="41"/>
    <tableColumn id="27" xr3:uid="{00000000-0010-0000-0200-00001B000000}" name="Restant à encaisser" totalsRowFunction="sum" dataDxfId="91" totalsRowDxfId="40">
      <calculatedColumnFormula>SUMPRODUCT(($G4:$V7="N")*(MOD(COLUMN($F4:$U7),3)=0)*1,$F4:$U7)</calculatedColumnFormula>
    </tableColumn>
    <tableColumn id="3" xr3:uid="{00000000-0010-0000-0200-000003000000}" name="Phase1" totalsRowFunction="sum" dataDxfId="86" totalsRowDxfId="39"/>
    <tableColumn id="4" xr3:uid="{00000000-0010-0000-0200-000004000000}" name="Réglé1" dataDxfId="85" totalsRowDxfId="38"/>
    <tableColumn id="5" xr3:uid="{00000000-0010-0000-0200-000005000000}" name="Date1" dataDxfId="84" totalsRowDxfId="37"/>
    <tableColumn id="6" xr3:uid="{00000000-0010-0000-0200-000006000000}" name="Phase2" totalsRowFunction="sum" dataDxfId="89" totalsRowDxfId="36"/>
    <tableColumn id="7" xr3:uid="{00000000-0010-0000-0200-000007000000}" name="Réglé2" dataDxfId="88" totalsRowDxfId="35"/>
    <tableColumn id="8" xr3:uid="{00000000-0010-0000-0200-000008000000}" name="Date2" dataDxfId="87" totalsRowDxfId="34"/>
    <tableColumn id="9" xr3:uid="{00000000-0010-0000-0200-000009000000}" name="Phase3" totalsRowFunction="sum" dataDxfId="83" totalsRowDxfId="33"/>
    <tableColumn id="10" xr3:uid="{00000000-0010-0000-0200-00000A000000}" name="Réglé3" dataDxfId="82" totalsRowDxfId="32">
      <calculatedColumnFormula>"N"</calculatedColumnFormula>
    </tableColumn>
    <tableColumn id="11" xr3:uid="{00000000-0010-0000-0200-00000B000000}" name="Date3" dataDxfId="81" totalsRowDxfId="31"/>
    <tableColumn id="12" xr3:uid="{00000000-0010-0000-0200-00000C000000}" name="Phase4" totalsRowFunction="sum" dataDxfId="80" totalsRowDxfId="30"/>
    <tableColumn id="13" xr3:uid="{00000000-0010-0000-0200-00000D000000}" name="Réglé4" dataDxfId="79" totalsRowDxfId="29">
      <calculatedColumnFormula>"N"</calculatedColumnFormula>
    </tableColumn>
    <tableColumn id="14" xr3:uid="{00000000-0010-0000-0200-00000E000000}" name="Date4" dataDxfId="78" totalsRowDxfId="28"/>
    <tableColumn id="15" xr3:uid="{00000000-0010-0000-0200-00000F000000}" name="Phase5" totalsRowFunction="sum" dataDxfId="77" totalsRowDxfId="27"/>
    <tableColumn id="16" xr3:uid="{00000000-0010-0000-0200-000010000000}" name="Réglé5" dataDxfId="76" totalsRowDxfId="26">
      <calculatedColumnFormula>"N"</calculatedColumnFormula>
    </tableColumn>
    <tableColumn id="17" xr3:uid="{00000000-0010-0000-0200-000011000000}" name="Date5" dataDxfId="75" totalsRowDxfId="25"/>
    <tableColumn id="21" xr3:uid="{00000000-0010-0000-0200-000015000000}" name="Phase6" totalsRowFunction="sum" dataDxfId="74" totalsRowDxfId="24"/>
    <tableColumn id="20" xr3:uid="{00000000-0010-0000-0200-000014000000}" name="Réglé 6" dataDxfId="73" totalsRowDxfId="23">
      <calculatedColumnFormula>"N"</calculatedColumnFormula>
    </tableColumn>
    <tableColumn id="19" xr3:uid="{00000000-0010-0000-0200-000013000000}" name="Date 6" dataDxfId="72" totalsRowDxfId="22"/>
    <tableColumn id="24" xr3:uid="{00000000-0010-0000-0200-000018000000}" name="Ajustement fin de contrat" totalsRowFunction="sum" dataDxfId="71" totalsRowDxfId="21"/>
    <tableColumn id="23" xr3:uid="{00000000-0010-0000-0200-000017000000}" name="Réglé7" dataDxfId="69" totalsRowDxfId="20">
      <calculatedColumnFormula>"N"</calculatedColumnFormula>
    </tableColumn>
    <tableColumn id="25" xr3:uid="{00000000-0010-0000-0200-000019000000}" name="Date7" dataDxfId="70" totalsRowDxfId="19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79"/>
  <sheetViews>
    <sheetView tabSelected="1" topLeftCell="A2" workbookViewId="0">
      <selection activeCell="P6" sqref="P6"/>
    </sheetView>
  </sheetViews>
  <sheetFormatPr baseColWidth="10" defaultColWidth="9.140625" defaultRowHeight="15" x14ac:dyDescent="0.25"/>
  <cols>
    <col min="1" max="1" width="48.28515625" customWidth="1"/>
    <col min="2" max="8" width="12" style="52" bestFit="1" customWidth="1"/>
    <col min="9" max="9" width="15.140625" style="52" customWidth="1"/>
    <col min="10" max="13" width="12.5703125" style="52" customWidth="1"/>
    <col min="14" max="14" width="13.140625" style="52" bestFit="1" customWidth="1"/>
    <col min="15" max="15" width="12.85546875" style="118" customWidth="1"/>
  </cols>
  <sheetData>
    <row r="1" spans="1:22" ht="18" x14ac:dyDescent="0.25">
      <c r="A1" s="35" t="s">
        <v>95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</row>
    <row r="2" spans="1:22" x14ac:dyDescent="0.25">
      <c r="A2" s="36" t="s">
        <v>96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</row>
    <row r="3" spans="1:22" s="10" customFormat="1" x14ac:dyDescent="0.25">
      <c r="A3" s="31" t="s">
        <v>81</v>
      </c>
      <c r="B3" s="117" t="s">
        <v>116</v>
      </c>
      <c r="C3" s="117" t="s">
        <v>115</v>
      </c>
      <c r="D3" s="117" t="s">
        <v>114</v>
      </c>
      <c r="E3" s="117" t="s">
        <v>113</v>
      </c>
      <c r="F3" s="117" t="s">
        <v>112</v>
      </c>
      <c r="G3" s="117" t="s">
        <v>111</v>
      </c>
      <c r="H3" s="117" t="s">
        <v>110</v>
      </c>
      <c r="I3" s="117" t="s">
        <v>109</v>
      </c>
      <c r="J3" s="117" t="s">
        <v>108</v>
      </c>
      <c r="K3" s="117" t="s">
        <v>107</v>
      </c>
      <c r="L3" s="117" t="s">
        <v>106</v>
      </c>
      <c r="M3" s="117" t="s">
        <v>105</v>
      </c>
      <c r="N3" s="117" t="s">
        <v>104</v>
      </c>
      <c r="O3" s="119" t="s">
        <v>0</v>
      </c>
      <c r="S3" s="9"/>
    </row>
    <row r="4" spans="1:22" s="10" customFormat="1" x14ac:dyDescent="0.25">
      <c r="A4" s="82" t="s">
        <v>100</v>
      </c>
      <c r="B4" s="52"/>
      <c r="C4" s="52"/>
      <c r="D4" s="52">
        <v>4500</v>
      </c>
      <c r="E4" s="52">
        <v>4500</v>
      </c>
      <c r="F4" s="52">
        <v>2500</v>
      </c>
      <c r="G4" s="52"/>
      <c r="H4" s="52"/>
      <c r="I4" s="52"/>
      <c r="J4" s="52">
        <v>1250</v>
      </c>
      <c r="K4" s="52"/>
      <c r="L4" s="52">
        <v>750</v>
      </c>
      <c r="M4" s="52">
        <v>750</v>
      </c>
      <c r="N4" s="52"/>
      <c r="O4" s="120"/>
      <c r="S4" s="9"/>
    </row>
    <row r="5" spans="1:22" s="10" customFormat="1" x14ac:dyDescent="0.25">
      <c r="A5" s="83" t="s">
        <v>80</v>
      </c>
      <c r="B5" s="52"/>
      <c r="C5" s="52"/>
      <c r="D5" s="52">
        <v>10000</v>
      </c>
      <c r="E5" s="52"/>
      <c r="F5" s="52">
        <v>5000</v>
      </c>
      <c r="G5" s="52"/>
      <c r="H5" s="52"/>
      <c r="I5" s="52"/>
      <c r="J5" s="52"/>
      <c r="K5" s="52"/>
      <c r="L5" s="52"/>
      <c r="M5" s="52">
        <v>750</v>
      </c>
      <c r="N5" s="52"/>
      <c r="O5" s="120"/>
      <c r="S5" s="9"/>
    </row>
    <row r="6" spans="1:22" ht="14.25" customHeight="1" x14ac:dyDescent="0.35">
      <c r="A6" s="82"/>
      <c r="O6" s="120"/>
      <c r="Q6" s="37"/>
      <c r="R6" s="37"/>
      <c r="S6" s="37"/>
      <c r="T6" s="32"/>
      <c r="U6" s="32"/>
      <c r="V6" s="32"/>
    </row>
    <row r="7" spans="1:22" x14ac:dyDescent="0.25">
      <c r="O7" s="120"/>
      <c r="S7" s="9"/>
    </row>
    <row r="8" spans="1:22" ht="23.25" x14ac:dyDescent="0.35">
      <c r="A8" s="2" t="s">
        <v>81</v>
      </c>
      <c r="B8" s="117" t="s">
        <v>116</v>
      </c>
      <c r="C8" s="117" t="s">
        <v>115</v>
      </c>
      <c r="D8" s="117" t="s">
        <v>114</v>
      </c>
      <c r="E8" s="117" t="s">
        <v>113</v>
      </c>
      <c r="F8" s="117" t="s">
        <v>112</v>
      </c>
      <c r="G8" s="117" t="s">
        <v>111</v>
      </c>
      <c r="H8" s="117" t="s">
        <v>110</v>
      </c>
      <c r="I8" s="117" t="s">
        <v>109</v>
      </c>
      <c r="J8" s="117" t="s">
        <v>108</v>
      </c>
      <c r="K8" s="117" t="s">
        <v>107</v>
      </c>
      <c r="L8" s="117" t="s">
        <v>106</v>
      </c>
      <c r="M8" s="117" t="s">
        <v>105</v>
      </c>
      <c r="N8" s="117" t="s">
        <v>104</v>
      </c>
      <c r="O8" s="121" t="s">
        <v>0</v>
      </c>
      <c r="Q8" s="37"/>
      <c r="R8" s="37"/>
      <c r="S8" s="37"/>
    </row>
    <row r="9" spans="1:22" ht="15.75" x14ac:dyDescent="0.25">
      <c r="A9" s="3" t="s">
        <v>1</v>
      </c>
      <c r="B9" s="85"/>
      <c r="C9" s="85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122"/>
    </row>
    <row r="10" spans="1:22" ht="15.75" x14ac:dyDescent="0.25">
      <c r="A10" s="3" t="s">
        <v>67</v>
      </c>
      <c r="B10" s="85">
        <f>B4</f>
        <v>0</v>
      </c>
      <c r="C10" s="85">
        <f t="shared" ref="C10:M10" si="0">C4</f>
        <v>0</v>
      </c>
      <c r="D10" s="85">
        <f t="shared" si="0"/>
        <v>4500</v>
      </c>
      <c r="E10" s="85">
        <f t="shared" si="0"/>
        <v>4500</v>
      </c>
      <c r="F10" s="85">
        <f t="shared" si="0"/>
        <v>2500</v>
      </c>
      <c r="G10" s="85">
        <f t="shared" si="0"/>
        <v>0</v>
      </c>
      <c r="H10" s="85">
        <f t="shared" si="0"/>
        <v>0</v>
      </c>
      <c r="I10" s="85">
        <f t="shared" si="0"/>
        <v>0</v>
      </c>
      <c r="J10" s="85">
        <f t="shared" si="0"/>
        <v>1250</v>
      </c>
      <c r="K10" s="85">
        <f t="shared" si="0"/>
        <v>0</v>
      </c>
      <c r="L10" s="85">
        <f t="shared" si="0"/>
        <v>750</v>
      </c>
      <c r="M10" s="85">
        <f t="shared" si="0"/>
        <v>750</v>
      </c>
      <c r="N10" s="85"/>
      <c r="O10" s="122">
        <f>SUM(Budget_analyse[[#This Row],[janv-2019]:[déc-2019]])</f>
        <v>14250</v>
      </c>
    </row>
    <row r="11" spans="1:22" ht="15.75" x14ac:dyDescent="0.25">
      <c r="A11" s="3" t="s">
        <v>2</v>
      </c>
      <c r="B11" s="85">
        <v>0</v>
      </c>
      <c r="C11" s="85">
        <f>0</f>
        <v>0</v>
      </c>
      <c r="D11" s="85">
        <f>0</f>
        <v>0</v>
      </c>
      <c r="E11" s="85">
        <f>0</f>
        <v>0</v>
      </c>
      <c r="F11" s="85">
        <f>0</f>
        <v>0</v>
      </c>
      <c r="G11" s="85">
        <f>0</f>
        <v>0</v>
      </c>
      <c r="H11" s="85">
        <f>0</f>
        <v>0</v>
      </c>
      <c r="I11" s="85">
        <f>0</f>
        <v>0</v>
      </c>
      <c r="J11" s="85">
        <f>0</f>
        <v>0</v>
      </c>
      <c r="K11" s="85">
        <f>0</f>
        <v>0</v>
      </c>
      <c r="L11" s="85">
        <f>0</f>
        <v>0</v>
      </c>
      <c r="M11" s="85">
        <f>0</f>
        <v>0</v>
      </c>
      <c r="N11" s="85">
        <f>0</f>
        <v>0</v>
      </c>
      <c r="O11" s="122">
        <f>SUM(Budget_analyse[[#This Row],[janv-2019]:[déc-2019]])</f>
        <v>0</v>
      </c>
    </row>
    <row r="12" spans="1:22" ht="15.75" x14ac:dyDescent="0.25">
      <c r="A12" s="3" t="s">
        <v>3</v>
      </c>
      <c r="B12" s="85">
        <v>0</v>
      </c>
      <c r="C12" s="85">
        <f>0</f>
        <v>0</v>
      </c>
      <c r="D12" s="85">
        <f>0</f>
        <v>0</v>
      </c>
      <c r="E12" s="85">
        <f>0</f>
        <v>0</v>
      </c>
      <c r="F12" s="85">
        <f>0</f>
        <v>0</v>
      </c>
      <c r="G12" s="85">
        <f>0</f>
        <v>0</v>
      </c>
      <c r="H12" s="85">
        <f>0</f>
        <v>0</v>
      </c>
      <c r="I12" s="85">
        <f>0</f>
        <v>0</v>
      </c>
      <c r="J12" s="85">
        <f>0</f>
        <v>0</v>
      </c>
      <c r="K12" s="85">
        <f>0</f>
        <v>0</v>
      </c>
      <c r="L12" s="85">
        <f>0</f>
        <v>0</v>
      </c>
      <c r="M12" s="85">
        <f>0</f>
        <v>0</v>
      </c>
      <c r="N12" s="85">
        <f>0</f>
        <v>0</v>
      </c>
      <c r="O12" s="122">
        <f>SUM(Budget_analyse[[#This Row],[janv-2019]:[déc-2019]])</f>
        <v>0</v>
      </c>
    </row>
    <row r="13" spans="1:22" ht="12" customHeight="1" x14ac:dyDescent="0.25">
      <c r="A13" s="3" t="s">
        <v>4</v>
      </c>
      <c r="B13" s="85">
        <v>10</v>
      </c>
      <c r="C13" s="85">
        <v>50</v>
      </c>
      <c r="D13" s="85">
        <f>0</f>
        <v>0</v>
      </c>
      <c r="E13" s="85">
        <f>0</f>
        <v>0</v>
      </c>
      <c r="F13" s="85">
        <f>0</f>
        <v>0</v>
      </c>
      <c r="G13" s="85">
        <f>0</f>
        <v>0</v>
      </c>
      <c r="H13" s="85">
        <f>0</f>
        <v>0</v>
      </c>
      <c r="I13" s="85">
        <f>0</f>
        <v>0</v>
      </c>
      <c r="J13" s="85">
        <f>0</f>
        <v>0</v>
      </c>
      <c r="K13" s="85">
        <f>0</f>
        <v>0</v>
      </c>
      <c r="L13" s="85">
        <f>0</f>
        <v>0</v>
      </c>
      <c r="M13" s="85">
        <f>0</f>
        <v>0</v>
      </c>
      <c r="N13" s="85">
        <f>0</f>
        <v>0</v>
      </c>
      <c r="O13" s="122">
        <f>SUM(Budget_analyse[[#This Row],[janv-2019]:[déc-2019]])</f>
        <v>60</v>
      </c>
      <c r="Q13" s="9"/>
    </row>
    <row r="14" spans="1:22" ht="18" customHeight="1" x14ac:dyDescent="0.25">
      <c r="A14" s="3" t="s">
        <v>5</v>
      </c>
      <c r="B14" s="85">
        <v>0</v>
      </c>
      <c r="C14" s="85">
        <f>0</f>
        <v>0</v>
      </c>
      <c r="D14" s="85">
        <f>0</f>
        <v>0</v>
      </c>
      <c r="E14" s="85">
        <f>0</f>
        <v>0</v>
      </c>
      <c r="F14" s="85">
        <f>0</f>
        <v>0</v>
      </c>
      <c r="G14" s="85">
        <f>0</f>
        <v>0</v>
      </c>
      <c r="H14" s="85">
        <f>0</f>
        <v>0</v>
      </c>
      <c r="I14" s="85">
        <f>0</f>
        <v>0</v>
      </c>
      <c r="J14" s="85">
        <f>0</f>
        <v>0</v>
      </c>
      <c r="K14" s="85">
        <f>0</f>
        <v>0</v>
      </c>
      <c r="L14" s="85">
        <f>0</f>
        <v>0</v>
      </c>
      <c r="M14" s="85">
        <f>0</f>
        <v>0</v>
      </c>
      <c r="N14" s="85">
        <f>0</f>
        <v>0</v>
      </c>
      <c r="O14" s="122">
        <f>SUM(Budget_analyse[[#This Row],[janv-2019]:[déc-2019]])</f>
        <v>0</v>
      </c>
      <c r="Q14" s="9"/>
    </row>
    <row r="15" spans="1:22" ht="15.75" x14ac:dyDescent="0.25">
      <c r="A15" s="3" t="s">
        <v>6</v>
      </c>
      <c r="B15" s="85">
        <v>0</v>
      </c>
      <c r="C15" s="85">
        <f>0</f>
        <v>0</v>
      </c>
      <c r="D15" s="85">
        <f>0</f>
        <v>0</v>
      </c>
      <c r="E15" s="85">
        <f>0</f>
        <v>0</v>
      </c>
      <c r="F15" s="85">
        <f>0</f>
        <v>0</v>
      </c>
      <c r="G15" s="85">
        <f>0</f>
        <v>0</v>
      </c>
      <c r="H15" s="85">
        <f>0</f>
        <v>0</v>
      </c>
      <c r="I15" s="85">
        <f>0</f>
        <v>0</v>
      </c>
      <c r="J15" s="85">
        <f>0</f>
        <v>0</v>
      </c>
      <c r="K15" s="85">
        <f>0</f>
        <v>0</v>
      </c>
      <c r="L15" s="85">
        <f>0</f>
        <v>0</v>
      </c>
      <c r="M15" s="85">
        <f>0</f>
        <v>0</v>
      </c>
      <c r="N15" s="85">
        <f>0</f>
        <v>0</v>
      </c>
      <c r="O15" s="122">
        <f>SUM(Budget_analyse[[#This Row],[janv-2019]:[déc-2019]])</f>
        <v>0</v>
      </c>
      <c r="Q15" s="9"/>
    </row>
    <row r="16" spans="1:22" ht="15.75" x14ac:dyDescent="0.25">
      <c r="A16" s="3" t="s">
        <v>7</v>
      </c>
      <c r="B16" s="85">
        <v>12</v>
      </c>
      <c r="C16" s="85">
        <f>0</f>
        <v>0</v>
      </c>
      <c r="D16" s="85">
        <f>0</f>
        <v>0</v>
      </c>
      <c r="E16" s="85">
        <f>0</f>
        <v>0</v>
      </c>
      <c r="F16" s="85">
        <f>0</f>
        <v>0</v>
      </c>
      <c r="G16" s="85">
        <f>0</f>
        <v>0</v>
      </c>
      <c r="H16" s="85">
        <f>0</f>
        <v>0</v>
      </c>
      <c r="I16" s="85">
        <f>0</f>
        <v>0</v>
      </c>
      <c r="J16" s="85">
        <f>0</f>
        <v>0</v>
      </c>
      <c r="K16" s="85">
        <f>0</f>
        <v>0</v>
      </c>
      <c r="L16" s="85">
        <f>0</f>
        <v>0</v>
      </c>
      <c r="M16" s="85">
        <f>0</f>
        <v>0</v>
      </c>
      <c r="N16" s="85">
        <f>0</f>
        <v>0</v>
      </c>
      <c r="O16" s="122">
        <f>SUM(Budget_analyse[[#This Row],[janv-2019]:[déc-2019]])</f>
        <v>12</v>
      </c>
      <c r="Q16" s="9"/>
    </row>
    <row r="17" spans="1:17" ht="15.75" x14ac:dyDescent="0.25">
      <c r="A17" s="3" t="s">
        <v>8</v>
      </c>
      <c r="B17" s="85">
        <v>0</v>
      </c>
      <c r="C17" s="85">
        <f>0</f>
        <v>0</v>
      </c>
      <c r="D17" s="85">
        <f>0</f>
        <v>0</v>
      </c>
      <c r="E17" s="85">
        <f>0</f>
        <v>0</v>
      </c>
      <c r="F17" s="85">
        <f>0</f>
        <v>0</v>
      </c>
      <c r="G17" s="85">
        <f>0</f>
        <v>0</v>
      </c>
      <c r="H17" s="85">
        <f>0</f>
        <v>0</v>
      </c>
      <c r="I17" s="85">
        <f>0</f>
        <v>0</v>
      </c>
      <c r="J17" s="85">
        <f>0</f>
        <v>0</v>
      </c>
      <c r="K17" s="85">
        <f>0</f>
        <v>0</v>
      </c>
      <c r="L17" s="85">
        <f>0</f>
        <v>0</v>
      </c>
      <c r="M17" s="85">
        <f>0</f>
        <v>0</v>
      </c>
      <c r="N17" s="85">
        <f>0</f>
        <v>0</v>
      </c>
      <c r="O17" s="122">
        <f>SUM(Budget_analyse[[#This Row],[janv-2019]:[déc-2019]])</f>
        <v>0</v>
      </c>
      <c r="Q17" s="9"/>
    </row>
    <row r="18" spans="1:17" ht="15.75" x14ac:dyDescent="0.25">
      <c r="A18" s="3" t="s">
        <v>9</v>
      </c>
      <c r="B18" s="85">
        <v>0</v>
      </c>
      <c r="C18" s="85">
        <f>0</f>
        <v>0</v>
      </c>
      <c r="D18" s="85">
        <f>0</f>
        <v>0</v>
      </c>
      <c r="E18" s="85">
        <f>0</f>
        <v>0</v>
      </c>
      <c r="F18" s="85">
        <f>0</f>
        <v>0</v>
      </c>
      <c r="G18" s="85">
        <f>0</f>
        <v>0</v>
      </c>
      <c r="H18" s="85">
        <f>0</f>
        <v>0</v>
      </c>
      <c r="I18" s="85">
        <f>0</f>
        <v>0</v>
      </c>
      <c r="J18" s="85">
        <f>0</f>
        <v>0</v>
      </c>
      <c r="K18" s="85">
        <f>0</f>
        <v>0</v>
      </c>
      <c r="L18" s="85">
        <f>0</f>
        <v>0</v>
      </c>
      <c r="M18" s="85">
        <f>0</f>
        <v>0</v>
      </c>
      <c r="N18" s="85">
        <f>0</f>
        <v>0</v>
      </c>
      <c r="O18" s="122">
        <f>SUM(Budget_analyse[[#This Row],[janv-2019]:[déc-2019]])</f>
        <v>0</v>
      </c>
    </row>
    <row r="19" spans="1:17" ht="15.75" x14ac:dyDescent="0.25">
      <c r="A19" s="3" t="s">
        <v>10</v>
      </c>
      <c r="B19" s="85">
        <v>0</v>
      </c>
      <c r="C19" s="85">
        <f>0</f>
        <v>0</v>
      </c>
      <c r="D19" s="85">
        <f>0</f>
        <v>0</v>
      </c>
      <c r="E19" s="85">
        <f>0</f>
        <v>0</v>
      </c>
      <c r="F19" s="85">
        <f>0</f>
        <v>0</v>
      </c>
      <c r="G19" s="85">
        <f>0</f>
        <v>0</v>
      </c>
      <c r="H19" s="85">
        <f>0</f>
        <v>0</v>
      </c>
      <c r="I19" s="85">
        <f>0</f>
        <v>0</v>
      </c>
      <c r="J19" s="85">
        <f>0</f>
        <v>0</v>
      </c>
      <c r="K19" s="85">
        <f>0</f>
        <v>0</v>
      </c>
      <c r="L19" s="85">
        <f>0</f>
        <v>0</v>
      </c>
      <c r="M19" s="85">
        <f>0</f>
        <v>0</v>
      </c>
      <c r="N19" s="85">
        <f>0</f>
        <v>0</v>
      </c>
      <c r="O19" s="122">
        <f>SUM(Budget_analyse[[#This Row],[janv-2019]:[déc-2019]])</f>
        <v>0</v>
      </c>
    </row>
    <row r="20" spans="1:17" ht="15.75" x14ac:dyDescent="0.25">
      <c r="A20" s="4" t="s">
        <v>11</v>
      </c>
      <c r="B20" s="86">
        <f>SUM(B10:B19)</f>
        <v>22</v>
      </c>
      <c r="C20" s="86">
        <f t="shared" ref="C20:O20" si="1">SUM(C10:C19)</f>
        <v>50</v>
      </c>
      <c r="D20" s="86">
        <f t="shared" si="1"/>
        <v>4500</v>
      </c>
      <c r="E20" s="86">
        <f t="shared" si="1"/>
        <v>4500</v>
      </c>
      <c r="F20" s="86">
        <f t="shared" si="1"/>
        <v>2500</v>
      </c>
      <c r="G20" s="86">
        <f t="shared" si="1"/>
        <v>0</v>
      </c>
      <c r="H20" s="86">
        <f t="shared" si="1"/>
        <v>0</v>
      </c>
      <c r="I20" s="86">
        <f t="shared" si="1"/>
        <v>0</v>
      </c>
      <c r="J20" s="86">
        <f t="shared" si="1"/>
        <v>1250</v>
      </c>
      <c r="K20" s="86">
        <f t="shared" si="1"/>
        <v>0</v>
      </c>
      <c r="L20" s="86">
        <f t="shared" si="1"/>
        <v>750</v>
      </c>
      <c r="M20" s="86">
        <f t="shared" si="1"/>
        <v>750</v>
      </c>
      <c r="N20" s="86">
        <f t="shared" ref="N20" si="2">SUM(N10:N19)</f>
        <v>0</v>
      </c>
      <c r="O20" s="123">
        <f t="shared" si="1"/>
        <v>14322</v>
      </c>
    </row>
    <row r="21" spans="1:17" ht="15.75" x14ac:dyDescent="0.25">
      <c r="A21" s="3" t="s">
        <v>12</v>
      </c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122"/>
    </row>
    <row r="22" spans="1:17" ht="15.75" x14ac:dyDescent="0.25">
      <c r="A22" s="3" t="s">
        <v>13</v>
      </c>
      <c r="B22" s="85">
        <v>0</v>
      </c>
      <c r="C22" s="85">
        <v>50</v>
      </c>
      <c r="D22" s="85">
        <v>10</v>
      </c>
      <c r="E22" s="85">
        <v>-20</v>
      </c>
      <c r="F22" s="85">
        <f>0</f>
        <v>0</v>
      </c>
      <c r="G22" s="85">
        <f>0</f>
        <v>0</v>
      </c>
      <c r="H22" s="85">
        <f>0</f>
        <v>0</v>
      </c>
      <c r="I22" s="85">
        <f>0</f>
        <v>0</v>
      </c>
      <c r="J22" s="85">
        <f>0</f>
        <v>0</v>
      </c>
      <c r="K22" s="85">
        <f>0</f>
        <v>0</v>
      </c>
      <c r="L22" s="85">
        <f>0</f>
        <v>0</v>
      </c>
      <c r="M22" s="85">
        <f>0</f>
        <v>0</v>
      </c>
      <c r="N22" s="85">
        <f>0</f>
        <v>0</v>
      </c>
      <c r="O22" s="122">
        <f>SUM(Budget_analyse[[#This Row],[janv-2019]:[déc-2019]])</f>
        <v>40</v>
      </c>
    </row>
    <row r="23" spans="1:17" ht="15.75" x14ac:dyDescent="0.25">
      <c r="A23" s="3" t="s">
        <v>14</v>
      </c>
      <c r="B23" s="85">
        <v>0</v>
      </c>
      <c r="C23" s="85">
        <f>0</f>
        <v>0</v>
      </c>
      <c r="D23" s="85">
        <f>0</f>
        <v>0</v>
      </c>
      <c r="E23" s="85">
        <f>0</f>
        <v>0</v>
      </c>
      <c r="F23" s="85">
        <f>0</f>
        <v>0</v>
      </c>
      <c r="G23" s="85">
        <f>0</f>
        <v>0</v>
      </c>
      <c r="H23" s="85">
        <f>0</f>
        <v>0</v>
      </c>
      <c r="I23" s="85">
        <f>0</f>
        <v>0</v>
      </c>
      <c r="J23" s="85">
        <f>0</f>
        <v>0</v>
      </c>
      <c r="K23" s="85">
        <f>0</f>
        <v>0</v>
      </c>
      <c r="L23" s="85">
        <f>0</f>
        <v>0</v>
      </c>
      <c r="M23" s="85">
        <f>0</f>
        <v>0</v>
      </c>
      <c r="N23" s="85">
        <f>0</f>
        <v>0</v>
      </c>
      <c r="O23" s="122">
        <f>SUM(Budget_analyse[[#This Row],[janv-2019]:[déc-2019]])</f>
        <v>0</v>
      </c>
    </row>
    <row r="24" spans="1:17" ht="15.75" x14ac:dyDescent="0.25">
      <c r="A24" s="3" t="s">
        <v>15</v>
      </c>
      <c r="B24" s="85">
        <v>0</v>
      </c>
      <c r="C24" s="85">
        <f>0</f>
        <v>0</v>
      </c>
      <c r="D24" s="85">
        <f>0</f>
        <v>0</v>
      </c>
      <c r="E24" s="85">
        <f>0</f>
        <v>0</v>
      </c>
      <c r="F24" s="85">
        <f>0</f>
        <v>0</v>
      </c>
      <c r="G24" s="85">
        <f>0</f>
        <v>0</v>
      </c>
      <c r="H24" s="85">
        <f>0</f>
        <v>0</v>
      </c>
      <c r="I24" s="85">
        <f>0</f>
        <v>0</v>
      </c>
      <c r="J24" s="85">
        <f>0</f>
        <v>0</v>
      </c>
      <c r="K24" s="85">
        <f>0</f>
        <v>0</v>
      </c>
      <c r="L24" s="85">
        <f>0</f>
        <v>0</v>
      </c>
      <c r="M24" s="85">
        <f>0</f>
        <v>0</v>
      </c>
      <c r="N24" s="85">
        <f>0</f>
        <v>0</v>
      </c>
      <c r="O24" s="122">
        <f>SUM(Budget_analyse[[#This Row],[janv-2019]:[déc-2019]])</f>
        <v>0</v>
      </c>
    </row>
    <row r="25" spans="1:17" ht="15.75" x14ac:dyDescent="0.25">
      <c r="A25" s="3" t="s">
        <v>16</v>
      </c>
      <c r="B25" s="85">
        <v>0</v>
      </c>
      <c r="C25" s="85">
        <f>0</f>
        <v>0</v>
      </c>
      <c r="D25" s="85">
        <f>0</f>
        <v>0</v>
      </c>
      <c r="E25" s="85">
        <f>0</f>
        <v>0</v>
      </c>
      <c r="F25" s="85">
        <f>0</f>
        <v>0</v>
      </c>
      <c r="G25" s="85">
        <f>0</f>
        <v>0</v>
      </c>
      <c r="H25" s="85">
        <f>0</f>
        <v>0</v>
      </c>
      <c r="I25" s="85">
        <f>0</f>
        <v>0</v>
      </c>
      <c r="J25" s="85">
        <f>0</f>
        <v>0</v>
      </c>
      <c r="K25" s="85">
        <f>0</f>
        <v>0</v>
      </c>
      <c r="L25" s="85">
        <f>0</f>
        <v>0</v>
      </c>
      <c r="M25" s="85">
        <f>0</f>
        <v>0</v>
      </c>
      <c r="N25" s="85">
        <f>0</f>
        <v>0</v>
      </c>
      <c r="O25" s="122">
        <f>SUM(Budget_analyse[[#This Row],[janv-2019]:[déc-2019]])</f>
        <v>0</v>
      </c>
    </row>
    <row r="26" spans="1:17" ht="15.75" x14ac:dyDescent="0.25">
      <c r="A26" s="3" t="s">
        <v>17</v>
      </c>
      <c r="B26" s="85">
        <v>0</v>
      </c>
      <c r="C26" s="85">
        <f>0</f>
        <v>0</v>
      </c>
      <c r="D26" s="85">
        <f>0</f>
        <v>0</v>
      </c>
      <c r="E26" s="85">
        <f>0</f>
        <v>0</v>
      </c>
      <c r="F26" s="85">
        <f>0</f>
        <v>0</v>
      </c>
      <c r="G26" s="85">
        <f>0</f>
        <v>0</v>
      </c>
      <c r="H26" s="85">
        <f>0</f>
        <v>0</v>
      </c>
      <c r="I26" s="85">
        <f>0</f>
        <v>0</v>
      </c>
      <c r="J26" s="85">
        <f>0</f>
        <v>0</v>
      </c>
      <c r="K26" s="85">
        <f>0</f>
        <v>0</v>
      </c>
      <c r="L26" s="85">
        <f>0</f>
        <v>0</v>
      </c>
      <c r="M26" s="85">
        <f>0</f>
        <v>0</v>
      </c>
      <c r="N26" s="85">
        <f>0</f>
        <v>0</v>
      </c>
      <c r="O26" s="122">
        <f>SUM(Budget_analyse[[#This Row],[janv-2019]:[déc-2019]])</f>
        <v>0</v>
      </c>
    </row>
    <row r="27" spans="1:17" ht="15.75" x14ac:dyDescent="0.25">
      <c r="A27" s="3" t="s">
        <v>18</v>
      </c>
      <c r="B27" s="85">
        <v>0</v>
      </c>
      <c r="C27" s="85">
        <f>0</f>
        <v>0</v>
      </c>
      <c r="D27" s="85">
        <f>0</f>
        <v>0</v>
      </c>
      <c r="E27" s="85">
        <f>0</f>
        <v>0</v>
      </c>
      <c r="F27" s="85">
        <f>0</f>
        <v>0</v>
      </c>
      <c r="G27" s="85">
        <f>0</f>
        <v>0</v>
      </c>
      <c r="H27" s="85">
        <f>0</f>
        <v>0</v>
      </c>
      <c r="I27" s="85">
        <f>0</f>
        <v>0</v>
      </c>
      <c r="J27" s="85">
        <f>0</f>
        <v>0</v>
      </c>
      <c r="K27" s="85">
        <f>0</f>
        <v>0</v>
      </c>
      <c r="L27" s="85">
        <f>0</f>
        <v>0</v>
      </c>
      <c r="M27" s="85">
        <f>0</f>
        <v>0</v>
      </c>
      <c r="N27" s="85">
        <f>0</f>
        <v>0</v>
      </c>
      <c r="O27" s="122">
        <f>SUM(Budget_analyse[[#This Row],[janv-2019]:[déc-2019]])</f>
        <v>0</v>
      </c>
    </row>
    <row r="28" spans="1:17" ht="15.75" x14ac:dyDescent="0.25">
      <c r="A28" s="3" t="s">
        <v>19</v>
      </c>
      <c r="B28" s="85">
        <v>0</v>
      </c>
      <c r="C28" s="85">
        <f>0</f>
        <v>0</v>
      </c>
      <c r="D28" s="85">
        <f>0</f>
        <v>0</v>
      </c>
      <c r="E28" s="85">
        <f>0</f>
        <v>0</v>
      </c>
      <c r="F28" s="85">
        <f>0</f>
        <v>0</v>
      </c>
      <c r="G28" s="85">
        <f>0</f>
        <v>0</v>
      </c>
      <c r="H28" s="85">
        <f>0</f>
        <v>0</v>
      </c>
      <c r="I28" s="85">
        <f>0</f>
        <v>0</v>
      </c>
      <c r="J28" s="85">
        <f>0</f>
        <v>0</v>
      </c>
      <c r="K28" s="85">
        <f>0</f>
        <v>0</v>
      </c>
      <c r="L28" s="85">
        <f>0</f>
        <v>0</v>
      </c>
      <c r="M28" s="85">
        <f>0</f>
        <v>0</v>
      </c>
      <c r="N28" s="85">
        <f>0</f>
        <v>0</v>
      </c>
      <c r="O28" s="122">
        <f>SUM(Budget_analyse[[#This Row],[janv-2019]:[déc-2019]])</f>
        <v>0</v>
      </c>
    </row>
    <row r="29" spans="1:17" ht="15.75" x14ac:dyDescent="0.25">
      <c r="A29" s="5" t="s">
        <v>20</v>
      </c>
      <c r="B29" s="87">
        <f>SUM(B22:B28)</f>
        <v>0</v>
      </c>
      <c r="C29" s="87">
        <f t="shared" ref="C29:O29" si="3">SUM(C22:C28)</f>
        <v>50</v>
      </c>
      <c r="D29" s="87">
        <f t="shared" si="3"/>
        <v>10</v>
      </c>
      <c r="E29" s="87">
        <f t="shared" si="3"/>
        <v>-20</v>
      </c>
      <c r="F29" s="87">
        <f t="shared" si="3"/>
        <v>0</v>
      </c>
      <c r="G29" s="87">
        <f t="shared" si="3"/>
        <v>0</v>
      </c>
      <c r="H29" s="87">
        <f t="shared" si="3"/>
        <v>0</v>
      </c>
      <c r="I29" s="87">
        <f t="shared" si="3"/>
        <v>0</v>
      </c>
      <c r="J29" s="87">
        <f t="shared" si="3"/>
        <v>0</v>
      </c>
      <c r="K29" s="87">
        <f t="shared" si="3"/>
        <v>0</v>
      </c>
      <c r="L29" s="87">
        <f t="shared" si="3"/>
        <v>0</v>
      </c>
      <c r="M29" s="87">
        <f t="shared" si="3"/>
        <v>0</v>
      </c>
      <c r="N29" s="87">
        <f t="shared" ref="N29" si="4">SUM(N22:N28)</f>
        <v>0</v>
      </c>
      <c r="O29" s="124">
        <f t="shared" si="3"/>
        <v>40</v>
      </c>
    </row>
    <row r="30" spans="1:17" ht="15.75" x14ac:dyDescent="0.25">
      <c r="A30" s="6" t="s">
        <v>21</v>
      </c>
      <c r="B30" s="88">
        <f t="shared" ref="B30:C30" si="5">(B20)-(B29)</f>
        <v>22</v>
      </c>
      <c r="C30" s="88">
        <f t="shared" si="5"/>
        <v>0</v>
      </c>
      <c r="D30" s="88">
        <f t="shared" ref="D30" si="6">(D20)-(D29)</f>
        <v>4490</v>
      </c>
      <c r="E30" s="88">
        <f t="shared" ref="E30" si="7">(E20)-(E29)</f>
        <v>4520</v>
      </c>
      <c r="F30" s="88">
        <f t="shared" ref="F30" si="8">(F20)-(F29)</f>
        <v>2500</v>
      </c>
      <c r="G30" s="88">
        <f t="shared" ref="G30" si="9">(G20)-(G29)</f>
        <v>0</v>
      </c>
      <c r="H30" s="88">
        <f t="shared" ref="H30" si="10">(H20)-(H29)</f>
        <v>0</v>
      </c>
      <c r="I30" s="88">
        <f t="shared" ref="I30" si="11">(I20)-(I29)</f>
        <v>0</v>
      </c>
      <c r="J30" s="88">
        <f t="shared" ref="J30" si="12">(J20)-(J29)</f>
        <v>1250</v>
      </c>
      <c r="K30" s="88">
        <f t="shared" ref="K30" si="13">(K20)-(K29)</f>
        <v>0</v>
      </c>
      <c r="L30" s="88">
        <f t="shared" ref="L30" si="14">(L20)-(L29)</f>
        <v>750</v>
      </c>
      <c r="M30" s="88">
        <f t="shared" ref="M30:N30" si="15">(M20)-(M29)</f>
        <v>750</v>
      </c>
      <c r="N30" s="88">
        <f t="shared" si="15"/>
        <v>0</v>
      </c>
      <c r="O30" s="125">
        <f t="shared" ref="O30" si="16">(O20)-(O29)</f>
        <v>14282</v>
      </c>
    </row>
    <row r="31" spans="1:17" ht="15.75" x14ac:dyDescent="0.25">
      <c r="A31" s="3" t="s">
        <v>22</v>
      </c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122"/>
    </row>
    <row r="32" spans="1:17" ht="15.75" x14ac:dyDescent="0.25">
      <c r="A32" s="3" t="s">
        <v>23</v>
      </c>
      <c r="B32" s="85">
        <v>0</v>
      </c>
      <c r="C32" s="85">
        <f>0</f>
        <v>0</v>
      </c>
      <c r="D32" s="85">
        <f>0</f>
        <v>0</v>
      </c>
      <c r="E32" s="85">
        <f>0</f>
        <v>0</v>
      </c>
      <c r="F32" s="85">
        <f>0</f>
        <v>0</v>
      </c>
      <c r="G32" s="85">
        <f>0</f>
        <v>0</v>
      </c>
      <c r="H32" s="85">
        <f>0</f>
        <v>0</v>
      </c>
      <c r="I32" s="85">
        <f>0</f>
        <v>0</v>
      </c>
      <c r="J32" s="85">
        <f>0</f>
        <v>0</v>
      </c>
      <c r="K32" s="85">
        <f>0</f>
        <v>0</v>
      </c>
      <c r="L32" s="85">
        <f>0</f>
        <v>0</v>
      </c>
      <c r="M32" s="85">
        <f>0</f>
        <v>0</v>
      </c>
      <c r="N32" s="85">
        <f>0</f>
        <v>0</v>
      </c>
      <c r="O32" s="122">
        <f>SUM(Budget_analyse[[#This Row],[janv-2019]:[déc-2019]])</f>
        <v>0</v>
      </c>
    </row>
    <row r="33" spans="1:15" ht="15.75" x14ac:dyDescent="0.25">
      <c r="A33" s="3" t="s">
        <v>24</v>
      </c>
      <c r="B33" s="85">
        <f>220</f>
        <v>220</v>
      </c>
      <c r="C33" s="85">
        <f>220</f>
        <v>220</v>
      </c>
      <c r="D33" s="85">
        <f>220</f>
        <v>220</v>
      </c>
      <c r="E33" s="85">
        <f>220</f>
        <v>220</v>
      </c>
      <c r="F33" s="85">
        <f>220</f>
        <v>220</v>
      </c>
      <c r="G33" s="85">
        <f>220</f>
        <v>220</v>
      </c>
      <c r="H33" s="85">
        <f>220</f>
        <v>220</v>
      </c>
      <c r="I33" s="85">
        <f>220</f>
        <v>220</v>
      </c>
      <c r="J33" s="85">
        <f>220</f>
        <v>220</v>
      </c>
      <c r="K33" s="85">
        <f>220</f>
        <v>220</v>
      </c>
      <c r="L33" s="85">
        <f>220</f>
        <v>220</v>
      </c>
      <c r="M33" s="85">
        <f>220</f>
        <v>220</v>
      </c>
      <c r="N33" s="85">
        <f>220</f>
        <v>220</v>
      </c>
      <c r="O33" s="122">
        <f>SUM(Budget_analyse[[#This Row],[janv-2019]:[déc-2019]])</f>
        <v>2640</v>
      </c>
    </row>
    <row r="34" spans="1:15" ht="15.75" x14ac:dyDescent="0.25">
      <c r="A34" s="3" t="s">
        <v>25</v>
      </c>
      <c r="B34" s="85">
        <v>0</v>
      </c>
      <c r="C34" s="85">
        <f>0</f>
        <v>0</v>
      </c>
      <c r="D34" s="85">
        <f>0</f>
        <v>0</v>
      </c>
      <c r="E34" s="85">
        <f>0</f>
        <v>0</v>
      </c>
      <c r="F34" s="85">
        <f>0</f>
        <v>0</v>
      </c>
      <c r="G34" s="85">
        <f>0</f>
        <v>0</v>
      </c>
      <c r="H34" s="85">
        <f>0</f>
        <v>0</v>
      </c>
      <c r="I34" s="85">
        <f>0</f>
        <v>0</v>
      </c>
      <c r="J34" s="85">
        <f>0</f>
        <v>0</v>
      </c>
      <c r="K34" s="85">
        <f>0</f>
        <v>0</v>
      </c>
      <c r="L34" s="85">
        <f>0</f>
        <v>0</v>
      </c>
      <c r="M34" s="85">
        <f>0</f>
        <v>0</v>
      </c>
      <c r="N34" s="85">
        <f>0</f>
        <v>0</v>
      </c>
      <c r="O34" s="122">
        <f>SUM(Budget_analyse[[#This Row],[janv-2019]:[déc-2019]])</f>
        <v>0</v>
      </c>
    </row>
    <row r="35" spans="1:15" ht="15.75" x14ac:dyDescent="0.25">
      <c r="A35" s="3" t="s">
        <v>26</v>
      </c>
      <c r="B35" s="85">
        <v>0</v>
      </c>
      <c r="C35" s="85">
        <f>0</f>
        <v>0</v>
      </c>
      <c r="D35" s="85">
        <f>0</f>
        <v>0</v>
      </c>
      <c r="E35" s="85">
        <f>0</f>
        <v>0</v>
      </c>
      <c r="F35" s="85">
        <f>0</f>
        <v>0</v>
      </c>
      <c r="G35" s="85">
        <f>0</f>
        <v>0</v>
      </c>
      <c r="H35" s="85">
        <f>0</f>
        <v>0</v>
      </c>
      <c r="I35" s="85">
        <f>0</f>
        <v>0</v>
      </c>
      <c r="J35" s="85">
        <f>0</f>
        <v>0</v>
      </c>
      <c r="K35" s="85">
        <f>0</f>
        <v>0</v>
      </c>
      <c r="L35" s="85">
        <f>0</f>
        <v>0</v>
      </c>
      <c r="M35" s="85">
        <f>0</f>
        <v>0</v>
      </c>
      <c r="N35" s="85">
        <f>0</f>
        <v>0</v>
      </c>
      <c r="O35" s="122">
        <f>SUM(Budget_analyse[[#This Row],[janv-2019]:[déc-2019]])</f>
        <v>0</v>
      </c>
    </row>
    <row r="36" spans="1:15" ht="15.75" x14ac:dyDescent="0.25">
      <c r="A36" s="3" t="s">
        <v>27</v>
      </c>
      <c r="B36" s="85">
        <v>0</v>
      </c>
      <c r="C36" s="85">
        <f>0</f>
        <v>0</v>
      </c>
      <c r="D36" s="85">
        <f>0</f>
        <v>0</v>
      </c>
      <c r="E36" s="85">
        <f>0</f>
        <v>0</v>
      </c>
      <c r="F36" s="85">
        <f>0</f>
        <v>0</v>
      </c>
      <c r="G36" s="85">
        <f>0</f>
        <v>0</v>
      </c>
      <c r="H36" s="85">
        <f>0</f>
        <v>0</v>
      </c>
      <c r="I36" s="85">
        <f>0</f>
        <v>0</v>
      </c>
      <c r="J36" s="85">
        <f>0</f>
        <v>0</v>
      </c>
      <c r="K36" s="85">
        <f>0</f>
        <v>0</v>
      </c>
      <c r="L36" s="85">
        <f>0</f>
        <v>0</v>
      </c>
      <c r="M36" s="85">
        <f>0</f>
        <v>0</v>
      </c>
      <c r="N36" s="85">
        <f>0</f>
        <v>0</v>
      </c>
      <c r="O36" s="122">
        <f>SUM(Budget_analyse[[#This Row],[janv-2019]:[déc-2019]])</f>
        <v>0</v>
      </c>
    </row>
    <row r="37" spans="1:15" ht="15.75" x14ac:dyDescent="0.25">
      <c r="A37" s="3" t="s">
        <v>28</v>
      </c>
      <c r="B37" s="85">
        <v>0</v>
      </c>
      <c r="C37" s="85">
        <f>0</f>
        <v>0</v>
      </c>
      <c r="D37" s="85">
        <f>0</f>
        <v>0</v>
      </c>
      <c r="E37" s="85">
        <f>0</f>
        <v>0</v>
      </c>
      <c r="F37" s="85">
        <f>0</f>
        <v>0</v>
      </c>
      <c r="G37" s="85">
        <f>0</f>
        <v>0</v>
      </c>
      <c r="H37" s="85">
        <f>0</f>
        <v>0</v>
      </c>
      <c r="I37" s="85">
        <f>0</f>
        <v>0</v>
      </c>
      <c r="J37" s="85">
        <f>0</f>
        <v>0</v>
      </c>
      <c r="K37" s="85">
        <f>0</f>
        <v>0</v>
      </c>
      <c r="L37" s="85">
        <f>0</f>
        <v>0</v>
      </c>
      <c r="M37" s="85">
        <f>0</f>
        <v>0</v>
      </c>
      <c r="N37" s="85">
        <f>0</f>
        <v>0</v>
      </c>
      <c r="O37" s="122">
        <f>SUM(Budget_analyse[[#This Row],[janv-2019]:[déc-2019]])</f>
        <v>0</v>
      </c>
    </row>
    <row r="38" spans="1:15" ht="15.75" x14ac:dyDescent="0.25">
      <c r="A38" s="3" t="s">
        <v>29</v>
      </c>
      <c r="B38" s="85">
        <v>0</v>
      </c>
      <c r="C38" s="85">
        <f>0</f>
        <v>0</v>
      </c>
      <c r="D38" s="85">
        <f>0</f>
        <v>0</v>
      </c>
      <c r="E38" s="85">
        <f>0</f>
        <v>0</v>
      </c>
      <c r="F38" s="85">
        <f>0</f>
        <v>0</v>
      </c>
      <c r="G38" s="85">
        <f>0</f>
        <v>0</v>
      </c>
      <c r="H38" s="85">
        <f>0</f>
        <v>0</v>
      </c>
      <c r="I38" s="85">
        <f>0</f>
        <v>0</v>
      </c>
      <c r="J38" s="85">
        <f>0</f>
        <v>0</v>
      </c>
      <c r="K38" s="85">
        <f>0</f>
        <v>0</v>
      </c>
      <c r="L38" s="85">
        <f>0</f>
        <v>0</v>
      </c>
      <c r="M38" s="85">
        <f>0</f>
        <v>0</v>
      </c>
      <c r="N38" s="85">
        <f>0</f>
        <v>0</v>
      </c>
      <c r="O38" s="122">
        <f>SUM(Budget_analyse[[#This Row],[janv-2019]:[déc-2019]])</f>
        <v>0</v>
      </c>
    </row>
    <row r="39" spans="1:15" ht="15.75" x14ac:dyDescent="0.25">
      <c r="A39" s="3" t="s">
        <v>30</v>
      </c>
      <c r="B39" s="85">
        <v>15</v>
      </c>
      <c r="C39" s="85">
        <f>0</f>
        <v>0</v>
      </c>
      <c r="D39" s="85">
        <f>0</f>
        <v>0</v>
      </c>
      <c r="E39" s="85">
        <f>0</f>
        <v>0</v>
      </c>
      <c r="F39" s="85">
        <f>0</f>
        <v>0</v>
      </c>
      <c r="G39" s="85">
        <f>0</f>
        <v>0</v>
      </c>
      <c r="H39" s="85">
        <f>0</f>
        <v>0</v>
      </c>
      <c r="I39" s="85">
        <f>0</f>
        <v>0</v>
      </c>
      <c r="J39" s="85">
        <f>0</f>
        <v>0</v>
      </c>
      <c r="K39" s="85">
        <f>0</f>
        <v>0</v>
      </c>
      <c r="L39" s="85">
        <f>0</f>
        <v>0</v>
      </c>
      <c r="M39" s="85">
        <f>0</f>
        <v>0</v>
      </c>
      <c r="N39" s="85">
        <f>0</f>
        <v>0</v>
      </c>
      <c r="O39" s="122">
        <f>SUM(Budget_analyse[[#This Row],[janv-2019]:[déc-2019]])</f>
        <v>15</v>
      </c>
    </row>
    <row r="40" spans="1:15" ht="15.75" x14ac:dyDescent="0.25">
      <c r="A40" s="3" t="s">
        <v>31</v>
      </c>
      <c r="B40" s="85">
        <v>0</v>
      </c>
      <c r="C40" s="85">
        <f>0</f>
        <v>0</v>
      </c>
      <c r="D40" s="85">
        <f>0</f>
        <v>0</v>
      </c>
      <c r="E40" s="85">
        <f>0</f>
        <v>0</v>
      </c>
      <c r="F40" s="85">
        <f>0</f>
        <v>0</v>
      </c>
      <c r="G40" s="85">
        <f>0</f>
        <v>0</v>
      </c>
      <c r="H40" s="85">
        <f>0</f>
        <v>0</v>
      </c>
      <c r="I40" s="85">
        <f>0</f>
        <v>0</v>
      </c>
      <c r="J40" s="85">
        <f>0</f>
        <v>0</v>
      </c>
      <c r="K40" s="85">
        <f>0</f>
        <v>0</v>
      </c>
      <c r="L40" s="85">
        <f>0</f>
        <v>0</v>
      </c>
      <c r="M40" s="85">
        <f>0</f>
        <v>0</v>
      </c>
      <c r="N40" s="85">
        <f>0</f>
        <v>0</v>
      </c>
      <c r="O40" s="122">
        <f>SUM(Budget_analyse[[#This Row],[janv-2019]:[déc-2019]])</f>
        <v>0</v>
      </c>
    </row>
    <row r="41" spans="1:15" ht="15.75" x14ac:dyDescent="0.25">
      <c r="A41" s="3" t="s">
        <v>32</v>
      </c>
      <c r="B41" s="85">
        <f>250</f>
        <v>250</v>
      </c>
      <c r="C41" s="85">
        <f>250</f>
        <v>250</v>
      </c>
      <c r="D41" s="85">
        <f>250</f>
        <v>250</v>
      </c>
      <c r="E41" s="85">
        <f>250</f>
        <v>250</v>
      </c>
      <c r="F41" s="85">
        <f>250</f>
        <v>250</v>
      </c>
      <c r="G41" s="85">
        <f>250</f>
        <v>250</v>
      </c>
      <c r="H41" s="85">
        <f>250</f>
        <v>250</v>
      </c>
      <c r="I41" s="85">
        <f>250</f>
        <v>250</v>
      </c>
      <c r="J41" s="85">
        <f>250</f>
        <v>250</v>
      </c>
      <c r="K41" s="85">
        <f>250</f>
        <v>250</v>
      </c>
      <c r="L41" s="85">
        <f>250</f>
        <v>250</v>
      </c>
      <c r="M41" s="85">
        <f>250</f>
        <v>250</v>
      </c>
      <c r="N41" s="85">
        <f>250</f>
        <v>250</v>
      </c>
      <c r="O41" s="122">
        <f>SUM(Budget_analyse[[#This Row],[janv-2019]:[déc-2019]])</f>
        <v>3000</v>
      </c>
    </row>
    <row r="42" spans="1:15" ht="15.75" x14ac:dyDescent="0.25">
      <c r="A42" s="3" t="s">
        <v>33</v>
      </c>
      <c r="B42" s="85">
        <v>0</v>
      </c>
      <c r="C42" s="85">
        <f>0</f>
        <v>0</v>
      </c>
      <c r="D42" s="85">
        <f>0</f>
        <v>0</v>
      </c>
      <c r="E42" s="85">
        <f>0</f>
        <v>0</v>
      </c>
      <c r="F42" s="85">
        <f>0</f>
        <v>0</v>
      </c>
      <c r="G42" s="85">
        <f>0</f>
        <v>0</v>
      </c>
      <c r="H42" s="85">
        <f>0</f>
        <v>0</v>
      </c>
      <c r="I42" s="85">
        <f>0</f>
        <v>0</v>
      </c>
      <c r="J42" s="85">
        <f>0</f>
        <v>0</v>
      </c>
      <c r="K42" s="85">
        <f>0</f>
        <v>0</v>
      </c>
      <c r="L42" s="85">
        <f>0</f>
        <v>0</v>
      </c>
      <c r="M42" s="85">
        <f>0</f>
        <v>0</v>
      </c>
      <c r="N42" s="85">
        <f>0</f>
        <v>0</v>
      </c>
      <c r="O42" s="122">
        <f>SUM(Budget_analyse[[#This Row],[janv-2019]:[déc-2019]])</f>
        <v>0</v>
      </c>
    </row>
    <row r="43" spans="1:15" ht="15.75" x14ac:dyDescent="0.25">
      <c r="A43" s="3" t="s">
        <v>34</v>
      </c>
      <c r="B43" s="85">
        <v>100</v>
      </c>
      <c r="C43" s="85">
        <f>0</f>
        <v>0</v>
      </c>
      <c r="D43" s="85">
        <f>0</f>
        <v>0</v>
      </c>
      <c r="E43" s="85">
        <f>0</f>
        <v>0</v>
      </c>
      <c r="F43" s="85">
        <f>0</f>
        <v>0</v>
      </c>
      <c r="G43" s="85">
        <f>0</f>
        <v>0</v>
      </c>
      <c r="H43" s="85">
        <f>0</f>
        <v>0</v>
      </c>
      <c r="I43" s="85">
        <f>0</f>
        <v>0</v>
      </c>
      <c r="J43" s="85">
        <f>0</f>
        <v>0</v>
      </c>
      <c r="K43" s="85">
        <f>0</f>
        <v>0</v>
      </c>
      <c r="L43" s="85">
        <f>0</f>
        <v>0</v>
      </c>
      <c r="M43" s="85">
        <f>0</f>
        <v>0</v>
      </c>
      <c r="N43" s="85">
        <f>0</f>
        <v>0</v>
      </c>
      <c r="O43" s="122">
        <f>SUM(Budget_analyse[[#This Row],[janv-2019]:[déc-2019]])</f>
        <v>100</v>
      </c>
    </row>
    <row r="44" spans="1:15" ht="15.75" x14ac:dyDescent="0.25">
      <c r="A44" s="3" t="s">
        <v>35</v>
      </c>
      <c r="B44" s="85">
        <v>20</v>
      </c>
      <c r="C44" s="85">
        <f>20</f>
        <v>20</v>
      </c>
      <c r="D44" s="85">
        <f>20</f>
        <v>20</v>
      </c>
      <c r="E44" s="85">
        <f>20</f>
        <v>20</v>
      </c>
      <c r="F44" s="85">
        <f>20</f>
        <v>20</v>
      </c>
      <c r="G44" s="85">
        <f>20</f>
        <v>20</v>
      </c>
      <c r="H44" s="85">
        <f>20</f>
        <v>20</v>
      </c>
      <c r="I44" s="85">
        <f>20</f>
        <v>20</v>
      </c>
      <c r="J44" s="85">
        <f>20</f>
        <v>20</v>
      </c>
      <c r="K44" s="85">
        <f>20</f>
        <v>20</v>
      </c>
      <c r="L44" s="85">
        <f>20</f>
        <v>20</v>
      </c>
      <c r="M44" s="85">
        <f>20</f>
        <v>20</v>
      </c>
      <c r="N44" s="85">
        <f>20</f>
        <v>20</v>
      </c>
      <c r="O44" s="122">
        <f>SUM(Budget_analyse[[#This Row],[janv-2019]:[déc-2019]])</f>
        <v>240</v>
      </c>
    </row>
    <row r="45" spans="1:15" ht="15.75" x14ac:dyDescent="0.25">
      <c r="A45" s="3" t="s">
        <v>36</v>
      </c>
      <c r="B45" s="85">
        <v>0</v>
      </c>
      <c r="C45" s="85">
        <f>50</f>
        <v>50</v>
      </c>
      <c r="D45" s="85">
        <f>50</f>
        <v>50</v>
      </c>
      <c r="E45" s="85">
        <f>50</f>
        <v>50</v>
      </c>
      <c r="F45" s="85">
        <f>50</f>
        <v>50</v>
      </c>
      <c r="G45" s="85">
        <f>50</f>
        <v>50</v>
      </c>
      <c r="H45" s="85">
        <f>50</f>
        <v>50</v>
      </c>
      <c r="I45" s="85">
        <f>50</f>
        <v>50</v>
      </c>
      <c r="J45" s="85">
        <f>50</f>
        <v>50</v>
      </c>
      <c r="K45" s="85">
        <f>50</f>
        <v>50</v>
      </c>
      <c r="L45" s="85">
        <f>50</f>
        <v>50</v>
      </c>
      <c r="M45" s="85">
        <f>50</f>
        <v>50</v>
      </c>
      <c r="N45" s="85">
        <f>50</f>
        <v>50</v>
      </c>
      <c r="O45" s="122">
        <f>SUM(Budget_analyse[[#This Row],[janv-2019]:[déc-2019]])</f>
        <v>550</v>
      </c>
    </row>
    <row r="46" spans="1:15" ht="15.75" x14ac:dyDescent="0.25">
      <c r="A46" s="3" t="s">
        <v>37</v>
      </c>
      <c r="B46" s="85">
        <v>0</v>
      </c>
      <c r="C46" s="85">
        <f>0</f>
        <v>0</v>
      </c>
      <c r="D46" s="85">
        <f>0</f>
        <v>0</v>
      </c>
      <c r="E46" s="85">
        <f>0</f>
        <v>0</v>
      </c>
      <c r="F46" s="85">
        <f>0</f>
        <v>0</v>
      </c>
      <c r="G46" s="85">
        <f>0</f>
        <v>0</v>
      </c>
      <c r="H46" s="85">
        <f>0</f>
        <v>0</v>
      </c>
      <c r="I46" s="85">
        <f>0</f>
        <v>0</v>
      </c>
      <c r="J46" s="85">
        <f>0</f>
        <v>0</v>
      </c>
      <c r="K46" s="85">
        <f>0</f>
        <v>0</v>
      </c>
      <c r="L46" s="85">
        <f>0</f>
        <v>0</v>
      </c>
      <c r="M46" s="85">
        <f>0</f>
        <v>0</v>
      </c>
      <c r="N46" s="85">
        <f>0</f>
        <v>0</v>
      </c>
      <c r="O46" s="122">
        <f>SUM(Budget_analyse[[#This Row],[janv-2019]:[déc-2019]])</f>
        <v>0</v>
      </c>
    </row>
    <row r="47" spans="1:15" ht="15.75" x14ac:dyDescent="0.25">
      <c r="A47" s="3" t="s">
        <v>38</v>
      </c>
      <c r="B47" s="85">
        <v>0</v>
      </c>
      <c r="C47" s="85">
        <f>0</f>
        <v>0</v>
      </c>
      <c r="D47" s="85">
        <f>0</f>
        <v>0</v>
      </c>
      <c r="E47" s="85">
        <f>0</f>
        <v>0</v>
      </c>
      <c r="F47" s="85">
        <f>0</f>
        <v>0</v>
      </c>
      <c r="G47" s="85">
        <f>0</f>
        <v>0</v>
      </c>
      <c r="H47" s="85">
        <f>0</f>
        <v>0</v>
      </c>
      <c r="I47" s="85">
        <f>0</f>
        <v>0</v>
      </c>
      <c r="J47" s="85">
        <f>0</f>
        <v>0</v>
      </c>
      <c r="K47" s="85">
        <f>0</f>
        <v>0</v>
      </c>
      <c r="L47" s="85">
        <f>0</f>
        <v>0</v>
      </c>
      <c r="M47" s="85">
        <f>0</f>
        <v>0</v>
      </c>
      <c r="N47" s="85">
        <f>0</f>
        <v>0</v>
      </c>
      <c r="O47" s="122">
        <f>SUM(Budget_analyse[[#This Row],[janv-2019]:[déc-2019]])</f>
        <v>0</v>
      </c>
    </row>
    <row r="48" spans="1:15" ht="15.75" x14ac:dyDescent="0.25">
      <c r="A48" s="3" t="s">
        <v>39</v>
      </c>
      <c r="B48" s="85">
        <v>0</v>
      </c>
      <c r="C48" s="85">
        <f>0</f>
        <v>0</v>
      </c>
      <c r="D48" s="85">
        <f>0</f>
        <v>0</v>
      </c>
      <c r="E48" s="85">
        <f>0</f>
        <v>0</v>
      </c>
      <c r="F48" s="85">
        <f>0</f>
        <v>0</v>
      </c>
      <c r="G48" s="85">
        <f>0</f>
        <v>0</v>
      </c>
      <c r="H48" s="85">
        <f>0</f>
        <v>0</v>
      </c>
      <c r="I48" s="85">
        <f>0</f>
        <v>0</v>
      </c>
      <c r="J48" s="85">
        <f>0</f>
        <v>0</v>
      </c>
      <c r="K48" s="85">
        <f>0</f>
        <v>0</v>
      </c>
      <c r="L48" s="85">
        <f>0</f>
        <v>0</v>
      </c>
      <c r="M48" s="85">
        <f>0</f>
        <v>0</v>
      </c>
      <c r="N48" s="85">
        <f>0</f>
        <v>0</v>
      </c>
      <c r="O48" s="122">
        <f>SUM(Budget_analyse[[#This Row],[janv-2019]:[déc-2019]])</f>
        <v>0</v>
      </c>
    </row>
    <row r="49" spans="1:15" ht="15.75" x14ac:dyDescent="0.25">
      <c r="A49" s="3" t="s">
        <v>40</v>
      </c>
      <c r="B49" s="85">
        <v>0</v>
      </c>
      <c r="C49" s="85">
        <f>0</f>
        <v>0</v>
      </c>
      <c r="D49" s="85">
        <f>0</f>
        <v>0</v>
      </c>
      <c r="E49" s="85">
        <f>0</f>
        <v>0</v>
      </c>
      <c r="F49" s="85">
        <f>0</f>
        <v>0</v>
      </c>
      <c r="G49" s="85">
        <f>0</f>
        <v>0</v>
      </c>
      <c r="H49" s="85">
        <f>0</f>
        <v>0</v>
      </c>
      <c r="I49" s="85">
        <f>0</f>
        <v>0</v>
      </c>
      <c r="J49" s="85">
        <f>0</f>
        <v>0</v>
      </c>
      <c r="K49" s="85">
        <f>0</f>
        <v>0</v>
      </c>
      <c r="L49" s="85">
        <f>0</f>
        <v>0</v>
      </c>
      <c r="M49" s="85">
        <f>0</f>
        <v>0</v>
      </c>
      <c r="N49" s="85">
        <f>0</f>
        <v>0</v>
      </c>
      <c r="O49" s="122">
        <f>SUM(Budget_analyse[[#This Row],[janv-2019]:[déc-2019]])</f>
        <v>0</v>
      </c>
    </row>
    <row r="50" spans="1:15" ht="15.75" x14ac:dyDescent="0.25">
      <c r="A50" s="3" t="s">
        <v>41</v>
      </c>
      <c r="B50" s="85">
        <v>0</v>
      </c>
      <c r="C50" s="85">
        <f>0</f>
        <v>0</v>
      </c>
      <c r="D50" s="85">
        <f>0</f>
        <v>0</v>
      </c>
      <c r="E50" s="85">
        <f>0</f>
        <v>0</v>
      </c>
      <c r="F50" s="85">
        <f>0</f>
        <v>0</v>
      </c>
      <c r="G50" s="85">
        <f>0</f>
        <v>0</v>
      </c>
      <c r="H50" s="85">
        <f>0</f>
        <v>0</v>
      </c>
      <c r="I50" s="85">
        <f>0</f>
        <v>0</v>
      </c>
      <c r="J50" s="85">
        <f>0</f>
        <v>0</v>
      </c>
      <c r="K50" s="85">
        <f>0</f>
        <v>0</v>
      </c>
      <c r="L50" s="85">
        <f>0</f>
        <v>0</v>
      </c>
      <c r="M50" s="85">
        <f>0</f>
        <v>0</v>
      </c>
      <c r="N50" s="85">
        <f>0</f>
        <v>0</v>
      </c>
      <c r="O50" s="122">
        <f>SUM(Budget_analyse[[#This Row],[janv-2019]:[déc-2019]])</f>
        <v>0</v>
      </c>
    </row>
    <row r="51" spans="1:15" ht="15.75" x14ac:dyDescent="0.25">
      <c r="A51" s="3" t="s">
        <v>42</v>
      </c>
      <c r="B51" s="85">
        <v>250</v>
      </c>
      <c r="C51" s="85">
        <f>150</f>
        <v>150</v>
      </c>
      <c r="D51" s="85">
        <f>150</f>
        <v>150</v>
      </c>
      <c r="E51" s="85">
        <f>150</f>
        <v>150</v>
      </c>
      <c r="F51" s="85">
        <f>150</f>
        <v>150</v>
      </c>
      <c r="G51" s="85">
        <f>150</f>
        <v>150</v>
      </c>
      <c r="H51" s="85">
        <f>150</f>
        <v>150</v>
      </c>
      <c r="I51" s="85">
        <f>150</f>
        <v>150</v>
      </c>
      <c r="J51" s="85">
        <f>150</f>
        <v>150</v>
      </c>
      <c r="K51" s="85">
        <f>150</f>
        <v>150</v>
      </c>
      <c r="L51" s="85">
        <f>150</f>
        <v>150</v>
      </c>
      <c r="M51" s="85">
        <f>150</f>
        <v>150</v>
      </c>
      <c r="N51" s="85">
        <f>150</f>
        <v>150</v>
      </c>
      <c r="O51" s="122">
        <f>SUM(Budget_analyse[[#This Row],[janv-2019]:[déc-2019]])</f>
        <v>1900</v>
      </c>
    </row>
    <row r="52" spans="1:15" ht="15.75" x14ac:dyDescent="0.25">
      <c r="A52" s="3" t="s">
        <v>43</v>
      </c>
      <c r="B52" s="85">
        <f>250</f>
        <v>250</v>
      </c>
      <c r="C52" s="85">
        <f>0</f>
        <v>0</v>
      </c>
      <c r="D52" s="85">
        <f>0</f>
        <v>0</v>
      </c>
      <c r="E52" s="85">
        <f>0</f>
        <v>0</v>
      </c>
      <c r="F52" s="85">
        <f>0</f>
        <v>0</v>
      </c>
      <c r="G52" s="85">
        <f>0</f>
        <v>0</v>
      </c>
      <c r="H52" s="85">
        <f>0</f>
        <v>0</v>
      </c>
      <c r="I52" s="85">
        <f>0</f>
        <v>0</v>
      </c>
      <c r="J52" s="85">
        <f>0</f>
        <v>0</v>
      </c>
      <c r="K52" s="85">
        <f>0</f>
        <v>0</v>
      </c>
      <c r="L52" s="85">
        <f>0</f>
        <v>0</v>
      </c>
      <c r="M52" s="85">
        <f>0</f>
        <v>0</v>
      </c>
      <c r="N52" s="85">
        <f>0</f>
        <v>0</v>
      </c>
      <c r="O52" s="122">
        <f>SUM(Budget_analyse[[#This Row],[janv-2019]:[déc-2019]])</f>
        <v>250</v>
      </c>
    </row>
    <row r="53" spans="1:15" ht="15.75" x14ac:dyDescent="0.25">
      <c r="A53" s="3" t="s">
        <v>44</v>
      </c>
      <c r="B53" s="85">
        <v>0</v>
      </c>
      <c r="C53" s="85">
        <f>0</f>
        <v>0</v>
      </c>
      <c r="D53" s="85">
        <f>0</f>
        <v>0</v>
      </c>
      <c r="E53" s="85">
        <f>0</f>
        <v>0</v>
      </c>
      <c r="F53" s="85">
        <f>0</f>
        <v>0</v>
      </c>
      <c r="G53" s="85">
        <f>0</f>
        <v>0</v>
      </c>
      <c r="H53" s="85">
        <f>0</f>
        <v>0</v>
      </c>
      <c r="I53" s="85">
        <f>0</f>
        <v>0</v>
      </c>
      <c r="J53" s="85">
        <f>0</f>
        <v>0</v>
      </c>
      <c r="K53" s="85">
        <f>0</f>
        <v>0</v>
      </c>
      <c r="L53" s="85">
        <f>0</f>
        <v>0</v>
      </c>
      <c r="M53" s="85">
        <f>0</f>
        <v>0</v>
      </c>
      <c r="N53" s="85">
        <f>0</f>
        <v>0</v>
      </c>
      <c r="O53" s="122">
        <f>SUM(Budget_analyse[[#This Row],[janv-2019]:[déc-2019]])</f>
        <v>0</v>
      </c>
    </row>
    <row r="54" spans="1:15" ht="15.75" x14ac:dyDescent="0.25">
      <c r="A54" s="3" t="s">
        <v>45</v>
      </c>
      <c r="B54" s="85">
        <v>0</v>
      </c>
      <c r="C54" s="85">
        <f>50</f>
        <v>50</v>
      </c>
      <c r="D54" s="85">
        <f>50</f>
        <v>50</v>
      </c>
      <c r="E54" s="85">
        <f>50</f>
        <v>50</v>
      </c>
      <c r="F54" s="85">
        <f>50</f>
        <v>50</v>
      </c>
      <c r="G54" s="85">
        <f>50</f>
        <v>50</v>
      </c>
      <c r="H54" s="85">
        <f>50</f>
        <v>50</v>
      </c>
      <c r="I54" s="85">
        <f>50</f>
        <v>50</v>
      </c>
      <c r="J54" s="85">
        <f>50</f>
        <v>50</v>
      </c>
      <c r="K54" s="85">
        <f>50</f>
        <v>50</v>
      </c>
      <c r="L54" s="85">
        <f>50</f>
        <v>50</v>
      </c>
      <c r="M54" s="85">
        <f>50</f>
        <v>50</v>
      </c>
      <c r="N54" s="85">
        <f>50</f>
        <v>50</v>
      </c>
      <c r="O54" s="122">
        <f>SUM(Budget_analyse[[#This Row],[janv-2019]:[déc-2019]])</f>
        <v>550</v>
      </c>
    </row>
    <row r="55" spans="1:15" ht="15.75" x14ac:dyDescent="0.25">
      <c r="A55" s="3" t="s">
        <v>46</v>
      </c>
      <c r="B55" s="85">
        <v>0</v>
      </c>
      <c r="C55" s="85">
        <f>0</f>
        <v>0</v>
      </c>
      <c r="D55" s="85">
        <f>0</f>
        <v>0</v>
      </c>
      <c r="E55" s="85">
        <f>0</f>
        <v>0</v>
      </c>
      <c r="F55" s="85">
        <f>0</f>
        <v>0</v>
      </c>
      <c r="G55" s="85">
        <f>0</f>
        <v>0</v>
      </c>
      <c r="H55" s="85">
        <f>0</f>
        <v>0</v>
      </c>
      <c r="I55" s="85">
        <f>0</f>
        <v>0</v>
      </c>
      <c r="J55" s="85">
        <f>0</f>
        <v>0</v>
      </c>
      <c r="K55" s="85">
        <f>0</f>
        <v>0</v>
      </c>
      <c r="L55" s="85">
        <f>0</f>
        <v>0</v>
      </c>
      <c r="M55" s="85">
        <f>0</f>
        <v>0</v>
      </c>
      <c r="N55" s="85">
        <f>0</f>
        <v>0</v>
      </c>
      <c r="O55" s="122">
        <f>SUM(Budget_analyse[[#This Row],[janv-2019]:[déc-2019]])</f>
        <v>0</v>
      </c>
    </row>
    <row r="56" spans="1:15" ht="15.75" x14ac:dyDescent="0.25">
      <c r="A56" s="3" t="s">
        <v>47</v>
      </c>
      <c r="B56" s="85">
        <v>0</v>
      </c>
      <c r="C56" s="85">
        <f>450</f>
        <v>450</v>
      </c>
      <c r="D56" s="85">
        <f>450</f>
        <v>450</v>
      </c>
      <c r="E56" s="85">
        <f>450</f>
        <v>450</v>
      </c>
      <c r="F56" s="85">
        <f>450</f>
        <v>450</v>
      </c>
      <c r="G56" s="85">
        <f>450</f>
        <v>450</v>
      </c>
      <c r="H56" s="85">
        <f>450</f>
        <v>450</v>
      </c>
      <c r="I56" s="85">
        <f>450</f>
        <v>450</v>
      </c>
      <c r="J56" s="85">
        <f>450</f>
        <v>450</v>
      </c>
      <c r="K56" s="85">
        <f>450</f>
        <v>450</v>
      </c>
      <c r="L56" s="85">
        <f>450</f>
        <v>450</v>
      </c>
      <c r="M56" s="85">
        <f>450</f>
        <v>450</v>
      </c>
      <c r="N56" s="85">
        <f>450</f>
        <v>450</v>
      </c>
      <c r="O56" s="122">
        <f>SUM(Budget_analyse[[#This Row],[janv-2019]:[déc-2019]])</f>
        <v>4950</v>
      </c>
    </row>
    <row r="57" spans="1:15" ht="15.75" x14ac:dyDescent="0.25">
      <c r="A57" s="3" t="s">
        <v>48</v>
      </c>
      <c r="B57" s="85">
        <v>0</v>
      </c>
      <c r="C57" s="85">
        <f>0</f>
        <v>0</v>
      </c>
      <c r="D57" s="85">
        <f>0</f>
        <v>0</v>
      </c>
      <c r="E57" s="85">
        <f>0</f>
        <v>0</v>
      </c>
      <c r="F57" s="85">
        <f>0</f>
        <v>0</v>
      </c>
      <c r="G57" s="85">
        <f>0</f>
        <v>0</v>
      </c>
      <c r="H57" s="85">
        <f>0</f>
        <v>0</v>
      </c>
      <c r="I57" s="85">
        <f>0</f>
        <v>0</v>
      </c>
      <c r="J57" s="85">
        <f>0</f>
        <v>0</v>
      </c>
      <c r="K57" s="85">
        <f>0</f>
        <v>0</v>
      </c>
      <c r="L57" s="85">
        <f>0</f>
        <v>0</v>
      </c>
      <c r="M57" s="85">
        <f>0</f>
        <v>0</v>
      </c>
      <c r="N57" s="85">
        <f>0</f>
        <v>0</v>
      </c>
      <c r="O57" s="122">
        <f>SUM(Budget_analyse[[#This Row],[janv-2019]:[déc-2019]])</f>
        <v>0</v>
      </c>
    </row>
    <row r="58" spans="1:15" ht="15.75" x14ac:dyDescent="0.25">
      <c r="A58" s="3" t="s">
        <v>49</v>
      </c>
      <c r="B58" s="85">
        <v>0</v>
      </c>
      <c r="C58" s="85">
        <f>0</f>
        <v>0</v>
      </c>
      <c r="D58" s="85">
        <f>0</f>
        <v>0</v>
      </c>
      <c r="E58" s="85">
        <f>0</f>
        <v>0</v>
      </c>
      <c r="F58" s="85">
        <f>0</f>
        <v>0</v>
      </c>
      <c r="G58" s="85">
        <f>0</f>
        <v>0</v>
      </c>
      <c r="H58" s="85">
        <f>0</f>
        <v>0</v>
      </c>
      <c r="I58" s="85">
        <f>0</f>
        <v>0</v>
      </c>
      <c r="J58" s="85">
        <f>0</f>
        <v>0</v>
      </c>
      <c r="K58" s="85">
        <f>0</f>
        <v>0</v>
      </c>
      <c r="L58" s="85">
        <f>0</f>
        <v>0</v>
      </c>
      <c r="M58" s="85">
        <f>0</f>
        <v>0</v>
      </c>
      <c r="N58" s="85">
        <f>0</f>
        <v>0</v>
      </c>
      <c r="O58" s="122">
        <f>SUM(Budget_analyse[[#This Row],[janv-2019]:[déc-2019]])</f>
        <v>0</v>
      </c>
    </row>
    <row r="59" spans="1:15" ht="15.75" x14ac:dyDescent="0.25">
      <c r="A59" s="3" t="s">
        <v>50</v>
      </c>
      <c r="B59" s="85">
        <v>0</v>
      </c>
      <c r="C59" s="85">
        <f>0</f>
        <v>0</v>
      </c>
      <c r="D59" s="85">
        <f>0</f>
        <v>0</v>
      </c>
      <c r="E59" s="85">
        <f>0</f>
        <v>0</v>
      </c>
      <c r="F59" s="85">
        <f>0</f>
        <v>0</v>
      </c>
      <c r="G59" s="85">
        <f>0</f>
        <v>0</v>
      </c>
      <c r="H59" s="85">
        <f>0</f>
        <v>0</v>
      </c>
      <c r="I59" s="85">
        <f>0</f>
        <v>0</v>
      </c>
      <c r="J59" s="85">
        <f>0</f>
        <v>0</v>
      </c>
      <c r="K59" s="85">
        <f>0</f>
        <v>0</v>
      </c>
      <c r="L59" s="85">
        <f>0</f>
        <v>0</v>
      </c>
      <c r="M59" s="85">
        <f>0</f>
        <v>0</v>
      </c>
      <c r="N59" s="85">
        <f>0</f>
        <v>0</v>
      </c>
      <c r="O59" s="122">
        <f>SUM(Budget_analyse[[#This Row],[janv-2019]:[déc-2019]])</f>
        <v>0</v>
      </c>
    </row>
    <row r="60" spans="1:15" ht="15.75" x14ac:dyDescent="0.25">
      <c r="A60" s="3" t="s">
        <v>51</v>
      </c>
      <c r="B60" s="85">
        <v>0</v>
      </c>
      <c r="C60" s="85">
        <f>0</f>
        <v>0</v>
      </c>
      <c r="D60" s="85">
        <f>0</f>
        <v>0</v>
      </c>
      <c r="E60" s="85">
        <f>0</f>
        <v>0</v>
      </c>
      <c r="F60" s="85">
        <f>0</f>
        <v>0</v>
      </c>
      <c r="G60" s="85">
        <f>0</f>
        <v>0</v>
      </c>
      <c r="H60" s="85">
        <f>0</f>
        <v>0</v>
      </c>
      <c r="I60" s="85">
        <f>0</f>
        <v>0</v>
      </c>
      <c r="J60" s="85">
        <f>0</f>
        <v>0</v>
      </c>
      <c r="K60" s="85">
        <f>0</f>
        <v>0</v>
      </c>
      <c r="L60" s="85">
        <f>0</f>
        <v>0</v>
      </c>
      <c r="M60" s="85">
        <f>0</f>
        <v>0</v>
      </c>
      <c r="N60" s="85">
        <f>0</f>
        <v>0</v>
      </c>
      <c r="O60" s="122">
        <f>SUM(Budget_analyse[[#This Row],[janv-2019]:[déc-2019]])</f>
        <v>0</v>
      </c>
    </row>
    <row r="61" spans="1:15" ht="15.75" x14ac:dyDescent="0.25">
      <c r="A61" s="3" t="s">
        <v>66</v>
      </c>
      <c r="B61" s="85">
        <v>0</v>
      </c>
      <c r="C61" s="85">
        <f>0</f>
        <v>0</v>
      </c>
      <c r="D61" s="85">
        <f>0</f>
        <v>0</v>
      </c>
      <c r="E61" s="85">
        <f>0</f>
        <v>0</v>
      </c>
      <c r="F61" s="85">
        <f>0</f>
        <v>0</v>
      </c>
      <c r="G61" s="85">
        <f>0</f>
        <v>0</v>
      </c>
      <c r="H61" s="85">
        <f>0</f>
        <v>0</v>
      </c>
      <c r="I61" s="85">
        <f>0</f>
        <v>0</v>
      </c>
      <c r="J61" s="85">
        <f>0</f>
        <v>0</v>
      </c>
      <c r="K61" s="85">
        <f>0</f>
        <v>0</v>
      </c>
      <c r="L61" s="85">
        <f>0</f>
        <v>0</v>
      </c>
      <c r="M61" s="85">
        <f>0</f>
        <v>0</v>
      </c>
      <c r="N61" s="85">
        <f>0</f>
        <v>0</v>
      </c>
      <c r="O61" s="122">
        <f>SUM(Budget_analyse[[#This Row],[janv-2019]:[déc-2019]])</f>
        <v>0</v>
      </c>
    </row>
    <row r="62" spans="1:15" ht="15.75" x14ac:dyDescent="0.25">
      <c r="A62" s="3" t="s">
        <v>52</v>
      </c>
      <c r="B62" s="85">
        <v>0</v>
      </c>
      <c r="C62" s="85">
        <f>0</f>
        <v>0</v>
      </c>
      <c r="D62" s="85">
        <f>0</f>
        <v>0</v>
      </c>
      <c r="E62" s="85">
        <f>0</f>
        <v>0</v>
      </c>
      <c r="F62" s="85">
        <f>0</f>
        <v>0</v>
      </c>
      <c r="G62" s="85">
        <f>0</f>
        <v>0</v>
      </c>
      <c r="H62" s="85">
        <f>0</f>
        <v>0</v>
      </c>
      <c r="I62" s="85">
        <f>0</f>
        <v>0</v>
      </c>
      <c r="J62" s="85">
        <f>0</f>
        <v>0</v>
      </c>
      <c r="K62" s="85">
        <f>0</f>
        <v>0</v>
      </c>
      <c r="L62" s="85">
        <f>0</f>
        <v>0</v>
      </c>
      <c r="M62" s="85">
        <f>0</f>
        <v>0</v>
      </c>
      <c r="N62" s="85">
        <f>0</f>
        <v>0</v>
      </c>
      <c r="O62" s="122">
        <f>SUM(Budget_analyse[[#This Row],[janv-2019]:[déc-2019]])</f>
        <v>0</v>
      </c>
    </row>
    <row r="63" spans="1:15" ht="15.75" x14ac:dyDescent="0.25">
      <c r="A63" s="7" t="s">
        <v>53</v>
      </c>
      <c r="B63" s="89">
        <f>SUM(B32:B62)</f>
        <v>1105</v>
      </c>
      <c r="C63" s="89">
        <f t="shared" ref="C63:O63" si="17">SUM(C32:C62)</f>
        <v>1190</v>
      </c>
      <c r="D63" s="89">
        <f t="shared" si="17"/>
        <v>1190</v>
      </c>
      <c r="E63" s="89">
        <f t="shared" si="17"/>
        <v>1190</v>
      </c>
      <c r="F63" s="89">
        <f t="shared" si="17"/>
        <v>1190</v>
      </c>
      <c r="G63" s="89">
        <f t="shared" si="17"/>
        <v>1190</v>
      </c>
      <c r="H63" s="89">
        <f t="shared" si="17"/>
        <v>1190</v>
      </c>
      <c r="I63" s="89">
        <f t="shared" si="17"/>
        <v>1190</v>
      </c>
      <c r="J63" s="89">
        <f t="shared" si="17"/>
        <v>1190</v>
      </c>
      <c r="K63" s="89">
        <f t="shared" si="17"/>
        <v>1190</v>
      </c>
      <c r="L63" s="89">
        <f t="shared" si="17"/>
        <v>1190</v>
      </c>
      <c r="M63" s="89">
        <f t="shared" si="17"/>
        <v>1190</v>
      </c>
      <c r="N63" s="89">
        <f t="shared" ref="N63" si="18">SUM(N32:N62)</f>
        <v>1190</v>
      </c>
      <c r="O63" s="126">
        <f t="shared" si="17"/>
        <v>14195</v>
      </c>
    </row>
    <row r="64" spans="1:15" ht="15.75" x14ac:dyDescent="0.25">
      <c r="A64" s="8" t="s">
        <v>54</v>
      </c>
      <c r="B64" s="90">
        <f t="shared" ref="B64" si="19">(B30)-(B63)</f>
        <v>-1083</v>
      </c>
      <c r="C64" s="90">
        <f t="shared" ref="C64" si="20">(C30)-(C63)</f>
        <v>-1190</v>
      </c>
      <c r="D64" s="90">
        <f t="shared" ref="D64" si="21">(D30)-(D63)</f>
        <v>3300</v>
      </c>
      <c r="E64" s="90">
        <f t="shared" ref="E64" si="22">(E30)-(E63)</f>
        <v>3330</v>
      </c>
      <c r="F64" s="90">
        <f t="shared" ref="F64" si="23">(F30)-(F63)</f>
        <v>1310</v>
      </c>
      <c r="G64" s="90">
        <f t="shared" ref="G64" si="24">(G30)-(G63)</f>
        <v>-1190</v>
      </c>
      <c r="H64" s="90">
        <f t="shared" ref="H64" si="25">(H30)-(H63)</f>
        <v>-1190</v>
      </c>
      <c r="I64" s="90">
        <f t="shared" ref="I64" si="26">(I30)-(I63)</f>
        <v>-1190</v>
      </c>
      <c r="J64" s="90">
        <f t="shared" ref="J64" si="27">(J30)-(J63)</f>
        <v>60</v>
      </c>
      <c r="K64" s="90">
        <f t="shared" ref="K64" si="28">(K30)-(K63)</f>
        <v>-1190</v>
      </c>
      <c r="L64" s="90">
        <f t="shared" ref="L64" si="29">(L30)-(L63)</f>
        <v>-440</v>
      </c>
      <c r="M64" s="90">
        <f t="shared" ref="M64:N64" si="30">(M30)-(M63)</f>
        <v>-440</v>
      </c>
      <c r="N64" s="90">
        <f t="shared" si="30"/>
        <v>-1190</v>
      </c>
      <c r="O64" s="127">
        <f t="shared" ref="O64" si="31">(O30)-(O63)</f>
        <v>87</v>
      </c>
    </row>
    <row r="65" spans="1:15" ht="15.75" x14ac:dyDescent="0.25">
      <c r="A65" s="3" t="s">
        <v>55</v>
      </c>
      <c r="B65" s="85"/>
      <c r="C65" s="85"/>
      <c r="D65" s="85"/>
      <c r="E65" s="85"/>
      <c r="F65" s="85"/>
      <c r="G65" s="85"/>
      <c r="H65" s="85"/>
      <c r="I65" s="85"/>
      <c r="J65" s="85"/>
      <c r="K65" s="85"/>
      <c r="L65" s="85"/>
      <c r="M65" s="85"/>
      <c r="N65" s="85"/>
      <c r="O65" s="122"/>
    </row>
    <row r="66" spans="1:15" ht="15.75" x14ac:dyDescent="0.25">
      <c r="A66" s="3" t="s">
        <v>56</v>
      </c>
      <c r="B66" s="85">
        <v>0</v>
      </c>
      <c r="C66" s="85">
        <f>0</f>
        <v>0</v>
      </c>
      <c r="D66" s="85">
        <f>0</f>
        <v>0</v>
      </c>
      <c r="E66" s="85">
        <f>0</f>
        <v>0</v>
      </c>
      <c r="F66" s="85">
        <f>0</f>
        <v>0</v>
      </c>
      <c r="G66" s="85">
        <f>0</f>
        <v>0</v>
      </c>
      <c r="H66" s="85">
        <f>0</f>
        <v>0</v>
      </c>
      <c r="I66" s="85">
        <f>0</f>
        <v>0</v>
      </c>
      <c r="J66" s="85">
        <f>0</f>
        <v>0</v>
      </c>
      <c r="K66" s="85">
        <f>0</f>
        <v>0</v>
      </c>
      <c r="L66" s="85">
        <f>0</f>
        <v>0</v>
      </c>
      <c r="M66" s="85">
        <f>0</f>
        <v>0</v>
      </c>
      <c r="N66" s="85">
        <f>0</f>
        <v>0</v>
      </c>
      <c r="O66" s="122">
        <f>SUM(Budget_analyse[[#This Row],[janv-2019]:[déc-2019]])</f>
        <v>0</v>
      </c>
    </row>
    <row r="67" spans="1:15" ht="15.75" x14ac:dyDescent="0.25">
      <c r="A67" s="3" t="s">
        <v>57</v>
      </c>
      <c r="B67" s="85">
        <v>0</v>
      </c>
      <c r="C67" s="85">
        <f>0</f>
        <v>0</v>
      </c>
      <c r="D67" s="85">
        <f>0</f>
        <v>0</v>
      </c>
      <c r="E67" s="85">
        <f>0</f>
        <v>0</v>
      </c>
      <c r="F67" s="85">
        <f>0</f>
        <v>0</v>
      </c>
      <c r="G67" s="85">
        <f>0</f>
        <v>0</v>
      </c>
      <c r="H67" s="85">
        <f>0</f>
        <v>0</v>
      </c>
      <c r="I67" s="85">
        <f>0</f>
        <v>0</v>
      </c>
      <c r="J67" s="85">
        <f>0</f>
        <v>0</v>
      </c>
      <c r="K67" s="85">
        <f>0</f>
        <v>0</v>
      </c>
      <c r="L67" s="85">
        <f>0</f>
        <v>0</v>
      </c>
      <c r="M67" s="85">
        <f>0</f>
        <v>0</v>
      </c>
      <c r="N67" s="85">
        <f>0</f>
        <v>0</v>
      </c>
      <c r="O67" s="122">
        <f>SUM(Budget_analyse[[#This Row],[janv-2019]:[déc-2019]])</f>
        <v>0</v>
      </c>
    </row>
    <row r="68" spans="1:15" ht="15.75" x14ac:dyDescent="0.25">
      <c r="A68" s="3" t="s">
        <v>58</v>
      </c>
      <c r="B68" s="85">
        <v>0</v>
      </c>
      <c r="C68" s="85">
        <f>0</f>
        <v>0</v>
      </c>
      <c r="D68" s="85">
        <f>0</f>
        <v>0</v>
      </c>
      <c r="E68" s="85">
        <f>0</f>
        <v>0</v>
      </c>
      <c r="F68" s="85">
        <f>0</f>
        <v>0</v>
      </c>
      <c r="G68" s="85">
        <f>0</f>
        <v>0</v>
      </c>
      <c r="H68" s="85">
        <f>0</f>
        <v>0</v>
      </c>
      <c r="I68" s="85">
        <f>0</f>
        <v>0</v>
      </c>
      <c r="J68" s="85">
        <f>0</f>
        <v>0</v>
      </c>
      <c r="K68" s="85">
        <f>0</f>
        <v>0</v>
      </c>
      <c r="L68" s="85">
        <f>0</f>
        <v>0</v>
      </c>
      <c r="M68" s="85">
        <f>0</f>
        <v>0</v>
      </c>
      <c r="N68" s="85">
        <f>0</f>
        <v>0</v>
      </c>
      <c r="O68" s="122">
        <f>SUM(Budget_analyse[[#This Row],[janv-2019]:[déc-2019]])</f>
        <v>0</v>
      </c>
    </row>
    <row r="69" spans="1:15" ht="15.75" x14ac:dyDescent="0.25">
      <c r="A69" s="8" t="s">
        <v>59</v>
      </c>
      <c r="B69" s="90">
        <f>SUM(B66:B68)</f>
        <v>0</v>
      </c>
      <c r="C69" s="90">
        <f t="shared" ref="C69:O69" si="32">SUM(C66:C68)</f>
        <v>0</v>
      </c>
      <c r="D69" s="90">
        <f t="shared" si="32"/>
        <v>0</v>
      </c>
      <c r="E69" s="90">
        <f t="shared" si="32"/>
        <v>0</v>
      </c>
      <c r="F69" s="90">
        <f t="shared" si="32"/>
        <v>0</v>
      </c>
      <c r="G69" s="90">
        <f t="shared" si="32"/>
        <v>0</v>
      </c>
      <c r="H69" s="90">
        <f t="shared" si="32"/>
        <v>0</v>
      </c>
      <c r="I69" s="90">
        <f t="shared" si="32"/>
        <v>0</v>
      </c>
      <c r="J69" s="90">
        <f t="shared" si="32"/>
        <v>0</v>
      </c>
      <c r="K69" s="90">
        <f t="shared" si="32"/>
        <v>0</v>
      </c>
      <c r="L69" s="90">
        <f t="shared" si="32"/>
        <v>0</v>
      </c>
      <c r="M69" s="90">
        <f t="shared" si="32"/>
        <v>0</v>
      </c>
      <c r="N69" s="90">
        <f t="shared" ref="N69" si="33">SUM(N66:N68)</f>
        <v>0</v>
      </c>
      <c r="O69" s="127">
        <f t="shared" si="32"/>
        <v>0</v>
      </c>
    </row>
    <row r="70" spans="1:15" ht="15.75" x14ac:dyDescent="0.25">
      <c r="A70" s="3" t="s">
        <v>60</v>
      </c>
      <c r="B70" s="85"/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122"/>
    </row>
    <row r="71" spans="1:15" ht="15.75" x14ac:dyDescent="0.25">
      <c r="A71" s="3" t="s">
        <v>61</v>
      </c>
      <c r="B71" s="85">
        <v>0</v>
      </c>
      <c r="C71" s="85">
        <f>250</f>
        <v>250</v>
      </c>
      <c r="D71" s="85">
        <f>250</f>
        <v>250</v>
      </c>
      <c r="E71" s="85">
        <f>250</f>
        <v>250</v>
      </c>
      <c r="F71" s="85">
        <f>250</f>
        <v>250</v>
      </c>
      <c r="G71" s="85">
        <f>250</f>
        <v>250</v>
      </c>
      <c r="H71" s="85">
        <f>250</f>
        <v>250</v>
      </c>
      <c r="I71" s="85">
        <f>250</f>
        <v>250</v>
      </c>
      <c r="J71" s="85">
        <f>250</f>
        <v>250</v>
      </c>
      <c r="K71" s="85">
        <f>250</f>
        <v>250</v>
      </c>
      <c r="L71" s="85">
        <f>250</f>
        <v>250</v>
      </c>
      <c r="M71" s="85">
        <f>250</f>
        <v>250</v>
      </c>
      <c r="N71" s="85">
        <f>250</f>
        <v>250</v>
      </c>
      <c r="O71" s="122">
        <f>SUM(Budget_analyse[[#This Row],[janv-2019]:[déc-2019]])</f>
        <v>2750</v>
      </c>
    </row>
    <row r="72" spans="1:15" ht="15.75" x14ac:dyDescent="0.25">
      <c r="A72" s="3" t="s">
        <v>62</v>
      </c>
      <c r="B72" s="85">
        <v>0</v>
      </c>
      <c r="C72" s="85">
        <f>0</f>
        <v>0</v>
      </c>
      <c r="D72" s="85">
        <f>0</f>
        <v>0</v>
      </c>
      <c r="E72" s="85">
        <f>0</f>
        <v>0</v>
      </c>
      <c r="F72" s="85">
        <f>0</f>
        <v>0</v>
      </c>
      <c r="G72" s="85">
        <f>0</f>
        <v>0</v>
      </c>
      <c r="H72" s="85">
        <f>0</f>
        <v>0</v>
      </c>
      <c r="I72" s="85">
        <f>0</f>
        <v>0</v>
      </c>
      <c r="J72" s="85">
        <f>0</f>
        <v>0</v>
      </c>
      <c r="K72" s="85">
        <f>0</f>
        <v>0</v>
      </c>
      <c r="L72" s="85">
        <f>0</f>
        <v>0</v>
      </c>
      <c r="M72" s="85">
        <f>0</f>
        <v>0</v>
      </c>
      <c r="N72" s="85">
        <f>0</f>
        <v>0</v>
      </c>
      <c r="O72" s="122">
        <f>SUM(Budget_analyse[[#This Row],[janv-2019]:[déc-2019]])</f>
        <v>0</v>
      </c>
    </row>
    <row r="73" spans="1:15" ht="15.75" x14ac:dyDescent="0.25">
      <c r="A73" s="7" t="s">
        <v>63</v>
      </c>
      <c r="B73" s="89">
        <f>SUM(B71:B72)</f>
        <v>0</v>
      </c>
      <c r="C73" s="89">
        <f t="shared" ref="C73:O73" si="34">SUM(C71:C72)</f>
        <v>250</v>
      </c>
      <c r="D73" s="89">
        <f t="shared" si="34"/>
        <v>250</v>
      </c>
      <c r="E73" s="89">
        <f t="shared" si="34"/>
        <v>250</v>
      </c>
      <c r="F73" s="89">
        <f t="shared" si="34"/>
        <v>250</v>
      </c>
      <c r="G73" s="89">
        <f t="shared" si="34"/>
        <v>250</v>
      </c>
      <c r="H73" s="89">
        <f t="shared" si="34"/>
        <v>250</v>
      </c>
      <c r="I73" s="89">
        <f t="shared" si="34"/>
        <v>250</v>
      </c>
      <c r="J73" s="89">
        <f t="shared" si="34"/>
        <v>250</v>
      </c>
      <c r="K73" s="89">
        <f t="shared" si="34"/>
        <v>250</v>
      </c>
      <c r="L73" s="89">
        <f t="shared" si="34"/>
        <v>250</v>
      </c>
      <c r="M73" s="89">
        <f t="shared" si="34"/>
        <v>250</v>
      </c>
      <c r="N73" s="89">
        <f t="shared" ref="N73" si="35">SUM(N71:N72)</f>
        <v>250</v>
      </c>
      <c r="O73" s="126">
        <f t="shared" si="34"/>
        <v>2750</v>
      </c>
    </row>
    <row r="74" spans="1:15" ht="15.75" x14ac:dyDescent="0.25">
      <c r="A74" s="3" t="s">
        <v>64</v>
      </c>
      <c r="B74" s="91">
        <f t="shared" ref="B74:M74" si="36">(B69)-(B73)</f>
        <v>0</v>
      </c>
      <c r="C74" s="91">
        <f t="shared" si="36"/>
        <v>-250</v>
      </c>
      <c r="D74" s="91">
        <f t="shared" si="36"/>
        <v>-250</v>
      </c>
      <c r="E74" s="91">
        <f t="shared" si="36"/>
        <v>-250</v>
      </c>
      <c r="F74" s="91">
        <f t="shared" si="36"/>
        <v>-250</v>
      </c>
      <c r="G74" s="91">
        <f t="shared" si="36"/>
        <v>-250</v>
      </c>
      <c r="H74" s="91">
        <f t="shared" si="36"/>
        <v>-250</v>
      </c>
      <c r="I74" s="91">
        <f t="shared" si="36"/>
        <v>-250</v>
      </c>
      <c r="J74" s="91">
        <f t="shared" si="36"/>
        <v>-250</v>
      </c>
      <c r="K74" s="91">
        <f t="shared" si="36"/>
        <v>-250</v>
      </c>
      <c r="L74" s="91">
        <f t="shared" si="36"/>
        <v>-250</v>
      </c>
      <c r="M74" s="91">
        <f t="shared" si="36"/>
        <v>-250</v>
      </c>
      <c r="N74" s="91">
        <f t="shared" ref="N74" si="37">(N69)-(N73)</f>
        <v>-250</v>
      </c>
      <c r="O74" s="122">
        <f>SUM(Budget_analyse[[#This Row],[janv-2019]:[déc-2019]])</f>
        <v>-2750</v>
      </c>
    </row>
    <row r="75" spans="1:15" ht="15.75" x14ac:dyDescent="0.25">
      <c r="A75" s="84" t="s">
        <v>65</v>
      </c>
      <c r="B75" s="92">
        <f t="shared" ref="B75:M75" si="38">(B64)+(B74)</f>
        <v>-1083</v>
      </c>
      <c r="C75" s="92">
        <f t="shared" si="38"/>
        <v>-1440</v>
      </c>
      <c r="D75" s="92">
        <f t="shared" si="38"/>
        <v>3050</v>
      </c>
      <c r="E75" s="92">
        <f t="shared" si="38"/>
        <v>3080</v>
      </c>
      <c r="F75" s="92">
        <f t="shared" si="38"/>
        <v>1060</v>
      </c>
      <c r="G75" s="92">
        <f t="shared" si="38"/>
        <v>-1440</v>
      </c>
      <c r="H75" s="92">
        <f t="shared" si="38"/>
        <v>-1440</v>
      </c>
      <c r="I75" s="92">
        <f t="shared" si="38"/>
        <v>-1440</v>
      </c>
      <c r="J75" s="92">
        <f t="shared" si="38"/>
        <v>-190</v>
      </c>
      <c r="K75" s="92">
        <f t="shared" si="38"/>
        <v>-1440</v>
      </c>
      <c r="L75" s="92">
        <f t="shared" si="38"/>
        <v>-690</v>
      </c>
      <c r="M75" s="92">
        <f t="shared" si="38"/>
        <v>-690</v>
      </c>
      <c r="N75" s="92">
        <f t="shared" ref="N75" si="39">(N64)+(N74)</f>
        <v>-1440</v>
      </c>
      <c r="O75" s="128">
        <f>SUM(Budget_analyse[[#This Row],[janv-2019]:[déc-2019]])</f>
        <v>-2663</v>
      </c>
    </row>
    <row r="76" spans="1:15" x14ac:dyDescent="0.25">
      <c r="A76" s="1"/>
      <c r="B76" s="93"/>
      <c r="C76" s="93"/>
      <c r="D76" s="93"/>
      <c r="E76" s="93"/>
      <c r="F76" s="93"/>
      <c r="G76" s="93"/>
      <c r="H76" s="93"/>
      <c r="I76" s="93"/>
      <c r="J76" s="93"/>
      <c r="K76" s="93"/>
      <c r="L76" s="93"/>
      <c r="M76" s="93"/>
      <c r="N76" s="93"/>
    </row>
    <row r="79" spans="1:15" x14ac:dyDescent="0.25">
      <c r="A79" s="33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</row>
  </sheetData>
  <mergeCells count="6">
    <mergeCell ref="T6:V6"/>
    <mergeCell ref="A79:N79"/>
    <mergeCell ref="A1:N1"/>
    <mergeCell ref="A2:N2"/>
    <mergeCell ref="Q6:S6"/>
    <mergeCell ref="Q8:S8"/>
  </mergeCells>
  <phoneticPr fontId="13" type="noConversion"/>
  <conditionalFormatting sqref="B64:M64 B30:M30 O30 O64">
    <cfRule type="cellIs" dxfId="8" priority="5" operator="lessThan">
      <formula>0</formula>
    </cfRule>
    <cfRule type="cellIs" dxfId="7" priority="6" operator="greaterThan">
      <formula>0</formula>
    </cfRule>
  </conditionalFormatting>
  <conditionalFormatting sqref="N64 N30">
    <cfRule type="cellIs" dxfId="6" priority="1" operator="lessThan">
      <formula>0</formula>
    </cfRule>
    <cfRule type="cellIs" dxfId="5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33"/>
  <sheetViews>
    <sheetView topLeftCell="A7" workbookViewId="0">
      <selection activeCell="L26" sqref="L26"/>
    </sheetView>
  </sheetViews>
  <sheetFormatPr baseColWidth="10" defaultColWidth="11.42578125" defaultRowHeight="15" x14ac:dyDescent="0.25"/>
  <cols>
    <col min="1" max="1" width="11.42578125" style="14"/>
    <col min="2" max="2" width="11.5703125" style="14" customWidth="1"/>
    <col min="3" max="3" width="13" style="14" customWidth="1"/>
    <col min="4" max="4" width="14.5703125" style="14" customWidth="1"/>
    <col min="5" max="5" width="17.28515625" style="14" customWidth="1"/>
    <col min="6" max="16384" width="11.42578125" style="14"/>
  </cols>
  <sheetData>
    <row r="2" spans="2:5" s="15" customFormat="1" x14ac:dyDescent="0.25">
      <c r="B2" s="129">
        <v>2019</v>
      </c>
      <c r="C2" s="129"/>
      <c r="D2" s="129"/>
      <c r="E2" s="129"/>
    </row>
    <row r="3" spans="2:5" ht="15.75" thickBot="1" x14ac:dyDescent="0.3">
      <c r="B3"/>
      <c r="C3"/>
      <c r="D3"/>
      <c r="E3"/>
    </row>
    <row r="4" spans="2:5" s="21" customFormat="1" ht="30.75" thickBot="1" x14ac:dyDescent="0.3">
      <c r="B4" s="57" t="s">
        <v>98</v>
      </c>
      <c r="C4" s="58" t="s">
        <v>99</v>
      </c>
      <c r="D4" s="58" t="s">
        <v>79</v>
      </c>
      <c r="E4" s="59" t="s">
        <v>80</v>
      </c>
    </row>
    <row r="5" spans="2:5" s="21" customFormat="1" x14ac:dyDescent="0.25">
      <c r="B5" s="60">
        <v>43436</v>
      </c>
      <c r="C5" s="61">
        <v>43449</v>
      </c>
      <c r="D5" s="53">
        <f t="array" ref="D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5" s="53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6" spans="2:5" s="21" customFormat="1" x14ac:dyDescent="0.25">
      <c r="B6" s="62">
        <v>43450</v>
      </c>
      <c r="C6" s="63">
        <v>43463</v>
      </c>
      <c r="D6" s="54">
        <f t="array" ref="D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6" s="54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7" spans="2:5" s="21" customFormat="1" x14ac:dyDescent="0.25">
      <c r="B7" s="62">
        <v>43464</v>
      </c>
      <c r="C7" s="63">
        <v>43477</v>
      </c>
      <c r="D7" s="54">
        <f t="array" ref="D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7" s="54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8" spans="2:5" s="21" customFormat="1" x14ac:dyDescent="0.25">
      <c r="B8" s="62">
        <v>43478</v>
      </c>
      <c r="C8" s="63">
        <v>43491</v>
      </c>
      <c r="D8" s="54">
        <f t="array" ref="D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8" s="54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9" spans="2:5" s="21" customFormat="1" x14ac:dyDescent="0.25">
      <c r="B9" s="62">
        <v>43492</v>
      </c>
      <c r="C9" s="63">
        <v>43505</v>
      </c>
      <c r="D9" s="54">
        <f t="array" ref="D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9" s="54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0" spans="2:5" s="21" customFormat="1" x14ac:dyDescent="0.25">
      <c r="B10" s="62">
        <v>43506</v>
      </c>
      <c r="C10" s="63">
        <v>43519</v>
      </c>
      <c r="D10" s="54">
        <f t="array" ref="D1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0" s="54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1" spans="2:5" x14ac:dyDescent="0.25">
      <c r="B11" s="62">
        <v>43520</v>
      </c>
      <c r="C11" s="63">
        <v>43533</v>
      </c>
      <c r="D11" s="54">
        <f t="array" ref="D1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1500</v>
      </c>
      <c r="E11" s="54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2" spans="2:5" x14ac:dyDescent="0.25">
      <c r="B12" s="62">
        <v>43534</v>
      </c>
      <c r="C12" s="63">
        <v>43547</v>
      </c>
      <c r="D12" s="55">
        <f t="array" ref="D1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2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3" spans="2:5" x14ac:dyDescent="0.25">
      <c r="B13" s="62">
        <v>43548</v>
      </c>
      <c r="C13" s="63">
        <v>43561</v>
      </c>
      <c r="D13" s="55">
        <f t="array" ref="D1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3000</v>
      </c>
      <c r="E13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10000</v>
      </c>
    </row>
    <row r="14" spans="2:5" x14ac:dyDescent="0.25">
      <c r="B14" s="62">
        <v>43562</v>
      </c>
      <c r="C14" s="63">
        <v>43575</v>
      </c>
      <c r="D14" s="55">
        <f t="array" ref="D1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2500</v>
      </c>
      <c r="E14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5" spans="2:5" x14ac:dyDescent="0.25">
      <c r="B15" s="62">
        <v>43576</v>
      </c>
      <c r="C15" s="63">
        <v>43589</v>
      </c>
      <c r="D15" s="55">
        <f t="array" ref="D1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3500</v>
      </c>
      <c r="E15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6" spans="2:5" x14ac:dyDescent="0.25">
      <c r="B16" s="62">
        <v>43590</v>
      </c>
      <c r="C16" s="63">
        <v>43603</v>
      </c>
      <c r="D16" s="55">
        <f t="array" ref="D1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6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7" spans="2:5" x14ac:dyDescent="0.25">
      <c r="B17" s="62">
        <v>43604</v>
      </c>
      <c r="C17" s="63">
        <v>43617</v>
      </c>
      <c r="D17" s="55">
        <f t="array" ref="D1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7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5000</v>
      </c>
    </row>
    <row r="18" spans="2:5" x14ac:dyDescent="0.25">
      <c r="B18" s="62">
        <v>43618</v>
      </c>
      <c r="C18" s="63">
        <v>43631</v>
      </c>
      <c r="D18" s="55">
        <f t="array" ref="D1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8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9" spans="2:5" x14ac:dyDescent="0.25">
      <c r="B19" s="62">
        <v>43632</v>
      </c>
      <c r="C19" s="63">
        <v>43645</v>
      </c>
      <c r="D19" s="55">
        <f t="array" ref="D1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9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0" spans="2:5" x14ac:dyDescent="0.25">
      <c r="B20" s="62">
        <v>43646</v>
      </c>
      <c r="C20" s="63">
        <v>43659</v>
      </c>
      <c r="D20" s="55">
        <f t="array" ref="D2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0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1" spans="2:5" x14ac:dyDescent="0.25">
      <c r="B21" s="62">
        <v>43660</v>
      </c>
      <c r="C21" s="63">
        <v>43673</v>
      </c>
      <c r="D21" s="55">
        <f t="array" ref="D2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1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2" spans="2:5" x14ac:dyDescent="0.25">
      <c r="B22" s="62">
        <v>43674</v>
      </c>
      <c r="C22" s="63">
        <v>43687</v>
      </c>
      <c r="D22" s="55">
        <f t="array" ref="D2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2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3" spans="2:5" x14ac:dyDescent="0.25">
      <c r="B23" s="62">
        <v>43688</v>
      </c>
      <c r="C23" s="63">
        <v>43701</v>
      </c>
      <c r="D23" s="55">
        <f t="array" ref="D2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3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4" spans="2:5" x14ac:dyDescent="0.25">
      <c r="B24" s="62">
        <v>43702</v>
      </c>
      <c r="C24" s="63">
        <v>43715</v>
      </c>
      <c r="D24" s="55">
        <f t="array" ref="D2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4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5" spans="2:5" x14ac:dyDescent="0.25">
      <c r="B25" s="62">
        <v>43716</v>
      </c>
      <c r="C25" s="63">
        <v>43729</v>
      </c>
      <c r="D25" s="55">
        <f t="array" ref="D2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5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6" spans="2:5" x14ac:dyDescent="0.25">
      <c r="B26" s="62">
        <v>43730</v>
      </c>
      <c r="C26" s="63">
        <v>43743</v>
      </c>
      <c r="D26" s="55">
        <f t="array" ref="D2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1250</v>
      </c>
      <c r="E26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7" spans="2:5" x14ac:dyDescent="0.25">
      <c r="B27" s="62">
        <v>43744</v>
      </c>
      <c r="C27" s="63">
        <v>43757</v>
      </c>
      <c r="D27" s="55">
        <f t="array" ref="D2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7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8" spans="2:5" x14ac:dyDescent="0.25">
      <c r="B28" s="62">
        <v>43758</v>
      </c>
      <c r="C28" s="63">
        <v>43771</v>
      </c>
      <c r="D28" s="55">
        <f t="array" ref="D2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8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9" spans="2:5" x14ac:dyDescent="0.25">
      <c r="B29" s="62">
        <v>43772</v>
      </c>
      <c r="C29" s="63">
        <v>43785</v>
      </c>
      <c r="D29" s="55">
        <f t="array" ref="D2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750</v>
      </c>
      <c r="E29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30" spans="2:5" x14ac:dyDescent="0.25">
      <c r="B30" s="62">
        <v>43786</v>
      </c>
      <c r="C30" s="63">
        <v>43799</v>
      </c>
      <c r="D30" s="55">
        <f t="array" ref="D3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30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31" spans="2:5" x14ac:dyDescent="0.25">
      <c r="B31" s="62">
        <v>43800</v>
      </c>
      <c r="C31" s="63">
        <v>43813</v>
      </c>
      <c r="D31" s="55">
        <f t="array" ref="D3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31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32" spans="2:5" x14ac:dyDescent="0.25">
      <c r="B32" s="62">
        <v>43814</v>
      </c>
      <c r="C32" s="63">
        <v>43827</v>
      </c>
      <c r="D32" s="55">
        <f t="array" ref="D3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750</v>
      </c>
      <c r="E32" s="55">
        <f>SUMPRODUCT((Suivi_encaissements[Honoraires TTC])*(Suivi_encaissements[Date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750</v>
      </c>
    </row>
    <row r="33" spans="2:5" ht="15.75" thickBot="1" x14ac:dyDescent="0.3">
      <c r="B33" s="130" t="s">
        <v>0</v>
      </c>
      <c r="C33" s="131"/>
      <c r="D33" s="56">
        <f>SUBTOTAL(109,Suivi_budget[Encaissé])</f>
        <v>14250</v>
      </c>
      <c r="E33" s="56">
        <f>SUBTOTAL(109,Suivi_budget[Chiffre d''affaire])</f>
        <v>15750</v>
      </c>
    </row>
  </sheetData>
  <mergeCells count="1">
    <mergeCell ref="B2:E2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Z8"/>
  <sheetViews>
    <sheetView zoomScale="85" zoomScaleNormal="85" workbookViewId="0">
      <selection activeCell="T32" sqref="T32"/>
    </sheetView>
  </sheetViews>
  <sheetFormatPr baseColWidth="10" defaultRowHeight="15" x14ac:dyDescent="0.25"/>
  <cols>
    <col min="1" max="1" width="6" customWidth="1"/>
    <col min="2" max="2" width="12.28515625" customWidth="1"/>
    <col min="3" max="3" width="18.5703125" customWidth="1"/>
    <col min="4" max="4" width="11.5703125" customWidth="1"/>
    <col min="5" max="5" width="11.5703125" style="15" customWidth="1"/>
    <col min="6" max="11" width="11.5703125" customWidth="1"/>
    <col min="12" max="19" width="12.5703125" customWidth="1"/>
    <col min="20" max="21" width="12.5703125" style="10" customWidth="1"/>
    <col min="22" max="22" width="12.5703125" style="11" customWidth="1"/>
    <col min="23" max="23" width="12.85546875" customWidth="1"/>
    <col min="24" max="24" width="14.28515625" style="15" customWidth="1"/>
    <col min="25" max="25" width="12.28515625" style="15" customWidth="1"/>
    <col min="26" max="26" width="20" style="15" customWidth="1"/>
  </cols>
  <sheetData>
    <row r="1" spans="2:26" x14ac:dyDescent="0.25"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</row>
    <row r="3" spans="2:26" s="21" customFormat="1" ht="43.5" customHeight="1" thickBot="1" x14ac:dyDescent="0.3">
      <c r="B3" s="18" t="s">
        <v>82</v>
      </c>
      <c r="C3" s="22" t="s">
        <v>73</v>
      </c>
      <c r="D3" s="13" t="s">
        <v>102</v>
      </c>
      <c r="E3" s="38" t="s">
        <v>69</v>
      </c>
      <c r="F3" s="28" t="s">
        <v>86</v>
      </c>
      <c r="G3" s="12" t="s">
        <v>83</v>
      </c>
      <c r="H3" s="13" t="s">
        <v>87</v>
      </c>
      <c r="I3" s="28" t="s">
        <v>88</v>
      </c>
      <c r="J3" s="24" t="s">
        <v>70</v>
      </c>
      <c r="K3" s="25" t="s">
        <v>76</v>
      </c>
      <c r="L3" s="28" t="s">
        <v>89</v>
      </c>
      <c r="M3" s="12" t="s">
        <v>74</v>
      </c>
      <c r="N3" s="13" t="s">
        <v>71</v>
      </c>
      <c r="O3" s="28" t="s">
        <v>90</v>
      </c>
      <c r="P3" s="24" t="s">
        <v>75</v>
      </c>
      <c r="Q3" s="25" t="s">
        <v>77</v>
      </c>
      <c r="R3" s="28" t="s">
        <v>91</v>
      </c>
      <c r="S3" s="12" t="s">
        <v>72</v>
      </c>
      <c r="T3" s="13" t="s">
        <v>78</v>
      </c>
      <c r="U3" s="28" t="s">
        <v>97</v>
      </c>
      <c r="V3" s="24" t="s">
        <v>84</v>
      </c>
      <c r="W3" s="24" t="s">
        <v>85</v>
      </c>
      <c r="X3" s="26" t="s">
        <v>94</v>
      </c>
      <c r="Y3" s="27" t="s">
        <v>92</v>
      </c>
      <c r="Z3" s="27" t="s">
        <v>93</v>
      </c>
    </row>
    <row r="4" spans="2:26" ht="18.75" x14ac:dyDescent="0.3">
      <c r="B4" s="20">
        <v>43550</v>
      </c>
      <c r="C4" s="19" t="s">
        <v>101</v>
      </c>
      <c r="D4" s="16">
        <v>10000</v>
      </c>
      <c r="E4" s="39">
        <f t="shared" ref="E4" si="0">SUMPRODUCT(($G4:$V4="N")*(MOD(COLUMN($F4:$U4),3)=0)*1,$F4:$U4)</f>
        <v>4500</v>
      </c>
      <c r="F4" s="72">
        <v>3000</v>
      </c>
      <c r="G4" s="73" t="s">
        <v>68</v>
      </c>
      <c r="H4" s="74">
        <v>43554</v>
      </c>
      <c r="I4" s="69">
        <v>2500</v>
      </c>
      <c r="J4" s="70" t="s">
        <v>68</v>
      </c>
      <c r="K4" s="71">
        <v>43570</v>
      </c>
      <c r="L4" s="75">
        <v>2000</v>
      </c>
      <c r="M4" s="76" t="str">
        <f t="shared" ref="M4" si="1">"N"</f>
        <v>N</v>
      </c>
      <c r="N4" s="77">
        <v>43584</v>
      </c>
      <c r="O4" s="69">
        <v>1500</v>
      </c>
      <c r="P4" s="70" t="str">
        <f t="shared" ref="P4" si="2">"N"</f>
        <v>N</v>
      </c>
      <c r="Q4" s="71">
        <v>43589</v>
      </c>
      <c r="R4" s="75">
        <v>500</v>
      </c>
      <c r="S4" s="76" t="str">
        <f t="shared" ref="S4" si="3">"N"</f>
        <v>N</v>
      </c>
      <c r="T4" s="77"/>
      <c r="U4" s="69">
        <v>500</v>
      </c>
      <c r="V4" s="70" t="str">
        <f t="shared" ref="V4" si="4">"N"</f>
        <v>N</v>
      </c>
      <c r="W4" s="78"/>
      <c r="X4" s="79">
        <v>750</v>
      </c>
      <c r="Y4" s="80" t="str">
        <f t="shared" ref="Y4" si="5">"N"</f>
        <v>N</v>
      </c>
      <c r="Z4" s="81">
        <v>43814</v>
      </c>
    </row>
    <row r="5" spans="2:26" ht="18.75" x14ac:dyDescent="0.3">
      <c r="B5" s="30">
        <v>43615</v>
      </c>
      <c r="C5" s="23" t="s">
        <v>103</v>
      </c>
      <c r="D5" s="42">
        <v>5000</v>
      </c>
      <c r="E5" s="43">
        <f>SUMPRODUCT(($G5:$V8="N")*(MOD(COLUMN($F5:$U8),3)=0)*1,$F5:$U8)</f>
        <v>2250</v>
      </c>
      <c r="F5" s="95">
        <v>1500</v>
      </c>
      <c r="G5" s="96"/>
      <c r="H5" s="29">
        <v>43525</v>
      </c>
      <c r="I5" s="110">
        <v>1250</v>
      </c>
      <c r="J5" s="111"/>
      <c r="K5" s="46">
        <v>43735</v>
      </c>
      <c r="L5" s="112">
        <v>1000</v>
      </c>
      <c r="M5" s="113" t="str">
        <f>"N"</f>
        <v>N</v>
      </c>
      <c r="N5" s="47">
        <v>43602</v>
      </c>
      <c r="O5" s="110">
        <v>750</v>
      </c>
      <c r="P5" s="111" t="str">
        <f>"N"</f>
        <v>N</v>
      </c>
      <c r="Q5" s="48">
        <v>43784</v>
      </c>
      <c r="R5" s="112">
        <v>250</v>
      </c>
      <c r="S5" s="113" t="str">
        <f>"N"</f>
        <v>N</v>
      </c>
      <c r="T5" s="49"/>
      <c r="U5" s="110">
        <v>250</v>
      </c>
      <c r="V5" s="111" t="str">
        <f>"N"</f>
        <v>N</v>
      </c>
      <c r="W5" s="45"/>
      <c r="X5" s="114"/>
      <c r="Y5" s="115" t="str">
        <f>"N"</f>
        <v>N</v>
      </c>
      <c r="Z5" s="116"/>
    </row>
    <row r="6" spans="2:26" ht="18.75" x14ac:dyDescent="0.3">
      <c r="B6" s="94"/>
      <c r="C6" s="109"/>
      <c r="D6" s="42"/>
      <c r="E6" s="43">
        <f>SUMPRODUCT(($G6:$V9="N")*(MOD(COLUMN($F6:$U9),3)=0)*1,$F6:$U9)</f>
        <v>0</v>
      </c>
      <c r="F6" s="95"/>
      <c r="G6" s="96"/>
      <c r="H6" s="44"/>
      <c r="I6" s="110"/>
      <c r="J6" s="111"/>
      <c r="K6" s="46"/>
      <c r="L6" s="112"/>
      <c r="M6" s="113" t="str">
        <f>"N"</f>
        <v>N</v>
      </c>
      <c r="N6" s="47"/>
      <c r="O6" s="110"/>
      <c r="P6" s="111" t="str">
        <f>"N"</f>
        <v>N</v>
      </c>
      <c r="Q6" s="48"/>
      <c r="R6" s="112"/>
      <c r="S6" s="113" t="str">
        <f>"N"</f>
        <v>N</v>
      </c>
      <c r="T6" s="49"/>
      <c r="U6" s="110"/>
      <c r="V6" s="111" t="str">
        <f>"N"</f>
        <v>N</v>
      </c>
      <c r="W6" s="45"/>
      <c r="X6" s="114"/>
      <c r="Y6" s="115" t="str">
        <f>"N"</f>
        <v>N</v>
      </c>
      <c r="Z6" s="116"/>
    </row>
    <row r="7" spans="2:26" ht="18.75" x14ac:dyDescent="0.3">
      <c r="B7" s="94"/>
      <c r="C7" s="41"/>
      <c r="D7" s="42"/>
      <c r="E7" s="43">
        <f>SUMPRODUCT(($G7:$V10="N")*(MOD(COLUMN($F7:$U10),3)=0)*1,$F7:$U10)</f>
        <v>0</v>
      </c>
      <c r="F7" s="95"/>
      <c r="G7" s="96"/>
      <c r="H7" s="44"/>
      <c r="I7" s="97"/>
      <c r="J7" s="98"/>
      <c r="K7" s="99"/>
      <c r="L7" s="100"/>
      <c r="M7" s="101" t="str">
        <f>"N"</f>
        <v>N</v>
      </c>
      <c r="N7" s="102"/>
      <c r="O7" s="97"/>
      <c r="P7" s="98" t="str">
        <f>"N"</f>
        <v>N</v>
      </c>
      <c r="Q7" s="103"/>
      <c r="R7" s="100"/>
      <c r="S7" s="101" t="str">
        <f>"N"</f>
        <v>N</v>
      </c>
      <c r="T7" s="104"/>
      <c r="U7" s="97"/>
      <c r="V7" s="98" t="str">
        <f>"N"</f>
        <v>N</v>
      </c>
      <c r="W7" s="105"/>
      <c r="X7" s="106"/>
      <c r="Y7" s="107" t="str">
        <f>"N"</f>
        <v>N</v>
      </c>
      <c r="Z7" s="108"/>
    </row>
    <row r="8" spans="2:26" ht="18.75" x14ac:dyDescent="0.3">
      <c r="B8" s="64" t="s">
        <v>0</v>
      </c>
      <c r="C8" s="65"/>
      <c r="D8" s="40">
        <f>SUBTOTAL(109,Suivi_encaissements[Honoraires TTC])</f>
        <v>15000</v>
      </c>
      <c r="E8" s="40">
        <f>SUBTOTAL(109,Suivi_encaissements[Restant à encaisser])</f>
        <v>6750</v>
      </c>
      <c r="F8" s="67">
        <f>SUBTOTAL(109,Suivi_encaissements[Phase1])</f>
        <v>4500</v>
      </c>
      <c r="G8" s="50"/>
      <c r="H8" s="51"/>
      <c r="I8" s="68">
        <f>SUBTOTAL(109,Suivi_encaissements[Phase2])</f>
        <v>3750</v>
      </c>
      <c r="J8" s="50"/>
      <c r="K8" s="51"/>
      <c r="L8" s="68">
        <f>SUBTOTAL(109,Suivi_encaissements[Phase3])</f>
        <v>3000</v>
      </c>
      <c r="M8" s="50"/>
      <c r="N8" s="51"/>
      <c r="O8" s="68">
        <f>SUBTOTAL(109,Suivi_encaissements[Phase4])</f>
        <v>2250</v>
      </c>
      <c r="P8" s="50"/>
      <c r="Q8" s="51"/>
      <c r="R8" s="68">
        <f>SUBTOTAL(109,Suivi_encaissements[Phase5])</f>
        <v>750</v>
      </c>
      <c r="S8" s="50"/>
      <c r="T8" s="51"/>
      <c r="U8" s="68">
        <f>SUBTOTAL(109,Suivi_encaissements[Phase6])</f>
        <v>750</v>
      </c>
      <c r="V8" s="50"/>
      <c r="W8" s="51"/>
      <c r="X8" s="40">
        <f>SUBTOTAL(109,Suivi_encaissements[Ajustement fin de contrat])</f>
        <v>750</v>
      </c>
      <c r="Y8" s="66"/>
      <c r="Z8" s="51"/>
    </row>
  </sheetData>
  <phoneticPr fontId="13" type="noConversion"/>
  <conditionalFormatting sqref="D4:D7">
    <cfRule type="expression" dxfId="4" priority="8">
      <formula>AND(D4=SUM(F4,I4,L4,O4,R4,U4))</formula>
    </cfRule>
  </conditionalFormatting>
  <dataValidations count="1">
    <dataValidation type="list" allowBlank="1" showInputMessage="1" showErrorMessage="1" sqref="G4:G8 J4:J8 M4:M8 P4:P8 S4:S8 V4:V8 Y4:Y8" xr:uid="{00000000-0002-0000-0200-000000000000}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master0303</cp:lastModifiedBy>
  <dcterms:created xsi:type="dcterms:W3CDTF">2018-10-16T12:23:24Z</dcterms:created>
  <dcterms:modified xsi:type="dcterms:W3CDTF">2019-10-13T22:05:59Z</dcterms:modified>
</cp:coreProperties>
</file>