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 codeName="{4AEB4F63-F33D-04DF-ECAF-5796C6CBFC7C}"/>
  <workbookPr codeName="ThisWorkbook"/>
  <mc:AlternateContent xmlns:mc="http://schemas.openxmlformats.org/markup-compatibility/2006">
    <mc:Choice Requires="x15">
      <x15ac:absPath xmlns:x15ac="http://schemas.microsoft.com/office/spreadsheetml/2010/11/ac" url="W:\Design Interieur\01 PROJETS\00 Nouveau Projet\"/>
    </mc:Choice>
  </mc:AlternateContent>
  <xr:revisionPtr revIDLastSave="0" documentId="13_ncr:1_{5234E487-DDD6-402C-906E-2D25CAF09F2A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Cmd-Prev" sheetId="1" r:id="rId1"/>
    <sheet name="Listes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X27" i="1" l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26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26" i="1"/>
  <c r="S33" i="1"/>
  <c r="R33" i="1" s="1"/>
  <c r="S34" i="1"/>
  <c r="R34" i="1" s="1"/>
  <c r="S35" i="1"/>
  <c r="R35" i="1" s="1"/>
  <c r="S36" i="1"/>
  <c r="R36" i="1" s="1"/>
  <c r="S37" i="1"/>
  <c r="R37" i="1" s="1"/>
  <c r="S38" i="1"/>
  <c r="R38" i="1" s="1"/>
  <c r="S39" i="1"/>
  <c r="R39" i="1" s="1"/>
  <c r="S40" i="1"/>
  <c r="R40" i="1" s="1"/>
  <c r="S43" i="1"/>
  <c r="R43" i="1" s="1"/>
  <c r="S42" i="1"/>
  <c r="R42" i="1" s="1"/>
  <c r="S26" i="1"/>
  <c r="R26" i="1" s="1"/>
  <c r="S27" i="1"/>
  <c r="R27" i="1" s="1"/>
  <c r="S41" i="1"/>
  <c r="R41" i="1" s="1"/>
  <c r="S61" i="1"/>
  <c r="R61" i="1" s="1"/>
  <c r="S66" i="1"/>
  <c r="R66" i="1" s="1"/>
  <c r="S44" i="1"/>
  <c r="R44" i="1" s="1"/>
  <c r="S45" i="1"/>
  <c r="R45" i="1" s="1"/>
  <c r="S30" i="1"/>
  <c r="R30" i="1" s="1"/>
  <c r="S31" i="1"/>
  <c r="R31" i="1" s="1"/>
  <c r="S46" i="1"/>
  <c r="R46" i="1" s="1"/>
  <c r="S47" i="1"/>
  <c r="R47" i="1" s="1"/>
  <c r="S48" i="1"/>
  <c r="R48" i="1" s="1"/>
  <c r="S49" i="1"/>
  <c r="R49" i="1" s="1"/>
  <c r="S50" i="1"/>
  <c r="R50" i="1" s="1"/>
  <c r="S76" i="1"/>
  <c r="R76" i="1" s="1"/>
  <c r="S77" i="1"/>
  <c r="R77" i="1" s="1"/>
  <c r="S28" i="1"/>
  <c r="R28" i="1" s="1"/>
  <c r="S60" i="1"/>
  <c r="R60" i="1" s="1"/>
  <c r="S73" i="1"/>
  <c r="R73" i="1" s="1"/>
  <c r="S74" i="1"/>
  <c r="R74" i="1" s="1"/>
  <c r="S62" i="1"/>
  <c r="R62" i="1" s="1"/>
  <c r="S56" i="1"/>
  <c r="R56" i="1" s="1"/>
  <c r="S57" i="1"/>
  <c r="R57" i="1" s="1"/>
  <c r="S67" i="1"/>
  <c r="R67" i="1" s="1"/>
  <c r="S68" i="1"/>
  <c r="R68" i="1" s="1"/>
  <c r="S69" i="1"/>
  <c r="R69" i="1" s="1"/>
  <c r="S29" i="1"/>
  <c r="R29" i="1" s="1"/>
  <c r="S51" i="1"/>
  <c r="R51" i="1" s="1"/>
  <c r="S78" i="1"/>
  <c r="R78" i="1" s="1"/>
  <c r="S63" i="1"/>
  <c r="R63" i="1" s="1"/>
  <c r="S64" i="1"/>
  <c r="R64" i="1" s="1"/>
  <c r="S71" i="1"/>
  <c r="R71" i="1" s="1"/>
  <c r="S72" i="1"/>
  <c r="R72" i="1" s="1"/>
  <c r="S52" i="1"/>
  <c r="R52" i="1" s="1"/>
  <c r="S53" i="1"/>
  <c r="R53" i="1" s="1"/>
  <c r="S70" i="1"/>
  <c r="R70" i="1" s="1"/>
  <c r="S65" i="1"/>
  <c r="R65" i="1" s="1"/>
  <c r="S54" i="1"/>
  <c r="R54" i="1" s="1"/>
  <c r="S58" i="1"/>
  <c r="R58" i="1" s="1"/>
  <c r="S59" i="1"/>
  <c r="R59" i="1" s="1"/>
  <c r="S55" i="1"/>
  <c r="R55" i="1" s="1"/>
  <c r="S75" i="1"/>
  <c r="R75" i="1" s="1"/>
  <c r="U33" i="1"/>
  <c r="U34" i="1"/>
  <c r="U35" i="1"/>
  <c r="U36" i="1"/>
  <c r="U37" i="1"/>
  <c r="U38" i="1"/>
  <c r="U39" i="1"/>
  <c r="U40" i="1"/>
  <c r="U43" i="1"/>
  <c r="U42" i="1"/>
  <c r="U26" i="1"/>
  <c r="U27" i="1"/>
  <c r="U41" i="1"/>
  <c r="U61" i="1"/>
  <c r="U66" i="1"/>
  <c r="U44" i="1"/>
  <c r="U45" i="1"/>
  <c r="U30" i="1"/>
  <c r="U31" i="1"/>
  <c r="U46" i="1"/>
  <c r="U47" i="1"/>
  <c r="U48" i="1"/>
  <c r="U49" i="1"/>
  <c r="U50" i="1"/>
  <c r="U76" i="1"/>
  <c r="U77" i="1"/>
  <c r="U28" i="1"/>
  <c r="U60" i="1"/>
  <c r="U73" i="1"/>
  <c r="U74" i="1"/>
  <c r="U62" i="1"/>
  <c r="U56" i="1"/>
  <c r="U57" i="1"/>
  <c r="U67" i="1"/>
  <c r="U68" i="1"/>
  <c r="U69" i="1"/>
  <c r="U29" i="1"/>
  <c r="U51" i="1"/>
  <c r="U78" i="1"/>
  <c r="U63" i="1"/>
  <c r="U64" i="1"/>
  <c r="U71" i="1"/>
  <c r="U72" i="1"/>
  <c r="U52" i="1"/>
  <c r="U53" i="1"/>
  <c r="U70" i="1"/>
  <c r="U65" i="1"/>
  <c r="U54" i="1"/>
  <c r="U58" i="1"/>
  <c r="U59" i="1"/>
  <c r="U55" i="1"/>
  <c r="U75" i="1"/>
  <c r="S32" i="1" l="1"/>
  <c r="R32" i="1" s="1"/>
  <c r="U32" i="1"/>
  <c r="M18" i="1" l="1"/>
  <c r="M19" i="1" l="1"/>
  <c r="M21" i="1" s="1"/>
</calcChain>
</file>

<file path=xl/sharedStrings.xml><?xml version="1.0" encoding="utf-8"?>
<sst xmlns="http://schemas.openxmlformats.org/spreadsheetml/2006/main" count="592" uniqueCount="198">
  <si>
    <t>Entreprise</t>
  </si>
  <si>
    <t>Référence</t>
  </si>
  <si>
    <t>Lien web</t>
  </si>
  <si>
    <t>BdC Soumission</t>
  </si>
  <si>
    <t>Commandé</t>
  </si>
  <si>
    <t>Acompte payé</t>
  </si>
  <si>
    <t>Date de livraison</t>
  </si>
  <si>
    <t>Note</t>
  </si>
  <si>
    <t>Balance à payer</t>
  </si>
  <si>
    <t>Colonne1</t>
  </si>
  <si>
    <t>Colonne2</t>
  </si>
  <si>
    <t>Colonne3</t>
  </si>
  <si>
    <t>Profit</t>
  </si>
  <si>
    <t>Client</t>
  </si>
  <si>
    <t>Myriam</t>
  </si>
  <si>
    <t>CMD part :</t>
  </si>
  <si>
    <t>Frais de port</t>
  </si>
  <si>
    <t>Taxes</t>
  </si>
  <si>
    <t>Prix total</t>
  </si>
  <si>
    <t>POSTE</t>
  </si>
  <si>
    <t>Pièce</t>
  </si>
  <si>
    <t>101 Design</t>
  </si>
  <si>
    <t>Liste_Intervenants</t>
  </si>
  <si>
    <t>Liste_Pieces</t>
  </si>
  <si>
    <t>Indéterminé</t>
  </si>
  <si>
    <t>Liste_Cmd</t>
  </si>
  <si>
    <t>Cyrille</t>
  </si>
  <si>
    <t>Validé</t>
  </si>
  <si>
    <t xml:space="preserve">PRIX 
</t>
  </si>
  <si>
    <t>Aménagement</t>
  </si>
  <si>
    <t>Remise payé</t>
  </si>
  <si>
    <t>Consolidé</t>
  </si>
  <si>
    <t>Way Fair</t>
  </si>
  <si>
    <t>Bain Dépôt</t>
  </si>
  <si>
    <t>Plomberie</t>
  </si>
  <si>
    <t>Electricité</t>
  </si>
  <si>
    <t>Carrelage</t>
  </si>
  <si>
    <t>Remise à facturer</t>
  </si>
  <si>
    <t>Budget Client</t>
  </si>
  <si>
    <t>Peinture</t>
  </si>
  <si>
    <t>Livraison</t>
  </si>
  <si>
    <t>Livré</t>
  </si>
  <si>
    <t>Home Dépôt</t>
  </si>
  <si>
    <t>Rayjean plomberie</t>
  </si>
  <si>
    <t>Light In The Box</t>
  </si>
  <si>
    <t>Amazon</t>
  </si>
  <si>
    <t>Rona</t>
  </si>
  <si>
    <t>Langevin Forest</t>
  </si>
  <si>
    <t>Vitrerie VM Ltee</t>
  </si>
  <si>
    <t>La Tuilerie</t>
  </si>
  <si>
    <t>Ramacieri Soligo</t>
  </si>
  <si>
    <t>Qtes</t>
  </si>
  <si>
    <t>Description</t>
  </si>
  <si>
    <t>Cuisine</t>
  </si>
  <si>
    <t>Prix entreprise</t>
  </si>
  <si>
    <t>Prix entreprise avec taxes  + port</t>
  </si>
  <si>
    <t>Facture envoyée</t>
  </si>
  <si>
    <t>Etape</t>
  </si>
  <si>
    <r>
      <t>ESQ</t>
    </r>
    <r>
      <rPr>
        <sz val="11"/>
        <color theme="1"/>
        <rFont val="Calibri"/>
        <family val="2"/>
      </rPr>
      <t xml:space="preserve"> (Esquisse)  </t>
    </r>
    <r>
      <rPr>
        <sz val="11"/>
        <color rgb="FF000000"/>
        <rFont val="Calibri"/>
        <family val="2"/>
      </rPr>
      <t>☐</t>
    </r>
    <r>
      <rPr>
        <sz val="11"/>
        <color theme="1"/>
        <rFont val="Calibri"/>
        <family val="2"/>
      </rPr>
      <t xml:space="preserve">  </t>
    </r>
  </si>
  <si>
    <r>
      <t>APS</t>
    </r>
    <r>
      <rPr>
        <sz val="11"/>
        <color theme="1"/>
        <rFont val="Calibri"/>
        <family val="2"/>
      </rPr>
      <t xml:space="preserve"> (Avant-Projet sommaire)  </t>
    </r>
    <r>
      <rPr>
        <sz val="11"/>
        <color rgb="FF000000"/>
        <rFont val="Calibri"/>
        <family val="2"/>
      </rPr>
      <t>☒</t>
    </r>
  </si>
  <si>
    <r>
      <t xml:space="preserve"> </t>
    </r>
    <r>
      <rPr>
        <b/>
        <sz val="11"/>
        <color rgb="FF000000"/>
        <rFont val="Calibri"/>
        <family val="2"/>
      </rPr>
      <t>APD</t>
    </r>
    <r>
      <rPr>
        <sz val="11"/>
        <color theme="1"/>
        <rFont val="Calibri"/>
        <family val="2"/>
      </rPr>
      <t xml:space="preserve"> (Avant-projet détaillé)  </t>
    </r>
    <r>
      <rPr>
        <sz val="11"/>
        <color rgb="FF000000"/>
        <rFont val="Calibri"/>
        <family val="2"/>
      </rPr>
      <t>☐</t>
    </r>
  </si>
  <si>
    <r>
      <t xml:space="preserve">  </t>
    </r>
    <r>
      <rPr>
        <b/>
        <sz val="11"/>
        <color rgb="FF000000"/>
        <rFont val="Calibri"/>
        <family val="2"/>
      </rPr>
      <t>PC</t>
    </r>
    <r>
      <rPr>
        <sz val="11"/>
        <color theme="1"/>
        <rFont val="Calibri"/>
        <family val="2"/>
      </rPr>
      <t xml:space="preserve"> (Permis de construire)  </t>
    </r>
    <r>
      <rPr>
        <sz val="11"/>
        <color rgb="FF000000"/>
        <rFont val="Calibri"/>
        <family val="2"/>
      </rPr>
      <t>☐</t>
    </r>
  </si>
  <si>
    <t>PRO (Projet) ☐</t>
  </si>
  <si>
    <t>EXE (Exécution des travaux)  ☐</t>
  </si>
  <si>
    <t>Adresse</t>
  </si>
  <si>
    <t>Nom Prénom</t>
  </si>
  <si>
    <t>Différence</t>
  </si>
  <si>
    <t>Salle de bains</t>
  </si>
  <si>
    <t>Salon</t>
  </si>
  <si>
    <t>Garage</t>
  </si>
  <si>
    <t>Salle à manger</t>
  </si>
  <si>
    <t>Liste_Fourni_par</t>
  </si>
  <si>
    <t>Fourni par</t>
  </si>
  <si>
    <t>Contracteur</t>
  </si>
  <si>
    <t>Démolition</t>
  </si>
  <si>
    <t>Ossature bois - Charpente - couverture</t>
  </si>
  <si>
    <t>Comptoir</t>
  </si>
  <si>
    <t>Plancher</t>
  </si>
  <si>
    <t>Armoires de cuisine</t>
  </si>
  <si>
    <t>Electro-ménager</t>
  </si>
  <si>
    <t>Ingénieur</t>
  </si>
  <si>
    <t>Technologue</t>
  </si>
  <si>
    <t>Toilette</t>
  </si>
  <si>
    <t>N</t>
  </si>
  <si>
    <t>Liste_Postes</t>
  </si>
  <si>
    <t>ASTRAL</t>
  </si>
  <si>
    <t>Chambre 1</t>
  </si>
  <si>
    <t>BRICK</t>
  </si>
  <si>
    <t>Electricien</t>
  </si>
  <si>
    <t>CAS</t>
  </si>
  <si>
    <t>Plombier</t>
  </si>
  <si>
    <t>CCB Bellechasse</t>
  </si>
  <si>
    <t>Chauffe eau</t>
  </si>
  <si>
    <t>Buanderie</t>
  </si>
  <si>
    <t>Portes - Fenetres</t>
  </si>
  <si>
    <t>Sas Entrée</t>
  </si>
  <si>
    <t>Chambre 2</t>
  </si>
  <si>
    <t>Côté Elodie</t>
  </si>
  <si>
    <t>Salon + Chamb 1et2</t>
  </si>
  <si>
    <t>Dressing chambre 1</t>
  </si>
  <si>
    <t>Voir plan</t>
  </si>
  <si>
    <t xml:space="preserve">Dressing chambre 2 </t>
  </si>
  <si>
    <t>RDC</t>
  </si>
  <si>
    <t>R+1</t>
  </si>
  <si>
    <t>HomeDepot</t>
  </si>
  <si>
    <t>Sous sol</t>
  </si>
  <si>
    <t>Ebénisterie</t>
  </si>
  <si>
    <t>Tous le condo</t>
  </si>
  <si>
    <t>Climatisation</t>
  </si>
  <si>
    <t>Toiture</t>
  </si>
  <si>
    <t>Ajout</t>
  </si>
  <si>
    <t>Terrasement</t>
  </si>
  <si>
    <t>Structure</t>
  </si>
  <si>
    <t>Miroiterie - Vitrerie</t>
  </si>
  <si>
    <t>SAS entrée</t>
  </si>
  <si>
    <t>SDB Etage</t>
  </si>
  <si>
    <t>SDE RDC</t>
  </si>
  <si>
    <t>TSM</t>
  </si>
  <si>
    <t>Wayfair</t>
  </si>
  <si>
    <t>Imprévus</t>
  </si>
  <si>
    <t>Actif Construction</t>
  </si>
  <si>
    <t>Boiserie Raymond</t>
  </si>
  <si>
    <t>Plani Verre</t>
  </si>
  <si>
    <t>Frais de port-2</t>
  </si>
  <si>
    <t>Total prévisionel du projet taxes comprises</t>
  </si>
  <si>
    <t>Honoraires taxes comprises</t>
  </si>
  <si>
    <t>M</t>
  </si>
  <si>
    <t>Estimatif prévisonel des travaux</t>
  </si>
  <si>
    <t>Lien</t>
  </si>
  <si>
    <t>Évier de cuisine de campagne en argile réfractaire 30 po x 20 po Platus</t>
  </si>
  <si>
    <t>SKU: HZR1330 Numéro de pièce : PTS-4100 WH</t>
  </si>
  <si>
    <t>Refrigerateur 30'' l x 27'' p</t>
  </si>
  <si>
    <t>Forno FFFFD1950-30S</t>
  </si>
  <si>
    <t>Surface de cuisson au gaz, Série 800, 30", acier inoxydable</t>
  </si>
  <si>
    <t>Modèle #NGM8056UC</t>
  </si>
  <si>
    <t>MOEN Robinet de cuisine standard Align, 1 poignée, douchette séparée, chrome</t>
  </si>
  <si>
    <t>LIEN</t>
  </si>
  <si>
    <t>Four encastré
ulgor Milano F1SM30S1 , 30 Largeur extérieure, Convection, 2.8 pi. cu., couleur Inox</t>
  </si>
  <si>
    <t xml:space="preserve">Fulgor Milano F1SM30S1 </t>
  </si>
  <si>
    <t>HOTTE évacuation descendante Broan 30'' L, Aspiration descendante,</t>
  </si>
  <si>
    <t>(1071,00$ courant) Broan 283003</t>
  </si>
  <si>
    <t>Lave-vaisselle encastré Bosch de série 100 avec poignée barre - SHXM4AY55N</t>
  </si>
  <si>
    <t>SKU : SHXM4AY5 VSN : SHXM4AY55N</t>
  </si>
  <si>
    <t>Cuisine+ instalation+ilot</t>
  </si>
  <si>
    <t>RDC .Plancher de bois 482pi² (avec 10% de pertes compris)- 8,00$/pi²</t>
  </si>
  <si>
    <t>R+1 .Plancher de bois 433pi² (avec 10% de pertes compris) - 8,00$ /pi²</t>
  </si>
  <si>
    <t>laveuse</t>
  </si>
  <si>
    <t>sécheuse</t>
  </si>
  <si>
    <t>Crédence</t>
  </si>
  <si>
    <t>Sas entrée</t>
  </si>
  <si>
    <t xml:space="preserve">Carrelage au sol </t>
  </si>
  <si>
    <t>toilette</t>
  </si>
  <si>
    <t>Carrelage au sol et murs</t>
  </si>
  <si>
    <t>salle de bains</t>
  </si>
  <si>
    <t>Carreaux au sol Passionis 12 X 24 gris</t>
  </si>
  <si>
    <t>Carreaux aux murs Passionis 12 X 24 gris</t>
  </si>
  <si>
    <t>chambre 1</t>
  </si>
  <si>
    <t>Dressing</t>
  </si>
  <si>
    <t>chambre 2</t>
  </si>
  <si>
    <t>Home Decorators Collection Meuble-lavabo pierre Carrera blanche collection Franklin Square, 60 po, blanc</t>
  </si>
  <si>
    <t>Modèle nº WSHC60RWV
Nº UGS 1001076648</t>
  </si>
  <si>
    <t>KOHLER Robinet de salle de bains traditionnel de 4 po a 2 poignees Worth</t>
  </si>
  <si>
    <t>Modèle nº 7032E-B6101|Nº UGS 1000671203</t>
  </si>
  <si>
    <t>KOHLER Toilette cuvette allongée à double chasse 2 pièces Persuade</t>
  </si>
  <si>
    <t>Modèle nº 14047-0|Nº UGS 1001016258</t>
  </si>
  <si>
    <t>Aston Aquadica 30 po x 30 po x 72 po Cabine de Douche en Acier Inoxydable</t>
  </si>
  <si>
    <t>Modèle nº SEN988-SS-30-10
Nº UGS 1000830931</t>
  </si>
  <si>
    <t>Jade bath bain autoportant 31,5x60"</t>
  </si>
  <si>
    <t>Modèle nº HDB-5-FST-01|Nº UGS 1001002369</t>
  </si>
  <si>
    <t>Dimplex 1000W Plinthe intelligente - Blanc</t>
  </si>
  <si>
    <t>Modèle nº PC3010W31
Nº UGS 1000709637</t>
  </si>
  <si>
    <t>Rheem Chauffe-eau électrique Rheem Marathon 50 USG (3,8 kW/240 V)</t>
  </si>
  <si>
    <t>Modèle nº 594361|Nº UGS 1001353467</t>
  </si>
  <si>
    <t>Thermopompes Windair 24k BTU plus 3 têtes de soufflage +installation,</t>
  </si>
  <si>
    <t>Astral portes et fenêtres + installation</t>
  </si>
  <si>
    <t>Entrepeneur général</t>
  </si>
  <si>
    <t>Banc dans le sas d'entrée</t>
  </si>
  <si>
    <t>Biblioteque sous veriere</t>
  </si>
  <si>
    <t>salon</t>
  </si>
  <si>
    <t>Agencement celier</t>
  </si>
  <si>
    <t xml:space="preserve">Vasque </t>
  </si>
  <si>
    <t>Robinet</t>
  </si>
  <si>
    <t>Etagère</t>
  </si>
  <si>
    <t>Meuble entrée de la salle de bain</t>
  </si>
  <si>
    <t>Urethane</t>
  </si>
  <si>
    <t>Membrane sous le gravier</t>
  </si>
  <si>
    <t>Fixtures + gradateurs</t>
  </si>
  <si>
    <t>Portes + cadrages + plinthes</t>
  </si>
  <si>
    <t>Puit de lumiere Intérieur</t>
  </si>
  <si>
    <t>Profilés extrudés pour salle de bain</t>
  </si>
  <si>
    <t>Toiture + puit</t>
  </si>
  <si>
    <t>Poutre central à réparer</t>
  </si>
  <si>
    <t>Plancher chauffant salle de bain</t>
  </si>
  <si>
    <t>Marches + Contre-Marche</t>
  </si>
  <si>
    <t>Plani verre</t>
  </si>
  <si>
    <t>Structure de verre rampe escalier</t>
  </si>
  <si>
    <t>Extracteur d'air</t>
  </si>
  <si>
    <t>Réparer les bas de mur béton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</si>
</sst>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[$$-1009]#,##0.00"/>
    <numFmt numFmtId="165" formatCode="[$$-C09]#,##0.00"/>
    <numFmt numFmtId="166" formatCode="m/d/yy;@"/>
    <numFmt numFmtId="167" formatCode="&quot;non realise&quot;"/>
  </numFmts>
  <fonts count="36" x14ac:knownFonts="1">
    <font>
      <sz val="11"/>
      <color theme="1"/>
      <name val="Century Schoolbook"/>
      <family val="2"/>
      <scheme val="minor"/>
    </font>
    <font>
      <sz val="11"/>
      <color rgb="FF000000"/>
      <name val="Arial"/>
      <family val="2"/>
    </font>
    <font>
      <sz val="11"/>
      <color rgb="FF595959"/>
      <name val="Calibri"/>
      <family val="2"/>
    </font>
    <font>
      <sz val="18"/>
      <color theme="1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entury Gothic"/>
      <family val="2"/>
    </font>
    <font>
      <b/>
      <sz val="12"/>
      <color rgb="FF595959"/>
      <name val="Arial"/>
      <family val="2"/>
    </font>
    <font>
      <sz val="10"/>
      <color rgb="FF000000"/>
      <name val="Calibri"/>
      <family val="2"/>
    </font>
    <font>
      <sz val="11"/>
      <color rgb="FFFFFFFF"/>
      <name val="Century Gothic"/>
      <family val="2"/>
    </font>
    <font>
      <sz val="16"/>
      <color theme="1"/>
      <name val="Calibri"/>
      <family val="2"/>
    </font>
    <font>
      <sz val="8"/>
      <name val="Century Schoolbook"/>
      <family val="2"/>
      <scheme val="minor"/>
    </font>
    <font>
      <b/>
      <sz val="11"/>
      <color theme="1" tint="4.9989318521683403E-2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sz val="11"/>
      <name val="Calibri"/>
      <family val="2"/>
    </font>
    <font>
      <sz val="11"/>
      <color theme="0"/>
      <name val="Century Schoolbook"/>
      <family val="2"/>
      <scheme val="minor"/>
    </font>
    <font>
      <sz val="12"/>
      <color theme="1"/>
      <name val="Arial"/>
      <family val="2"/>
    </font>
    <font>
      <b/>
      <sz val="11"/>
      <color rgb="FF000000"/>
      <name val="Calibri"/>
      <family val="2"/>
    </font>
    <font>
      <sz val="11"/>
      <color theme="1"/>
      <name val="Calibri"/>
      <family val="2"/>
    </font>
    <font>
      <b/>
      <i/>
      <sz val="15"/>
      <color theme="1" tint="0.34998626667073579"/>
      <name val="Calibri"/>
      <family val="2"/>
    </font>
    <font>
      <b/>
      <sz val="14"/>
      <color theme="1" tint="0.34998626667073579"/>
      <name val="Arial"/>
      <family val="2"/>
    </font>
    <font>
      <b/>
      <sz val="12"/>
      <color theme="1" tint="0.34998626667073579"/>
      <name val="Arial"/>
      <family val="2"/>
    </font>
    <font>
      <sz val="11"/>
      <color theme="0"/>
      <name val="Calibri"/>
      <family val="2"/>
    </font>
    <font>
      <sz val="12"/>
      <color rgb="FF000000"/>
      <name val="Arial"/>
      <family val="2"/>
    </font>
    <font>
      <b/>
      <sz val="18"/>
      <color rgb="FF595959"/>
      <name val="Arial"/>
      <family val="2"/>
    </font>
    <font>
      <b/>
      <sz val="15"/>
      <color theme="4" tint="-0.249977111117893"/>
      <name val="Calibri"/>
      <family val="2"/>
    </font>
    <font>
      <b/>
      <sz val="15"/>
      <color rgb="FF595959"/>
      <name val="Arial"/>
      <family val="2"/>
    </font>
    <font>
      <sz val="15"/>
      <color rgb="FF595959"/>
      <name val="Arial"/>
      <family val="2"/>
    </font>
    <font>
      <sz val="10"/>
      <color theme="0" tint="-0.34998626667073579"/>
      <name val="Arial Black"/>
      <family val="2"/>
    </font>
    <font>
      <b/>
      <sz val="15"/>
      <color theme="1" tint="0.34998626667073579"/>
      <name val="Arial"/>
      <family val="2"/>
    </font>
    <font>
      <b/>
      <sz val="14"/>
      <color theme="1" tint="0.249977111117893"/>
      <name val="Arial"/>
      <family val="2"/>
    </font>
    <font>
      <b/>
      <u/>
      <sz val="11"/>
      <name val="Arial"/>
      <family val="2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theme="0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C000"/>
        <bgColor theme="4"/>
      </patternFill>
    </fill>
    <fill>
      <patternFill patternType="solid">
        <fgColor rgb="FFEAEFE9"/>
        <bgColor rgb="FFEAEFE9"/>
      </patternFill>
    </fill>
    <fill>
      <patternFill patternType="solid">
        <fgColor rgb="FF595959"/>
        <bgColor rgb="FF595959"/>
      </patternFill>
    </fill>
    <fill>
      <patternFill patternType="solid">
        <fgColor rgb="FFF2F2F2"/>
        <bgColor rgb="FFF2F2F2"/>
      </patternFill>
    </fill>
    <fill>
      <patternFill patternType="solid">
        <fgColor rgb="FFFFFF00"/>
        <bgColor theme="4"/>
      </patternFill>
    </fill>
    <fill>
      <patternFill patternType="solid">
        <fgColor theme="0"/>
        <bgColor theme="4" tint="0.79998168889431442"/>
      </patternFill>
    </fill>
  </fills>
  <borders count="19">
    <border>
      <left/>
      <right/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 style="thin">
        <color theme="4" tint="0.3999755851924192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18">
    <xf numFmtId="0" fontId="0" fillId="0" borderId="0"/>
    <xf numFmtId="0" fontId="24" fillId="0" borderId="0" applyNumberFormat="0" applyFill="0" applyAlignment="0" applyProtection="0"/>
    <xf numFmtId="0" fontId="4" fillId="0" borderId="0"/>
    <xf numFmtId="0" fontId="28" fillId="0" borderId="0" applyNumberFormat="0" applyFill="0" applyBorder="0" applyAlignment="0" applyProtection="0"/>
    <xf numFmtId="0" fontId="8" fillId="8" borderId="4" applyNumberFormat="0" applyProtection="0">
      <alignment horizontal="center" vertical="center"/>
    </xf>
    <xf numFmtId="0" fontId="5" fillId="0" borderId="0" applyNumberFormat="0" applyFill="0" applyBorder="0" applyProtection="0">
      <alignment horizontal="left" indent="1"/>
    </xf>
    <xf numFmtId="4" fontId="5" fillId="0" borderId="0" applyFill="0" applyBorder="0" applyProtection="0">
      <alignment horizontal="right" indent="1"/>
    </xf>
    <xf numFmtId="0" fontId="5" fillId="9" borderId="0" applyNumberFormat="0" applyBorder="0" applyProtection="0">
      <alignment vertical="center" wrapText="1"/>
    </xf>
    <xf numFmtId="0" fontId="4" fillId="0" borderId="0" applyNumberFormat="0" applyFont="0" applyFill="0" applyBorder="0" applyAlignment="0" applyProtection="0"/>
    <xf numFmtId="0" fontId="4" fillId="7" borderId="0" applyNumberFormat="0" applyFont="0" applyBorder="0" applyAlignment="0" applyProtection="0"/>
    <xf numFmtId="0" fontId="4" fillId="0" borderId="0" applyNumberFormat="0" applyFont="0" applyBorder="0" applyProtection="0">
      <alignment horizontal="left" wrapText="1" indent="1"/>
    </xf>
    <xf numFmtId="166" fontId="4" fillId="0" borderId="0" applyFont="0" applyBorder="0" applyProtection="0">
      <alignment horizontal="left" indent="1"/>
    </xf>
    <xf numFmtId="0" fontId="3" fillId="3" borderId="0" applyNumberFormat="0" applyBorder="0" applyAlignment="0" applyProtection="0"/>
    <xf numFmtId="0" fontId="9" fillId="8" borderId="0" applyNumberFormat="0" applyFill="0" applyBorder="0" applyAlignment="0" applyProtection="0"/>
    <xf numFmtId="4" fontId="4" fillId="0" borderId="0" applyFont="0" applyBorder="0" applyProtection="0">
      <alignment horizontal="right" indent="1"/>
    </xf>
    <xf numFmtId="0" fontId="4" fillId="0" borderId="0" applyNumberFormat="0" applyFont="0" applyBorder="0" applyProtection="0">
      <alignment horizontal="left" vertical="center" wrapText="1" indent="3"/>
    </xf>
    <xf numFmtId="0" fontId="7" fillId="0" borderId="0" applyNumberFormat="0" applyBorder="0" applyProtection="0">
      <alignment horizontal="left" vertical="center" wrapText="1" indent="6"/>
    </xf>
    <xf numFmtId="0" fontId="6" fillId="2" borderId="0">
      <alignment horizontal="center" vertical="center"/>
    </xf>
  </cellStyleXfs>
  <cellXfs count="104">
    <xf numFmtId="0" fontId="0" fillId="0" borderId="0" xfId="0"/>
    <xf numFmtId="0" fontId="1" fillId="2" borderId="0" xfId="0" applyFont="1" applyFill="1"/>
    <xf numFmtId="0" fontId="2" fillId="0" borderId="0" xfId="0" applyFont="1" applyAlignment="1">
      <alignment vertical="center"/>
    </xf>
    <xf numFmtId="0" fontId="11" fillId="6" borderId="3" xfId="0" applyFont="1" applyFill="1" applyBorder="1" applyAlignment="1">
      <alignment horizontal="center" vertical="center" textRotation="90" wrapText="1"/>
    </xf>
    <xf numFmtId="0" fontId="12" fillId="4" borderId="3" xfId="0" applyFont="1" applyFill="1" applyBorder="1" applyAlignment="1">
      <alignment horizontal="center" vertical="center" wrapText="1"/>
    </xf>
    <xf numFmtId="0" fontId="11" fillId="6" borderId="3" xfId="0" applyFont="1" applyFill="1" applyBorder="1" applyAlignment="1">
      <alignment horizontal="center" vertical="center" wrapText="1"/>
    </xf>
    <xf numFmtId="0" fontId="11" fillId="10" borderId="3" xfId="0" applyFont="1" applyFill="1" applyBorder="1" applyAlignment="1">
      <alignment horizontal="center" vertical="center" textRotation="90" wrapText="1"/>
    </xf>
    <xf numFmtId="165" fontId="13" fillId="5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1" fillId="6" borderId="5" xfId="0" applyFont="1" applyFill="1" applyBorder="1" applyAlignment="1">
      <alignment horizontal="center" vertical="center" textRotation="90" wrapText="1"/>
    </xf>
    <xf numFmtId="0" fontId="12" fillId="4" borderId="5" xfId="0" applyFont="1" applyFill="1" applyBorder="1" applyAlignment="1">
      <alignment horizontal="center" vertical="center" textRotation="90" wrapText="1"/>
    </xf>
    <xf numFmtId="0" fontId="16" fillId="0" borderId="0" xfId="0" applyFont="1"/>
    <xf numFmtId="0" fontId="17" fillId="0" borderId="0" xfId="0" applyFont="1" applyAlignment="1">
      <alignment horizontal="center"/>
    </xf>
    <xf numFmtId="0" fontId="13" fillId="5" borderId="0" xfId="0" applyFont="1" applyFill="1" applyBorder="1" applyAlignment="1" applyProtection="1">
      <alignment horizontal="center" vertical="center" wrapText="1"/>
      <protection locked="0"/>
    </xf>
    <xf numFmtId="0" fontId="13" fillId="5" borderId="2" xfId="0" applyFont="1" applyFill="1" applyBorder="1" applyAlignment="1" applyProtection="1">
      <alignment horizontal="center" vertical="center" wrapText="1"/>
      <protection locked="0"/>
    </xf>
    <xf numFmtId="0" fontId="18" fillId="0" borderId="0" xfId="0" applyFont="1" applyAlignment="1">
      <alignment vertical="center"/>
    </xf>
    <xf numFmtId="164" fontId="0" fillId="2" borderId="0" xfId="3" applyNumberFormat="1" applyFont="1" applyFill="1" applyBorder="1" applyAlignment="1" applyProtection="1">
      <alignment horizontal="center" vertical="center"/>
      <protection locked="0"/>
    </xf>
    <xf numFmtId="0" fontId="0" fillId="0" borderId="0" xfId="0" applyBorder="1"/>
    <xf numFmtId="0" fontId="11" fillId="6" borderId="5" xfId="0" applyFont="1" applyFill="1" applyBorder="1" applyAlignment="1">
      <alignment horizontal="center" vertical="center" wrapText="1"/>
    </xf>
    <xf numFmtId="0" fontId="11" fillId="6" borderId="12" xfId="0" applyFont="1" applyFill="1" applyBorder="1" applyAlignment="1">
      <alignment horizontal="center" vertical="center" textRotation="90" wrapText="1"/>
    </xf>
    <xf numFmtId="0" fontId="11" fillId="6" borderId="13" xfId="0" applyFont="1" applyFill="1" applyBorder="1" applyAlignment="1">
      <alignment horizontal="center" vertical="center" textRotation="90" wrapText="1"/>
    </xf>
    <xf numFmtId="0" fontId="14" fillId="0" borderId="0" xfId="0" applyFont="1" applyAlignment="1">
      <alignment horizontal="center" vertical="center"/>
    </xf>
    <xf numFmtId="0" fontId="2" fillId="0" borderId="0" xfId="0" applyFont="1"/>
    <xf numFmtId="0" fontId="21" fillId="0" borderId="0" xfId="0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18" fillId="2" borderId="0" xfId="0" applyFont="1" applyFill="1" applyAlignment="1">
      <alignment horizontal="left" vertical="center"/>
    </xf>
    <xf numFmtId="0" fontId="22" fillId="0" borderId="0" xfId="0" applyFont="1"/>
    <xf numFmtId="0" fontId="18" fillId="0" borderId="0" xfId="0" applyFont="1"/>
    <xf numFmtId="0" fontId="18" fillId="2" borderId="0" xfId="0" applyFont="1" applyFill="1" applyAlignment="1">
      <alignment horizontal="center"/>
    </xf>
    <xf numFmtId="0" fontId="4" fillId="2" borderId="0" xfId="0" applyFont="1" applyFill="1" applyAlignment="1">
      <alignment horizontal="left" vertical="center" wrapText="1"/>
    </xf>
    <xf numFmtId="0" fontId="3" fillId="3" borderId="0" xfId="12" applyFont="1" applyAlignment="1">
      <alignment vertical="center"/>
    </xf>
    <xf numFmtId="0" fontId="22" fillId="0" borderId="0" xfId="0" applyFont="1" applyAlignment="1">
      <alignment vertical="center"/>
    </xf>
    <xf numFmtId="0" fontId="3" fillId="3" borderId="0" xfId="12" applyFont="1"/>
    <xf numFmtId="0" fontId="16" fillId="0" borderId="0" xfId="0" applyFont="1" applyBorder="1"/>
    <xf numFmtId="0" fontId="23" fillId="0" borderId="0" xfId="0" applyFont="1" applyAlignment="1">
      <alignment horizontal="right"/>
    </xf>
    <xf numFmtId="0" fontId="26" fillId="0" borderId="0" xfId="0" applyFont="1"/>
    <xf numFmtId="0" fontId="20" fillId="0" borderId="0" xfId="0" applyFont="1"/>
    <xf numFmtId="0" fontId="27" fillId="0" borderId="0" xfId="2" applyFont="1"/>
    <xf numFmtId="0" fontId="27" fillId="0" borderId="0" xfId="2" applyFont="1" applyFill="1"/>
    <xf numFmtId="0" fontId="13" fillId="0" borderId="0" xfId="0" applyFont="1" applyAlignment="1">
      <alignment vertical="center"/>
    </xf>
    <xf numFmtId="167" fontId="13" fillId="11" borderId="1" xfId="0" applyNumberFormat="1" applyFont="1" applyFill="1" applyBorder="1" applyAlignment="1" applyProtection="1">
      <alignment horizontal="center" vertical="center" wrapText="1"/>
      <protection locked="0"/>
    </xf>
    <xf numFmtId="0" fontId="13" fillId="11" borderId="1" xfId="0" applyFont="1" applyFill="1" applyBorder="1" applyAlignment="1" applyProtection="1">
      <alignment horizontal="center" vertical="center" wrapText="1"/>
      <protection locked="0"/>
    </xf>
    <xf numFmtId="0" fontId="13" fillId="11" borderId="0" xfId="0" applyFont="1" applyFill="1" applyBorder="1" applyAlignment="1" applyProtection="1">
      <alignment horizontal="center" vertical="center" wrapText="1"/>
      <protection locked="0"/>
    </xf>
    <xf numFmtId="0" fontId="14" fillId="11" borderId="7" xfId="0" applyNumberFormat="1" applyFont="1" applyFill="1" applyBorder="1" applyAlignment="1" applyProtection="1">
      <alignment horizontal="center" vertical="center"/>
      <protection locked="0"/>
    </xf>
    <xf numFmtId="14" fontId="13" fillId="11" borderId="0" xfId="0" applyNumberFormat="1" applyFont="1" applyFill="1" applyBorder="1" applyAlignment="1" applyProtection="1">
      <alignment horizontal="center" vertical="center" wrapText="1"/>
      <protection locked="0"/>
    </xf>
    <xf numFmtId="165" fontId="13" fillId="11" borderId="0" xfId="0" applyNumberFormat="1" applyFont="1" applyFill="1" applyBorder="1" applyAlignment="1" applyProtection="1">
      <alignment horizontal="center" vertical="center" wrapText="1"/>
      <protection locked="0"/>
    </xf>
    <xf numFmtId="165" fontId="13" fillId="11" borderId="0" xfId="0" applyNumberFormat="1" applyFont="1" applyFill="1" applyBorder="1" applyAlignment="1">
      <alignment horizontal="center" vertical="center" wrapText="1"/>
    </xf>
    <xf numFmtId="164" fontId="14" fillId="0" borderId="0" xfId="0" applyNumberFormat="1" applyFont="1"/>
    <xf numFmtId="0" fontId="19" fillId="0" borderId="0" xfId="0" applyFont="1" applyFill="1"/>
    <xf numFmtId="0" fontId="15" fillId="0" borderId="0" xfId="0" applyFont="1" applyFill="1"/>
    <xf numFmtId="0" fontId="26" fillId="0" borderId="0" xfId="0" applyFont="1" applyFill="1" applyAlignment="1">
      <alignment vertical="center"/>
    </xf>
    <xf numFmtId="164" fontId="15" fillId="0" borderId="0" xfId="0" applyNumberFormat="1" applyFont="1" applyFill="1" applyAlignment="1">
      <alignment horizontal="center" vertical="center"/>
    </xf>
    <xf numFmtId="0" fontId="15" fillId="0" borderId="0" xfId="0" applyFont="1" applyFill="1" applyAlignment="1">
      <alignment horizontal="left" vertical="center"/>
    </xf>
    <xf numFmtId="0" fontId="26" fillId="0" borderId="0" xfId="0" applyFont="1" applyFill="1"/>
    <xf numFmtId="0" fontId="29" fillId="0" borderId="0" xfId="0" applyFont="1" applyAlignment="1">
      <alignment horizontal="right"/>
    </xf>
    <xf numFmtId="164" fontId="30" fillId="2" borderId="0" xfId="3" applyNumberFormat="1" applyFont="1" applyFill="1" applyBorder="1" applyAlignment="1">
      <alignment horizontal="right" vertical="center"/>
    </xf>
    <xf numFmtId="164" fontId="31" fillId="2" borderId="0" xfId="3" applyNumberFormat="1" applyFont="1" applyFill="1" applyBorder="1" applyAlignment="1">
      <alignment horizontal="right" vertical="center"/>
    </xf>
    <xf numFmtId="164" fontId="25" fillId="2" borderId="0" xfId="3" applyNumberFormat="1" applyFont="1" applyFill="1" applyBorder="1" applyAlignment="1" applyProtection="1">
      <alignment horizontal="center" vertical="center"/>
      <protection locked="0"/>
    </xf>
    <xf numFmtId="164" fontId="33" fillId="2" borderId="0" xfId="3" applyNumberFormat="1" applyFont="1" applyFill="1" applyBorder="1" applyAlignment="1" applyProtection="1">
      <alignment horizontal="center" vertical="center" wrapText="1"/>
    </xf>
    <xf numFmtId="164" fontId="33" fillId="2" borderId="0" xfId="3" applyNumberFormat="1" applyFont="1" applyFill="1" applyBorder="1" applyAlignment="1" applyProtection="1">
      <alignment horizontal="center" vertical="center"/>
    </xf>
    <xf numFmtId="164" fontId="32" fillId="2" borderId="0" xfId="3" applyNumberFormat="1" applyFont="1" applyFill="1" applyBorder="1" applyAlignment="1" applyProtection="1">
      <alignment horizontal="center" vertical="center"/>
      <protection locked="0"/>
    </xf>
    <xf numFmtId="164" fontId="6" fillId="2" borderId="0" xfId="3" applyNumberFormat="1" applyFont="1" applyFill="1" applyBorder="1" applyAlignment="1">
      <alignment horizontal="right" vertical="center"/>
    </xf>
    <xf numFmtId="165" fontId="13" fillId="5" borderId="0" xfId="0" applyNumberFormat="1" applyFont="1" applyFill="1" applyBorder="1" applyAlignment="1" applyProtection="1">
      <alignment horizontal="center" vertical="center" wrapText="1"/>
      <protection locked="0"/>
    </xf>
    <xf numFmtId="165" fontId="13" fillId="5" borderId="0" xfId="0" applyNumberFormat="1" applyFont="1" applyFill="1" applyBorder="1" applyAlignment="1" applyProtection="1">
      <alignment horizontal="center" vertical="center" wrapText="1"/>
    </xf>
    <xf numFmtId="0" fontId="14" fillId="5" borderId="0" xfId="0" applyFont="1" applyFill="1" applyBorder="1" applyAlignment="1" applyProtection="1">
      <alignment horizontal="center" vertical="center" wrapText="1"/>
      <protection locked="0"/>
    </xf>
    <xf numFmtId="167" fontId="13" fillId="11" borderId="1" xfId="0" applyNumberFormat="1" applyFont="1" applyFill="1" applyBorder="1" applyAlignment="1">
      <alignment horizontal="center" vertical="center"/>
    </xf>
    <xf numFmtId="0" fontId="13" fillId="11" borderId="1" xfId="0" applyFont="1" applyFill="1" applyBorder="1" applyAlignment="1">
      <alignment horizontal="center" vertical="center"/>
    </xf>
    <xf numFmtId="0" fontId="13" fillId="11" borderId="0" xfId="0" applyFont="1" applyFill="1" applyAlignment="1">
      <alignment horizontal="center" vertical="center"/>
    </xf>
    <xf numFmtId="0" fontId="13" fillId="11" borderId="0" xfId="0" applyFont="1" applyFill="1" applyAlignment="1" applyProtection="1">
      <alignment horizontal="center" vertical="center" wrapText="1"/>
      <protection locked="0"/>
    </xf>
    <xf numFmtId="0" fontId="14" fillId="11" borderId="14" xfId="0" applyNumberFormat="1" applyFont="1" applyFill="1" applyBorder="1" applyAlignment="1">
      <alignment horizontal="center" vertical="center"/>
    </xf>
    <xf numFmtId="0" fontId="14" fillId="11" borderId="14" xfId="0" applyNumberFormat="1" applyFont="1" applyFill="1" applyBorder="1" applyAlignment="1" applyProtection="1">
      <alignment horizontal="center" vertical="center"/>
      <protection locked="0"/>
    </xf>
    <xf numFmtId="14" fontId="13" fillId="11" borderId="0" xfId="0" applyNumberFormat="1" applyFont="1" applyFill="1" applyAlignment="1">
      <alignment horizontal="center" vertical="center"/>
    </xf>
    <xf numFmtId="0" fontId="14" fillId="11" borderId="14" xfId="0" applyNumberFormat="1" applyFont="1" applyFill="1" applyBorder="1" applyAlignment="1" applyProtection="1">
      <alignment horizontal="center" vertical="center" wrapText="1"/>
      <protection locked="0"/>
    </xf>
    <xf numFmtId="49" fontId="34" fillId="11" borderId="15" xfId="1" applyNumberFormat="1" applyFont="1" applyFill="1" applyBorder="1" applyAlignment="1">
      <alignment horizontal="center" vertical="center"/>
    </xf>
    <xf numFmtId="0" fontId="35" fillId="11" borderId="0" xfId="1" applyFont="1" applyFill="1" applyAlignment="1">
      <alignment horizontal="center" vertical="center"/>
    </xf>
    <xf numFmtId="0" fontId="13" fillId="11" borderId="0" xfId="0" applyFont="1" applyFill="1" applyAlignment="1">
      <alignment horizontal="center" vertical="center" wrapText="1"/>
    </xf>
    <xf numFmtId="165" fontId="13" fillId="11" borderId="0" xfId="0" applyNumberFormat="1" applyFont="1" applyFill="1" applyAlignment="1">
      <alignment horizontal="center" vertical="center"/>
    </xf>
    <xf numFmtId="165" fontId="13" fillId="5" borderId="15" xfId="0" applyNumberFormat="1" applyFont="1" applyFill="1" applyBorder="1" applyAlignment="1">
      <alignment horizontal="center" vertical="center"/>
    </xf>
    <xf numFmtId="165" fontId="13" fillId="5" borderId="0" xfId="0" applyNumberFormat="1" applyFont="1" applyFill="1" applyAlignment="1" applyProtection="1">
      <alignment horizontal="center" vertical="center"/>
    </xf>
    <xf numFmtId="165" fontId="13" fillId="5" borderId="16" xfId="0" applyNumberFormat="1" applyFont="1" applyFill="1" applyBorder="1" applyAlignment="1" applyProtection="1">
      <alignment horizontal="center" vertical="center"/>
    </xf>
    <xf numFmtId="0" fontId="14" fillId="0" borderId="0" xfId="0" applyFont="1" applyFill="1" applyAlignment="1">
      <alignment horizontal="center" vertical="center"/>
    </xf>
    <xf numFmtId="0" fontId="14" fillId="5" borderId="0" xfId="0" applyNumberFormat="1" applyFont="1" applyFill="1" applyAlignment="1">
      <alignment horizontal="center" vertical="center"/>
    </xf>
    <xf numFmtId="0" fontId="14" fillId="0" borderId="0" xfId="0" applyNumberFormat="1" applyFont="1" applyAlignment="1">
      <alignment horizontal="center"/>
    </xf>
    <xf numFmtId="0" fontId="13" fillId="5" borderId="15" xfId="0" applyFont="1" applyFill="1" applyBorder="1" applyAlignment="1">
      <alignment horizontal="center" vertical="center"/>
    </xf>
    <xf numFmtId="0" fontId="13" fillId="5" borderId="0" xfId="0" applyFont="1" applyFill="1" applyAlignment="1">
      <alignment horizontal="center" vertical="center"/>
    </xf>
    <xf numFmtId="0" fontId="13" fillId="5" borderId="2" xfId="0" applyFont="1" applyFill="1" applyBorder="1" applyAlignment="1">
      <alignment horizontal="center" vertical="center"/>
    </xf>
    <xf numFmtId="0" fontId="14" fillId="11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11" borderId="14" xfId="0" applyFont="1" applyFill="1" applyBorder="1" applyAlignment="1" applyProtection="1">
      <alignment horizontal="center" vertical="center" wrapText="1"/>
      <protection locked="0"/>
    </xf>
    <xf numFmtId="0" fontId="14" fillId="11" borderId="7" xfId="0" applyNumberFormat="1" applyFont="1" applyFill="1" applyBorder="1" applyAlignment="1">
      <alignment horizontal="center" vertical="center"/>
    </xf>
    <xf numFmtId="49" fontId="34" fillId="11" borderId="6" xfId="1" applyNumberFormat="1" applyFont="1" applyFill="1" applyBorder="1" applyAlignment="1">
      <alignment horizontal="center" vertical="center"/>
    </xf>
    <xf numFmtId="49" fontId="24" fillId="11" borderId="15" xfId="1" applyNumberFormat="1" applyFill="1" applyBorder="1" applyAlignment="1" applyProtection="1">
      <alignment horizontal="center" vertical="center" wrapText="1"/>
      <protection locked="0"/>
    </xf>
    <xf numFmtId="165" fontId="13" fillId="5" borderId="6" xfId="0" applyNumberFormat="1" applyFont="1" applyFill="1" applyBorder="1" applyAlignment="1">
      <alignment horizontal="center" vertical="center"/>
    </xf>
    <xf numFmtId="165" fontId="13" fillId="5" borderId="15" xfId="0" applyNumberFormat="1" applyFont="1" applyFill="1" applyBorder="1" applyAlignment="1" applyProtection="1">
      <alignment horizontal="center" vertical="center" wrapText="1"/>
      <protection locked="0"/>
    </xf>
    <xf numFmtId="165" fontId="13" fillId="5" borderId="10" xfId="0" applyNumberFormat="1" applyFont="1" applyFill="1" applyBorder="1" applyAlignment="1">
      <alignment horizontal="center" vertical="center"/>
    </xf>
    <xf numFmtId="165" fontId="13" fillId="5" borderId="8" xfId="0" applyNumberFormat="1" applyFont="1" applyFill="1" applyBorder="1" applyAlignment="1">
      <alignment horizontal="center" vertical="center"/>
    </xf>
    <xf numFmtId="165" fontId="13" fillId="5" borderId="9" xfId="0" applyNumberFormat="1" applyFont="1" applyFill="1" applyBorder="1" applyAlignment="1" applyProtection="1">
      <alignment horizontal="center" vertical="center"/>
    </xf>
    <xf numFmtId="165" fontId="13" fillId="5" borderId="11" xfId="0" applyNumberFormat="1" applyFont="1" applyFill="1" applyBorder="1" applyAlignment="1" applyProtection="1">
      <alignment horizontal="center" vertical="center"/>
    </xf>
    <xf numFmtId="165" fontId="13" fillId="5" borderId="16" xfId="0" applyNumberFormat="1" applyFont="1" applyFill="1" applyBorder="1" applyAlignment="1" applyProtection="1">
      <alignment horizontal="center" vertical="center" wrapText="1"/>
    </xf>
    <xf numFmtId="0" fontId="14" fillId="5" borderId="8" xfId="0" applyNumberFormat="1" applyFont="1" applyFill="1" applyBorder="1" applyAlignment="1">
      <alignment horizontal="center" vertical="center"/>
    </xf>
    <xf numFmtId="0" fontId="14" fillId="0" borderId="7" xfId="0" applyNumberFormat="1" applyFont="1" applyBorder="1" applyAlignment="1">
      <alignment horizontal="center"/>
    </xf>
    <xf numFmtId="0" fontId="13" fillId="5" borderId="6" xfId="0" applyFont="1" applyFill="1" applyBorder="1" applyAlignment="1">
      <alignment horizontal="center" vertical="center"/>
    </xf>
    <xf numFmtId="0" fontId="13" fillId="5" borderId="15" xfId="0" applyFont="1" applyFill="1" applyBorder="1" applyAlignment="1" applyProtection="1">
      <alignment horizontal="center" vertical="center" wrapText="1"/>
      <protection locked="0"/>
    </xf>
    <xf numFmtId="165" fontId="13" fillId="5" borderId="17" xfId="0" applyNumberFormat="1" applyFont="1" applyFill="1" applyBorder="1" applyAlignment="1">
      <alignment horizontal="center" vertical="center"/>
    </xf>
    <xf numFmtId="165" fontId="13" fillId="5" borderId="18" xfId="0" applyNumberFormat="1" applyFont="1" applyFill="1" applyBorder="1" applyAlignment="1">
      <alignment horizontal="center" vertical="center"/>
    </xf>
  </cellXfs>
  <cellStyles count="18">
    <cellStyle name="cf1" xfId="8" xr:uid="{00000000-0005-0000-0000-000000000000}"/>
    <cellStyle name="cf2" xfId="9" xr:uid="{00000000-0005-0000-0000-000001000000}"/>
    <cellStyle name="Date du tableau" xfId="11" xr:uid="{00000000-0005-0000-0000-000002000000}"/>
    <cellStyle name="Détails du tableau" xfId="10" xr:uid="{00000000-0005-0000-0000-000003000000}"/>
    <cellStyle name="Lien hypertexte" xfId="1" builtinId="8" customBuiltin="1"/>
    <cellStyle name="Lien hypertexte 2" xfId="12" xr:uid="{00000000-0005-0000-0000-000005000000}"/>
    <cellStyle name="Lien hypertexte visité 2" xfId="13" xr:uid="{00000000-0005-0000-0000-000006000000}"/>
    <cellStyle name="Normal" xfId="0" builtinId="0"/>
    <cellStyle name="Normal 2" xfId="2" xr:uid="{00000000-0005-0000-0000-000008000000}"/>
    <cellStyle name="Numéros du tableau" xfId="14" xr:uid="{00000000-0005-0000-0000-000009000000}"/>
    <cellStyle name="Style 1" xfId="17" xr:uid="{00000000-0005-0000-0000-00000A000000}"/>
    <cellStyle name="Texte d’astuce" xfId="15" xr:uid="{00000000-0005-0000-0000-00000B000000}"/>
    <cellStyle name="Texte d’astuce en retrait" xfId="16" xr:uid="{00000000-0005-0000-0000-00000C000000}"/>
    <cellStyle name="Titre 2" xfId="3" xr:uid="{00000000-0005-0000-0000-00000D000000}"/>
    <cellStyle name="Titre 1 2" xfId="4" xr:uid="{00000000-0005-0000-0000-00000E000000}"/>
    <cellStyle name="Titre 2 2" xfId="5" xr:uid="{00000000-0005-0000-0000-00000F000000}"/>
    <cellStyle name="Titre 3 2" xfId="6" xr:uid="{00000000-0005-0000-0000-000010000000}"/>
    <cellStyle name="Titre 4 2" xfId="7" xr:uid="{00000000-0005-0000-0000-000011000000}"/>
  </cellStyles>
  <dxfs count="10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protection locked="1" hidden="0"/>
    </dxf>
    <dxf>
      <font>
        <b val="0"/>
        <i val="0"/>
        <color theme="1"/>
      </font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92D050"/>
        </patternFill>
      </fill>
    </dxf>
    <dxf>
      <fill>
        <patternFill>
          <bgColor rgb="FFFF3300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 patternType="solid">
          <fgColor rgb="FFEAEFE9"/>
          <bgColor rgb="FFEAEFE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indexed="64"/>
          <bgColor theme="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theme="4" tint="0.3999755851924192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vertAlign val="baseline"/>
        <sz val="11"/>
        <name val="Arial"/>
        <family val="2"/>
        <scheme val="none"/>
      </font>
      <numFmt numFmtId="0" formatCode="General"/>
      <alignment horizont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outline="0">
        <left style="hair">
          <color indexed="64"/>
        </left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outline="0">
        <right style="hair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5" formatCode="[$$-C09]#,##0.00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/>
        <vertAlign val="baseline"/>
        <sz val="11"/>
        <color auto="1"/>
        <name val="Arial"/>
        <family val="2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4"/>
        <color theme="1" tint="0.249977111117893"/>
        <name val="Arial"/>
        <family val="2"/>
        <scheme val="none"/>
      </font>
      <numFmt numFmtId="30" formatCode="@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  <border outline="0">
        <right style="thin">
          <color indexed="64"/>
        </right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9" formatCode="dd/mm/yyyy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outline="0">
        <left style="thin">
          <color theme="4" tint="0.39997558519241921"/>
        </left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0" formatCode="General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outline="0"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1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numFmt numFmtId="167" formatCode="&quot;non realise&quot;"/>
      <fill>
        <patternFill patternType="solid">
          <fgColor theme="4" tint="0.79998168889431442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4" tint="0.39997558519241921"/>
        </left>
        <right/>
        <top/>
        <bottom/>
      </border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Arial"/>
        <family val="2"/>
        <scheme val="none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  <dxf>
      <font>
        <strike val="0"/>
        <outline val="0"/>
        <shadow val="0"/>
        <u val="none"/>
        <vertAlign val="baseline"/>
        <sz val="12"/>
        <name val="Arial"/>
        <family val="2"/>
        <scheme val="none"/>
      </font>
    </dxf>
  </dxfs>
  <tableStyles count="1" defaultTableStyle="TableStyleMedium2" defaultPivotStyle="PivotStyleLight16">
    <tableStyle name="Style de tableau 1" pivot="0" count="1" xr9:uid="{7340258C-6C86-4447-8883-D26830F9E047}">
      <tableStyleElement type="firstColumnStripe" size="4"/>
    </tableStyle>
  </tableStyles>
  <colors>
    <mruColors>
      <color rgb="FFFFC7CE"/>
      <color rgb="FFFF9999"/>
      <color rgb="FFFF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152400</xdr:colOff>
      <xdr:row>1</xdr:row>
      <xdr:rowOff>104776</xdr:rowOff>
    </xdr:from>
    <xdr:to>
      <xdr:col>2</xdr:col>
      <xdr:colOff>714375</xdr:colOff>
      <xdr:row>9</xdr:row>
      <xdr:rowOff>266701</xdr:rowOff>
    </xdr:to>
    <xdr:pic macro="[0]!Image7_Cliquer">
      <xdr:nvPicPr>
        <xdr:cNvPr id="2" name="Image 1">
          <a:extLst>
            <a:ext uri="{FF2B5EF4-FFF2-40B4-BE49-F238E27FC236}">
              <a16:creationId xmlns:a16="http://schemas.microsoft.com/office/drawing/2014/main" id="{1C9E8356-F4A4-4C99-8CF9-D3E6892C482E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7552"/>
        <a:stretch/>
      </xdr:blipFill>
      <xdr:spPr bwMode="auto">
        <a:xfrm>
          <a:off x="152400" y="295276"/>
          <a:ext cx="1428750" cy="190500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Tableau_General" displayName="Tableau_General" ref="B25:AH78" headerRowDxfId="93" dataDxfId="92" totalsRowDxfId="91" headerRowBorderDxfId="89" tableBorderDxfId="90">
  <autoFilter ref="B25:AH78" xr:uid="{C450C252-F390-4ECC-871B-DE67114DAB92}"/>
  <sortState ref="B26:AH78">
    <sortCondition ref="D26:D78"/>
  </sortState>
  <tableColumns count="33">
    <tableColumn id="1" xr3:uid="{00000000-0010-0000-0000-000001000000}" name="POSTE" totalsRowLabel="Total" dataDxfId="88" totalsRowDxfId="25"/>
    <tableColumn id="2" xr3:uid="{00000000-0010-0000-0000-000002000000}" name="Entreprise" totalsRowFunction="count" dataDxfId="87" totalsRowDxfId="26"/>
    <tableColumn id="22" xr3:uid="{00000000-0010-0000-0000-000016000000}" name="Pièce" totalsRowFunction="count" dataDxfId="86" totalsRowDxfId="27"/>
    <tableColumn id="35" xr3:uid="{348FED57-E557-4222-8C83-135A3E7D3489}" name="Fourni par" totalsRowFunction="average" dataDxfId="85" totalsRowDxfId="28"/>
    <tableColumn id="23" xr3:uid="{00000000-0010-0000-0000-000017000000}" name="Validé" totalsRowFunction="count" dataDxfId="84" totalsRowDxfId="29"/>
    <tableColumn id="3" xr3:uid="{00000000-0010-0000-0000-000003000000}" name="Commandé" totalsRowFunction="count" dataDxfId="83" totalsRowDxfId="30"/>
    <tableColumn id="4" xr3:uid="{00000000-0010-0000-0000-000004000000}" name="CMD part :" totalsRowFunction="custom" dataDxfId="82" totalsRowDxfId="31">
      <totalsRowFormula>SUBTOTAL(103,Tableau_General[Pièce])</totalsRowFormula>
    </tableColumn>
    <tableColumn id="5" xr3:uid="{00000000-0010-0000-0000-000005000000}" name="Date de livraison" totalsRowFunction="custom" dataDxfId="81" totalsRowDxfId="32">
      <totalsRowFormula>SUBTOTAL(103,Tableau_General[Pièce])</totalsRowFormula>
    </tableColumn>
    <tableColumn id="26" xr3:uid="{814C4F06-B6AF-454E-B83B-97B10C63719D}" name="Livraison" dataDxfId="80" totalsRowDxfId="33"/>
    <tableColumn id="28" xr3:uid="{C507695D-A266-4E6D-92D2-F9CD85EEFD40}" name="Livré" dataDxfId="79" totalsRowDxfId="34"/>
    <tableColumn id="6" xr3:uid="{00000000-0010-0000-0000-000006000000}" name="Lien web" totalsRowFunction="custom" dataDxfId="78" totalsRowDxfId="35" dataCellStyle="Lien hypertexte">
      <totalsRowFormula>SUBTOTAL(103,Tableau_General[Pièce])</totalsRowFormula>
    </tableColumn>
    <tableColumn id="29" xr3:uid="{AF64436B-247A-4CAE-8248-7C38E0609ED1}" name="Qtes" dataDxfId="77" totalsRowDxfId="36" dataCellStyle="Lien hypertexte"/>
    <tableColumn id="7" xr3:uid="{00000000-0010-0000-0000-000007000000}" name="Description" totalsRowFunction="custom" dataDxfId="76" totalsRowDxfId="37">
      <totalsRowFormula>SUBTOTAL(103,Tableau_General[Pièce])</totalsRowFormula>
    </tableColumn>
    <tableColumn id="8" xr3:uid="{00000000-0010-0000-0000-000008000000}" name="Référence" totalsRowFunction="custom" dataDxfId="75" totalsRowDxfId="38">
      <totalsRowFormula>SUBTOTAL(103,Tableau_General[Pièce])</totalsRowFormula>
    </tableColumn>
    <tableColumn id="9" xr3:uid="{00000000-0010-0000-0000-000009000000}" name="PRIX _x000a_" totalsRowFunction="sum" dataDxfId="74" totalsRowDxfId="39"/>
    <tableColumn id="10" xr3:uid="{00000000-0010-0000-0000-00000A000000}" name="Frais de port" totalsRowFunction="sum" dataDxfId="73" totalsRowDxfId="40"/>
    <tableColumn id="11" xr3:uid="{00000000-0010-0000-0000-00000B000000}" name="Taxes" totalsRowFunction="sum" dataDxfId="72" totalsRowDxfId="41"/>
    <tableColumn id="12" xr3:uid="{00000000-0010-0000-0000-00000C000000}" name="Prix total" totalsRowFunction="sum" dataDxfId="71" totalsRowDxfId="42">
      <calculatedColumnFormula>SUM(Tableau_General[[#This Row],[PRIX 
]:[Frais de port]])*$C$11</calculatedColumnFormula>
    </tableColumn>
    <tableColumn id="13" xr3:uid="{00000000-0010-0000-0000-00000D000000}" name="Prix entreprise" totalsRowFunction="sum" dataDxfId="70" totalsRowDxfId="43"/>
    <tableColumn id="31" xr3:uid="{32FC357C-4F49-4029-8D32-CCEE73A798BF}" name="Frais de port-2" totalsRowFunction="sum" dataDxfId="69" totalsRowDxfId="44">
      <calculatedColumnFormula>Tableau_General[[#This Row],[Frais de port]]</calculatedColumnFormula>
    </tableColumn>
    <tableColumn id="30" xr3:uid="{AF3D3BE1-3FB0-4029-91D9-4D1E8C5B72B7}" name="Prix entreprise avec taxes  + port" totalsRowFunction="sum" dataDxfId="0" totalsRowDxfId="45">
      <calculatedColumnFormula>(Tableau_General[[#This Row],[Frais de port-2]]+Tableau_General[[#This Row],[Prix entreprise]])*$C$11</calculatedColumnFormula>
    </tableColumn>
    <tableColumn id="14" xr3:uid="{00000000-0010-0000-0000-00000E000000}" name="Acompte payé" totalsRowFunction="sum" dataDxfId="68" totalsRowDxfId="46"/>
    <tableColumn id="15" xr3:uid="{00000000-0010-0000-0000-00000F000000}" name="Balance à payer" totalsRowFunction="sum" dataDxfId="67" totalsRowDxfId="47">
      <calculatedColumnFormula>Tableau_General[[#This Row],[Prix entreprise avec taxes  + port]]-Tableau_General[[#This Row],[Acompte payé]]</calculatedColumnFormula>
    </tableColumn>
    <tableColumn id="16" xr3:uid="{00000000-0010-0000-0000-000010000000}" name="Profit" totalsRowFunction="sum" dataDxfId="3" totalsRowDxfId="48">
      <calculatedColumnFormula>IF(Tableau_General[[#This Row],[Prix entreprise]]&lt;&gt;"",Tableau_General[[#This Row],[PRIX 
]]-Tableau_General[[#This Row],[Prix entreprise]],"")</calculatedColumnFormula>
    </tableColumn>
    <tableColumn id="25" xr3:uid="{F414067D-315B-485B-8E2D-24F049E58A53}" name="Remise à facturer" totalsRowFunction="sum" dataDxfId="66" totalsRowDxfId="49"/>
    <tableColumn id="33" xr3:uid="{CAE8E5BD-D221-45D4-9721-14204E028BA6}" name="Facture envoyée" dataDxfId="65" totalsRowDxfId="50" dataCellStyle="Normal"/>
    <tableColumn id="27" xr3:uid="{00000000-0010-0000-0000-00001B000000}" name="Remise payé" dataDxfId="64" totalsRowDxfId="51"/>
    <tableColumn id="24" xr3:uid="{627DA6D7-B8AD-4053-8594-A794B02CBB7C}" name="Consolidé" dataDxfId="63" totalsRowDxfId="52"/>
    <tableColumn id="17" xr3:uid="{00000000-0010-0000-0000-000011000000}" name="BdC Soumission" totalsRowFunction="custom" dataDxfId="62" totalsRowDxfId="53">
      <totalsRowFormula>SUBTOTAL(103,Tableau_General[Pièce])</totalsRowFormula>
    </tableColumn>
    <tableColumn id="18" xr3:uid="{00000000-0010-0000-0000-000012000000}" name="Colonne2" totalsRowFunction="custom" dataDxfId="61" totalsRowDxfId="54">
      <totalsRowFormula>SUBTOTAL(103,Tableau_General[Pièce])</totalsRowFormula>
    </tableColumn>
    <tableColumn id="19" xr3:uid="{00000000-0010-0000-0000-000013000000}" name="Colonne1" totalsRowFunction="custom" dataDxfId="60" totalsRowDxfId="55">
      <totalsRowFormula>SUBTOTAL(103,Tableau_General[Pièce])</totalsRowFormula>
    </tableColumn>
    <tableColumn id="20" xr3:uid="{00000000-0010-0000-0000-000014000000}" name="Colonne3" totalsRowFunction="custom" dataDxfId="59" totalsRowDxfId="56">
      <totalsRowFormula>SUBTOTAL(103,Tableau_General[Pièce])</totalsRowFormula>
    </tableColumn>
    <tableColumn id="21" xr3:uid="{00000000-0010-0000-0000-000015000000}" name="Note" totalsRowFunction="custom" dataDxfId="58" totalsRowDxfId="57">
      <totalsRowFormula>SUBTOTAL(103,Tableau_General[Pièce])</totalsRowFormula>
    </tableColumn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1000000}" name="L_In" displayName="L_In" ref="A1:A37" totalsRowShown="0" headerRowDxfId="108" dataDxfId="107">
  <autoFilter ref="A1:A37" xr:uid="{00000000-0009-0000-0100-000004000000}"/>
  <tableColumns count="1">
    <tableColumn id="1" xr3:uid="{00000000-0010-0000-0100-000001000000}" name="Liste_Intervenants" dataDxfId="10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2000000}" name="L_Pi" displayName="L_Pi" ref="C1:C18" totalsRowShown="0" headerRowDxfId="105" dataDxfId="104" dataCellStyle="Normal 2">
  <autoFilter ref="C1:C18" xr:uid="{00000000-0009-0000-0100-000005000000}"/>
  <tableColumns count="1">
    <tableColumn id="1" xr3:uid="{00000000-0010-0000-0200-000001000000}" name="Liste_Pieces" dataDxfId="103" dataCellStyle="Normal 2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3000000}" name="L_Po" displayName="L_Po" ref="E1:E22" totalsRowShown="0" headerRowDxfId="102" dataDxfId="101">
  <autoFilter ref="E1:E22" xr:uid="{00000000-0009-0000-0100-000006000000}"/>
  <tableColumns count="1">
    <tableColumn id="1" xr3:uid="{00000000-0010-0000-0300-000001000000}" name="Liste_Postes" dataDxfId="100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L_Cm" displayName="L_Cm" ref="G1:G5" totalsRowShown="0" headerRowDxfId="99" dataDxfId="98">
  <autoFilter ref="G1:G5" xr:uid="{00000000-0009-0000-0100-000007000000}"/>
  <tableColumns count="1">
    <tableColumn id="1" xr3:uid="{00000000-0010-0000-0400-000001000000}" name="Liste_Cmd" dataDxfId="97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062CB9-A60E-463D-BFD8-00A6BBE91CC6}" name="L_Fou_par" displayName="L_Fou_par" ref="I1:I7" totalsRowShown="0" headerRowDxfId="96" dataDxfId="95">
  <autoFilter ref="I1:I7" xr:uid="{64F69DD8-F3EF-41EA-A822-6B058BB94CC0}"/>
  <tableColumns count="1">
    <tableColumn id="1" xr3:uid="{5593B747-303A-485E-B361-BECF02942792}" name="Liste_Fourni_par" dataDxfId="9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Vue">
  <a:themeElements>
    <a:clrScheme name="Vue">
      <a:dk1>
        <a:srgbClr val="000000"/>
      </a:dk1>
      <a:lt1>
        <a:srgbClr val="FFFFFF"/>
      </a:lt1>
      <a:dk2>
        <a:srgbClr val="46464A"/>
      </a:dk2>
      <a:lt2>
        <a:srgbClr val="D6D3CC"/>
      </a:lt2>
      <a:accent1>
        <a:srgbClr val="6F6F74"/>
      </a:accent1>
      <a:accent2>
        <a:srgbClr val="92A9B9"/>
      </a:accent2>
      <a:accent3>
        <a:srgbClr val="A7B789"/>
      </a:accent3>
      <a:accent4>
        <a:srgbClr val="B9A489"/>
      </a:accent4>
      <a:accent5>
        <a:srgbClr val="8D6374"/>
      </a:accent5>
      <a:accent6>
        <a:srgbClr val="9B7362"/>
      </a:accent6>
      <a:hlink>
        <a:srgbClr val="67AABF"/>
      </a:hlink>
      <a:folHlink>
        <a:srgbClr val="ABAFA5"/>
      </a:folHlink>
    </a:clrScheme>
    <a:fontScheme name="Vue">
      <a:maj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Schoolbook" panose="020406040505050203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Vue">
      <a:fillStyleLst>
        <a:solidFill>
          <a:schemeClr val="phClr"/>
        </a:solidFill>
        <a:solidFill>
          <a:schemeClr val="phClr">
            <a:tint val="60000"/>
            <a:satMod val="120000"/>
          </a:schemeClr>
        </a:solidFill>
        <a:solidFill>
          <a:schemeClr val="phClr">
            <a:shade val="75000"/>
            <a:satMod val="160000"/>
          </a:schemeClr>
        </a:solidFill>
      </a:fillStyleLst>
      <a:lnStyleLst>
        <a:ln w="9525" cap="flat" cmpd="sng" algn="ctr">
          <a:solidFill>
            <a:schemeClr val="phClr"/>
          </a:solidFill>
          <a:prstDash val="solid"/>
        </a:ln>
        <a:ln w="13970" cap="flat" cmpd="sng" algn="ctr">
          <a:solidFill>
            <a:schemeClr val="phClr"/>
          </a:solidFill>
          <a:prstDash val="solid"/>
        </a:ln>
        <a:ln w="17145" cap="flat" cmpd="sng" algn="ctr">
          <a:solidFill>
            <a:schemeClr val="phClr">
              <a:shade val="95000"/>
              <a:alpha val="95000"/>
              <a:satMod val="150000"/>
            </a:schemeClr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240" dir="5400000" algn="tl" rotWithShape="0">
              <a:srgbClr val="000000">
                <a:alpha val="7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9525" prstMaterial="flat">
            <a:bevelT w="0" h="0" prst="coolSlant"/>
            <a:contourClr>
              <a:schemeClr val="phClr">
                <a:shade val="35000"/>
                <a:satMod val="130000"/>
              </a:schemeClr>
            </a:contourClr>
          </a:sp3d>
        </a:effectStyle>
        <a:effectStyle>
          <a:effectLst>
            <a:outerShdw blurRad="76200" dist="25400" dir="5400000" algn="tl" rotWithShape="0">
              <a:srgbClr val="000000">
                <a:alpha val="55000"/>
              </a:srgbClr>
            </a:outerShdw>
          </a:effectLst>
          <a:scene3d>
            <a:camera prst="orthographicFront">
              <a:rot lat="0" lon="0" rev="0"/>
            </a:camera>
            <a:lightRig rig="brightRoom" dir="tl"/>
          </a:scene3d>
          <a:sp3d contourW="19050" prstMaterial="flat">
            <a:bevelT w="0" h="0" prst="coolSlant"/>
            <a:contourClr>
              <a:schemeClr val="phClr">
                <a:shade val="25000"/>
                <a:satMod val="14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4000"/>
                <a:shade val="98000"/>
                <a:satMod val="130000"/>
                <a:lumMod val="102000"/>
              </a:schemeClr>
            </a:gs>
            <a:gs pos="100000">
              <a:schemeClr val="phClr">
                <a:tint val="98000"/>
                <a:shade val="78000"/>
                <a:satMod val="140000"/>
              </a:schemeClr>
            </a:gs>
          </a:gsLst>
          <a:path path="circle">
            <a:fillToRect l="100000" t="100000" r="100000" b="100000"/>
          </a:path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View" id="{BA0EB5A6-F2D4-4F82-977B-64ADEE4A2A69}" vid="{3969A8A2-35DB-4E3B-8885-16FD20568674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H78"/>
  <sheetViews>
    <sheetView tabSelected="1" topLeftCell="A7" zoomScaleNormal="100" workbookViewId="0">
      <selection activeCell="E18" sqref="E18"/>
    </sheetView>
  </sheetViews>
  <sheetFormatPr baseColWidth="10" defaultRowHeight="14.25" x14ac:dyDescent="0.2"/>
  <cols>
    <col min="1" max="1" width="1.25" customWidth="1"/>
    <col min="2" max="2" width="11.375" customWidth="1"/>
    <col min="3" max="3" width="18.625" customWidth="1"/>
    <col min="4" max="4" width="12.625" customWidth="1"/>
    <col min="5" max="5" width="12.5" customWidth="1"/>
    <col min="6" max="6" width="6.125" customWidth="1"/>
    <col min="7" max="7" width="13.75" customWidth="1"/>
    <col min="8" max="8" width="22" customWidth="1"/>
    <col min="9" max="9" width="12.75" customWidth="1"/>
    <col min="10" max="10" width="8" customWidth="1"/>
    <col min="11" max="11" width="14.25" customWidth="1"/>
    <col min="12" max="12" width="14.625" customWidth="1"/>
    <col min="13" max="13" width="24.875" customWidth="1" collapsed="1"/>
    <col min="14" max="14" width="26.125" customWidth="1"/>
    <col min="15" max="15" width="15" customWidth="1"/>
    <col min="16" max="16" width="17.875" customWidth="1"/>
    <col min="17" max="17" width="15.75" customWidth="1"/>
    <col min="18" max="18" width="17.375" customWidth="1"/>
    <col min="19" max="20" width="11.25" customWidth="1"/>
    <col min="21" max="21" width="11.125" customWidth="1"/>
    <col min="22" max="22" width="15.75" customWidth="1"/>
    <col min="23" max="23" width="13.875" customWidth="1"/>
    <col min="24" max="24" width="11.25" customWidth="1"/>
    <col min="25" max="25" width="11" customWidth="1"/>
    <col min="26" max="26" width="9.75" customWidth="1"/>
    <col min="27" max="34" width="11" customWidth="1"/>
  </cols>
  <sheetData>
    <row r="1" spans="1:34" s="48" customFormat="1" ht="15" x14ac:dyDescent="0.25">
      <c r="A1" s="48" t="s">
        <v>126</v>
      </c>
      <c r="B1" s="49"/>
      <c r="C1" s="49"/>
      <c r="D1" s="50"/>
      <c r="E1" s="51"/>
      <c r="F1" s="52"/>
      <c r="G1" s="48" t="s">
        <v>126</v>
      </c>
      <c r="H1" s="53" t="s">
        <v>126</v>
      </c>
      <c r="I1" s="48" t="s">
        <v>126</v>
      </c>
      <c r="J1" s="48" t="s">
        <v>126</v>
      </c>
      <c r="K1" s="48" t="s">
        <v>126</v>
      </c>
      <c r="T1" s="48" t="s">
        <v>126</v>
      </c>
      <c r="U1" s="48" t="s">
        <v>126</v>
      </c>
      <c r="V1" s="48" t="s">
        <v>126</v>
      </c>
      <c r="W1" s="48" t="s">
        <v>126</v>
      </c>
      <c r="X1" s="48" t="s">
        <v>126</v>
      </c>
      <c r="Y1" s="48" t="s">
        <v>126</v>
      </c>
      <c r="Z1" s="48" t="s">
        <v>126</v>
      </c>
      <c r="AA1" s="48" t="s">
        <v>126</v>
      </c>
      <c r="AB1" s="48" t="s">
        <v>126</v>
      </c>
      <c r="AC1" s="48" t="s">
        <v>126</v>
      </c>
      <c r="AD1" s="48" t="s">
        <v>126</v>
      </c>
      <c r="AE1" s="48" t="s">
        <v>126</v>
      </c>
      <c r="AF1" s="48" t="s">
        <v>126</v>
      </c>
      <c r="AG1" s="48" t="s">
        <v>126</v>
      </c>
      <c r="AH1" s="48" t="s">
        <v>126</v>
      </c>
    </row>
    <row r="2" spans="1:34" ht="15" x14ac:dyDescent="0.25">
      <c r="B2" s="1"/>
      <c r="C2" s="1"/>
      <c r="D2" s="2"/>
      <c r="E2" s="25"/>
      <c r="F2" s="26"/>
      <c r="G2" s="27"/>
      <c r="H2" s="27"/>
      <c r="I2" s="27"/>
      <c r="J2" s="27"/>
      <c r="K2" s="27"/>
      <c r="L2" s="27"/>
      <c r="M2" s="26"/>
      <c r="N2" s="26"/>
    </row>
    <row r="3" spans="1:34" ht="15" x14ac:dyDescent="0.25">
      <c r="B3" s="1"/>
      <c r="C3" s="1"/>
      <c r="D3" s="2"/>
      <c r="E3" s="25"/>
      <c r="F3" s="26"/>
      <c r="G3" s="27"/>
      <c r="H3" s="27"/>
      <c r="I3" s="27"/>
      <c r="J3" s="27"/>
      <c r="K3" s="27"/>
      <c r="L3" s="27"/>
      <c r="M3" s="26"/>
      <c r="N3" s="26"/>
    </row>
    <row r="4" spans="1:34" ht="19.5" x14ac:dyDescent="0.3">
      <c r="B4" s="1"/>
      <c r="C4" s="1"/>
      <c r="D4" s="2"/>
      <c r="E4" s="25"/>
      <c r="F4" s="26"/>
      <c r="G4" s="27"/>
      <c r="H4" s="27"/>
      <c r="I4" s="27"/>
      <c r="J4" s="27"/>
      <c r="K4" s="27"/>
      <c r="L4" s="27"/>
      <c r="M4" s="26"/>
      <c r="N4" s="54" t="s">
        <v>127</v>
      </c>
    </row>
    <row r="5" spans="1:34" ht="19.5" x14ac:dyDescent="0.3">
      <c r="B5" s="1"/>
      <c r="C5" s="1"/>
      <c r="D5" s="2"/>
      <c r="E5" s="25"/>
      <c r="F5" s="26"/>
      <c r="G5" s="27"/>
      <c r="H5" s="27"/>
      <c r="I5" s="27"/>
      <c r="J5" s="27"/>
      <c r="K5" s="27"/>
      <c r="L5" s="27"/>
      <c r="M5" s="26"/>
      <c r="N5" s="54" t="s">
        <v>57</v>
      </c>
    </row>
    <row r="6" spans="1:34" ht="15" x14ac:dyDescent="0.25">
      <c r="B6" s="1"/>
      <c r="C6" s="1"/>
      <c r="D6" s="22"/>
      <c r="E6" s="25"/>
      <c r="F6" s="26"/>
      <c r="G6" s="27"/>
      <c r="H6" s="27"/>
      <c r="I6" s="27"/>
      <c r="J6" s="27"/>
      <c r="K6" s="27"/>
      <c r="L6" s="27"/>
      <c r="M6" s="26"/>
      <c r="N6" s="26"/>
    </row>
    <row r="7" spans="1:34" ht="15" x14ac:dyDescent="0.25">
      <c r="B7" s="1"/>
      <c r="C7" s="1"/>
      <c r="D7" s="15"/>
      <c r="E7" s="29"/>
      <c r="F7" s="25"/>
      <c r="G7" s="27"/>
      <c r="H7" s="27"/>
      <c r="I7" s="27"/>
      <c r="J7" s="27"/>
      <c r="K7" s="27"/>
      <c r="L7" s="27"/>
      <c r="M7" s="26"/>
      <c r="N7" s="23" t="s">
        <v>58</v>
      </c>
    </row>
    <row r="8" spans="1:34" ht="23.25" x14ac:dyDescent="0.25">
      <c r="B8" s="1"/>
      <c r="C8" s="1"/>
      <c r="D8" s="30"/>
      <c r="E8" s="25"/>
      <c r="F8" s="27"/>
      <c r="G8" s="28"/>
      <c r="H8" s="27"/>
      <c r="I8" s="27"/>
      <c r="J8" s="27"/>
      <c r="K8" s="27"/>
      <c r="L8" s="27"/>
      <c r="M8" s="26"/>
      <c r="N8" s="23" t="s">
        <v>59</v>
      </c>
    </row>
    <row r="9" spans="1:34" ht="15" x14ac:dyDescent="0.25">
      <c r="B9" s="1"/>
      <c r="C9" s="1"/>
      <c r="D9" s="31"/>
      <c r="E9" s="25"/>
      <c r="F9" s="27"/>
      <c r="G9" s="28"/>
      <c r="H9" s="27"/>
      <c r="I9" s="27"/>
      <c r="J9" s="27"/>
      <c r="K9" s="27"/>
      <c r="L9" s="27"/>
      <c r="M9" s="26"/>
      <c r="N9" s="24" t="s">
        <v>60</v>
      </c>
    </row>
    <row r="10" spans="1:34" ht="23.25" x14ac:dyDescent="0.35">
      <c r="B10" s="27"/>
      <c r="C10" s="27"/>
      <c r="D10" s="32"/>
      <c r="E10" s="25"/>
      <c r="F10" s="27"/>
      <c r="G10" s="28"/>
      <c r="H10" s="27"/>
      <c r="I10" s="27"/>
      <c r="J10" s="27"/>
      <c r="K10" s="27"/>
      <c r="L10" s="27"/>
      <c r="M10" s="26"/>
      <c r="N10" s="24" t="s">
        <v>61</v>
      </c>
    </row>
    <row r="11" spans="1:34" ht="15" x14ac:dyDescent="0.25">
      <c r="B11" s="27"/>
      <c r="C11" s="35">
        <v>1.14975</v>
      </c>
      <c r="D11" s="27"/>
      <c r="E11" s="27"/>
      <c r="F11" s="27"/>
      <c r="G11" s="27"/>
      <c r="H11" s="27"/>
      <c r="I11" s="27"/>
      <c r="J11" s="27"/>
      <c r="K11" s="27"/>
      <c r="L11" s="27"/>
      <c r="M11" s="26"/>
      <c r="N11" s="24" t="s">
        <v>62</v>
      </c>
    </row>
    <row r="12" spans="1:34" ht="15" x14ac:dyDescent="0.25">
      <c r="B12" s="27"/>
      <c r="C12" s="27"/>
      <c r="D12" s="27"/>
      <c r="E12" s="27"/>
      <c r="F12" s="27"/>
      <c r="G12" s="27"/>
      <c r="H12" s="27"/>
      <c r="I12" s="27"/>
      <c r="J12" s="27"/>
      <c r="K12" s="27"/>
      <c r="L12" s="27"/>
      <c r="M12" s="26"/>
      <c r="N12" s="24" t="s">
        <v>63</v>
      </c>
    </row>
    <row r="13" spans="1:34" ht="19.5" x14ac:dyDescent="0.3">
      <c r="B13" s="27"/>
      <c r="C13" s="34" t="s">
        <v>65</v>
      </c>
      <c r="D13" s="27"/>
      <c r="E13" s="27"/>
      <c r="F13" s="27"/>
      <c r="G13" s="27"/>
      <c r="H13" s="27"/>
      <c r="I13" s="27"/>
      <c r="J13" s="27"/>
      <c r="K13" s="27"/>
      <c r="M13" s="26"/>
      <c r="N13" s="26"/>
    </row>
    <row r="14" spans="1:34" ht="19.5" x14ac:dyDescent="0.3">
      <c r="B14" s="27"/>
      <c r="C14" s="34" t="s">
        <v>64</v>
      </c>
      <c r="D14" s="27"/>
      <c r="E14" s="27"/>
      <c r="F14" s="27"/>
      <c r="G14" s="27"/>
      <c r="H14" s="27"/>
      <c r="I14" s="27"/>
      <c r="J14" s="27"/>
      <c r="K14" s="27"/>
      <c r="M14" s="26"/>
      <c r="N14" s="26"/>
    </row>
    <row r="15" spans="1:34" ht="19.5" x14ac:dyDescent="0.3">
      <c r="B15" s="27"/>
      <c r="C15" s="34" t="s">
        <v>64</v>
      </c>
      <c r="D15" s="27"/>
      <c r="E15" s="27"/>
      <c r="F15" s="27"/>
      <c r="G15" s="27"/>
      <c r="H15" s="27"/>
      <c r="I15" s="27"/>
      <c r="J15" s="27"/>
      <c r="K15" s="27"/>
      <c r="M15" s="26"/>
      <c r="N15" s="26"/>
    </row>
    <row r="16" spans="1:34" ht="15" x14ac:dyDescent="0.25">
      <c r="B16" s="27"/>
      <c r="C16" s="27"/>
      <c r="D16" s="27"/>
      <c r="E16" s="27"/>
      <c r="F16" s="27"/>
      <c r="G16" s="27"/>
      <c r="H16" s="27"/>
      <c r="I16" s="27"/>
      <c r="J16" s="27"/>
      <c r="K16" s="27"/>
      <c r="L16" s="27"/>
      <c r="M16" s="26"/>
      <c r="N16" s="26"/>
    </row>
    <row r="17" spans="2:34" ht="15" x14ac:dyDescent="0.25">
      <c r="B17" s="27"/>
      <c r="C17" s="27"/>
      <c r="D17" s="27"/>
      <c r="E17" s="27"/>
      <c r="F17" s="27"/>
      <c r="G17" s="27"/>
      <c r="H17" s="27"/>
      <c r="I17" s="27"/>
      <c r="J17" s="27"/>
      <c r="K17" s="27"/>
      <c r="L17" s="27"/>
    </row>
    <row r="18" spans="2:34" ht="19.5" x14ac:dyDescent="0.25">
      <c r="B18" s="27"/>
      <c r="C18" s="27"/>
      <c r="D18" s="27"/>
      <c r="E18" s="27"/>
      <c r="F18" s="27"/>
      <c r="G18" s="27"/>
      <c r="H18" s="27"/>
      <c r="I18" s="17"/>
      <c r="J18" s="17"/>
      <c r="K18" s="33"/>
      <c r="L18" s="55" t="s">
        <v>124</v>
      </c>
      <c r="M18" s="58">
        <f>SUM(Tableau_General[Prix total])</f>
        <v>255483.7974675</v>
      </c>
      <c r="N18" s="59"/>
      <c r="O18" s="47"/>
    </row>
    <row r="19" spans="2:34" ht="18" x14ac:dyDescent="0.25">
      <c r="B19" s="27"/>
      <c r="C19" s="27"/>
      <c r="D19" s="27"/>
      <c r="E19" s="27"/>
      <c r="F19" s="27"/>
      <c r="G19" s="27"/>
      <c r="H19" s="27"/>
      <c r="I19" s="17"/>
      <c r="J19" s="17"/>
      <c r="K19" s="33"/>
      <c r="L19" s="61" t="s">
        <v>125</v>
      </c>
      <c r="M19" s="60">
        <f>((M18*1.1)-M18)*$C$11</f>
        <v>29374.249613825843</v>
      </c>
      <c r="N19" s="60"/>
      <c r="O19" s="47"/>
    </row>
    <row r="20" spans="2:34" ht="18.75" x14ac:dyDescent="0.25">
      <c r="B20" s="27"/>
      <c r="C20" s="27"/>
      <c r="D20" s="27"/>
      <c r="E20" s="27"/>
      <c r="F20" s="27"/>
      <c r="G20" s="27"/>
      <c r="H20" s="27"/>
      <c r="I20" s="16"/>
      <c r="J20" s="16"/>
      <c r="K20" s="33"/>
      <c r="L20" s="56" t="s">
        <v>38</v>
      </c>
      <c r="M20" s="57">
        <v>500</v>
      </c>
      <c r="N20" s="57"/>
    </row>
    <row r="21" spans="2:34" ht="18.75" x14ac:dyDescent="0.25">
      <c r="B21" s="11"/>
      <c r="C21" s="11"/>
      <c r="F21" s="11"/>
      <c r="G21" s="11"/>
      <c r="H21" s="11"/>
      <c r="I21" s="11"/>
      <c r="J21" s="12"/>
      <c r="K21" s="11"/>
      <c r="L21" s="56" t="s">
        <v>66</v>
      </c>
      <c r="M21" s="57">
        <f>M20-(M18+M19)</f>
        <v>-284358.04708132584</v>
      </c>
      <c r="N21" s="57"/>
    </row>
    <row r="22" spans="2:34" ht="0.75" customHeight="1" x14ac:dyDescent="0.2"/>
    <row r="23" spans="2:34" ht="0.75" customHeight="1" x14ac:dyDescent="0.2"/>
    <row r="24" spans="2:34" ht="16.5" customHeight="1" x14ac:dyDescent="0.2"/>
    <row r="25" spans="2:34" s="39" customFormat="1" ht="84" customHeight="1" x14ac:dyDescent="0.2">
      <c r="B25" s="4" t="s">
        <v>19</v>
      </c>
      <c r="C25" s="4" t="s">
        <v>0</v>
      </c>
      <c r="D25" s="4" t="s">
        <v>20</v>
      </c>
      <c r="E25" s="10" t="s">
        <v>72</v>
      </c>
      <c r="F25" s="10" t="s">
        <v>27</v>
      </c>
      <c r="G25" s="3" t="s">
        <v>4</v>
      </c>
      <c r="H25" s="5" t="s">
        <v>15</v>
      </c>
      <c r="I25" s="5" t="s">
        <v>6</v>
      </c>
      <c r="J25" s="3" t="s">
        <v>40</v>
      </c>
      <c r="K25" s="9" t="s">
        <v>41</v>
      </c>
      <c r="L25" s="4" t="s">
        <v>2</v>
      </c>
      <c r="M25" s="4" t="s">
        <v>51</v>
      </c>
      <c r="N25" s="4" t="s">
        <v>52</v>
      </c>
      <c r="O25" s="4" t="s">
        <v>1</v>
      </c>
      <c r="P25" s="4" t="s">
        <v>28</v>
      </c>
      <c r="Q25" s="4" t="s">
        <v>16</v>
      </c>
      <c r="R25" s="4" t="s">
        <v>17</v>
      </c>
      <c r="S25" s="4" t="s">
        <v>18</v>
      </c>
      <c r="T25" s="5" t="s">
        <v>54</v>
      </c>
      <c r="U25" s="5" t="s">
        <v>123</v>
      </c>
      <c r="V25" s="5" t="s">
        <v>55</v>
      </c>
      <c r="W25" s="5" t="s">
        <v>5</v>
      </c>
      <c r="X25" s="5" t="s">
        <v>8</v>
      </c>
      <c r="Y25" s="5" t="s">
        <v>12</v>
      </c>
      <c r="Z25" s="18" t="s">
        <v>37</v>
      </c>
      <c r="AA25" s="20" t="s">
        <v>56</v>
      </c>
      <c r="AB25" s="19" t="s">
        <v>30</v>
      </c>
      <c r="AC25" s="6" t="s">
        <v>31</v>
      </c>
      <c r="AD25" s="4" t="s">
        <v>3</v>
      </c>
      <c r="AE25" s="4" t="s">
        <v>10</v>
      </c>
      <c r="AF25" s="4" t="s">
        <v>9</v>
      </c>
      <c r="AG25" s="4" t="s">
        <v>11</v>
      </c>
      <c r="AH25" s="4" t="s">
        <v>7</v>
      </c>
    </row>
    <row r="26" spans="2:34" s="8" customFormat="1" ht="42.75" customHeight="1" x14ac:dyDescent="0.25">
      <c r="B26" s="65" t="s">
        <v>79</v>
      </c>
      <c r="C26" s="66" t="s">
        <v>104</v>
      </c>
      <c r="D26" s="66" t="s">
        <v>93</v>
      </c>
      <c r="E26" s="68" t="s">
        <v>13</v>
      </c>
      <c r="F26" s="88" t="s">
        <v>83</v>
      </c>
      <c r="G26" s="43" t="s">
        <v>83</v>
      </c>
      <c r="H26" s="66"/>
      <c r="I26" s="67"/>
      <c r="J26" s="71"/>
      <c r="K26" s="86" t="s">
        <v>83</v>
      </c>
      <c r="L26" s="89"/>
      <c r="M26" s="74"/>
      <c r="N26" s="75" t="s">
        <v>146</v>
      </c>
      <c r="O26" s="67"/>
      <c r="P26" s="76">
        <v>800</v>
      </c>
      <c r="Q26" s="76"/>
      <c r="R26" s="45">
        <f>Tableau_General[[#This Row],[Prix total]]-SUM(Tableau_General[[#This Row],[PRIX 
]:[Frais de port]])</f>
        <v>119.80000000000007</v>
      </c>
      <c r="S26" s="76">
        <f>SUM(Tableau_General[[#This Row],[PRIX 
]:[Frais de port]])*$C$11</f>
        <v>919.80000000000007</v>
      </c>
      <c r="T26" s="91">
        <v>750</v>
      </c>
      <c r="U26" s="93">
        <f>Tableau_General[[#This Row],[Frais de port]]</f>
        <v>0</v>
      </c>
      <c r="V26" s="93">
        <f>(Tableau_General[[#This Row],[Frais de port-2]]+Tableau_General[[#This Row],[Prix entreprise]])*$C$11</f>
        <v>862.3125</v>
      </c>
      <c r="W26" s="94">
        <v>500</v>
      </c>
      <c r="X26" s="103">
        <f>Tableau_General[[#This Row],[Prix entreprise avec taxes  + port]]-Tableau_General[[#This Row],[Acompte payé]]</f>
        <v>362.3125</v>
      </c>
      <c r="Y26" s="95">
        <f>IF(Tableau_General[[#This Row],[Prix entreprise]]&lt;&gt;"",Tableau_General[[#This Row],[PRIX 
]]-Tableau_General[[#This Row],[Prix entreprise]],"")</f>
        <v>50</v>
      </c>
      <c r="Z26" s="96"/>
      <c r="AA26" s="80"/>
      <c r="AB26" s="98"/>
      <c r="AC26" s="99"/>
      <c r="AD26" s="100"/>
      <c r="AE26" s="84"/>
      <c r="AF26" s="84"/>
      <c r="AG26" s="84"/>
      <c r="AH26" s="85"/>
    </row>
    <row r="27" spans="2:34" ht="18" x14ac:dyDescent="0.25">
      <c r="B27" s="65" t="s">
        <v>79</v>
      </c>
      <c r="C27" s="66" t="s">
        <v>104</v>
      </c>
      <c r="D27" s="67" t="s">
        <v>93</v>
      </c>
      <c r="E27" s="68" t="s">
        <v>13</v>
      </c>
      <c r="F27" s="69" t="s">
        <v>83</v>
      </c>
      <c r="G27" s="70" t="s">
        <v>83</v>
      </c>
      <c r="H27" s="66"/>
      <c r="I27" s="67"/>
      <c r="J27" s="71"/>
      <c r="K27" s="72" t="s">
        <v>83</v>
      </c>
      <c r="L27" s="73"/>
      <c r="M27" s="74"/>
      <c r="N27" s="75" t="s">
        <v>147</v>
      </c>
      <c r="O27" s="67"/>
      <c r="P27" s="76">
        <v>800</v>
      </c>
      <c r="Q27" s="76"/>
      <c r="R27" s="45">
        <f>Tableau_General[[#This Row],[Prix total]]-SUM(Tableau_General[[#This Row],[PRIX 
]:[Frais de port]])</f>
        <v>119.80000000000007</v>
      </c>
      <c r="S27" s="76">
        <f>SUM(Tableau_General[[#This Row],[PRIX 
]:[Frais de port]])*$C$11</f>
        <v>919.80000000000007</v>
      </c>
      <c r="T27" s="77">
        <v>500</v>
      </c>
      <c r="U27" s="7">
        <f>Tableau_General[[#This Row],[Frais de port]]</f>
        <v>0</v>
      </c>
      <c r="V27" s="7">
        <f>(Tableau_General[[#This Row],[Frais de port-2]]+Tableau_General[[#This Row],[Prix entreprise]])*$C$11</f>
        <v>574.875</v>
      </c>
      <c r="W27" s="7">
        <v>574.88</v>
      </c>
      <c r="X27" s="102">
        <f>Tableau_General[[#This Row],[Prix entreprise avec taxes  + port]]-Tableau_General[[#This Row],[Acompte payé]]</f>
        <v>-4.9999999999954525E-3</v>
      </c>
      <c r="Y27" s="78">
        <f>IF(Tableau_General[[#This Row],[Prix entreprise]]&lt;&gt;"",Tableau_General[[#This Row],[PRIX 
]]-Tableau_General[[#This Row],[Prix entreprise]],"")</f>
        <v>300</v>
      </c>
      <c r="Z27" s="79"/>
      <c r="AA27" s="80"/>
      <c r="AB27" s="81"/>
      <c r="AC27" s="82"/>
      <c r="AD27" s="83"/>
      <c r="AE27" s="84"/>
      <c r="AF27" s="84"/>
      <c r="AG27" s="84"/>
      <c r="AH27" s="85"/>
    </row>
    <row r="28" spans="2:34" ht="42.75" x14ac:dyDescent="0.25">
      <c r="B28" s="65" t="s">
        <v>35</v>
      </c>
      <c r="C28" s="66" t="s">
        <v>92</v>
      </c>
      <c r="D28" s="67" t="s">
        <v>93</v>
      </c>
      <c r="E28" s="68" t="s">
        <v>13</v>
      </c>
      <c r="F28" s="69" t="s">
        <v>83</v>
      </c>
      <c r="G28" s="70" t="s">
        <v>83</v>
      </c>
      <c r="H28" s="66"/>
      <c r="I28" s="67"/>
      <c r="J28" s="71"/>
      <c r="K28" s="72" t="s">
        <v>83</v>
      </c>
      <c r="L28" s="73" t="s">
        <v>136</v>
      </c>
      <c r="M28" s="74"/>
      <c r="N28" s="75" t="s">
        <v>171</v>
      </c>
      <c r="O28" s="67" t="s">
        <v>172</v>
      </c>
      <c r="P28" s="76">
        <v>1129</v>
      </c>
      <c r="Q28" s="76"/>
      <c r="R28" s="45">
        <f>Tableau_General[[#This Row],[Prix total]]-SUM(Tableau_General[[#This Row],[PRIX 
]:[Frais de port]])</f>
        <v>169.06775000000016</v>
      </c>
      <c r="S28" s="76">
        <f>SUM(Tableau_General[[#This Row],[PRIX 
]:[Frais de port]])*$C$11</f>
        <v>1298.0677500000002</v>
      </c>
      <c r="T28" s="77"/>
      <c r="U28" s="7">
        <f>Tableau_General[[#This Row],[Frais de port]]</f>
        <v>0</v>
      </c>
      <c r="V28" s="7">
        <f>(Tableau_General[[#This Row],[Frais de port-2]]+Tableau_General[[#This Row],[Prix entreprise]])*$C$11</f>
        <v>0</v>
      </c>
      <c r="W28" s="7"/>
      <c r="X28" s="102">
        <f>Tableau_General[[#This Row],[Prix entreprise avec taxes  + port]]-Tableau_General[[#This Row],[Acompte payé]]</f>
        <v>0</v>
      </c>
      <c r="Y28" s="78" t="str">
        <f>IF(Tableau_General[[#This Row],[Prix entreprise]]&lt;&gt;"",Tableau_General[[#This Row],[PRIX 
]]-Tableau_General[[#This Row],[Prix entreprise]],"")</f>
        <v/>
      </c>
      <c r="Z28" s="79"/>
      <c r="AA28" s="80"/>
      <c r="AB28" s="81"/>
      <c r="AC28" s="82"/>
      <c r="AD28" s="83"/>
      <c r="AE28" s="84"/>
      <c r="AF28" s="84"/>
      <c r="AG28" s="84"/>
      <c r="AH28" s="85"/>
    </row>
    <row r="29" spans="2:34" ht="18" x14ac:dyDescent="0.25">
      <c r="B29" s="65" t="s">
        <v>106</v>
      </c>
      <c r="C29" s="66" t="s">
        <v>104</v>
      </c>
      <c r="D29" s="67" t="s">
        <v>93</v>
      </c>
      <c r="E29" s="68" t="s">
        <v>13</v>
      </c>
      <c r="F29" s="69" t="s">
        <v>83</v>
      </c>
      <c r="G29" s="70" t="s">
        <v>83</v>
      </c>
      <c r="H29" s="66"/>
      <c r="I29" s="67"/>
      <c r="J29" s="71"/>
      <c r="K29" s="72" t="s">
        <v>83</v>
      </c>
      <c r="L29" s="73"/>
      <c r="M29" s="74"/>
      <c r="N29" s="75" t="s">
        <v>182</v>
      </c>
      <c r="O29" s="67"/>
      <c r="P29" s="76">
        <v>250</v>
      </c>
      <c r="Q29" s="76"/>
      <c r="R29" s="45">
        <f>Tableau_General[[#This Row],[Prix total]]-SUM(Tableau_General[[#This Row],[PRIX 
]:[Frais de port]])</f>
        <v>37.4375</v>
      </c>
      <c r="S29" s="76">
        <f>SUM(Tableau_General[[#This Row],[PRIX 
]:[Frais de port]])*$C$11</f>
        <v>287.4375</v>
      </c>
      <c r="T29" s="77"/>
      <c r="U29" s="7">
        <f>Tableau_General[[#This Row],[Frais de port]]</f>
        <v>0</v>
      </c>
      <c r="V29" s="7">
        <f>(Tableau_General[[#This Row],[Frais de port-2]]+Tableau_General[[#This Row],[Prix entreprise]])*$C$11</f>
        <v>0</v>
      </c>
      <c r="W29" s="7"/>
      <c r="X29" s="102">
        <f>Tableau_General[[#This Row],[Prix entreprise avec taxes  + port]]-Tableau_General[[#This Row],[Acompte payé]]</f>
        <v>0</v>
      </c>
      <c r="Y29" s="78" t="str">
        <f>IF(Tableau_General[[#This Row],[Prix entreprise]]&lt;&gt;"",Tableau_General[[#This Row],[PRIX 
]]-Tableau_General[[#This Row],[Prix entreprise]],"")</f>
        <v/>
      </c>
      <c r="Z29" s="79"/>
      <c r="AA29" s="80"/>
      <c r="AB29" s="81"/>
      <c r="AC29" s="82"/>
      <c r="AD29" s="83"/>
      <c r="AE29" s="84"/>
      <c r="AF29" s="84"/>
      <c r="AG29" s="84"/>
      <c r="AH29" s="85"/>
    </row>
    <row r="30" spans="2:34" ht="18" x14ac:dyDescent="0.25">
      <c r="B30" s="65" t="s">
        <v>106</v>
      </c>
      <c r="C30" s="66"/>
      <c r="D30" s="67" t="s">
        <v>156</v>
      </c>
      <c r="E30" s="68" t="s">
        <v>13</v>
      </c>
      <c r="F30" s="69" t="s">
        <v>83</v>
      </c>
      <c r="G30" s="70" t="s">
        <v>83</v>
      </c>
      <c r="H30" s="66"/>
      <c r="I30" s="67"/>
      <c r="J30" s="71"/>
      <c r="K30" s="72" t="s">
        <v>83</v>
      </c>
      <c r="L30" s="73" t="s">
        <v>128</v>
      </c>
      <c r="M30" s="74"/>
      <c r="N30" s="75" t="s">
        <v>157</v>
      </c>
      <c r="O30" s="67"/>
      <c r="P30" s="76">
        <v>3500</v>
      </c>
      <c r="Q30" s="76"/>
      <c r="R30" s="45">
        <f>Tableau_General[[#This Row],[Prix total]]-SUM(Tableau_General[[#This Row],[PRIX 
]:[Frais de port]])</f>
        <v>524.125</v>
      </c>
      <c r="S30" s="76">
        <f>SUM(Tableau_General[[#This Row],[PRIX 
]:[Frais de port]])*$C$11</f>
        <v>4024.125</v>
      </c>
      <c r="T30" s="77"/>
      <c r="U30" s="7">
        <f>Tableau_General[[#This Row],[Frais de port]]</f>
        <v>0</v>
      </c>
      <c r="V30" s="7">
        <f>(Tableau_General[[#This Row],[Frais de port-2]]+Tableau_General[[#This Row],[Prix entreprise]])*$C$11</f>
        <v>0</v>
      </c>
      <c r="W30" s="7"/>
      <c r="X30" s="102">
        <f>Tableau_General[[#This Row],[Prix entreprise avec taxes  + port]]-Tableau_General[[#This Row],[Acompte payé]]</f>
        <v>0</v>
      </c>
      <c r="Y30" s="78" t="str">
        <f>IF(Tableau_General[[#This Row],[Prix entreprise]]&lt;&gt;"",Tableau_General[[#This Row],[PRIX 
]]-Tableau_General[[#This Row],[Prix entreprise]],"")</f>
        <v/>
      </c>
      <c r="Z30" s="79"/>
      <c r="AA30" s="80"/>
      <c r="AB30" s="81"/>
      <c r="AC30" s="82"/>
      <c r="AD30" s="83"/>
      <c r="AE30" s="84"/>
      <c r="AF30" s="84"/>
      <c r="AG30" s="84"/>
      <c r="AH30" s="85"/>
    </row>
    <row r="31" spans="2:34" ht="18" x14ac:dyDescent="0.25">
      <c r="B31" s="65" t="s">
        <v>106</v>
      </c>
      <c r="C31" s="66"/>
      <c r="D31" s="67" t="s">
        <v>158</v>
      </c>
      <c r="E31" s="68" t="s">
        <v>13</v>
      </c>
      <c r="F31" s="69" t="s">
        <v>83</v>
      </c>
      <c r="G31" s="70" t="s">
        <v>83</v>
      </c>
      <c r="H31" s="66"/>
      <c r="I31" s="67"/>
      <c r="J31" s="71"/>
      <c r="K31" s="72" t="s">
        <v>83</v>
      </c>
      <c r="L31" s="73" t="s">
        <v>128</v>
      </c>
      <c r="M31" s="74"/>
      <c r="N31" s="75" t="s">
        <v>157</v>
      </c>
      <c r="O31" s="67"/>
      <c r="P31" s="76">
        <v>3000</v>
      </c>
      <c r="Q31" s="76"/>
      <c r="R31" s="45">
        <f>Tableau_General[[#This Row],[Prix total]]-SUM(Tableau_General[[#This Row],[PRIX 
]:[Frais de port]])</f>
        <v>449.25</v>
      </c>
      <c r="S31" s="76">
        <f>SUM(Tableau_General[[#This Row],[PRIX 
]:[Frais de port]])*$C$11</f>
        <v>3449.25</v>
      </c>
      <c r="T31" s="77"/>
      <c r="U31" s="7">
        <f>Tableau_General[[#This Row],[Frais de port]]</f>
        <v>0</v>
      </c>
      <c r="V31" s="7">
        <f>(Tableau_General[[#This Row],[Frais de port-2]]+Tableau_General[[#This Row],[Prix entreprise]])*$C$11</f>
        <v>0</v>
      </c>
      <c r="W31" s="7"/>
      <c r="X31" s="102">
        <f>Tableau_General[[#This Row],[Prix entreprise avec taxes  + port]]-Tableau_General[[#This Row],[Acompte payé]]</f>
        <v>0</v>
      </c>
      <c r="Y31" s="78" t="str">
        <f>IF(Tableau_General[[#This Row],[Prix entreprise]]&lt;&gt;"",Tableau_General[[#This Row],[PRIX 
]]-Tableau_General[[#This Row],[Prix entreprise]],"")</f>
        <v/>
      </c>
      <c r="Z31" s="79"/>
      <c r="AA31" s="80"/>
      <c r="AB31" s="81"/>
      <c r="AC31" s="82"/>
      <c r="AD31" s="83"/>
      <c r="AE31" s="84"/>
      <c r="AF31" s="84"/>
      <c r="AG31" s="84"/>
      <c r="AH31" s="85"/>
    </row>
    <row r="32" spans="2:34" ht="42.75" customHeight="1" x14ac:dyDescent="0.2">
      <c r="B32" s="40" t="s">
        <v>34</v>
      </c>
      <c r="C32" s="41" t="s">
        <v>118</v>
      </c>
      <c r="D32" s="42" t="s">
        <v>53</v>
      </c>
      <c r="E32" s="42" t="s">
        <v>13</v>
      </c>
      <c r="F32" s="70" t="s">
        <v>83</v>
      </c>
      <c r="G32" s="70" t="s">
        <v>83</v>
      </c>
      <c r="H32" s="41"/>
      <c r="I32" s="44"/>
      <c r="J32" s="44"/>
      <c r="K32" s="87" t="s">
        <v>83</v>
      </c>
      <c r="L32" s="90" t="s">
        <v>128</v>
      </c>
      <c r="M32" s="42"/>
      <c r="N32" s="42" t="s">
        <v>129</v>
      </c>
      <c r="O32" s="42" t="s">
        <v>130</v>
      </c>
      <c r="P32" s="45">
        <v>719.99</v>
      </c>
      <c r="Q32" s="46">
        <v>0</v>
      </c>
      <c r="R32" s="45">
        <f>Tableau_General[[#This Row],[Prix total]]-SUM(Tableau_General[[#This Row],[PRIX 
]:[Frais de port]])</f>
        <v>107.81850250000002</v>
      </c>
      <c r="S32" s="46">
        <f>SUM(Tableau_General[[#This Row],[PRIX 
]:[Frais de port]])*$C$11</f>
        <v>827.80850250000003</v>
      </c>
      <c r="T32" s="92"/>
      <c r="U32" s="62">
        <f>Tableau_General[[#This Row],[Frais de port]]</f>
        <v>0</v>
      </c>
      <c r="V32" s="62">
        <f>(Tableau_General[[#This Row],[Frais de port-2]]+Tableau_General[[#This Row],[Prix entreprise]])*$C$11</f>
        <v>0</v>
      </c>
      <c r="W32" s="62"/>
      <c r="X32" s="102">
        <f>Tableau_General[[#This Row],[Prix entreprise avec taxes  + port]]-Tableau_General[[#This Row],[Acompte payé]]</f>
        <v>0</v>
      </c>
      <c r="Y32" s="63" t="str">
        <f>IF(Tableau_General[[#This Row],[Prix entreprise]]&lt;&gt;"",Tableau_General[[#This Row],[PRIX 
]]-Tableau_General[[#This Row],[Prix entreprise]],"")</f>
        <v/>
      </c>
      <c r="Z32" s="97"/>
      <c r="AA32" s="21"/>
      <c r="AB32" s="64"/>
      <c r="AC32" s="64"/>
      <c r="AD32" s="101"/>
      <c r="AE32" s="13"/>
      <c r="AF32" s="13"/>
      <c r="AG32" s="13"/>
      <c r="AH32" s="14"/>
    </row>
    <row r="33" spans="2:34" ht="18" x14ac:dyDescent="0.25">
      <c r="B33" s="65" t="s">
        <v>79</v>
      </c>
      <c r="C33" s="66" t="s">
        <v>89</v>
      </c>
      <c r="D33" s="67" t="s">
        <v>53</v>
      </c>
      <c r="E33" s="68" t="s">
        <v>13</v>
      </c>
      <c r="F33" s="69" t="s">
        <v>83</v>
      </c>
      <c r="G33" s="70" t="s">
        <v>83</v>
      </c>
      <c r="H33" s="66"/>
      <c r="I33" s="67"/>
      <c r="J33" s="71"/>
      <c r="K33" s="72" t="s">
        <v>83</v>
      </c>
      <c r="L33" s="73" t="s">
        <v>128</v>
      </c>
      <c r="M33" s="74"/>
      <c r="N33" s="75" t="s">
        <v>131</v>
      </c>
      <c r="O33" s="67" t="s">
        <v>132</v>
      </c>
      <c r="P33" s="76">
        <v>1329</v>
      </c>
      <c r="Q33" s="76"/>
      <c r="R33" s="45">
        <f>Tableau_General[[#This Row],[Prix total]]-SUM(Tableau_General[[#This Row],[PRIX 
]:[Frais de port]])</f>
        <v>199.01774999999998</v>
      </c>
      <c r="S33" s="76">
        <f>SUM(Tableau_General[[#This Row],[PRIX 
]:[Frais de port]])*$C$11</f>
        <v>1528.01775</v>
      </c>
      <c r="T33" s="77"/>
      <c r="U33" s="7">
        <f>Tableau_General[[#This Row],[Frais de port]]</f>
        <v>0</v>
      </c>
      <c r="V33" s="7">
        <f>(Tableau_General[[#This Row],[Frais de port-2]]+Tableau_General[[#This Row],[Prix entreprise]])*$C$11</f>
        <v>0</v>
      </c>
      <c r="W33" s="7"/>
      <c r="X33" s="102">
        <f>Tableau_General[[#This Row],[Prix entreprise avec taxes  + port]]-Tableau_General[[#This Row],[Acompte payé]]</f>
        <v>0</v>
      </c>
      <c r="Y33" s="78" t="str">
        <f>IF(Tableau_General[[#This Row],[Prix entreprise]]&lt;&gt;"",Tableau_General[[#This Row],[PRIX 
]]-Tableau_General[[#This Row],[Prix entreprise]],"")</f>
        <v/>
      </c>
      <c r="Z33" s="79"/>
      <c r="AA33" s="80"/>
      <c r="AB33" s="81"/>
      <c r="AC33" s="82"/>
      <c r="AD33" s="83"/>
      <c r="AE33" s="84"/>
      <c r="AF33" s="84"/>
      <c r="AG33" s="84"/>
      <c r="AH33" s="85"/>
    </row>
    <row r="34" spans="2:34" ht="42.75" x14ac:dyDescent="0.25">
      <c r="B34" s="65" t="s">
        <v>79</v>
      </c>
      <c r="C34" s="66" t="s">
        <v>46</v>
      </c>
      <c r="D34" s="67" t="s">
        <v>53</v>
      </c>
      <c r="E34" s="68" t="s">
        <v>13</v>
      </c>
      <c r="F34" s="69" t="s">
        <v>83</v>
      </c>
      <c r="G34" s="70" t="s">
        <v>83</v>
      </c>
      <c r="H34" s="66"/>
      <c r="I34" s="67"/>
      <c r="J34" s="71"/>
      <c r="K34" s="72" t="s">
        <v>83</v>
      </c>
      <c r="L34" s="73" t="s">
        <v>128</v>
      </c>
      <c r="M34" s="74"/>
      <c r="N34" s="75" t="s">
        <v>133</v>
      </c>
      <c r="O34" s="67" t="s">
        <v>134</v>
      </c>
      <c r="P34" s="76">
        <v>1149</v>
      </c>
      <c r="Q34" s="76"/>
      <c r="R34" s="45">
        <f>Tableau_General[[#This Row],[Prix total]]-SUM(Tableau_General[[#This Row],[PRIX 
]:[Frais de port]])</f>
        <v>172.06275000000005</v>
      </c>
      <c r="S34" s="76">
        <f>SUM(Tableau_General[[#This Row],[PRIX 
]:[Frais de port]])*$C$11</f>
        <v>1321.0627500000001</v>
      </c>
      <c r="T34" s="77"/>
      <c r="U34" s="7">
        <f>Tableau_General[[#This Row],[Frais de port]]</f>
        <v>0</v>
      </c>
      <c r="V34" s="7">
        <f>(Tableau_General[[#This Row],[Frais de port-2]]+Tableau_General[[#This Row],[Prix entreprise]])*$C$11</f>
        <v>0</v>
      </c>
      <c r="W34" s="7"/>
      <c r="X34" s="102">
        <f>Tableau_General[[#This Row],[Prix entreprise avec taxes  + port]]-Tableau_General[[#This Row],[Acompte payé]]</f>
        <v>0</v>
      </c>
      <c r="Y34" s="78" t="str">
        <f>IF(Tableau_General[[#This Row],[Prix entreprise]]&lt;&gt;"",Tableau_General[[#This Row],[PRIX 
]]-Tableau_General[[#This Row],[Prix entreprise]],"")</f>
        <v/>
      </c>
      <c r="Z34" s="79"/>
      <c r="AA34" s="80"/>
      <c r="AB34" s="81"/>
      <c r="AC34" s="82"/>
      <c r="AD34" s="83"/>
      <c r="AE34" s="84"/>
      <c r="AF34" s="84"/>
      <c r="AG34" s="84"/>
      <c r="AH34" s="85"/>
    </row>
    <row r="35" spans="2:34" ht="42.75" x14ac:dyDescent="0.25">
      <c r="B35" s="65" t="s">
        <v>34</v>
      </c>
      <c r="C35" s="66" t="s">
        <v>104</v>
      </c>
      <c r="D35" s="67" t="s">
        <v>53</v>
      </c>
      <c r="E35" s="68" t="s">
        <v>13</v>
      </c>
      <c r="F35" s="69" t="s">
        <v>83</v>
      </c>
      <c r="G35" s="70" t="s">
        <v>83</v>
      </c>
      <c r="H35" s="66"/>
      <c r="I35" s="67"/>
      <c r="J35" s="71"/>
      <c r="K35" s="72" t="s">
        <v>83</v>
      </c>
      <c r="L35" s="73" t="s">
        <v>128</v>
      </c>
      <c r="M35" s="74"/>
      <c r="N35" s="75" t="s">
        <v>135</v>
      </c>
      <c r="O35" s="67">
        <v>1001043587</v>
      </c>
      <c r="P35" s="76">
        <v>307.31</v>
      </c>
      <c r="Q35" s="76"/>
      <c r="R35" s="45">
        <f>Tableau_General[[#This Row],[Prix total]]-SUM(Tableau_General[[#This Row],[PRIX 
]:[Frais de port]])</f>
        <v>46.019672500000013</v>
      </c>
      <c r="S35" s="76">
        <f>SUM(Tableau_General[[#This Row],[PRIX 
]:[Frais de port]])*$C$11</f>
        <v>353.32967250000002</v>
      </c>
      <c r="T35" s="77"/>
      <c r="U35" s="7">
        <f>Tableau_General[[#This Row],[Frais de port]]</f>
        <v>0</v>
      </c>
      <c r="V35" s="7">
        <f>(Tableau_General[[#This Row],[Frais de port-2]]+Tableau_General[[#This Row],[Prix entreprise]])*$C$11</f>
        <v>0</v>
      </c>
      <c r="W35" s="7"/>
      <c r="X35" s="102">
        <f>Tableau_General[[#This Row],[Prix entreprise avec taxes  + port]]-Tableau_General[[#This Row],[Acompte payé]]</f>
        <v>0</v>
      </c>
      <c r="Y35" s="78" t="str">
        <f>IF(Tableau_General[[#This Row],[Prix entreprise]]&lt;&gt;"",Tableau_General[[#This Row],[PRIX 
]]-Tableau_General[[#This Row],[Prix entreprise]],"")</f>
        <v/>
      </c>
      <c r="Z35" s="79"/>
      <c r="AA35" s="80"/>
      <c r="AB35" s="81"/>
      <c r="AC35" s="82"/>
      <c r="AD35" s="83"/>
      <c r="AE35" s="84"/>
      <c r="AF35" s="84"/>
      <c r="AG35" s="84"/>
      <c r="AH35" s="85"/>
    </row>
    <row r="36" spans="2:34" ht="71.25" x14ac:dyDescent="0.25">
      <c r="B36" s="65" t="s">
        <v>79</v>
      </c>
      <c r="C36" s="66" t="s">
        <v>89</v>
      </c>
      <c r="D36" s="67" t="s">
        <v>53</v>
      </c>
      <c r="E36" s="68" t="s">
        <v>13</v>
      </c>
      <c r="F36" s="69" t="s">
        <v>83</v>
      </c>
      <c r="G36" s="70" t="s">
        <v>83</v>
      </c>
      <c r="H36" s="66"/>
      <c r="I36" s="67"/>
      <c r="J36" s="71"/>
      <c r="K36" s="72" t="s">
        <v>83</v>
      </c>
      <c r="L36" s="73" t="s">
        <v>136</v>
      </c>
      <c r="M36" s="74"/>
      <c r="N36" s="75" t="s">
        <v>137</v>
      </c>
      <c r="O36" s="67" t="s">
        <v>138</v>
      </c>
      <c r="P36" s="76">
        <v>1519</v>
      </c>
      <c r="Q36" s="76"/>
      <c r="R36" s="45">
        <f>Tableau_General[[#This Row],[Prix total]]-SUM(Tableau_General[[#This Row],[PRIX 
]:[Frais de port]])</f>
        <v>227.47025000000008</v>
      </c>
      <c r="S36" s="76">
        <f>SUM(Tableau_General[[#This Row],[PRIX 
]:[Frais de port]])*$C$11</f>
        <v>1746.4702500000001</v>
      </c>
      <c r="T36" s="77"/>
      <c r="U36" s="7">
        <f>Tableau_General[[#This Row],[Frais de port]]</f>
        <v>0</v>
      </c>
      <c r="V36" s="7">
        <f>(Tableau_General[[#This Row],[Frais de port-2]]+Tableau_General[[#This Row],[Prix entreprise]])*$C$11</f>
        <v>0</v>
      </c>
      <c r="W36" s="7"/>
      <c r="X36" s="102">
        <f>Tableau_General[[#This Row],[Prix entreprise avec taxes  + port]]-Tableau_General[[#This Row],[Acompte payé]]</f>
        <v>0</v>
      </c>
      <c r="Y36" s="78" t="str">
        <f>IF(Tableau_General[[#This Row],[Prix entreprise]]&lt;&gt;"",Tableau_General[[#This Row],[PRIX 
]]-Tableau_General[[#This Row],[Prix entreprise]],"")</f>
        <v/>
      </c>
      <c r="Z36" s="79"/>
      <c r="AA36" s="80"/>
      <c r="AB36" s="81"/>
      <c r="AC36" s="82"/>
      <c r="AD36" s="83"/>
      <c r="AE36" s="84"/>
      <c r="AF36" s="84"/>
      <c r="AG36" s="84"/>
      <c r="AH36" s="85"/>
    </row>
    <row r="37" spans="2:34" ht="42.75" x14ac:dyDescent="0.25">
      <c r="B37" s="65" t="s">
        <v>79</v>
      </c>
      <c r="C37" s="66" t="s">
        <v>89</v>
      </c>
      <c r="D37" s="67" t="s">
        <v>53</v>
      </c>
      <c r="E37" s="68" t="s">
        <v>13</v>
      </c>
      <c r="F37" s="69" t="s">
        <v>83</v>
      </c>
      <c r="G37" s="70" t="s">
        <v>83</v>
      </c>
      <c r="H37" s="66"/>
      <c r="I37" s="67"/>
      <c r="J37" s="71"/>
      <c r="K37" s="72" t="s">
        <v>83</v>
      </c>
      <c r="L37" s="73" t="s">
        <v>128</v>
      </c>
      <c r="M37" s="74"/>
      <c r="N37" s="75" t="s">
        <v>139</v>
      </c>
      <c r="O37" s="67" t="s">
        <v>140</v>
      </c>
      <c r="P37" s="76">
        <v>797.65</v>
      </c>
      <c r="Q37" s="76"/>
      <c r="R37" s="45">
        <f>Tableau_General[[#This Row],[Prix total]]-SUM(Tableau_General[[#This Row],[PRIX 
]:[Frais de port]])</f>
        <v>119.44808750000004</v>
      </c>
      <c r="S37" s="76">
        <f>SUM(Tableau_General[[#This Row],[PRIX 
]:[Frais de port]])*$C$11</f>
        <v>917.09808750000002</v>
      </c>
      <c r="T37" s="77"/>
      <c r="U37" s="7">
        <f>Tableau_General[[#This Row],[Frais de port]]</f>
        <v>0</v>
      </c>
      <c r="V37" s="7">
        <f>(Tableau_General[[#This Row],[Frais de port-2]]+Tableau_General[[#This Row],[Prix entreprise]])*$C$11</f>
        <v>0</v>
      </c>
      <c r="W37" s="7"/>
      <c r="X37" s="102">
        <f>Tableau_General[[#This Row],[Prix entreprise avec taxes  + port]]-Tableau_General[[#This Row],[Acompte payé]]</f>
        <v>0</v>
      </c>
      <c r="Y37" s="78" t="str">
        <f>IF(Tableau_General[[#This Row],[Prix entreprise]]&lt;&gt;"",Tableau_General[[#This Row],[PRIX 
]]-Tableau_General[[#This Row],[Prix entreprise]],"")</f>
        <v/>
      </c>
      <c r="Z37" s="79"/>
      <c r="AA37" s="80"/>
      <c r="AB37" s="81"/>
      <c r="AC37" s="82"/>
      <c r="AD37" s="83"/>
      <c r="AE37" s="84"/>
      <c r="AF37" s="84"/>
      <c r="AG37" s="84"/>
      <c r="AH37" s="85"/>
    </row>
    <row r="38" spans="2:34" ht="42.75" x14ac:dyDescent="0.25">
      <c r="B38" s="65" t="s">
        <v>79</v>
      </c>
      <c r="C38" s="66" t="s">
        <v>87</v>
      </c>
      <c r="D38" s="67" t="s">
        <v>53</v>
      </c>
      <c r="E38" s="68" t="s">
        <v>13</v>
      </c>
      <c r="F38" s="69" t="s">
        <v>83</v>
      </c>
      <c r="G38" s="70" t="s">
        <v>83</v>
      </c>
      <c r="H38" s="66"/>
      <c r="I38" s="67"/>
      <c r="J38" s="71"/>
      <c r="K38" s="72" t="s">
        <v>83</v>
      </c>
      <c r="L38" s="73" t="s">
        <v>128</v>
      </c>
      <c r="M38" s="74"/>
      <c r="N38" s="75" t="s">
        <v>141</v>
      </c>
      <c r="O38" s="67" t="s">
        <v>142</v>
      </c>
      <c r="P38" s="76">
        <v>849</v>
      </c>
      <c r="Q38" s="76"/>
      <c r="R38" s="45">
        <f>Tableau_General[[#This Row],[Prix total]]-SUM(Tableau_General[[#This Row],[PRIX 
]:[Frais de port]])</f>
        <v>127.1377500000001</v>
      </c>
      <c r="S38" s="76">
        <f>SUM(Tableau_General[[#This Row],[PRIX 
]:[Frais de port]])*$C$11</f>
        <v>976.1377500000001</v>
      </c>
      <c r="T38" s="77"/>
      <c r="U38" s="7">
        <f>Tableau_General[[#This Row],[Frais de port]]</f>
        <v>0</v>
      </c>
      <c r="V38" s="7">
        <f>(Tableau_General[[#This Row],[Frais de port-2]]+Tableau_General[[#This Row],[Prix entreprise]])*$C$11</f>
        <v>0</v>
      </c>
      <c r="W38" s="7"/>
      <c r="X38" s="102">
        <f>Tableau_General[[#This Row],[Prix entreprise avec taxes  + port]]-Tableau_General[[#This Row],[Acompte payé]]</f>
        <v>0</v>
      </c>
      <c r="Y38" s="78" t="str">
        <f>IF(Tableau_General[[#This Row],[Prix entreprise]]&lt;&gt;"",Tableau_General[[#This Row],[PRIX 
]]-Tableau_General[[#This Row],[Prix entreprise]],"")</f>
        <v/>
      </c>
      <c r="Z38" s="79"/>
      <c r="AA38" s="80"/>
      <c r="AB38" s="81"/>
      <c r="AC38" s="82"/>
      <c r="AD38" s="83"/>
      <c r="AE38" s="84"/>
      <c r="AF38" s="84"/>
      <c r="AG38" s="84"/>
      <c r="AH38" s="85"/>
    </row>
    <row r="39" spans="2:34" ht="18" x14ac:dyDescent="0.25">
      <c r="B39" s="65" t="s">
        <v>78</v>
      </c>
      <c r="C39" s="66" t="s">
        <v>117</v>
      </c>
      <c r="D39" s="67" t="s">
        <v>53</v>
      </c>
      <c r="E39" s="68" t="s">
        <v>13</v>
      </c>
      <c r="F39" s="69" t="s">
        <v>83</v>
      </c>
      <c r="G39" s="70" t="s">
        <v>83</v>
      </c>
      <c r="H39" s="66"/>
      <c r="I39" s="67"/>
      <c r="J39" s="71"/>
      <c r="K39" s="72" t="s">
        <v>83</v>
      </c>
      <c r="L39" s="73"/>
      <c r="M39" s="74"/>
      <c r="N39" s="75" t="s">
        <v>143</v>
      </c>
      <c r="O39" s="67"/>
      <c r="P39" s="76">
        <v>11500</v>
      </c>
      <c r="Q39" s="76"/>
      <c r="R39" s="45">
        <f>Tableau_General[[#This Row],[Prix total]]-SUM(Tableau_General[[#This Row],[PRIX 
]:[Frais de port]])</f>
        <v>1722.125</v>
      </c>
      <c r="S39" s="76">
        <f>SUM(Tableau_General[[#This Row],[PRIX 
]:[Frais de port]])*$C$11</f>
        <v>13222.125</v>
      </c>
      <c r="T39" s="77"/>
      <c r="U39" s="7">
        <f>Tableau_General[[#This Row],[Frais de port]]</f>
        <v>0</v>
      </c>
      <c r="V39" s="7">
        <f>(Tableau_General[[#This Row],[Frais de port-2]]+Tableau_General[[#This Row],[Prix entreprise]])*$C$11</f>
        <v>0</v>
      </c>
      <c r="W39" s="7"/>
      <c r="X39" s="102">
        <f>Tableau_General[[#This Row],[Prix entreprise avec taxes  + port]]-Tableau_General[[#This Row],[Acompte payé]]</f>
        <v>0</v>
      </c>
      <c r="Y39" s="78" t="str">
        <f>IF(Tableau_General[[#This Row],[Prix entreprise]]&lt;&gt;"",Tableau_General[[#This Row],[PRIX 
]]-Tableau_General[[#This Row],[Prix entreprise]],"")</f>
        <v/>
      </c>
      <c r="Z39" s="79"/>
      <c r="AA39" s="80"/>
      <c r="AB39" s="81"/>
      <c r="AC39" s="82"/>
      <c r="AD39" s="83"/>
      <c r="AE39" s="84"/>
      <c r="AF39" s="84"/>
      <c r="AG39" s="84"/>
      <c r="AH39" s="85"/>
    </row>
    <row r="40" spans="2:34" ht="18" x14ac:dyDescent="0.25">
      <c r="B40" s="65" t="s">
        <v>76</v>
      </c>
      <c r="C40" s="66" t="s">
        <v>76</v>
      </c>
      <c r="D40" s="67" t="s">
        <v>53</v>
      </c>
      <c r="E40" s="68" t="s">
        <v>13</v>
      </c>
      <c r="F40" s="69" t="s">
        <v>83</v>
      </c>
      <c r="G40" s="70" t="s">
        <v>83</v>
      </c>
      <c r="H40" s="66"/>
      <c r="I40" s="67"/>
      <c r="J40" s="71"/>
      <c r="K40" s="72" t="s">
        <v>83</v>
      </c>
      <c r="L40" s="73"/>
      <c r="M40" s="74"/>
      <c r="N40" s="75"/>
      <c r="O40" s="67"/>
      <c r="P40" s="76">
        <v>3500</v>
      </c>
      <c r="Q40" s="76"/>
      <c r="R40" s="45">
        <f>Tableau_General[[#This Row],[Prix total]]-SUM(Tableau_General[[#This Row],[PRIX 
]:[Frais de port]])</f>
        <v>524.125</v>
      </c>
      <c r="S40" s="76">
        <f>SUM(Tableau_General[[#This Row],[PRIX 
]:[Frais de port]])*$C$11</f>
        <v>4024.125</v>
      </c>
      <c r="T40" s="77"/>
      <c r="U40" s="7">
        <f>Tableau_General[[#This Row],[Frais de port]]</f>
        <v>0</v>
      </c>
      <c r="V40" s="7">
        <f>(Tableau_General[[#This Row],[Frais de port-2]]+Tableau_General[[#This Row],[Prix entreprise]])*$C$11</f>
        <v>0</v>
      </c>
      <c r="W40" s="7"/>
      <c r="X40" s="102">
        <f>Tableau_General[[#This Row],[Prix entreprise avec taxes  + port]]-Tableau_General[[#This Row],[Acompte payé]]</f>
        <v>0</v>
      </c>
      <c r="Y40" s="78" t="str">
        <f>IF(Tableau_General[[#This Row],[Prix entreprise]]&lt;&gt;"",Tableau_General[[#This Row],[PRIX 
]]-Tableau_General[[#This Row],[Prix entreprise]],"")</f>
        <v/>
      </c>
      <c r="Z40" s="79"/>
      <c r="AA40" s="80"/>
      <c r="AB40" s="81"/>
      <c r="AC40" s="82"/>
      <c r="AD40" s="83"/>
      <c r="AE40" s="84"/>
      <c r="AF40" s="84"/>
      <c r="AG40" s="84"/>
      <c r="AH40" s="85"/>
    </row>
    <row r="41" spans="2:34" ht="18" x14ac:dyDescent="0.25">
      <c r="B41" s="65" t="s">
        <v>78</v>
      </c>
      <c r="C41" s="66" t="s">
        <v>49</v>
      </c>
      <c r="D41" s="67" t="s">
        <v>53</v>
      </c>
      <c r="E41" s="68" t="s">
        <v>13</v>
      </c>
      <c r="F41" s="69" t="s">
        <v>83</v>
      </c>
      <c r="G41" s="70" t="s">
        <v>83</v>
      </c>
      <c r="H41" s="66"/>
      <c r="I41" s="67"/>
      <c r="J41" s="71"/>
      <c r="K41" s="72" t="s">
        <v>83</v>
      </c>
      <c r="L41" s="73" t="s">
        <v>128</v>
      </c>
      <c r="M41" s="74"/>
      <c r="N41" s="75" t="s">
        <v>148</v>
      </c>
      <c r="O41" s="67"/>
      <c r="P41" s="76">
        <v>800</v>
      </c>
      <c r="Q41" s="76"/>
      <c r="R41" s="45">
        <f>Tableau_General[[#This Row],[Prix total]]-SUM(Tableau_General[[#This Row],[PRIX 
]:[Frais de port]])</f>
        <v>119.80000000000007</v>
      </c>
      <c r="S41" s="76">
        <f>SUM(Tableau_General[[#This Row],[PRIX 
]:[Frais de port]])*$C$11</f>
        <v>919.80000000000007</v>
      </c>
      <c r="T41" s="77"/>
      <c r="U41" s="7">
        <f>Tableau_General[[#This Row],[Frais de port]]</f>
        <v>0</v>
      </c>
      <c r="V41" s="7">
        <f>(Tableau_General[[#This Row],[Frais de port-2]]+Tableau_General[[#This Row],[Prix entreprise]])*$C$11</f>
        <v>0</v>
      </c>
      <c r="W41" s="7"/>
      <c r="X41" s="102">
        <f>Tableau_General[[#This Row],[Prix entreprise avec taxes  + port]]-Tableau_General[[#This Row],[Acompte payé]]</f>
        <v>0</v>
      </c>
      <c r="Y41" s="78" t="str">
        <f>IF(Tableau_General[[#This Row],[Prix entreprise]]&lt;&gt;"",Tableau_General[[#This Row],[PRIX 
]]-Tableau_General[[#This Row],[Prix entreprise]],"")</f>
        <v/>
      </c>
      <c r="Z41" s="79"/>
      <c r="AA41" s="80"/>
      <c r="AB41" s="81"/>
      <c r="AC41" s="82"/>
      <c r="AD41" s="83"/>
      <c r="AE41" s="84"/>
      <c r="AF41" s="84"/>
      <c r="AG41" s="84"/>
      <c r="AH41" s="85"/>
    </row>
    <row r="42" spans="2:34" ht="42.75" x14ac:dyDescent="0.25">
      <c r="B42" s="65" t="s">
        <v>77</v>
      </c>
      <c r="C42" s="66"/>
      <c r="D42" s="67" t="s">
        <v>103</v>
      </c>
      <c r="E42" s="68"/>
      <c r="F42" s="69" t="s">
        <v>83</v>
      </c>
      <c r="G42" s="70" t="s">
        <v>83</v>
      </c>
      <c r="H42" s="66"/>
      <c r="I42" s="67"/>
      <c r="J42" s="71"/>
      <c r="K42" s="72" t="s">
        <v>83</v>
      </c>
      <c r="L42" s="73"/>
      <c r="M42" s="74"/>
      <c r="N42" s="75" t="s">
        <v>145</v>
      </c>
      <c r="O42" s="67"/>
      <c r="P42" s="76">
        <v>3464</v>
      </c>
      <c r="Q42" s="76"/>
      <c r="R42" s="45">
        <f>Tableau_General[[#This Row],[Prix total]]-SUM(Tableau_General[[#This Row],[PRIX 
]:[Frais de port]])</f>
        <v>518.73400000000038</v>
      </c>
      <c r="S42" s="76">
        <f>SUM(Tableau_General[[#This Row],[PRIX 
]:[Frais de port]])*$C$11</f>
        <v>3982.7340000000004</v>
      </c>
      <c r="T42" s="77"/>
      <c r="U42" s="7">
        <f>Tableau_General[[#This Row],[Frais de port]]</f>
        <v>0</v>
      </c>
      <c r="V42" s="7">
        <f>(Tableau_General[[#This Row],[Frais de port-2]]+Tableau_General[[#This Row],[Prix entreprise]])*$C$11</f>
        <v>0</v>
      </c>
      <c r="W42" s="7"/>
      <c r="X42" s="102">
        <f>Tableau_General[[#This Row],[Prix entreprise avec taxes  + port]]-Tableau_General[[#This Row],[Acompte payé]]</f>
        <v>0</v>
      </c>
      <c r="Y42" s="78" t="str">
        <f>IF(Tableau_General[[#This Row],[Prix entreprise]]&lt;&gt;"",Tableau_General[[#This Row],[PRIX 
]]-Tableau_General[[#This Row],[Prix entreprise]],"")</f>
        <v/>
      </c>
      <c r="Z42" s="79"/>
      <c r="AA42" s="80"/>
      <c r="AB42" s="81"/>
      <c r="AC42" s="82"/>
      <c r="AD42" s="83"/>
      <c r="AE42" s="84"/>
      <c r="AF42" s="84"/>
      <c r="AG42" s="84"/>
      <c r="AH42" s="85"/>
    </row>
    <row r="43" spans="2:34" ht="42.75" x14ac:dyDescent="0.25">
      <c r="B43" s="65" t="s">
        <v>77</v>
      </c>
      <c r="C43" s="66"/>
      <c r="D43" s="67" t="s">
        <v>102</v>
      </c>
      <c r="E43" s="68"/>
      <c r="F43" s="69" t="s">
        <v>83</v>
      </c>
      <c r="G43" s="70" t="s">
        <v>83</v>
      </c>
      <c r="H43" s="66"/>
      <c r="I43" s="67"/>
      <c r="J43" s="71"/>
      <c r="K43" s="72" t="s">
        <v>83</v>
      </c>
      <c r="L43" s="73"/>
      <c r="M43" s="74"/>
      <c r="N43" s="75" t="s">
        <v>144</v>
      </c>
      <c r="O43" s="67"/>
      <c r="P43" s="76">
        <v>3856</v>
      </c>
      <c r="Q43" s="76"/>
      <c r="R43" s="45">
        <f>Tableau_General[[#This Row],[Prix total]]-SUM(Tableau_General[[#This Row],[PRIX 
]:[Frais de port]])</f>
        <v>577.4360000000006</v>
      </c>
      <c r="S43" s="76">
        <f>SUM(Tableau_General[[#This Row],[PRIX 
]:[Frais de port]])*$C$11</f>
        <v>4433.4360000000006</v>
      </c>
      <c r="T43" s="77"/>
      <c r="U43" s="7">
        <f>Tableau_General[[#This Row],[Frais de port]]</f>
        <v>0</v>
      </c>
      <c r="V43" s="7">
        <f>(Tableau_General[[#This Row],[Frais de port-2]]+Tableau_General[[#This Row],[Prix entreprise]])*$C$11</f>
        <v>0</v>
      </c>
      <c r="W43" s="7"/>
      <c r="X43" s="102">
        <f>Tableau_General[[#This Row],[Prix entreprise avec taxes  + port]]-Tableau_General[[#This Row],[Acompte payé]]</f>
        <v>0</v>
      </c>
      <c r="Y43" s="78" t="str">
        <f>IF(Tableau_General[[#This Row],[Prix entreprise]]&lt;&gt;"",Tableau_General[[#This Row],[PRIX 
]]-Tableau_General[[#This Row],[Prix entreprise]],"")</f>
        <v/>
      </c>
      <c r="Z43" s="79"/>
      <c r="AA43" s="80"/>
      <c r="AB43" s="81"/>
      <c r="AC43" s="82"/>
      <c r="AD43" s="83"/>
      <c r="AE43" s="84"/>
      <c r="AF43" s="84"/>
      <c r="AG43" s="84"/>
      <c r="AH43" s="85"/>
    </row>
    <row r="44" spans="2:34" ht="28.5" x14ac:dyDescent="0.25">
      <c r="B44" s="65" t="s">
        <v>36</v>
      </c>
      <c r="C44" s="66"/>
      <c r="D44" s="67" t="s">
        <v>153</v>
      </c>
      <c r="E44" s="68" t="s">
        <v>13</v>
      </c>
      <c r="F44" s="69" t="s">
        <v>83</v>
      </c>
      <c r="G44" s="70" t="s">
        <v>83</v>
      </c>
      <c r="H44" s="66"/>
      <c r="I44" s="67"/>
      <c r="J44" s="71"/>
      <c r="K44" s="72" t="s">
        <v>83</v>
      </c>
      <c r="L44" s="73"/>
      <c r="M44" s="74"/>
      <c r="N44" s="75" t="s">
        <v>154</v>
      </c>
      <c r="O44" s="67"/>
      <c r="P44" s="76">
        <v>337.69499999999999</v>
      </c>
      <c r="Q44" s="76"/>
      <c r="R44" s="45">
        <f>Tableau_General[[#This Row],[Prix total]]-SUM(Tableau_General[[#This Row],[PRIX 
]:[Frais de port]])</f>
        <v>50.569826250000006</v>
      </c>
      <c r="S44" s="76">
        <f>SUM(Tableau_General[[#This Row],[PRIX 
]:[Frais de port]])*$C$11</f>
        <v>388.26482625</v>
      </c>
      <c r="T44" s="77"/>
      <c r="U44" s="7">
        <f>Tableau_General[[#This Row],[Frais de port]]</f>
        <v>0</v>
      </c>
      <c r="V44" s="7">
        <f>(Tableau_General[[#This Row],[Frais de port-2]]+Tableau_General[[#This Row],[Prix entreprise]])*$C$11</f>
        <v>0</v>
      </c>
      <c r="W44" s="7"/>
      <c r="X44" s="102">
        <f>Tableau_General[[#This Row],[Prix entreprise avec taxes  + port]]-Tableau_General[[#This Row],[Acompte payé]]</f>
        <v>0</v>
      </c>
      <c r="Y44" s="78" t="str">
        <f>IF(Tableau_General[[#This Row],[Prix entreprise]]&lt;&gt;"",Tableau_General[[#This Row],[PRIX 
]]-Tableau_General[[#This Row],[Prix entreprise]],"")</f>
        <v/>
      </c>
      <c r="Z44" s="79"/>
      <c r="AA44" s="80"/>
      <c r="AB44" s="81"/>
      <c r="AC44" s="82"/>
      <c r="AD44" s="83"/>
      <c r="AE44" s="84"/>
      <c r="AF44" s="84"/>
      <c r="AG44" s="84"/>
      <c r="AH44" s="85"/>
    </row>
    <row r="45" spans="2:34" ht="28.5" x14ac:dyDescent="0.25">
      <c r="B45" s="65" t="s">
        <v>36</v>
      </c>
      <c r="C45" s="66"/>
      <c r="D45" s="67" t="s">
        <v>153</v>
      </c>
      <c r="E45" s="68" t="s">
        <v>13</v>
      </c>
      <c r="F45" s="69" t="s">
        <v>83</v>
      </c>
      <c r="G45" s="70" t="s">
        <v>83</v>
      </c>
      <c r="H45" s="66"/>
      <c r="I45" s="67"/>
      <c r="J45" s="71"/>
      <c r="K45" s="72" t="s">
        <v>83</v>
      </c>
      <c r="L45" s="73" t="s">
        <v>128</v>
      </c>
      <c r="M45" s="74"/>
      <c r="N45" s="75" t="s">
        <v>155</v>
      </c>
      <c r="O45" s="67"/>
      <c r="P45" s="76">
        <v>1604.65</v>
      </c>
      <c r="Q45" s="76"/>
      <c r="R45" s="45">
        <f>Tableau_General[[#This Row],[Prix total]]-SUM(Tableau_General[[#This Row],[PRIX 
]:[Frais de port]])</f>
        <v>240.29633750000016</v>
      </c>
      <c r="S45" s="76">
        <f>SUM(Tableau_General[[#This Row],[PRIX 
]:[Frais de port]])*$C$11</f>
        <v>1844.9463375000003</v>
      </c>
      <c r="T45" s="77"/>
      <c r="U45" s="7">
        <f>Tableau_General[[#This Row],[Frais de port]]</f>
        <v>0</v>
      </c>
      <c r="V45" s="7">
        <f>(Tableau_General[[#This Row],[Frais de port-2]]+Tableau_General[[#This Row],[Prix entreprise]])*$C$11</f>
        <v>0</v>
      </c>
      <c r="W45" s="7"/>
      <c r="X45" s="102">
        <f>Tableau_General[[#This Row],[Prix entreprise avec taxes  + port]]-Tableau_General[[#This Row],[Acompte payé]]</f>
        <v>0</v>
      </c>
      <c r="Y45" s="78" t="str">
        <f>IF(Tableau_General[[#This Row],[Prix entreprise]]&lt;&gt;"",Tableau_General[[#This Row],[PRIX 
]]-Tableau_General[[#This Row],[Prix entreprise]],"")</f>
        <v/>
      </c>
      <c r="Z45" s="79"/>
      <c r="AA45" s="80"/>
      <c r="AB45" s="81"/>
      <c r="AC45" s="82"/>
      <c r="AD45" s="83"/>
      <c r="AE45" s="84"/>
      <c r="AF45" s="84"/>
      <c r="AG45" s="84"/>
      <c r="AH45" s="85"/>
    </row>
    <row r="46" spans="2:34" ht="57" x14ac:dyDescent="0.25">
      <c r="B46" s="65" t="s">
        <v>34</v>
      </c>
      <c r="C46" s="66" t="s">
        <v>104</v>
      </c>
      <c r="D46" s="67" t="s">
        <v>153</v>
      </c>
      <c r="E46" s="68" t="s">
        <v>13</v>
      </c>
      <c r="F46" s="69" t="s">
        <v>83</v>
      </c>
      <c r="G46" s="70" t="s">
        <v>83</v>
      </c>
      <c r="H46" s="66"/>
      <c r="I46" s="67"/>
      <c r="J46" s="71"/>
      <c r="K46" s="72" t="s">
        <v>83</v>
      </c>
      <c r="L46" s="73" t="s">
        <v>128</v>
      </c>
      <c r="M46" s="74"/>
      <c r="N46" s="75" t="s">
        <v>159</v>
      </c>
      <c r="O46" s="67" t="s">
        <v>160</v>
      </c>
      <c r="P46" s="76">
        <v>998</v>
      </c>
      <c r="Q46" s="76"/>
      <c r="R46" s="45">
        <f>Tableau_General[[#This Row],[Prix total]]-SUM(Tableau_General[[#This Row],[PRIX 
]:[Frais de port]])</f>
        <v>149.45050000000015</v>
      </c>
      <c r="S46" s="76">
        <f>SUM(Tableau_General[[#This Row],[PRIX 
]:[Frais de port]])*$C$11</f>
        <v>1147.4505000000001</v>
      </c>
      <c r="T46" s="77"/>
      <c r="U46" s="7">
        <f>Tableau_General[[#This Row],[Frais de port]]</f>
        <v>0</v>
      </c>
      <c r="V46" s="7">
        <f>(Tableau_General[[#This Row],[Frais de port-2]]+Tableau_General[[#This Row],[Prix entreprise]])*$C$11</f>
        <v>0</v>
      </c>
      <c r="W46" s="7"/>
      <c r="X46" s="102">
        <f>Tableau_General[[#This Row],[Prix entreprise avec taxes  + port]]-Tableau_General[[#This Row],[Acompte payé]]</f>
        <v>0</v>
      </c>
      <c r="Y46" s="78" t="str">
        <f>IF(Tableau_General[[#This Row],[Prix entreprise]]&lt;&gt;"",Tableau_General[[#This Row],[PRIX 
]]-Tableau_General[[#This Row],[Prix entreprise]],"")</f>
        <v/>
      </c>
      <c r="Z46" s="79"/>
      <c r="AA46" s="80"/>
      <c r="AB46" s="81"/>
      <c r="AC46" s="82"/>
      <c r="AD46" s="83"/>
      <c r="AE46" s="84"/>
      <c r="AF46" s="84"/>
      <c r="AG46" s="84"/>
      <c r="AH46" s="85"/>
    </row>
    <row r="47" spans="2:34" ht="42.75" x14ac:dyDescent="0.25">
      <c r="B47" s="65" t="s">
        <v>34</v>
      </c>
      <c r="C47" s="66" t="s">
        <v>104</v>
      </c>
      <c r="D47" s="67" t="s">
        <v>153</v>
      </c>
      <c r="E47" s="68" t="s">
        <v>13</v>
      </c>
      <c r="F47" s="69" t="s">
        <v>83</v>
      </c>
      <c r="G47" s="70" t="s">
        <v>83</v>
      </c>
      <c r="H47" s="66"/>
      <c r="I47" s="67"/>
      <c r="J47" s="71"/>
      <c r="K47" s="72" t="s">
        <v>83</v>
      </c>
      <c r="L47" s="73" t="s">
        <v>136</v>
      </c>
      <c r="M47" s="74"/>
      <c r="N47" s="75" t="s">
        <v>161</v>
      </c>
      <c r="O47" s="67" t="s">
        <v>162</v>
      </c>
      <c r="P47" s="76">
        <v>149</v>
      </c>
      <c r="Q47" s="76"/>
      <c r="R47" s="45">
        <f>Tableau_General[[#This Row],[Prix total]]-SUM(Tableau_General[[#This Row],[PRIX 
]:[Frais de port]])</f>
        <v>22.312749999999994</v>
      </c>
      <c r="S47" s="76">
        <f>SUM(Tableau_General[[#This Row],[PRIX 
]:[Frais de port]])*$C$11</f>
        <v>171.31274999999999</v>
      </c>
      <c r="T47" s="77"/>
      <c r="U47" s="7">
        <f>Tableau_General[[#This Row],[Frais de port]]</f>
        <v>0</v>
      </c>
      <c r="V47" s="7">
        <f>(Tableau_General[[#This Row],[Frais de port-2]]+Tableau_General[[#This Row],[Prix entreprise]])*$C$11</f>
        <v>0</v>
      </c>
      <c r="W47" s="7"/>
      <c r="X47" s="102">
        <f>Tableau_General[[#This Row],[Prix entreprise avec taxes  + port]]-Tableau_General[[#This Row],[Acompte payé]]</f>
        <v>0</v>
      </c>
      <c r="Y47" s="78" t="str">
        <f>IF(Tableau_General[[#This Row],[Prix entreprise]]&lt;&gt;"",Tableau_General[[#This Row],[PRIX 
]]-Tableau_General[[#This Row],[Prix entreprise]],"")</f>
        <v/>
      </c>
      <c r="Z47" s="79"/>
      <c r="AA47" s="80"/>
      <c r="AB47" s="81"/>
      <c r="AC47" s="82"/>
      <c r="AD47" s="83"/>
      <c r="AE47" s="84"/>
      <c r="AF47" s="84"/>
      <c r="AG47" s="84"/>
      <c r="AH47" s="85"/>
    </row>
    <row r="48" spans="2:34" ht="42.75" x14ac:dyDescent="0.25">
      <c r="B48" s="65" t="s">
        <v>34</v>
      </c>
      <c r="C48" s="66" t="s">
        <v>104</v>
      </c>
      <c r="D48" s="67" t="s">
        <v>153</v>
      </c>
      <c r="E48" s="68" t="s">
        <v>13</v>
      </c>
      <c r="F48" s="69" t="s">
        <v>83</v>
      </c>
      <c r="G48" s="70" t="s">
        <v>83</v>
      </c>
      <c r="H48" s="66"/>
      <c r="I48" s="67"/>
      <c r="J48" s="71"/>
      <c r="K48" s="72" t="s">
        <v>83</v>
      </c>
      <c r="L48" s="73" t="s">
        <v>136</v>
      </c>
      <c r="M48" s="74"/>
      <c r="N48" s="75" t="s">
        <v>163</v>
      </c>
      <c r="O48" s="67" t="s">
        <v>164</v>
      </c>
      <c r="P48" s="76">
        <v>464</v>
      </c>
      <c r="Q48" s="76"/>
      <c r="R48" s="45">
        <f>Tableau_General[[#This Row],[Prix total]]-SUM(Tableau_General[[#This Row],[PRIX 
]:[Frais de port]])</f>
        <v>69.484000000000037</v>
      </c>
      <c r="S48" s="76">
        <f>SUM(Tableau_General[[#This Row],[PRIX 
]:[Frais de port]])*$C$11</f>
        <v>533.48400000000004</v>
      </c>
      <c r="T48" s="77"/>
      <c r="U48" s="7">
        <f>Tableau_General[[#This Row],[Frais de port]]</f>
        <v>0</v>
      </c>
      <c r="V48" s="7">
        <f>(Tableau_General[[#This Row],[Frais de port-2]]+Tableau_General[[#This Row],[Prix entreprise]])*$C$11</f>
        <v>0</v>
      </c>
      <c r="W48" s="7"/>
      <c r="X48" s="102">
        <f>Tableau_General[[#This Row],[Prix entreprise avec taxes  + port]]-Tableau_General[[#This Row],[Acompte payé]]</f>
        <v>0</v>
      </c>
      <c r="Y48" s="78" t="str">
        <f>IF(Tableau_General[[#This Row],[Prix entreprise]]&lt;&gt;"",Tableau_General[[#This Row],[PRIX 
]]-Tableau_General[[#This Row],[Prix entreprise]],"")</f>
        <v/>
      </c>
      <c r="Z48" s="79"/>
      <c r="AA48" s="80"/>
      <c r="AB48" s="81"/>
      <c r="AC48" s="82"/>
      <c r="AD48" s="83"/>
      <c r="AE48" s="84"/>
      <c r="AF48" s="84"/>
      <c r="AG48" s="84"/>
      <c r="AH48" s="85"/>
    </row>
    <row r="49" spans="2:34" ht="42.75" x14ac:dyDescent="0.25">
      <c r="B49" s="65" t="s">
        <v>34</v>
      </c>
      <c r="C49" s="66" t="s">
        <v>104</v>
      </c>
      <c r="D49" s="67" t="s">
        <v>153</v>
      </c>
      <c r="E49" s="68" t="s">
        <v>13</v>
      </c>
      <c r="F49" s="69" t="s">
        <v>83</v>
      </c>
      <c r="G49" s="70" t="s">
        <v>83</v>
      </c>
      <c r="H49" s="66"/>
      <c r="I49" s="67"/>
      <c r="J49" s="71"/>
      <c r="K49" s="72" t="s">
        <v>83</v>
      </c>
      <c r="L49" s="73" t="s">
        <v>128</v>
      </c>
      <c r="M49" s="74"/>
      <c r="N49" s="75" t="s">
        <v>165</v>
      </c>
      <c r="O49" s="67" t="s">
        <v>166</v>
      </c>
      <c r="P49" s="76">
        <v>1024</v>
      </c>
      <c r="Q49" s="76"/>
      <c r="R49" s="45">
        <f>Tableau_General[[#This Row],[Prix total]]-SUM(Tableau_General[[#This Row],[PRIX 
]:[Frais de port]])</f>
        <v>153.34400000000005</v>
      </c>
      <c r="S49" s="76">
        <f>SUM(Tableau_General[[#This Row],[PRIX 
]:[Frais de port]])*$C$11</f>
        <v>1177.3440000000001</v>
      </c>
      <c r="T49" s="77"/>
      <c r="U49" s="7">
        <f>Tableau_General[[#This Row],[Frais de port]]</f>
        <v>0</v>
      </c>
      <c r="V49" s="7">
        <f>(Tableau_General[[#This Row],[Frais de port-2]]+Tableau_General[[#This Row],[Prix entreprise]])*$C$11</f>
        <v>0</v>
      </c>
      <c r="W49" s="7"/>
      <c r="X49" s="102">
        <f>Tableau_General[[#This Row],[Prix entreprise avec taxes  + port]]-Tableau_General[[#This Row],[Acompte payé]]</f>
        <v>0</v>
      </c>
      <c r="Y49" s="78" t="str">
        <f>IF(Tableau_General[[#This Row],[Prix entreprise]]&lt;&gt;"",Tableau_General[[#This Row],[PRIX 
]]-Tableau_General[[#This Row],[Prix entreprise]],"")</f>
        <v/>
      </c>
      <c r="Z49" s="79"/>
      <c r="AA49" s="80"/>
      <c r="AB49" s="81"/>
      <c r="AC49" s="82"/>
      <c r="AD49" s="83"/>
      <c r="AE49" s="84"/>
      <c r="AF49" s="84"/>
      <c r="AG49" s="84"/>
      <c r="AH49" s="85"/>
    </row>
    <row r="50" spans="2:34" ht="28.5" x14ac:dyDescent="0.25">
      <c r="B50" s="65" t="s">
        <v>34</v>
      </c>
      <c r="C50" s="66" t="s">
        <v>104</v>
      </c>
      <c r="D50" s="67" t="s">
        <v>153</v>
      </c>
      <c r="E50" s="68" t="s">
        <v>13</v>
      </c>
      <c r="F50" s="69" t="s">
        <v>83</v>
      </c>
      <c r="G50" s="70" t="s">
        <v>83</v>
      </c>
      <c r="H50" s="66"/>
      <c r="I50" s="67"/>
      <c r="J50" s="71"/>
      <c r="K50" s="72" t="s">
        <v>83</v>
      </c>
      <c r="L50" s="73" t="s">
        <v>136</v>
      </c>
      <c r="M50" s="74"/>
      <c r="N50" s="75" t="s">
        <v>167</v>
      </c>
      <c r="O50" s="67" t="s">
        <v>168</v>
      </c>
      <c r="P50" s="76">
        <v>998</v>
      </c>
      <c r="Q50" s="76"/>
      <c r="R50" s="45">
        <f>Tableau_General[[#This Row],[Prix total]]-SUM(Tableau_General[[#This Row],[PRIX 
]:[Frais de port]])</f>
        <v>149.45050000000015</v>
      </c>
      <c r="S50" s="76">
        <f>SUM(Tableau_General[[#This Row],[PRIX 
]:[Frais de port]])*$C$11</f>
        <v>1147.4505000000001</v>
      </c>
      <c r="T50" s="77"/>
      <c r="U50" s="7">
        <f>Tableau_General[[#This Row],[Frais de port]]</f>
        <v>0</v>
      </c>
      <c r="V50" s="7">
        <f>(Tableau_General[[#This Row],[Frais de port-2]]+Tableau_General[[#This Row],[Prix entreprise]])*$C$11</f>
        <v>0</v>
      </c>
      <c r="W50" s="7"/>
      <c r="X50" s="102">
        <f>Tableau_General[[#This Row],[Prix entreprise avec taxes  + port]]-Tableau_General[[#This Row],[Acompte payé]]</f>
        <v>0</v>
      </c>
      <c r="Y50" s="78" t="str">
        <f>IF(Tableau_General[[#This Row],[Prix entreprise]]&lt;&gt;"",Tableau_General[[#This Row],[PRIX 
]]-Tableau_General[[#This Row],[Prix entreprise]],"")</f>
        <v/>
      </c>
      <c r="Z50" s="79"/>
      <c r="AA50" s="80"/>
      <c r="AB50" s="81"/>
      <c r="AC50" s="82"/>
      <c r="AD50" s="83"/>
      <c r="AE50" s="84"/>
      <c r="AF50" s="84"/>
      <c r="AG50" s="84"/>
      <c r="AH50" s="85"/>
    </row>
    <row r="51" spans="2:34" ht="28.5" x14ac:dyDescent="0.25">
      <c r="B51" s="65" t="s">
        <v>106</v>
      </c>
      <c r="C51" s="66" t="s">
        <v>104</v>
      </c>
      <c r="D51" s="67" t="s">
        <v>153</v>
      </c>
      <c r="E51" s="68" t="s">
        <v>13</v>
      </c>
      <c r="F51" s="69" t="s">
        <v>83</v>
      </c>
      <c r="G51" s="70" t="s">
        <v>83</v>
      </c>
      <c r="H51" s="66"/>
      <c r="I51" s="67"/>
      <c r="J51" s="71"/>
      <c r="K51" s="72" t="s">
        <v>83</v>
      </c>
      <c r="L51" s="73"/>
      <c r="M51" s="74"/>
      <c r="N51" s="75" t="s">
        <v>183</v>
      </c>
      <c r="O51" s="67"/>
      <c r="P51" s="76">
        <v>650</v>
      </c>
      <c r="Q51" s="76"/>
      <c r="R51" s="45">
        <f>Tableau_General[[#This Row],[Prix total]]-SUM(Tableau_General[[#This Row],[PRIX 
]:[Frais de port]])</f>
        <v>97.337499999999977</v>
      </c>
      <c r="S51" s="76">
        <f>SUM(Tableau_General[[#This Row],[PRIX 
]:[Frais de port]])*$C$11</f>
        <v>747.33749999999998</v>
      </c>
      <c r="T51" s="77"/>
      <c r="U51" s="7">
        <f>Tableau_General[[#This Row],[Frais de port]]</f>
        <v>0</v>
      </c>
      <c r="V51" s="7">
        <f>(Tableau_General[[#This Row],[Frais de port-2]]+Tableau_General[[#This Row],[Prix entreprise]])*$C$11</f>
        <v>0</v>
      </c>
      <c r="W51" s="7"/>
      <c r="X51" s="102">
        <f>Tableau_General[[#This Row],[Prix entreprise avec taxes  + port]]-Tableau_General[[#This Row],[Acompte payé]]</f>
        <v>0</v>
      </c>
      <c r="Y51" s="78" t="str">
        <f>IF(Tableau_General[[#This Row],[Prix entreprise]]&lt;&gt;"",Tableau_General[[#This Row],[PRIX 
]]-Tableau_General[[#This Row],[Prix entreprise]],"")</f>
        <v/>
      </c>
      <c r="Z51" s="79"/>
      <c r="AA51" s="80"/>
      <c r="AB51" s="81"/>
      <c r="AC51" s="82"/>
      <c r="AD51" s="83"/>
      <c r="AE51" s="84"/>
      <c r="AF51" s="84"/>
      <c r="AG51" s="84"/>
      <c r="AH51" s="85"/>
    </row>
    <row r="52" spans="2:34" ht="18" x14ac:dyDescent="0.25">
      <c r="B52" s="65" t="s">
        <v>94</v>
      </c>
      <c r="C52" s="66" t="s">
        <v>120</v>
      </c>
      <c r="D52" s="67" t="s">
        <v>153</v>
      </c>
      <c r="E52" s="68" t="s">
        <v>73</v>
      </c>
      <c r="F52" s="69" t="s">
        <v>83</v>
      </c>
      <c r="G52" s="70" t="s">
        <v>83</v>
      </c>
      <c r="H52" s="66"/>
      <c r="I52" s="67"/>
      <c r="J52" s="71"/>
      <c r="K52" s="72" t="s">
        <v>83</v>
      </c>
      <c r="L52" s="73"/>
      <c r="M52" s="74"/>
      <c r="N52" s="75" t="s">
        <v>188</v>
      </c>
      <c r="O52" s="67"/>
      <c r="P52" s="76">
        <v>2000</v>
      </c>
      <c r="Q52" s="76"/>
      <c r="R52" s="45">
        <f>Tableau_General[[#This Row],[Prix total]]-SUM(Tableau_General[[#This Row],[PRIX 
]:[Frais de port]])</f>
        <v>299.5</v>
      </c>
      <c r="S52" s="76">
        <f>SUM(Tableau_General[[#This Row],[PRIX 
]:[Frais de port]])*$C$11</f>
        <v>2299.5</v>
      </c>
      <c r="T52" s="77"/>
      <c r="U52" s="7">
        <f>Tableau_General[[#This Row],[Frais de port]]</f>
        <v>0</v>
      </c>
      <c r="V52" s="7">
        <f>(Tableau_General[[#This Row],[Frais de port-2]]+Tableau_General[[#This Row],[Prix entreprise]])*$C$11</f>
        <v>0</v>
      </c>
      <c r="W52" s="7"/>
      <c r="X52" s="102">
        <f>Tableau_General[[#This Row],[Prix entreprise avec taxes  + port]]-Tableau_General[[#This Row],[Acompte payé]]</f>
        <v>0</v>
      </c>
      <c r="Y52" s="78" t="str">
        <f>IF(Tableau_General[[#This Row],[Prix entreprise]]&lt;&gt;"",Tableau_General[[#This Row],[PRIX 
]]-Tableau_General[[#This Row],[Prix entreprise]],"")</f>
        <v/>
      </c>
      <c r="Z52" s="79"/>
      <c r="AA52" s="80"/>
      <c r="AB52" s="81"/>
      <c r="AC52" s="82"/>
      <c r="AD52" s="83"/>
      <c r="AE52" s="84"/>
      <c r="AF52" s="84"/>
      <c r="AG52" s="84"/>
      <c r="AH52" s="85"/>
    </row>
    <row r="53" spans="2:34" ht="28.5" x14ac:dyDescent="0.25">
      <c r="B53" s="65" t="s">
        <v>36</v>
      </c>
      <c r="C53" s="66" t="s">
        <v>120</v>
      </c>
      <c r="D53" s="67" t="s">
        <v>153</v>
      </c>
      <c r="E53" s="68" t="s">
        <v>13</v>
      </c>
      <c r="F53" s="69" t="s">
        <v>83</v>
      </c>
      <c r="G53" s="70" t="s">
        <v>83</v>
      </c>
      <c r="H53" s="66"/>
      <c r="I53" s="67"/>
      <c r="J53" s="71"/>
      <c r="K53" s="72" t="s">
        <v>83</v>
      </c>
      <c r="L53" s="73"/>
      <c r="M53" s="74"/>
      <c r="N53" s="75" t="s">
        <v>189</v>
      </c>
      <c r="O53" s="67"/>
      <c r="P53" s="76">
        <v>120</v>
      </c>
      <c r="Q53" s="76"/>
      <c r="R53" s="45">
        <f>Tableau_General[[#This Row],[Prix total]]-SUM(Tableau_General[[#This Row],[PRIX 
]:[Frais de port]])</f>
        <v>17.97</v>
      </c>
      <c r="S53" s="76">
        <f>SUM(Tableau_General[[#This Row],[PRIX 
]:[Frais de port]])*$C$11</f>
        <v>137.97</v>
      </c>
      <c r="T53" s="77"/>
      <c r="U53" s="7">
        <f>Tableau_General[[#This Row],[Frais de port]]</f>
        <v>0</v>
      </c>
      <c r="V53" s="7">
        <f>(Tableau_General[[#This Row],[Frais de port-2]]+Tableau_General[[#This Row],[Prix entreprise]])*$C$11</f>
        <v>0</v>
      </c>
      <c r="W53" s="7"/>
      <c r="X53" s="102">
        <f>Tableau_General[[#This Row],[Prix entreprise avec taxes  + port]]-Tableau_General[[#This Row],[Acompte payé]]</f>
        <v>0</v>
      </c>
      <c r="Y53" s="78" t="str">
        <f>IF(Tableau_General[[#This Row],[Prix entreprise]]&lt;&gt;"",Tableau_General[[#This Row],[PRIX 
]]-Tableau_General[[#This Row],[Prix entreprise]],"")</f>
        <v/>
      </c>
      <c r="Z53" s="79"/>
      <c r="AA53" s="80"/>
      <c r="AB53" s="81"/>
      <c r="AC53" s="82"/>
      <c r="AD53" s="83"/>
      <c r="AE53" s="84"/>
      <c r="AF53" s="84"/>
      <c r="AG53" s="84"/>
      <c r="AH53" s="85"/>
    </row>
    <row r="54" spans="2:34" ht="28.5" x14ac:dyDescent="0.25">
      <c r="B54" s="65" t="s">
        <v>35</v>
      </c>
      <c r="C54" s="66" t="s">
        <v>120</v>
      </c>
      <c r="D54" s="67" t="s">
        <v>153</v>
      </c>
      <c r="E54" s="68" t="s">
        <v>13</v>
      </c>
      <c r="F54" s="69" t="s">
        <v>83</v>
      </c>
      <c r="G54" s="70" t="s">
        <v>83</v>
      </c>
      <c r="H54" s="66"/>
      <c r="I54" s="67"/>
      <c r="J54" s="71"/>
      <c r="K54" s="72" t="s">
        <v>83</v>
      </c>
      <c r="L54" s="73"/>
      <c r="M54" s="74"/>
      <c r="N54" s="75" t="s">
        <v>192</v>
      </c>
      <c r="O54" s="67"/>
      <c r="P54" s="76">
        <v>0</v>
      </c>
      <c r="Q54" s="76"/>
      <c r="R54" s="45">
        <f>Tableau_General[[#This Row],[Prix total]]-SUM(Tableau_General[[#This Row],[PRIX 
]:[Frais de port]])</f>
        <v>0</v>
      </c>
      <c r="S54" s="76">
        <f>SUM(Tableau_General[[#This Row],[PRIX 
]:[Frais de port]])*$C$11</f>
        <v>0</v>
      </c>
      <c r="T54" s="77"/>
      <c r="U54" s="7">
        <f>Tableau_General[[#This Row],[Frais de port]]</f>
        <v>0</v>
      </c>
      <c r="V54" s="7">
        <f>(Tableau_General[[#This Row],[Frais de port-2]]+Tableau_General[[#This Row],[Prix entreprise]])*$C$11</f>
        <v>0</v>
      </c>
      <c r="W54" s="7"/>
      <c r="X54" s="102">
        <f>Tableau_General[[#This Row],[Prix entreprise avec taxes  + port]]-Tableau_General[[#This Row],[Acompte payé]]</f>
        <v>0</v>
      </c>
      <c r="Y54" s="78" t="str">
        <f>IF(Tableau_General[[#This Row],[Prix entreprise]]&lt;&gt;"",Tableau_General[[#This Row],[PRIX 
]]-Tableau_General[[#This Row],[Prix entreprise]],"")</f>
        <v/>
      </c>
      <c r="Z54" s="79"/>
      <c r="AA54" s="80"/>
      <c r="AB54" s="81"/>
      <c r="AC54" s="82"/>
      <c r="AD54" s="83"/>
      <c r="AE54" s="84"/>
      <c r="AF54" s="84"/>
      <c r="AG54" s="84"/>
      <c r="AH54" s="85"/>
    </row>
    <row r="55" spans="2:34" ht="18" x14ac:dyDescent="0.25">
      <c r="B55" s="65" t="s">
        <v>108</v>
      </c>
      <c r="C55" s="66" t="s">
        <v>104</v>
      </c>
      <c r="D55" s="67" t="s">
        <v>153</v>
      </c>
      <c r="E55" s="68" t="s">
        <v>13</v>
      </c>
      <c r="F55" s="69" t="s">
        <v>83</v>
      </c>
      <c r="G55" s="70" t="s">
        <v>83</v>
      </c>
      <c r="H55" s="66"/>
      <c r="I55" s="67"/>
      <c r="J55" s="71"/>
      <c r="K55" s="72" t="s">
        <v>83</v>
      </c>
      <c r="L55" s="73"/>
      <c r="M55" s="74"/>
      <c r="N55" s="75" t="s">
        <v>196</v>
      </c>
      <c r="O55" s="67"/>
      <c r="P55" s="76">
        <v>150</v>
      </c>
      <c r="Q55" s="76"/>
      <c r="R55" s="45">
        <f>Tableau_General[[#This Row],[Prix total]]-SUM(Tableau_General[[#This Row],[PRIX 
]:[Frais de port]])</f>
        <v>22.462500000000006</v>
      </c>
      <c r="S55" s="76">
        <f>SUM(Tableau_General[[#This Row],[PRIX 
]:[Frais de port]])*$C$11</f>
        <v>172.46250000000001</v>
      </c>
      <c r="T55" s="77"/>
      <c r="U55" s="7">
        <f>Tableau_General[[#This Row],[Frais de port]]</f>
        <v>0</v>
      </c>
      <c r="V55" s="7">
        <f>(Tableau_General[[#This Row],[Frais de port-2]]+Tableau_General[[#This Row],[Prix entreprise]])*$C$11</f>
        <v>0</v>
      </c>
      <c r="W55" s="7"/>
      <c r="X55" s="102">
        <f>Tableau_General[[#This Row],[Prix entreprise avec taxes  + port]]-Tableau_General[[#This Row],[Acompte payé]]</f>
        <v>0</v>
      </c>
      <c r="Y55" s="78" t="str">
        <f>IF(Tableau_General[[#This Row],[Prix entreprise]]&lt;&gt;"",Tableau_General[[#This Row],[PRIX 
]]-Tableau_General[[#This Row],[Prix entreprise]],"")</f>
        <v/>
      </c>
      <c r="Z55" s="79"/>
      <c r="AA55" s="80"/>
      <c r="AB55" s="81"/>
      <c r="AC55" s="82"/>
      <c r="AD55" s="83"/>
      <c r="AE55" s="84"/>
      <c r="AF55" s="84"/>
      <c r="AG55" s="84"/>
      <c r="AH55" s="85"/>
    </row>
    <row r="56" spans="2:34" ht="18" x14ac:dyDescent="0.25">
      <c r="B56" s="65" t="s">
        <v>106</v>
      </c>
      <c r="C56" s="66"/>
      <c r="D56" s="67" t="s">
        <v>68</v>
      </c>
      <c r="E56" s="68" t="s">
        <v>13</v>
      </c>
      <c r="F56" s="69" t="s">
        <v>83</v>
      </c>
      <c r="G56" s="70" t="s">
        <v>83</v>
      </c>
      <c r="H56" s="66"/>
      <c r="I56" s="67"/>
      <c r="J56" s="71"/>
      <c r="K56" s="72" t="s">
        <v>83</v>
      </c>
      <c r="L56" s="73"/>
      <c r="M56" s="74"/>
      <c r="N56" s="75" t="s">
        <v>177</v>
      </c>
      <c r="O56" s="67"/>
      <c r="P56" s="76">
        <v>450</v>
      </c>
      <c r="Q56" s="76"/>
      <c r="R56" s="45">
        <f>Tableau_General[[#This Row],[Prix total]]-SUM(Tableau_General[[#This Row],[PRIX 
]:[Frais de port]])</f>
        <v>67.387500000000045</v>
      </c>
      <c r="S56" s="76">
        <f>SUM(Tableau_General[[#This Row],[PRIX 
]:[Frais de port]])*$C$11</f>
        <v>517.38750000000005</v>
      </c>
      <c r="T56" s="77"/>
      <c r="U56" s="7">
        <f>Tableau_General[[#This Row],[Frais de port]]</f>
        <v>0</v>
      </c>
      <c r="V56" s="7">
        <f>(Tableau_General[[#This Row],[Frais de port-2]]+Tableau_General[[#This Row],[Prix entreprise]])*$C$11</f>
        <v>0</v>
      </c>
      <c r="W56" s="7"/>
      <c r="X56" s="102">
        <f>Tableau_General[[#This Row],[Prix entreprise avec taxes  + port]]-Tableau_General[[#This Row],[Acompte payé]]</f>
        <v>0</v>
      </c>
      <c r="Y56" s="78" t="str">
        <f>IF(Tableau_General[[#This Row],[Prix entreprise]]&lt;&gt;"",Tableau_General[[#This Row],[PRIX 
]]-Tableau_General[[#This Row],[Prix entreprise]],"")</f>
        <v/>
      </c>
      <c r="Z56" s="79"/>
      <c r="AA56" s="80"/>
      <c r="AB56" s="81"/>
      <c r="AC56" s="82"/>
      <c r="AD56" s="83"/>
      <c r="AE56" s="84"/>
      <c r="AF56" s="84"/>
      <c r="AG56" s="84"/>
      <c r="AH56" s="85"/>
    </row>
    <row r="57" spans="2:34" ht="18" x14ac:dyDescent="0.25">
      <c r="B57" s="65" t="s">
        <v>106</v>
      </c>
      <c r="C57" s="66"/>
      <c r="D57" s="67" t="s">
        <v>178</v>
      </c>
      <c r="E57" s="68" t="s">
        <v>13</v>
      </c>
      <c r="F57" s="69" t="s">
        <v>83</v>
      </c>
      <c r="G57" s="70" t="s">
        <v>83</v>
      </c>
      <c r="H57" s="66"/>
      <c r="I57" s="67"/>
      <c r="J57" s="71"/>
      <c r="K57" s="72" t="s">
        <v>83</v>
      </c>
      <c r="L57" s="73"/>
      <c r="M57" s="74"/>
      <c r="N57" s="75" t="s">
        <v>179</v>
      </c>
      <c r="O57" s="67"/>
      <c r="P57" s="76">
        <v>750</v>
      </c>
      <c r="Q57" s="76"/>
      <c r="R57" s="45">
        <f>Tableau_General[[#This Row],[Prix total]]-SUM(Tableau_General[[#This Row],[PRIX 
]:[Frais de port]])</f>
        <v>112.3125</v>
      </c>
      <c r="S57" s="76">
        <f>SUM(Tableau_General[[#This Row],[PRIX 
]:[Frais de port]])*$C$11</f>
        <v>862.3125</v>
      </c>
      <c r="T57" s="77"/>
      <c r="U57" s="7">
        <f>Tableau_General[[#This Row],[Frais de port]]</f>
        <v>0</v>
      </c>
      <c r="V57" s="7">
        <f>(Tableau_General[[#This Row],[Frais de port-2]]+Tableau_General[[#This Row],[Prix entreprise]])*$C$11</f>
        <v>0</v>
      </c>
      <c r="W57" s="7"/>
      <c r="X57" s="102">
        <f>Tableau_General[[#This Row],[Prix entreprise avec taxes  + port]]-Tableau_General[[#This Row],[Acompte payé]]</f>
        <v>0</v>
      </c>
      <c r="Y57" s="78" t="str">
        <f>IF(Tableau_General[[#This Row],[Prix entreprise]]&lt;&gt;"",Tableau_General[[#This Row],[PRIX 
]]-Tableau_General[[#This Row],[Prix entreprise]],"")</f>
        <v/>
      </c>
      <c r="Z57" s="79"/>
      <c r="AA57" s="80"/>
      <c r="AB57" s="81"/>
      <c r="AC57" s="82"/>
      <c r="AD57" s="83"/>
      <c r="AE57" s="84"/>
      <c r="AF57" s="84"/>
      <c r="AG57" s="84"/>
      <c r="AH57" s="85"/>
    </row>
    <row r="58" spans="2:34" ht="18" x14ac:dyDescent="0.25">
      <c r="B58" s="65" t="s">
        <v>106</v>
      </c>
      <c r="C58" s="66" t="s">
        <v>120</v>
      </c>
      <c r="D58" s="67" t="s">
        <v>68</v>
      </c>
      <c r="E58" s="68" t="s">
        <v>13</v>
      </c>
      <c r="F58" s="69" t="s">
        <v>83</v>
      </c>
      <c r="G58" s="70" t="s">
        <v>83</v>
      </c>
      <c r="H58" s="66"/>
      <c r="I58" s="67"/>
      <c r="J58" s="71"/>
      <c r="K58" s="72" t="s">
        <v>83</v>
      </c>
      <c r="L58" s="73"/>
      <c r="M58" s="74"/>
      <c r="N58" s="75" t="s">
        <v>193</v>
      </c>
      <c r="O58" s="67"/>
      <c r="P58" s="76">
        <v>4000</v>
      </c>
      <c r="Q58" s="76"/>
      <c r="R58" s="45">
        <f>Tableau_General[[#This Row],[Prix total]]-SUM(Tableau_General[[#This Row],[PRIX 
]:[Frais de port]])</f>
        <v>599</v>
      </c>
      <c r="S58" s="76">
        <f>SUM(Tableau_General[[#This Row],[PRIX 
]:[Frais de port]])*$C$11</f>
        <v>4599</v>
      </c>
      <c r="T58" s="77"/>
      <c r="U58" s="7">
        <f>Tableau_General[[#This Row],[Frais de port]]</f>
        <v>0</v>
      </c>
      <c r="V58" s="7">
        <f>(Tableau_General[[#This Row],[Frais de port-2]]+Tableau_General[[#This Row],[Prix entreprise]])*$C$11</f>
        <v>0</v>
      </c>
      <c r="W58" s="7"/>
      <c r="X58" s="102">
        <f>Tableau_General[[#This Row],[Prix entreprise avec taxes  + port]]-Tableau_General[[#This Row],[Acompte payé]]</f>
        <v>0</v>
      </c>
      <c r="Y58" s="78" t="str">
        <f>IF(Tableau_General[[#This Row],[Prix entreprise]]&lt;&gt;"",Tableau_General[[#This Row],[PRIX 
]]-Tableau_General[[#This Row],[Prix entreprise]],"")</f>
        <v/>
      </c>
      <c r="Z58" s="79"/>
      <c r="AA58" s="80"/>
      <c r="AB58" s="81"/>
      <c r="AC58" s="82"/>
      <c r="AD58" s="83"/>
      <c r="AE58" s="84"/>
      <c r="AF58" s="84"/>
      <c r="AG58" s="84"/>
      <c r="AH58" s="85"/>
    </row>
    <row r="59" spans="2:34" ht="28.5" x14ac:dyDescent="0.25">
      <c r="B59" s="65" t="s">
        <v>113</v>
      </c>
      <c r="C59" s="66" t="s">
        <v>194</v>
      </c>
      <c r="D59" s="67" t="s">
        <v>68</v>
      </c>
      <c r="E59" s="68" t="s">
        <v>13</v>
      </c>
      <c r="F59" s="69" t="s">
        <v>83</v>
      </c>
      <c r="G59" s="70" t="s">
        <v>83</v>
      </c>
      <c r="H59" s="66"/>
      <c r="I59" s="67"/>
      <c r="J59" s="71"/>
      <c r="K59" s="72" t="s">
        <v>83</v>
      </c>
      <c r="L59" s="73"/>
      <c r="M59" s="74"/>
      <c r="N59" s="75" t="s">
        <v>195</v>
      </c>
      <c r="O59" s="67"/>
      <c r="P59" s="76">
        <v>1500</v>
      </c>
      <c r="Q59" s="76"/>
      <c r="R59" s="45">
        <f>Tableau_General[[#This Row],[Prix total]]-SUM(Tableau_General[[#This Row],[PRIX 
]:[Frais de port]])</f>
        <v>224.625</v>
      </c>
      <c r="S59" s="76">
        <f>SUM(Tableau_General[[#This Row],[PRIX 
]:[Frais de port]])*$C$11</f>
        <v>1724.625</v>
      </c>
      <c r="T59" s="77"/>
      <c r="U59" s="7">
        <f>Tableau_General[[#This Row],[Frais de port]]</f>
        <v>0</v>
      </c>
      <c r="V59" s="7">
        <f>(Tableau_General[[#This Row],[Frais de port-2]]+Tableau_General[[#This Row],[Prix entreprise]])*$C$11</f>
        <v>0</v>
      </c>
      <c r="W59" s="7"/>
      <c r="X59" s="102">
        <f>Tableau_General[[#This Row],[Prix entreprise avec taxes  + port]]-Tableau_General[[#This Row],[Acompte payé]]</f>
        <v>0</v>
      </c>
      <c r="Y59" s="78" t="str">
        <f>IF(Tableau_General[[#This Row],[Prix entreprise]]&lt;&gt;"",Tableau_General[[#This Row],[PRIX 
]]-Tableau_General[[#This Row],[Prix entreprise]],"")</f>
        <v/>
      </c>
      <c r="Z59" s="79"/>
      <c r="AA59" s="80"/>
      <c r="AB59" s="81"/>
      <c r="AC59" s="82"/>
      <c r="AD59" s="83"/>
      <c r="AE59" s="84"/>
      <c r="AF59" s="84"/>
      <c r="AG59" s="84"/>
      <c r="AH59" s="85"/>
    </row>
    <row r="60" spans="2:34" ht="42.75" x14ac:dyDescent="0.25">
      <c r="B60" s="65" t="s">
        <v>108</v>
      </c>
      <c r="C60" s="66" t="s">
        <v>91</v>
      </c>
      <c r="D60" s="67" t="s">
        <v>98</v>
      </c>
      <c r="E60" s="68" t="s">
        <v>13</v>
      </c>
      <c r="F60" s="69" t="s">
        <v>83</v>
      </c>
      <c r="G60" s="70" t="s">
        <v>83</v>
      </c>
      <c r="H60" s="66"/>
      <c r="I60" s="67"/>
      <c r="J60" s="71"/>
      <c r="K60" s="72" t="s">
        <v>83</v>
      </c>
      <c r="L60" s="73"/>
      <c r="M60" s="74"/>
      <c r="N60" s="75" t="s">
        <v>173</v>
      </c>
      <c r="O60" s="67"/>
      <c r="P60" s="76">
        <v>3497.5</v>
      </c>
      <c r="Q60" s="76"/>
      <c r="R60" s="45">
        <f>Tableau_General[[#This Row],[Prix total]]-SUM(Tableau_General[[#This Row],[PRIX 
]:[Frais de port]])</f>
        <v>523.75062500000013</v>
      </c>
      <c r="S60" s="76">
        <f>SUM(Tableau_General[[#This Row],[PRIX 
]:[Frais de port]])*$C$11</f>
        <v>4021.2506250000001</v>
      </c>
      <c r="T60" s="77"/>
      <c r="U60" s="7">
        <f>Tableau_General[[#This Row],[Frais de port]]</f>
        <v>0</v>
      </c>
      <c r="V60" s="7">
        <f>(Tableau_General[[#This Row],[Frais de port-2]]+Tableau_General[[#This Row],[Prix entreprise]])*$C$11</f>
        <v>0</v>
      </c>
      <c r="W60" s="7"/>
      <c r="X60" s="102">
        <f>Tableau_General[[#This Row],[Prix entreprise avec taxes  + port]]-Tableau_General[[#This Row],[Acompte payé]]</f>
        <v>0</v>
      </c>
      <c r="Y60" s="78" t="str">
        <f>IF(Tableau_General[[#This Row],[Prix entreprise]]&lt;&gt;"",Tableau_General[[#This Row],[PRIX 
]]-Tableau_General[[#This Row],[Prix entreprise]],"")</f>
        <v/>
      </c>
      <c r="Z60" s="79"/>
      <c r="AA60" s="80"/>
      <c r="AB60" s="81"/>
      <c r="AC60" s="82"/>
      <c r="AD60" s="83"/>
      <c r="AE60" s="84"/>
      <c r="AF60" s="84"/>
      <c r="AG60" s="84"/>
      <c r="AH60" s="85"/>
    </row>
    <row r="61" spans="2:34" ht="18" x14ac:dyDescent="0.25">
      <c r="B61" s="65" t="s">
        <v>36</v>
      </c>
      <c r="C61" s="66"/>
      <c r="D61" s="67" t="s">
        <v>149</v>
      </c>
      <c r="E61" s="68" t="s">
        <v>13</v>
      </c>
      <c r="F61" s="69" t="s">
        <v>83</v>
      </c>
      <c r="G61" s="70" t="s">
        <v>83</v>
      </c>
      <c r="H61" s="66"/>
      <c r="I61" s="67"/>
      <c r="J61" s="71"/>
      <c r="K61" s="72" t="s">
        <v>83</v>
      </c>
      <c r="L61" s="73"/>
      <c r="M61" s="74"/>
      <c r="N61" s="75" t="s">
        <v>150</v>
      </c>
      <c r="O61" s="67"/>
      <c r="P61" s="76">
        <v>250</v>
      </c>
      <c r="Q61" s="76"/>
      <c r="R61" s="45">
        <f>Tableau_General[[#This Row],[Prix total]]-SUM(Tableau_General[[#This Row],[PRIX 
]:[Frais de port]])</f>
        <v>37.4375</v>
      </c>
      <c r="S61" s="76">
        <f>SUM(Tableau_General[[#This Row],[PRIX 
]:[Frais de port]])*$C$11</f>
        <v>287.4375</v>
      </c>
      <c r="T61" s="77"/>
      <c r="U61" s="7">
        <f>Tableau_General[[#This Row],[Frais de port]]</f>
        <v>0</v>
      </c>
      <c r="V61" s="7">
        <f>(Tableau_General[[#This Row],[Frais de port-2]]+Tableau_General[[#This Row],[Prix entreprise]])*$C$11</f>
        <v>0</v>
      </c>
      <c r="W61" s="7"/>
      <c r="X61" s="102">
        <f>Tableau_General[[#This Row],[Prix entreprise avec taxes  + port]]-Tableau_General[[#This Row],[Acompte payé]]</f>
        <v>0</v>
      </c>
      <c r="Y61" s="78" t="str">
        <f>IF(Tableau_General[[#This Row],[Prix entreprise]]&lt;&gt;"",Tableau_General[[#This Row],[PRIX 
]]-Tableau_General[[#This Row],[Prix entreprise]],"")</f>
        <v/>
      </c>
      <c r="Z61" s="79"/>
      <c r="AA61" s="80"/>
      <c r="AB61" s="81"/>
      <c r="AC61" s="82"/>
      <c r="AD61" s="83"/>
      <c r="AE61" s="84"/>
      <c r="AF61" s="84"/>
      <c r="AG61" s="84"/>
      <c r="AH61" s="85"/>
    </row>
    <row r="62" spans="2:34" ht="18" x14ac:dyDescent="0.25">
      <c r="B62" s="65"/>
      <c r="C62" s="66"/>
      <c r="D62" s="67" t="s">
        <v>149</v>
      </c>
      <c r="E62" s="68" t="s">
        <v>13</v>
      </c>
      <c r="F62" s="69" t="s">
        <v>83</v>
      </c>
      <c r="G62" s="70" t="s">
        <v>83</v>
      </c>
      <c r="H62" s="66"/>
      <c r="I62" s="67"/>
      <c r="J62" s="71"/>
      <c r="K62" s="72" t="s">
        <v>83</v>
      </c>
      <c r="L62" s="73"/>
      <c r="M62" s="74"/>
      <c r="N62" s="75" t="s">
        <v>176</v>
      </c>
      <c r="O62" s="67"/>
      <c r="P62" s="76">
        <v>350</v>
      </c>
      <c r="Q62" s="76"/>
      <c r="R62" s="45">
        <f>Tableau_General[[#This Row],[Prix total]]-SUM(Tableau_General[[#This Row],[PRIX 
]:[Frais de port]])</f>
        <v>52.412500000000023</v>
      </c>
      <c r="S62" s="76">
        <f>SUM(Tableau_General[[#This Row],[PRIX 
]:[Frais de port]])*$C$11</f>
        <v>402.41250000000002</v>
      </c>
      <c r="T62" s="77"/>
      <c r="U62" s="7">
        <f>Tableau_General[[#This Row],[Frais de port]]</f>
        <v>0</v>
      </c>
      <c r="V62" s="7">
        <f>(Tableau_General[[#This Row],[Frais de port-2]]+Tableau_General[[#This Row],[Prix entreprise]])*$C$11</f>
        <v>0</v>
      </c>
      <c r="W62" s="7"/>
      <c r="X62" s="102">
        <f>Tableau_General[[#This Row],[Prix entreprise avec taxes  + port]]-Tableau_General[[#This Row],[Acompte payé]]</f>
        <v>0</v>
      </c>
      <c r="Y62" s="78" t="str">
        <f>IF(Tableau_General[[#This Row],[Prix entreprise]]&lt;&gt;"",Tableau_General[[#This Row],[PRIX 
]]-Tableau_General[[#This Row],[Prix entreprise]],"")</f>
        <v/>
      </c>
      <c r="Z62" s="79"/>
      <c r="AA62" s="80"/>
      <c r="AB62" s="81"/>
      <c r="AC62" s="82"/>
      <c r="AD62" s="83"/>
      <c r="AE62" s="84"/>
      <c r="AF62" s="84"/>
      <c r="AG62" s="84"/>
      <c r="AH62" s="85"/>
    </row>
    <row r="63" spans="2:34" ht="18" x14ac:dyDescent="0.25">
      <c r="B63" s="65" t="s">
        <v>111</v>
      </c>
      <c r="C63" s="66" t="s">
        <v>120</v>
      </c>
      <c r="D63" s="67" t="s">
        <v>105</v>
      </c>
      <c r="E63" s="68" t="s">
        <v>73</v>
      </c>
      <c r="F63" s="69" t="s">
        <v>83</v>
      </c>
      <c r="G63" s="70" t="s">
        <v>83</v>
      </c>
      <c r="H63" s="66"/>
      <c r="I63" s="67"/>
      <c r="J63" s="71"/>
      <c r="K63" s="72" t="s">
        <v>83</v>
      </c>
      <c r="L63" s="73"/>
      <c r="M63" s="74"/>
      <c r="N63" s="75" t="s">
        <v>184</v>
      </c>
      <c r="O63" s="67"/>
      <c r="P63" s="76"/>
      <c r="Q63" s="76"/>
      <c r="R63" s="45">
        <f>Tableau_General[[#This Row],[Prix total]]-SUM(Tableau_General[[#This Row],[PRIX 
]:[Frais de port]])</f>
        <v>0</v>
      </c>
      <c r="S63" s="76">
        <f>SUM(Tableau_General[[#This Row],[PRIX 
]:[Frais de port]])*$C$11</f>
        <v>0</v>
      </c>
      <c r="T63" s="77"/>
      <c r="U63" s="7">
        <f>Tableau_General[[#This Row],[Frais de port]]</f>
        <v>0</v>
      </c>
      <c r="V63" s="7">
        <f>(Tableau_General[[#This Row],[Frais de port-2]]+Tableau_General[[#This Row],[Prix entreprise]])*$C$11</f>
        <v>0</v>
      </c>
      <c r="W63" s="7"/>
      <c r="X63" s="102">
        <f>Tableau_General[[#This Row],[Prix entreprise avec taxes  + port]]-Tableau_General[[#This Row],[Acompte payé]]</f>
        <v>0</v>
      </c>
      <c r="Y63" s="78" t="str">
        <f>IF(Tableau_General[[#This Row],[Prix entreprise]]&lt;&gt;"",Tableau_General[[#This Row],[PRIX 
]]-Tableau_General[[#This Row],[Prix entreprise]],"")</f>
        <v/>
      </c>
      <c r="Z63" s="79"/>
      <c r="AA63" s="80"/>
      <c r="AB63" s="81"/>
      <c r="AC63" s="82"/>
      <c r="AD63" s="83"/>
      <c r="AE63" s="84"/>
      <c r="AF63" s="84"/>
      <c r="AG63" s="84"/>
      <c r="AH63" s="85"/>
    </row>
    <row r="64" spans="2:34" ht="18" x14ac:dyDescent="0.25">
      <c r="B64" s="65" t="s">
        <v>111</v>
      </c>
      <c r="C64" s="66" t="s">
        <v>120</v>
      </c>
      <c r="D64" s="67" t="s">
        <v>105</v>
      </c>
      <c r="E64" s="68" t="s">
        <v>73</v>
      </c>
      <c r="F64" s="69" t="s">
        <v>83</v>
      </c>
      <c r="G64" s="70" t="s">
        <v>83</v>
      </c>
      <c r="H64" s="66"/>
      <c r="I64" s="67"/>
      <c r="J64" s="71"/>
      <c r="K64" s="72" t="s">
        <v>83</v>
      </c>
      <c r="L64" s="73"/>
      <c r="M64" s="74"/>
      <c r="N64" s="75" t="s">
        <v>185</v>
      </c>
      <c r="O64" s="67"/>
      <c r="P64" s="76">
        <v>225</v>
      </c>
      <c r="Q64" s="76"/>
      <c r="R64" s="45">
        <f>Tableau_General[[#This Row],[Prix total]]-SUM(Tableau_General[[#This Row],[PRIX 
]:[Frais de port]])</f>
        <v>33.693750000000023</v>
      </c>
      <c r="S64" s="76">
        <f>SUM(Tableau_General[[#This Row],[PRIX 
]:[Frais de port]])*$C$11</f>
        <v>258.69375000000002</v>
      </c>
      <c r="T64" s="77"/>
      <c r="U64" s="7">
        <f>Tableau_General[[#This Row],[Frais de port]]</f>
        <v>0</v>
      </c>
      <c r="V64" s="7">
        <f>(Tableau_General[[#This Row],[Frais de port-2]]+Tableau_General[[#This Row],[Prix entreprise]])*$C$11</f>
        <v>0</v>
      </c>
      <c r="W64" s="7"/>
      <c r="X64" s="102">
        <f>Tableau_General[[#This Row],[Prix entreprise avec taxes  + port]]-Tableau_General[[#This Row],[Acompte payé]]</f>
        <v>0</v>
      </c>
      <c r="Y64" s="78" t="str">
        <f>IF(Tableau_General[[#This Row],[Prix entreprise]]&lt;&gt;"",Tableau_General[[#This Row],[PRIX 
]]-Tableau_General[[#This Row],[Prix entreprise]],"")</f>
        <v/>
      </c>
      <c r="Z64" s="79"/>
      <c r="AA64" s="80"/>
      <c r="AB64" s="81"/>
      <c r="AC64" s="82"/>
      <c r="AD64" s="83"/>
      <c r="AE64" s="84"/>
      <c r="AF64" s="84"/>
      <c r="AG64" s="84"/>
      <c r="AH64" s="85"/>
    </row>
    <row r="65" spans="2:34" ht="18" x14ac:dyDescent="0.25">
      <c r="B65" s="65" t="s">
        <v>112</v>
      </c>
      <c r="C65" s="66" t="s">
        <v>120</v>
      </c>
      <c r="D65" s="67" t="s">
        <v>105</v>
      </c>
      <c r="E65" s="68" t="s">
        <v>13</v>
      </c>
      <c r="F65" s="69" t="s">
        <v>83</v>
      </c>
      <c r="G65" s="70" t="s">
        <v>83</v>
      </c>
      <c r="H65" s="66"/>
      <c r="I65" s="67"/>
      <c r="J65" s="71"/>
      <c r="K65" s="72" t="s">
        <v>83</v>
      </c>
      <c r="L65" s="73"/>
      <c r="M65" s="74"/>
      <c r="N65" s="75" t="s">
        <v>191</v>
      </c>
      <c r="O65" s="67"/>
      <c r="P65" s="76">
        <v>250</v>
      </c>
      <c r="Q65" s="76"/>
      <c r="R65" s="45">
        <f>Tableau_General[[#This Row],[Prix total]]-SUM(Tableau_General[[#This Row],[PRIX 
]:[Frais de port]])</f>
        <v>37.4375</v>
      </c>
      <c r="S65" s="76">
        <f>SUM(Tableau_General[[#This Row],[PRIX 
]:[Frais de port]])*$C$11</f>
        <v>287.4375</v>
      </c>
      <c r="T65" s="77"/>
      <c r="U65" s="7">
        <f>Tableau_General[[#This Row],[Frais de port]]</f>
        <v>0</v>
      </c>
      <c r="V65" s="7">
        <f>(Tableau_General[[#This Row],[Frais de port-2]]+Tableau_General[[#This Row],[Prix entreprise]])*$C$11</f>
        <v>0</v>
      </c>
      <c r="W65" s="7"/>
      <c r="X65" s="102">
        <f>Tableau_General[[#This Row],[Prix entreprise avec taxes  + port]]-Tableau_General[[#This Row],[Acompte payé]]</f>
        <v>0</v>
      </c>
      <c r="Y65" s="78" t="str">
        <f>IF(Tableau_General[[#This Row],[Prix entreprise]]&lt;&gt;"",Tableau_General[[#This Row],[PRIX 
]]-Tableau_General[[#This Row],[Prix entreprise]],"")</f>
        <v/>
      </c>
      <c r="Z65" s="79"/>
      <c r="AA65" s="80"/>
      <c r="AB65" s="81"/>
      <c r="AC65" s="82"/>
      <c r="AD65" s="83"/>
      <c r="AE65" s="84"/>
      <c r="AF65" s="84"/>
      <c r="AG65" s="84"/>
      <c r="AH65" s="85"/>
    </row>
    <row r="66" spans="2:34" ht="18" x14ac:dyDescent="0.25">
      <c r="B66" s="65" t="s">
        <v>36</v>
      </c>
      <c r="C66" s="66"/>
      <c r="D66" s="67" t="s">
        <v>151</v>
      </c>
      <c r="E66" s="68" t="s">
        <v>13</v>
      </c>
      <c r="F66" s="69" t="s">
        <v>83</v>
      </c>
      <c r="G66" s="70" t="s">
        <v>83</v>
      </c>
      <c r="H66" s="66"/>
      <c r="I66" s="67"/>
      <c r="J66" s="71"/>
      <c r="K66" s="72" t="s">
        <v>83</v>
      </c>
      <c r="L66" s="73" t="s">
        <v>128</v>
      </c>
      <c r="M66" s="74"/>
      <c r="N66" s="75" t="s">
        <v>152</v>
      </c>
      <c r="O66" s="67"/>
      <c r="P66" s="76">
        <v>450</v>
      </c>
      <c r="Q66" s="76"/>
      <c r="R66" s="45">
        <f>Tableau_General[[#This Row],[Prix total]]-SUM(Tableau_General[[#This Row],[PRIX 
]:[Frais de port]])</f>
        <v>67.387500000000045</v>
      </c>
      <c r="S66" s="76">
        <f>SUM(Tableau_General[[#This Row],[PRIX 
]:[Frais de port]])*$C$11</f>
        <v>517.38750000000005</v>
      </c>
      <c r="T66" s="77"/>
      <c r="U66" s="7">
        <f>Tableau_General[[#This Row],[Frais de port]]</f>
        <v>0</v>
      </c>
      <c r="V66" s="7">
        <f>(Tableau_General[[#This Row],[Frais de port-2]]+Tableau_General[[#This Row],[Prix entreprise]])*$C$11</f>
        <v>0</v>
      </c>
      <c r="W66" s="7"/>
      <c r="X66" s="102">
        <f>Tableau_General[[#This Row],[Prix entreprise avec taxes  + port]]-Tableau_General[[#This Row],[Acompte payé]]</f>
        <v>0</v>
      </c>
      <c r="Y66" s="78" t="str">
        <f>IF(Tableau_General[[#This Row],[Prix entreprise]]&lt;&gt;"",Tableau_General[[#This Row],[PRIX 
]]-Tableau_General[[#This Row],[Prix entreprise]],"")</f>
        <v/>
      </c>
      <c r="Z66" s="79"/>
      <c r="AA66" s="80"/>
      <c r="AB66" s="81"/>
      <c r="AC66" s="82"/>
      <c r="AD66" s="83"/>
      <c r="AE66" s="84"/>
      <c r="AF66" s="84"/>
      <c r="AG66" s="84"/>
      <c r="AH66" s="85"/>
    </row>
    <row r="67" spans="2:34" ht="18" x14ac:dyDescent="0.25">
      <c r="B67" s="65" t="s">
        <v>34</v>
      </c>
      <c r="C67" s="66" t="s">
        <v>104</v>
      </c>
      <c r="D67" s="67" t="s">
        <v>151</v>
      </c>
      <c r="E67" s="68" t="s">
        <v>13</v>
      </c>
      <c r="F67" s="69" t="s">
        <v>83</v>
      </c>
      <c r="G67" s="70" t="s">
        <v>83</v>
      </c>
      <c r="H67" s="66"/>
      <c r="I67" s="67"/>
      <c r="J67" s="71"/>
      <c r="K67" s="72" t="s">
        <v>83</v>
      </c>
      <c r="L67" s="73"/>
      <c r="M67" s="74"/>
      <c r="N67" s="75" t="s">
        <v>82</v>
      </c>
      <c r="O67" s="67"/>
      <c r="P67" s="76">
        <v>300</v>
      </c>
      <c r="Q67" s="76"/>
      <c r="R67" s="45">
        <f>Tableau_General[[#This Row],[Prix total]]-SUM(Tableau_General[[#This Row],[PRIX 
]:[Frais de port]])</f>
        <v>44.925000000000011</v>
      </c>
      <c r="S67" s="76">
        <f>SUM(Tableau_General[[#This Row],[PRIX 
]:[Frais de port]])*$C$11</f>
        <v>344.92500000000001</v>
      </c>
      <c r="T67" s="77"/>
      <c r="U67" s="7">
        <f>Tableau_General[[#This Row],[Frais de port]]</f>
        <v>0</v>
      </c>
      <c r="V67" s="7">
        <f>(Tableau_General[[#This Row],[Frais de port-2]]+Tableau_General[[#This Row],[Prix entreprise]])*$C$11</f>
        <v>0</v>
      </c>
      <c r="W67" s="7"/>
      <c r="X67" s="102">
        <f>Tableau_General[[#This Row],[Prix entreprise avec taxes  + port]]-Tableau_General[[#This Row],[Acompte payé]]</f>
        <v>0</v>
      </c>
      <c r="Y67" s="78" t="str">
        <f>IF(Tableau_General[[#This Row],[Prix entreprise]]&lt;&gt;"",Tableau_General[[#This Row],[PRIX 
]]-Tableau_General[[#This Row],[Prix entreprise]],"")</f>
        <v/>
      </c>
      <c r="Z67" s="79"/>
      <c r="AA67" s="80"/>
      <c r="AB67" s="81"/>
      <c r="AC67" s="82"/>
      <c r="AD67" s="83"/>
      <c r="AE67" s="84"/>
      <c r="AF67" s="84"/>
      <c r="AG67" s="84"/>
      <c r="AH67" s="85"/>
    </row>
    <row r="68" spans="2:34" ht="18" x14ac:dyDescent="0.25">
      <c r="B68" s="65" t="s">
        <v>34</v>
      </c>
      <c r="C68" s="66" t="s">
        <v>104</v>
      </c>
      <c r="D68" s="67" t="s">
        <v>151</v>
      </c>
      <c r="E68" s="68" t="s">
        <v>13</v>
      </c>
      <c r="F68" s="69" t="s">
        <v>83</v>
      </c>
      <c r="G68" s="70" t="s">
        <v>83</v>
      </c>
      <c r="H68" s="66"/>
      <c r="I68" s="67"/>
      <c r="J68" s="71"/>
      <c r="K68" s="72" t="s">
        <v>83</v>
      </c>
      <c r="L68" s="73"/>
      <c r="M68" s="74"/>
      <c r="N68" s="75" t="s">
        <v>180</v>
      </c>
      <c r="O68" s="67"/>
      <c r="P68" s="76">
        <v>150</v>
      </c>
      <c r="Q68" s="76"/>
      <c r="R68" s="45">
        <f>Tableau_General[[#This Row],[Prix total]]-SUM(Tableau_General[[#This Row],[PRIX 
]:[Frais de port]])</f>
        <v>22.462500000000006</v>
      </c>
      <c r="S68" s="76">
        <f>SUM(Tableau_General[[#This Row],[PRIX 
]:[Frais de port]])*$C$11</f>
        <v>172.46250000000001</v>
      </c>
      <c r="T68" s="77"/>
      <c r="U68" s="7">
        <f>Tableau_General[[#This Row],[Frais de port]]</f>
        <v>0</v>
      </c>
      <c r="V68" s="7">
        <f>(Tableau_General[[#This Row],[Frais de port-2]]+Tableau_General[[#This Row],[Prix entreprise]])*$C$11</f>
        <v>0</v>
      </c>
      <c r="W68" s="7"/>
      <c r="X68" s="102">
        <f>Tableau_General[[#This Row],[Prix entreprise avec taxes  + port]]-Tableau_General[[#This Row],[Acompte payé]]</f>
        <v>0</v>
      </c>
      <c r="Y68" s="78" t="str">
        <f>IF(Tableau_General[[#This Row],[Prix entreprise]]&lt;&gt;"",Tableau_General[[#This Row],[PRIX 
]]-Tableau_General[[#This Row],[Prix entreprise]],"")</f>
        <v/>
      </c>
      <c r="Z68" s="79"/>
      <c r="AA68" s="80"/>
      <c r="AB68" s="81"/>
      <c r="AC68" s="82"/>
      <c r="AD68" s="83"/>
      <c r="AE68" s="84"/>
      <c r="AF68" s="84"/>
      <c r="AG68" s="84"/>
      <c r="AH68" s="85"/>
    </row>
    <row r="69" spans="2:34" ht="18" x14ac:dyDescent="0.25">
      <c r="B69" s="65" t="s">
        <v>34</v>
      </c>
      <c r="C69" s="66" t="s">
        <v>104</v>
      </c>
      <c r="D69" s="67" t="s">
        <v>151</v>
      </c>
      <c r="E69" s="68" t="s">
        <v>13</v>
      </c>
      <c r="F69" s="69" t="s">
        <v>83</v>
      </c>
      <c r="G69" s="70" t="s">
        <v>83</v>
      </c>
      <c r="H69" s="66"/>
      <c r="I69" s="67"/>
      <c r="J69" s="71"/>
      <c r="K69" s="72" t="s">
        <v>83</v>
      </c>
      <c r="L69" s="73"/>
      <c r="M69" s="74"/>
      <c r="N69" s="75" t="s">
        <v>181</v>
      </c>
      <c r="O69" s="67"/>
      <c r="P69" s="76">
        <v>150</v>
      </c>
      <c r="Q69" s="76"/>
      <c r="R69" s="45">
        <f>Tableau_General[[#This Row],[Prix total]]-SUM(Tableau_General[[#This Row],[PRIX 
]:[Frais de port]])</f>
        <v>22.462500000000006</v>
      </c>
      <c r="S69" s="76">
        <f>SUM(Tableau_General[[#This Row],[PRIX 
]:[Frais de port]])*$C$11</f>
        <v>172.46250000000001</v>
      </c>
      <c r="T69" s="77"/>
      <c r="U69" s="7">
        <f>Tableau_General[[#This Row],[Frais de port]]</f>
        <v>0</v>
      </c>
      <c r="V69" s="7">
        <f>(Tableau_General[[#This Row],[Frais de port-2]]+Tableau_General[[#This Row],[Prix entreprise]])*$C$11</f>
        <v>0</v>
      </c>
      <c r="W69" s="7"/>
      <c r="X69" s="102">
        <f>Tableau_General[[#This Row],[Prix entreprise avec taxes  + port]]-Tableau_General[[#This Row],[Acompte payé]]</f>
        <v>0</v>
      </c>
      <c r="Y69" s="78" t="str">
        <f>IF(Tableau_General[[#This Row],[Prix entreprise]]&lt;&gt;"",Tableau_General[[#This Row],[PRIX 
]]-Tableau_General[[#This Row],[Prix entreprise]],"")</f>
        <v/>
      </c>
      <c r="Z69" s="79"/>
      <c r="AA69" s="80"/>
      <c r="AB69" s="81"/>
      <c r="AC69" s="82"/>
      <c r="AD69" s="83"/>
      <c r="AE69" s="84"/>
      <c r="AF69" s="84"/>
      <c r="AG69" s="84"/>
      <c r="AH69" s="85"/>
    </row>
    <row r="70" spans="2:34" ht="18" x14ac:dyDescent="0.25">
      <c r="B70" s="65" t="s">
        <v>109</v>
      </c>
      <c r="C70" s="66" t="s">
        <v>120</v>
      </c>
      <c r="D70" s="67" t="s">
        <v>109</v>
      </c>
      <c r="E70" s="68" t="s">
        <v>13</v>
      </c>
      <c r="F70" s="69" t="s">
        <v>83</v>
      </c>
      <c r="G70" s="70" t="s">
        <v>83</v>
      </c>
      <c r="H70" s="66"/>
      <c r="I70" s="67"/>
      <c r="J70" s="71"/>
      <c r="K70" s="72" t="s">
        <v>83</v>
      </c>
      <c r="L70" s="73"/>
      <c r="M70" s="74"/>
      <c r="N70" s="75" t="s">
        <v>190</v>
      </c>
      <c r="O70" s="67"/>
      <c r="P70" s="76">
        <v>13000</v>
      </c>
      <c r="Q70" s="76"/>
      <c r="R70" s="45">
        <f>Tableau_General[[#This Row],[Prix total]]-SUM(Tableau_General[[#This Row],[PRIX 
]:[Frais de port]])</f>
        <v>1946.75</v>
      </c>
      <c r="S70" s="76">
        <f>SUM(Tableau_General[[#This Row],[PRIX 
]:[Frais de port]])*$C$11</f>
        <v>14946.75</v>
      </c>
      <c r="T70" s="77"/>
      <c r="U70" s="7">
        <f>Tableau_General[[#This Row],[Frais de port]]</f>
        <v>0</v>
      </c>
      <c r="V70" s="7">
        <f>(Tableau_General[[#This Row],[Frais de port-2]]+Tableau_General[[#This Row],[Prix entreprise]])*$C$11</f>
        <v>0</v>
      </c>
      <c r="W70" s="7"/>
      <c r="X70" s="102">
        <f>Tableau_General[[#This Row],[Prix entreprise avec taxes  + port]]-Tableau_General[[#This Row],[Acompte payé]]</f>
        <v>0</v>
      </c>
      <c r="Y70" s="78" t="str">
        <f>IF(Tableau_General[[#This Row],[Prix entreprise]]&lt;&gt;"",Tableau_General[[#This Row],[PRIX 
]]-Tableau_General[[#This Row],[Prix entreprise]],"")</f>
        <v/>
      </c>
      <c r="Z70" s="79"/>
      <c r="AA70" s="80"/>
      <c r="AB70" s="81"/>
      <c r="AC70" s="82"/>
      <c r="AD70" s="83"/>
      <c r="AE70" s="84"/>
      <c r="AF70" s="84"/>
      <c r="AG70" s="84"/>
      <c r="AH70" s="85"/>
    </row>
    <row r="71" spans="2:34" ht="18" x14ac:dyDescent="0.25">
      <c r="B71" s="65" t="s">
        <v>35</v>
      </c>
      <c r="C71" s="66" t="s">
        <v>120</v>
      </c>
      <c r="D71" s="67" t="s">
        <v>107</v>
      </c>
      <c r="E71" s="68" t="s">
        <v>13</v>
      </c>
      <c r="F71" s="69" t="s">
        <v>83</v>
      </c>
      <c r="G71" s="70" t="s">
        <v>83</v>
      </c>
      <c r="H71" s="66"/>
      <c r="I71" s="67"/>
      <c r="J71" s="71"/>
      <c r="K71" s="72" t="s">
        <v>83</v>
      </c>
      <c r="L71" s="73"/>
      <c r="M71" s="74"/>
      <c r="N71" s="75" t="s">
        <v>186</v>
      </c>
      <c r="O71" s="67"/>
      <c r="P71" s="76">
        <v>250</v>
      </c>
      <c r="Q71" s="76"/>
      <c r="R71" s="45">
        <f>Tableau_General[[#This Row],[Prix total]]-SUM(Tableau_General[[#This Row],[PRIX 
]:[Frais de port]])</f>
        <v>37.4375</v>
      </c>
      <c r="S71" s="76">
        <f>SUM(Tableau_General[[#This Row],[PRIX 
]:[Frais de port]])*$C$11</f>
        <v>287.4375</v>
      </c>
      <c r="T71" s="77"/>
      <c r="U71" s="7">
        <f>Tableau_General[[#This Row],[Frais de port]]</f>
        <v>0</v>
      </c>
      <c r="V71" s="7">
        <f>(Tableau_General[[#This Row],[Frais de port-2]]+Tableau_General[[#This Row],[Prix entreprise]])*$C$11</f>
        <v>0</v>
      </c>
      <c r="W71" s="7"/>
      <c r="X71" s="102">
        <f>Tableau_General[[#This Row],[Prix entreprise avec taxes  + port]]-Tableau_General[[#This Row],[Acompte payé]]</f>
        <v>0</v>
      </c>
      <c r="Y71" s="78" t="str">
        <f>IF(Tableau_General[[#This Row],[Prix entreprise]]&lt;&gt;"",Tableau_General[[#This Row],[PRIX 
]]-Tableau_General[[#This Row],[Prix entreprise]],"")</f>
        <v/>
      </c>
      <c r="Z71" s="79"/>
      <c r="AA71" s="80"/>
      <c r="AB71" s="81"/>
      <c r="AC71" s="82"/>
      <c r="AD71" s="83"/>
      <c r="AE71" s="84"/>
      <c r="AF71" s="84"/>
      <c r="AG71" s="84"/>
      <c r="AH71" s="85"/>
    </row>
    <row r="72" spans="2:34" ht="18" x14ac:dyDescent="0.25">
      <c r="B72" s="65" t="s">
        <v>106</v>
      </c>
      <c r="C72" s="66" t="s">
        <v>121</v>
      </c>
      <c r="D72" s="67" t="s">
        <v>107</v>
      </c>
      <c r="E72" s="68" t="s">
        <v>13</v>
      </c>
      <c r="F72" s="69" t="s">
        <v>83</v>
      </c>
      <c r="G72" s="70" t="s">
        <v>83</v>
      </c>
      <c r="H72" s="66"/>
      <c r="I72" s="67"/>
      <c r="J72" s="71"/>
      <c r="K72" s="72" t="s">
        <v>83</v>
      </c>
      <c r="L72" s="73"/>
      <c r="M72" s="74"/>
      <c r="N72" s="75" t="s">
        <v>187</v>
      </c>
      <c r="O72" s="67"/>
      <c r="P72" s="76">
        <v>1400</v>
      </c>
      <c r="Q72" s="76"/>
      <c r="R72" s="45">
        <f>Tableau_General[[#This Row],[Prix total]]-SUM(Tableau_General[[#This Row],[PRIX 
]:[Frais de port]])</f>
        <v>209.65000000000009</v>
      </c>
      <c r="S72" s="76">
        <f>SUM(Tableau_General[[#This Row],[PRIX 
]:[Frais de port]])*$C$11</f>
        <v>1609.65</v>
      </c>
      <c r="T72" s="77"/>
      <c r="U72" s="7">
        <f>Tableau_General[[#This Row],[Frais de port]]</f>
        <v>0</v>
      </c>
      <c r="V72" s="7">
        <f>(Tableau_General[[#This Row],[Frais de port-2]]+Tableau_General[[#This Row],[Prix entreprise]])*$C$11</f>
        <v>0</v>
      </c>
      <c r="W72" s="7"/>
      <c r="X72" s="102">
        <f>Tableau_General[[#This Row],[Prix entreprise avec taxes  + port]]-Tableau_General[[#This Row],[Acompte payé]]</f>
        <v>0</v>
      </c>
      <c r="Y72" s="78" t="str">
        <f>IF(Tableau_General[[#This Row],[Prix entreprise]]&lt;&gt;"",Tableau_General[[#This Row],[PRIX 
]]-Tableau_General[[#This Row],[Prix entreprise]],"")</f>
        <v/>
      </c>
      <c r="Z72" s="79"/>
      <c r="AA72" s="80"/>
      <c r="AB72" s="81"/>
      <c r="AC72" s="82"/>
      <c r="AD72" s="83"/>
      <c r="AE72" s="84"/>
      <c r="AF72" s="84"/>
      <c r="AG72" s="84"/>
      <c r="AH72" s="85"/>
    </row>
    <row r="73" spans="2:34" ht="28.5" x14ac:dyDescent="0.25">
      <c r="B73" s="65" t="s">
        <v>94</v>
      </c>
      <c r="C73" s="66" t="s">
        <v>85</v>
      </c>
      <c r="D73" s="67" t="s">
        <v>100</v>
      </c>
      <c r="E73" s="68" t="s">
        <v>13</v>
      </c>
      <c r="F73" s="69" t="s">
        <v>83</v>
      </c>
      <c r="G73" s="70" t="s">
        <v>83</v>
      </c>
      <c r="H73" s="66"/>
      <c r="I73" s="67"/>
      <c r="J73" s="71"/>
      <c r="K73" s="72" t="s">
        <v>83</v>
      </c>
      <c r="L73" s="73"/>
      <c r="M73" s="74"/>
      <c r="N73" s="75" t="s">
        <v>174</v>
      </c>
      <c r="O73" s="67"/>
      <c r="P73" s="76">
        <v>17479.285</v>
      </c>
      <c r="Q73" s="76"/>
      <c r="R73" s="45">
        <f>Tableau_General[[#This Row],[Prix total]]-SUM(Tableau_General[[#This Row],[PRIX 
]:[Frais de port]])</f>
        <v>2617.5229287500006</v>
      </c>
      <c r="S73" s="76">
        <f>SUM(Tableau_General[[#This Row],[PRIX 
]:[Frais de port]])*$C$11</f>
        <v>20096.80792875</v>
      </c>
      <c r="T73" s="77"/>
      <c r="U73" s="7">
        <f>Tableau_General[[#This Row],[Frais de port]]</f>
        <v>0</v>
      </c>
      <c r="V73" s="7">
        <f>(Tableau_General[[#This Row],[Frais de port-2]]+Tableau_General[[#This Row],[Prix entreprise]])*$C$11</f>
        <v>0</v>
      </c>
      <c r="W73" s="7"/>
      <c r="X73" s="102">
        <f>Tableau_General[[#This Row],[Prix entreprise avec taxes  + port]]-Tableau_General[[#This Row],[Acompte payé]]</f>
        <v>0</v>
      </c>
      <c r="Y73" s="78" t="str">
        <f>IF(Tableau_General[[#This Row],[Prix entreprise]]&lt;&gt;"",Tableau_General[[#This Row],[PRIX 
]]-Tableau_General[[#This Row],[Prix entreprise]],"")</f>
        <v/>
      </c>
      <c r="Z73" s="79"/>
      <c r="AA73" s="80"/>
      <c r="AB73" s="81"/>
      <c r="AC73" s="82"/>
      <c r="AD73" s="83"/>
      <c r="AE73" s="84"/>
      <c r="AF73" s="84"/>
      <c r="AG73" s="84"/>
      <c r="AH73" s="85"/>
    </row>
    <row r="74" spans="2:34" ht="18" x14ac:dyDescent="0.25">
      <c r="B74" s="65"/>
      <c r="C74" s="66" t="s">
        <v>120</v>
      </c>
      <c r="D74" s="67" t="s">
        <v>100</v>
      </c>
      <c r="E74" s="68" t="s">
        <v>73</v>
      </c>
      <c r="F74" s="69" t="s">
        <v>83</v>
      </c>
      <c r="G74" s="70" t="s">
        <v>83</v>
      </c>
      <c r="H74" s="66"/>
      <c r="I74" s="67"/>
      <c r="J74" s="71"/>
      <c r="K74" s="72" t="s">
        <v>83</v>
      </c>
      <c r="L74" s="73"/>
      <c r="M74" s="74"/>
      <c r="N74" s="75" t="s">
        <v>175</v>
      </c>
      <c r="O74" s="67"/>
      <c r="P74" s="76">
        <v>122081.05</v>
      </c>
      <c r="Q74" s="76"/>
      <c r="R74" s="45">
        <f>Tableau_General[[#This Row],[Prix total]]-SUM(Tableau_General[[#This Row],[PRIX 
]:[Frais de port]])</f>
        <v>18281.637237500006</v>
      </c>
      <c r="S74" s="76">
        <f>SUM(Tableau_General[[#This Row],[PRIX 
]:[Frais de port]])*$C$11</f>
        <v>140362.68723750001</v>
      </c>
      <c r="T74" s="77"/>
      <c r="U74" s="7">
        <f>Tableau_General[[#This Row],[Frais de port]]</f>
        <v>0</v>
      </c>
      <c r="V74" s="7">
        <f>(Tableau_General[[#This Row],[Frais de port-2]]+Tableau_General[[#This Row],[Prix entreprise]])*$C$11</f>
        <v>0</v>
      </c>
      <c r="W74" s="7"/>
      <c r="X74" s="102">
        <f>Tableau_General[[#This Row],[Prix entreprise avec taxes  + port]]-Tableau_General[[#This Row],[Acompte payé]]</f>
        <v>0</v>
      </c>
      <c r="Y74" s="78" t="str">
        <f>IF(Tableau_General[[#This Row],[Prix entreprise]]&lt;&gt;"",Tableau_General[[#This Row],[PRIX 
]]-Tableau_General[[#This Row],[Prix entreprise]],"")</f>
        <v/>
      </c>
      <c r="Z74" s="79"/>
      <c r="AA74" s="80"/>
      <c r="AB74" s="81"/>
      <c r="AC74" s="82"/>
      <c r="AD74" s="83"/>
      <c r="AE74" s="84"/>
      <c r="AF74" s="84"/>
      <c r="AG74" s="84"/>
      <c r="AH74" s="85"/>
    </row>
    <row r="75" spans="2:34" ht="18" x14ac:dyDescent="0.25">
      <c r="B75" s="65" t="s">
        <v>111</v>
      </c>
      <c r="C75" s="66" t="s">
        <v>120</v>
      </c>
      <c r="D75" s="67" t="s">
        <v>100</v>
      </c>
      <c r="E75" s="68" t="s">
        <v>13</v>
      </c>
      <c r="F75" s="69" t="s">
        <v>83</v>
      </c>
      <c r="G75" s="70" t="s">
        <v>83</v>
      </c>
      <c r="H75" s="66"/>
      <c r="I75" s="67"/>
      <c r="J75" s="71"/>
      <c r="K75" s="72" t="s">
        <v>83</v>
      </c>
      <c r="L75" s="73"/>
      <c r="M75" s="74"/>
      <c r="N75" s="75" t="s">
        <v>197</v>
      </c>
      <c r="O75" s="67"/>
      <c r="P75" s="76">
        <v>1800</v>
      </c>
      <c r="Q75" s="76"/>
      <c r="R75" s="45">
        <f>Tableau_General[[#This Row],[Prix total]]-SUM(Tableau_General[[#This Row],[PRIX 
]:[Frais de port]])</f>
        <v>269.55000000000018</v>
      </c>
      <c r="S75" s="76">
        <f>SUM(Tableau_General[[#This Row],[PRIX 
]:[Frais de port]])*$C$11</f>
        <v>2069.5500000000002</v>
      </c>
      <c r="T75" s="77"/>
      <c r="U75" s="7">
        <f>Tableau_General[[#This Row],[Frais de port]]</f>
        <v>0</v>
      </c>
      <c r="V75" s="7">
        <f>(Tableau_General[[#This Row],[Frais de port-2]]+Tableau_General[[#This Row],[Prix entreprise]])*$C$11</f>
        <v>0</v>
      </c>
      <c r="W75" s="7"/>
      <c r="X75" s="102">
        <f>Tableau_General[[#This Row],[Prix entreprise avec taxes  + port]]-Tableau_General[[#This Row],[Acompte payé]]</f>
        <v>0</v>
      </c>
      <c r="Y75" s="78" t="str">
        <f>IF(Tableau_General[[#This Row],[Prix entreprise]]&lt;&gt;"",Tableau_General[[#This Row],[PRIX 
]]-Tableau_General[[#This Row],[Prix entreprise]],"")</f>
        <v/>
      </c>
      <c r="Z75" s="79"/>
      <c r="AA75" s="80"/>
      <c r="AB75" s="81"/>
      <c r="AC75" s="82"/>
      <c r="AD75" s="83"/>
      <c r="AE75" s="84"/>
      <c r="AF75" s="84"/>
      <c r="AG75" s="84"/>
      <c r="AH75" s="85"/>
    </row>
    <row r="76" spans="2:34" ht="28.5" x14ac:dyDescent="0.25">
      <c r="B76" s="65" t="s">
        <v>35</v>
      </c>
      <c r="C76" s="66" t="s">
        <v>104</v>
      </c>
      <c r="D76" s="67"/>
      <c r="E76" s="68" t="s">
        <v>13</v>
      </c>
      <c r="F76" s="69" t="s">
        <v>83</v>
      </c>
      <c r="G76" s="70" t="s">
        <v>83</v>
      </c>
      <c r="H76" s="66"/>
      <c r="I76" s="67"/>
      <c r="J76" s="71"/>
      <c r="K76" s="72" t="s">
        <v>83</v>
      </c>
      <c r="L76" s="73" t="s">
        <v>128</v>
      </c>
      <c r="M76" s="74"/>
      <c r="N76" s="75" t="s">
        <v>169</v>
      </c>
      <c r="O76" s="67" t="s">
        <v>170</v>
      </c>
      <c r="P76" s="76">
        <v>110</v>
      </c>
      <c r="Q76" s="76"/>
      <c r="R76" s="45">
        <f>Tableau_General[[#This Row],[Prix total]]-SUM(Tableau_General[[#This Row],[PRIX 
]:[Frais de port]])</f>
        <v>16.472500000000011</v>
      </c>
      <c r="S76" s="76">
        <f>SUM(Tableau_General[[#This Row],[PRIX 
]:[Frais de port]])*$C$11</f>
        <v>126.47250000000001</v>
      </c>
      <c r="T76" s="77"/>
      <c r="U76" s="7">
        <f>Tableau_General[[#This Row],[Frais de port]]</f>
        <v>0</v>
      </c>
      <c r="V76" s="7">
        <f>(Tableau_General[[#This Row],[Frais de port-2]]+Tableau_General[[#This Row],[Prix entreprise]])*$C$11</f>
        <v>0</v>
      </c>
      <c r="W76" s="7"/>
      <c r="X76" s="102">
        <f>Tableau_General[[#This Row],[Prix entreprise avec taxes  + port]]-Tableau_General[[#This Row],[Acompte payé]]</f>
        <v>0</v>
      </c>
      <c r="Y76" s="78" t="str">
        <f>IF(Tableau_General[[#This Row],[Prix entreprise]]&lt;&gt;"",Tableau_General[[#This Row],[PRIX 
]]-Tableau_General[[#This Row],[Prix entreprise]],"")</f>
        <v/>
      </c>
      <c r="Z76" s="79"/>
      <c r="AA76" s="80"/>
      <c r="AB76" s="81"/>
      <c r="AC76" s="82"/>
      <c r="AD76" s="83"/>
      <c r="AE76" s="84"/>
      <c r="AF76" s="84"/>
      <c r="AG76" s="84"/>
      <c r="AH76" s="85"/>
    </row>
    <row r="77" spans="2:34" ht="18" x14ac:dyDescent="0.25">
      <c r="B77" s="65"/>
      <c r="C77" s="66" t="s">
        <v>97</v>
      </c>
      <c r="D77" s="67"/>
      <c r="E77" s="68" t="s">
        <v>13</v>
      </c>
      <c r="F77" s="69" t="s">
        <v>83</v>
      </c>
      <c r="G77" s="70" t="s">
        <v>83</v>
      </c>
      <c r="H77" s="66"/>
      <c r="I77" s="67"/>
      <c r="J77" s="71"/>
      <c r="K77" s="72" t="s">
        <v>83</v>
      </c>
      <c r="L77" s="73"/>
      <c r="M77" s="74"/>
      <c r="N77" s="75"/>
      <c r="O77" s="67"/>
      <c r="P77" s="76">
        <v>1000</v>
      </c>
      <c r="Q77" s="76"/>
      <c r="R77" s="45">
        <f>Tableau_General[[#This Row],[Prix total]]-SUM(Tableau_General[[#This Row],[PRIX 
]:[Frais de port]])</f>
        <v>149.75</v>
      </c>
      <c r="S77" s="76">
        <f>SUM(Tableau_General[[#This Row],[PRIX 
]:[Frais de port]])*$C$11</f>
        <v>1149.75</v>
      </c>
      <c r="T77" s="77"/>
      <c r="U77" s="7">
        <f>Tableau_General[[#This Row],[Frais de port]]</f>
        <v>0</v>
      </c>
      <c r="V77" s="7">
        <f>(Tableau_General[[#This Row],[Frais de port-2]]+Tableau_General[[#This Row],[Prix entreprise]])*$C$11</f>
        <v>0</v>
      </c>
      <c r="W77" s="7"/>
      <c r="X77" s="102">
        <f>Tableau_General[[#This Row],[Prix entreprise avec taxes  + port]]-Tableau_General[[#This Row],[Acompte payé]]</f>
        <v>0</v>
      </c>
      <c r="Y77" s="78" t="str">
        <f>IF(Tableau_General[[#This Row],[Prix entreprise]]&lt;&gt;"",Tableau_General[[#This Row],[PRIX 
]]-Tableau_General[[#This Row],[Prix entreprise]],"")</f>
        <v/>
      </c>
      <c r="Z77" s="79"/>
      <c r="AA77" s="80"/>
      <c r="AB77" s="81"/>
      <c r="AC77" s="82"/>
      <c r="AD77" s="83"/>
      <c r="AE77" s="84"/>
      <c r="AF77" s="84"/>
      <c r="AG77" s="84"/>
      <c r="AH77" s="85"/>
    </row>
    <row r="78" spans="2:34" ht="18" x14ac:dyDescent="0.25">
      <c r="B78" s="65"/>
      <c r="C78" s="66" t="s">
        <v>119</v>
      </c>
      <c r="D78" s="67"/>
      <c r="E78" s="68" t="s">
        <v>13</v>
      </c>
      <c r="F78" s="69" t="s">
        <v>83</v>
      </c>
      <c r="G78" s="70" t="s">
        <v>83</v>
      </c>
      <c r="H78" s="66"/>
      <c r="I78" s="67"/>
      <c r="J78" s="71"/>
      <c r="K78" s="72" t="s">
        <v>83</v>
      </c>
      <c r="L78" s="73"/>
      <c r="M78" s="74"/>
      <c r="N78" s="75" t="s">
        <v>119</v>
      </c>
      <c r="O78" s="67"/>
      <c r="P78" s="76">
        <v>5000</v>
      </c>
      <c r="Q78" s="76"/>
      <c r="R78" s="45">
        <f>Tableau_General[[#This Row],[Prix total]]-SUM(Tableau_General[[#This Row],[PRIX 
]:[Frais de port]])</f>
        <v>748.75</v>
      </c>
      <c r="S78" s="76">
        <f>SUM(Tableau_General[[#This Row],[PRIX 
]:[Frais de port]])*$C$11</f>
        <v>5748.75</v>
      </c>
      <c r="T78" s="77"/>
      <c r="U78" s="7">
        <f>Tableau_General[[#This Row],[Frais de port]]</f>
        <v>0</v>
      </c>
      <c r="V78" s="7">
        <f>(Tableau_General[[#This Row],[Frais de port-2]]+Tableau_General[[#This Row],[Prix entreprise]])*$C$11</f>
        <v>0</v>
      </c>
      <c r="W78" s="7"/>
      <c r="X78" s="102">
        <f>Tableau_General[[#This Row],[Prix entreprise avec taxes  + port]]-Tableau_General[[#This Row],[Acompte payé]]</f>
        <v>0</v>
      </c>
      <c r="Y78" s="78" t="str">
        <f>IF(Tableau_General[[#This Row],[Prix entreprise]]&lt;&gt;"",Tableau_General[[#This Row],[PRIX 
]]-Tableau_General[[#This Row],[Prix entreprise]],"")</f>
        <v/>
      </c>
      <c r="Z78" s="79"/>
      <c r="AA78" s="80"/>
      <c r="AB78" s="81"/>
      <c r="AC78" s="82"/>
      <c r="AD78" s="83"/>
      <c r="AE78" s="84"/>
      <c r="AF78" s="84"/>
      <c r="AG78" s="84"/>
      <c r="AH78" s="85"/>
    </row>
  </sheetData>
  <sheetProtection formatCells="0"/>
  <mergeCells count="4">
    <mergeCell ref="M21:N21"/>
    <mergeCell ref="M18:N18"/>
    <mergeCell ref="M20:N20"/>
    <mergeCell ref="M19:N19"/>
  </mergeCells>
  <phoneticPr fontId="10" type="noConversion"/>
  <conditionalFormatting sqref="N4:N5">
    <cfRule type="cellIs" dxfId="24" priority="257" stopIfTrue="1" operator="between">
      <formula>"Lien"</formula>
      <formula>"Lien"</formula>
    </cfRule>
  </conditionalFormatting>
  <conditionalFormatting sqref="N4:N5">
    <cfRule type="expression" priority="256" stopIfTrue="1">
      <formula>NOT(ISERROR(SEARCH("Lien",N4)))</formula>
    </cfRule>
  </conditionalFormatting>
  <conditionalFormatting sqref="AA26:AB78 K26:K78 F26:G78">
    <cfRule type="cellIs" dxfId="23" priority="248" operator="equal">
      <formula>"O"</formula>
    </cfRule>
  </conditionalFormatting>
  <conditionalFormatting sqref="B26:H78">
    <cfRule type="containsBlanks" dxfId="22" priority="225">
      <formula>LEN(TRIM(B26))=0</formula>
    </cfRule>
  </conditionalFormatting>
  <conditionalFormatting sqref="B26:E78">
    <cfRule type="expression" dxfId="21" priority="241">
      <formula>$F26="O"</formula>
    </cfRule>
  </conditionalFormatting>
  <conditionalFormatting sqref="H26:I78 L26:S78">
    <cfRule type="expression" dxfId="5" priority="53">
      <formula>$G26="O"</formula>
    </cfRule>
    <cfRule type="cellIs" dxfId="4" priority="54" operator="equal">
      <formula>"O"</formula>
    </cfRule>
  </conditionalFormatting>
  <conditionalFormatting sqref="AC26:AC78 K26:K78 F26:G78">
    <cfRule type="cellIs" dxfId="20" priority="52" operator="equal">
      <formula>"N"</formula>
    </cfRule>
  </conditionalFormatting>
  <conditionalFormatting sqref="J26:J78">
    <cfRule type="expression" dxfId="19" priority="46">
      <formula>$K26="O"</formula>
    </cfRule>
  </conditionalFormatting>
  <conditionalFormatting sqref="T26:AB78">
    <cfRule type="expression" dxfId="2" priority="272">
      <formula>$AC26="O"</formula>
    </cfRule>
  </conditionalFormatting>
  <conditionalFormatting sqref="T26:Z78">
    <cfRule type="expression" dxfId="1" priority="273">
      <formula>$AC26="N"</formula>
    </cfRule>
  </conditionalFormatting>
  <conditionalFormatting sqref="Z26:Z78">
    <cfRule type="expression" dxfId="18" priority="17">
      <formula>$AA26="O"</formula>
    </cfRule>
    <cfRule type="expression" dxfId="17" priority="271">
      <formula>#REF!="o"</formula>
    </cfRule>
  </conditionalFormatting>
  <conditionalFormatting sqref="AA26:AA78">
    <cfRule type="cellIs" dxfId="16" priority="16" operator="equal">
      <formula>"O"</formula>
    </cfRule>
    <cfRule type="cellIs" dxfId="15" priority="18" operator="equal">
      <formula>"N"</formula>
    </cfRule>
    <cfRule type="cellIs" dxfId="14" priority="19" operator="equal">
      <formula>"o"</formula>
    </cfRule>
  </conditionalFormatting>
  <conditionalFormatting sqref="AA26:AB78">
    <cfRule type="cellIs" dxfId="13" priority="12" operator="equal">
      <formula>"NA"</formula>
    </cfRule>
    <cfRule type="cellIs" dxfId="12" priority="13" operator="equal">
      <formula>"O"</formula>
    </cfRule>
    <cfRule type="cellIs" dxfId="11" priority="14" operator="equal">
      <formula>"N"</formula>
    </cfRule>
    <cfRule type="containsText" dxfId="10" priority="15" operator="containsText" text="O">
      <formula>NOT(ISERROR(SEARCH("O",AA26)))</formula>
    </cfRule>
  </conditionalFormatting>
  <conditionalFormatting sqref="M21:N21">
    <cfRule type="cellIs" dxfId="7" priority="1" operator="lessThan">
      <formula>0</formula>
    </cfRule>
    <cfRule type="cellIs" dxfId="6" priority="2" operator="greaterThan">
      <formula>0</formula>
    </cfRule>
  </conditionalFormatting>
  <dataValidations count="9">
    <dataValidation type="list" allowBlank="1" showInputMessage="1" sqref="AA26:AA78 F26:G78" xr:uid="{A31723FB-FDF2-48A7-840D-1B48672D5FC9}">
      <formula1>"O,N"</formula1>
    </dataValidation>
    <dataValidation type="list" allowBlank="1" showInputMessage="1" showErrorMessage="1" sqref="K26:K78 AC26:AC78" xr:uid="{00000000-0002-0000-0000-000003000000}">
      <formula1>"O,N"</formula1>
    </dataValidation>
    <dataValidation type="list" allowBlank="1" showInputMessage="1" sqref="AB26:AB78" xr:uid="{8E5FB9CA-8657-47AC-8ABC-799156CA1643}">
      <formula1>"O,N,NA"</formula1>
    </dataValidation>
    <dataValidation type="list" allowBlank="1" showInputMessage="1" showErrorMessage="1" sqref="J26:J78" xr:uid="{8AE1EFA7-E332-47A0-875A-528C001AEACD}">
      <formula1>"Chez le client, Cueillette Con, Cueillette 101,"</formula1>
    </dataValidation>
    <dataValidation type="list" allowBlank="1" showInputMessage="1" showErrorMessage="1" sqref="H26:H78" xr:uid="{00000000-0002-0000-0000-000000000000}">
      <formula1>INDIRECT("L_Cm[Liste_Cmd]")</formula1>
    </dataValidation>
    <dataValidation type="list" allowBlank="1" showInputMessage="1" showErrorMessage="1" sqref="D26:D78" xr:uid="{00000000-0002-0000-0000-000001000000}">
      <formula1>INDIRECT("L_Pi[Liste_Pieces]")</formula1>
    </dataValidation>
    <dataValidation type="list" allowBlank="1" showInputMessage="1" showErrorMessage="1" sqref="C26:C78" xr:uid="{00000000-0002-0000-0000-000004000000}">
      <formula1>INDIRECT("L_In[Liste_Intervenants]")</formula1>
    </dataValidation>
    <dataValidation type="list" allowBlank="1" showInputMessage="1" showErrorMessage="1" sqref="B26:B78" xr:uid="{00000000-0002-0000-0000-000005000000}">
      <formula1>INDIRECT("L_Po[Liste_Postes]")</formula1>
    </dataValidation>
    <dataValidation type="list" allowBlank="1" showInputMessage="1" showErrorMessage="1" sqref="E26:E78" xr:uid="{8A14D2ED-ECD1-4E46-ACEF-A105E6107974}">
      <formula1>INDIRECT("L_Fou_par[Liste_Fourni_par]")</formula1>
    </dataValidation>
  </dataValidations>
  <pageMargins left="0.7" right="0.7" top="0.75" bottom="0.75" header="0.3" footer="0.3"/>
  <pageSetup paperSize="3" scale="25" orientation="portrait" r:id="rId1"/>
  <ignoredErrors>
    <ignoredError sqref="M19" unlockedFormula="1"/>
  </ignoredError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37"/>
  <sheetViews>
    <sheetView workbookViewId="0">
      <selection activeCell="E31" sqref="E31"/>
    </sheetView>
  </sheetViews>
  <sheetFormatPr baseColWidth="10" defaultRowHeight="15" x14ac:dyDescent="0.2"/>
  <cols>
    <col min="1" max="1" width="24.75" style="36" customWidth="1"/>
    <col min="2" max="2" width="3.625" style="36" customWidth="1"/>
    <col min="3" max="3" width="20" style="36" customWidth="1"/>
    <col min="4" max="4" width="2.5" style="36" customWidth="1"/>
    <col min="5" max="5" width="20.625" style="36" customWidth="1"/>
    <col min="6" max="6" width="3.375" style="36" customWidth="1"/>
    <col min="7" max="7" width="18.625" style="36" customWidth="1"/>
    <col min="8" max="8" width="3.375" style="36" customWidth="1"/>
    <col min="9" max="9" width="25.375" style="36" customWidth="1"/>
    <col min="10" max="16384" width="11" style="36"/>
  </cols>
  <sheetData>
    <row r="1" spans="1:9" x14ac:dyDescent="0.2">
      <c r="A1" s="36" t="s">
        <v>22</v>
      </c>
      <c r="C1" s="36" t="s">
        <v>23</v>
      </c>
      <c r="E1" s="36" t="s">
        <v>84</v>
      </c>
      <c r="G1" s="36" t="s">
        <v>25</v>
      </c>
      <c r="I1" s="36" t="s">
        <v>71</v>
      </c>
    </row>
    <row r="2" spans="1:9" x14ac:dyDescent="0.2">
      <c r="A2" s="36" t="s">
        <v>21</v>
      </c>
      <c r="C2" s="37" t="s">
        <v>67</v>
      </c>
      <c r="D2" s="37"/>
      <c r="E2" s="36" t="s">
        <v>29</v>
      </c>
      <c r="G2" s="36" t="s">
        <v>24</v>
      </c>
      <c r="I2" s="36" t="s">
        <v>24</v>
      </c>
    </row>
    <row r="3" spans="1:9" x14ac:dyDescent="0.2">
      <c r="A3" s="36" t="s">
        <v>45</v>
      </c>
      <c r="C3" s="38" t="s">
        <v>53</v>
      </c>
      <c r="D3" s="38"/>
      <c r="E3" s="36" t="s">
        <v>34</v>
      </c>
      <c r="G3" s="36" t="s">
        <v>14</v>
      </c>
      <c r="I3" s="36" t="s">
        <v>21</v>
      </c>
    </row>
    <row r="4" spans="1:9" x14ac:dyDescent="0.2">
      <c r="A4" s="36" t="s">
        <v>85</v>
      </c>
      <c r="C4" s="38" t="s">
        <v>86</v>
      </c>
      <c r="D4" s="38"/>
      <c r="E4" s="36" t="s">
        <v>35</v>
      </c>
      <c r="G4" s="36" t="s">
        <v>26</v>
      </c>
      <c r="I4" s="36" t="s">
        <v>73</v>
      </c>
    </row>
    <row r="5" spans="1:9" x14ac:dyDescent="0.2">
      <c r="A5" s="36" t="s">
        <v>33</v>
      </c>
      <c r="C5" s="38" t="s">
        <v>68</v>
      </c>
      <c r="D5" s="38"/>
      <c r="E5" s="36" t="s">
        <v>36</v>
      </c>
      <c r="G5" s="36" t="s">
        <v>13</v>
      </c>
      <c r="I5" s="36" t="s">
        <v>13</v>
      </c>
    </row>
    <row r="6" spans="1:9" x14ac:dyDescent="0.2">
      <c r="A6" s="36" t="s">
        <v>87</v>
      </c>
      <c r="C6" s="38" t="s">
        <v>69</v>
      </c>
      <c r="D6" s="38"/>
      <c r="E6" s="36" t="s">
        <v>39</v>
      </c>
      <c r="I6" s="36" t="s">
        <v>88</v>
      </c>
    </row>
    <row r="7" spans="1:9" x14ac:dyDescent="0.2">
      <c r="A7" s="36" t="s">
        <v>89</v>
      </c>
      <c r="C7" s="38" t="s">
        <v>70</v>
      </c>
      <c r="D7" s="38"/>
      <c r="E7" s="36" t="s">
        <v>74</v>
      </c>
      <c r="I7" s="36" t="s">
        <v>90</v>
      </c>
    </row>
    <row r="8" spans="1:9" x14ac:dyDescent="0.2">
      <c r="A8" s="36" t="s">
        <v>91</v>
      </c>
      <c r="C8" s="38" t="s">
        <v>82</v>
      </c>
      <c r="D8" s="38"/>
      <c r="E8" s="36" t="s">
        <v>75</v>
      </c>
    </row>
    <row r="9" spans="1:9" x14ac:dyDescent="0.2">
      <c r="A9" s="36" t="s">
        <v>92</v>
      </c>
      <c r="C9" s="38" t="s">
        <v>93</v>
      </c>
      <c r="D9" s="38"/>
      <c r="E9" s="36" t="s">
        <v>94</v>
      </c>
    </row>
    <row r="10" spans="1:9" x14ac:dyDescent="0.2">
      <c r="A10" s="36" t="s">
        <v>76</v>
      </c>
      <c r="C10" s="38" t="s">
        <v>95</v>
      </c>
      <c r="D10" s="38"/>
      <c r="E10" s="36" t="s">
        <v>76</v>
      </c>
    </row>
    <row r="11" spans="1:9" x14ac:dyDescent="0.2">
      <c r="A11" s="36" t="s">
        <v>73</v>
      </c>
      <c r="C11" s="38" t="s">
        <v>96</v>
      </c>
      <c r="D11" s="38"/>
      <c r="E11" s="36" t="s">
        <v>77</v>
      </c>
    </row>
    <row r="12" spans="1:9" x14ac:dyDescent="0.2">
      <c r="A12" s="36" t="s">
        <v>97</v>
      </c>
      <c r="C12" s="38" t="s">
        <v>98</v>
      </c>
      <c r="D12" s="38"/>
      <c r="E12" s="36" t="s">
        <v>78</v>
      </c>
    </row>
    <row r="13" spans="1:9" x14ac:dyDescent="0.2">
      <c r="A13" s="36" t="s">
        <v>99</v>
      </c>
      <c r="C13" s="38" t="s">
        <v>100</v>
      </c>
      <c r="D13" s="38"/>
      <c r="E13" s="36" t="s">
        <v>79</v>
      </c>
    </row>
    <row r="14" spans="1:9" x14ac:dyDescent="0.2">
      <c r="A14" s="36" t="s">
        <v>101</v>
      </c>
      <c r="C14" s="38" t="s">
        <v>102</v>
      </c>
      <c r="D14" s="38"/>
      <c r="E14" s="36" t="s">
        <v>80</v>
      </c>
    </row>
    <row r="15" spans="1:9" x14ac:dyDescent="0.2">
      <c r="A15" s="36" t="s">
        <v>42</v>
      </c>
      <c r="C15" s="38" t="s">
        <v>103</v>
      </c>
      <c r="D15" s="38"/>
      <c r="E15" s="36" t="s">
        <v>81</v>
      </c>
    </row>
    <row r="16" spans="1:9" x14ac:dyDescent="0.2">
      <c r="A16" s="36" t="s">
        <v>104</v>
      </c>
      <c r="C16" s="38" t="s">
        <v>105</v>
      </c>
      <c r="D16" s="38"/>
      <c r="E16" s="36" t="s">
        <v>106</v>
      </c>
    </row>
    <row r="17" spans="1:5" x14ac:dyDescent="0.2">
      <c r="A17" s="36" t="s">
        <v>24</v>
      </c>
      <c r="C17" s="38" t="s">
        <v>107</v>
      </c>
      <c r="D17" s="38"/>
      <c r="E17" s="36" t="s">
        <v>108</v>
      </c>
    </row>
    <row r="18" spans="1:5" x14ac:dyDescent="0.2">
      <c r="A18" s="36" t="s">
        <v>49</v>
      </c>
      <c r="C18" s="38" t="s">
        <v>109</v>
      </c>
      <c r="D18" s="38"/>
      <c r="E18" s="36" t="s">
        <v>110</v>
      </c>
    </row>
    <row r="19" spans="1:5" x14ac:dyDescent="0.2">
      <c r="A19" s="36" t="s">
        <v>47</v>
      </c>
      <c r="E19" s="36" t="s">
        <v>111</v>
      </c>
    </row>
    <row r="20" spans="1:5" x14ac:dyDescent="0.2">
      <c r="A20" s="36" t="s">
        <v>44</v>
      </c>
      <c r="E20" s="36" t="s">
        <v>109</v>
      </c>
    </row>
    <row r="21" spans="1:5" x14ac:dyDescent="0.2">
      <c r="A21" s="36" t="s">
        <v>50</v>
      </c>
      <c r="E21" s="36" t="s">
        <v>112</v>
      </c>
    </row>
    <row r="22" spans="1:5" x14ac:dyDescent="0.2">
      <c r="A22" s="36" t="s">
        <v>43</v>
      </c>
      <c r="E22" s="36" t="s">
        <v>113</v>
      </c>
    </row>
    <row r="23" spans="1:5" x14ac:dyDescent="0.2">
      <c r="A23" s="36" t="s">
        <v>46</v>
      </c>
    </row>
    <row r="24" spans="1:5" x14ac:dyDescent="0.2">
      <c r="A24" s="36" t="s">
        <v>114</v>
      </c>
    </row>
    <row r="25" spans="1:5" x14ac:dyDescent="0.2">
      <c r="A25" s="36" t="s">
        <v>115</v>
      </c>
    </row>
    <row r="26" spans="1:5" x14ac:dyDescent="0.2">
      <c r="A26" s="36" t="s">
        <v>116</v>
      </c>
    </row>
    <row r="27" spans="1:5" x14ac:dyDescent="0.2">
      <c r="A27" s="36" t="s">
        <v>117</v>
      </c>
    </row>
    <row r="28" spans="1:5" x14ac:dyDescent="0.2">
      <c r="A28" s="36" t="s">
        <v>48</v>
      </c>
    </row>
    <row r="29" spans="1:5" x14ac:dyDescent="0.2">
      <c r="A29" s="36" t="s">
        <v>32</v>
      </c>
    </row>
    <row r="30" spans="1:5" x14ac:dyDescent="0.2">
      <c r="A30" s="36" t="s">
        <v>118</v>
      </c>
    </row>
    <row r="31" spans="1:5" x14ac:dyDescent="0.2">
      <c r="A31" s="36" t="s">
        <v>119</v>
      </c>
    </row>
    <row r="32" spans="1:5" x14ac:dyDescent="0.2">
      <c r="A32" s="36" t="s">
        <v>120</v>
      </c>
    </row>
    <row r="33" spans="1:1" x14ac:dyDescent="0.2">
      <c r="A33" s="36" t="s">
        <v>121</v>
      </c>
    </row>
    <row r="34" spans="1:1" x14ac:dyDescent="0.2">
      <c r="A34" s="36" t="s">
        <v>122</v>
      </c>
    </row>
    <row r="35" spans="1:1" x14ac:dyDescent="0.2">
      <c r="A35" s="36" t="s">
        <v>73</v>
      </c>
    </row>
    <row r="36" spans="1:1" x14ac:dyDescent="0.2">
      <c r="A36" s="36" t="s">
        <v>90</v>
      </c>
    </row>
    <row r="37" spans="1:1" x14ac:dyDescent="0.2">
      <c r="A37" s="36" t="s">
        <v>88</v>
      </c>
    </row>
  </sheetData>
  <pageMargins left="0.7" right="0.7" top="0.75" bottom="0.75" header="0.3" footer="0.3"/>
  <tableParts count="5">
    <tablePart r:id="rId1"/>
    <tablePart r:id="rId2"/>
    <tablePart r:id="rId3"/>
    <tablePart r:id="rId4"/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Cmd-Prev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Cyrille Maurice</dc:creator>
  <cp:lastModifiedBy>master0303</cp:lastModifiedBy>
  <cp:lastPrinted>2019-10-10T23:51:28Z</cp:lastPrinted>
  <dcterms:created xsi:type="dcterms:W3CDTF">2019-09-29T16:54:48Z</dcterms:created>
  <dcterms:modified xsi:type="dcterms:W3CDTF">2019-10-12T21:34:32Z</dcterms:modified>
</cp:coreProperties>
</file>