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/>
  <mc:AlternateContent xmlns:mc="http://schemas.openxmlformats.org/markup-compatibility/2006">
    <mc:Choice Requires="x15">
      <x15ac:absPath xmlns:x15ac="http://schemas.microsoft.com/office/spreadsheetml/2010/11/ac" url="E:\user\Desktop\"/>
    </mc:Choice>
  </mc:AlternateContent>
  <xr:revisionPtr revIDLastSave="0" documentId="13_ncr:1_{00689911-A155-4CDF-95D0-87BCA04403E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md-Prev" sheetId="1" r:id="rId1"/>
    <sheet name="Listes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7" i="1" l="1"/>
  <c r="K27" i="1" l="1"/>
  <c r="D27" i="1"/>
  <c r="J26" i="1" l="1"/>
  <c r="F26" i="1"/>
  <c r="Z26" i="1"/>
  <c r="AA26" i="1"/>
  <c r="AB26" i="1"/>
  <c r="X26" i="1" l="1"/>
  <c r="T26" i="1" l="1"/>
  <c r="U26" i="1" l="1"/>
  <c r="U27" i="1" s="1"/>
  <c r="T27" i="1"/>
  <c r="Q27" i="1"/>
  <c r="Y27" i="1"/>
  <c r="B27" i="1" l="1"/>
  <c r="C27" i="1"/>
  <c r="F27" i="1"/>
  <c r="H27" i="1"/>
  <c r="M27" i="1"/>
  <c r="N27" i="1"/>
  <c r="O27" i="1"/>
  <c r="S27" i="1"/>
  <c r="V27" i="1"/>
  <c r="AC27" i="1"/>
  <c r="AD27" i="1"/>
  <c r="AE27" i="1"/>
  <c r="AF27" i="1"/>
  <c r="AG27" i="1"/>
  <c r="P26" i="1" l="1"/>
  <c r="W26" i="1"/>
  <c r="W27" i="1" s="1"/>
  <c r="R26" i="1" l="1"/>
  <c r="L19" i="1" s="1"/>
  <c r="P27" i="1"/>
  <c r="X27" i="1"/>
  <c r="L21" i="1" l="1"/>
  <c r="R27" i="1"/>
  <c r="E27" i="1" l="1"/>
</calcChain>
</file>

<file path=xl/sharedStrings.xml><?xml version="1.0" encoding="utf-8"?>
<sst xmlns="http://schemas.openxmlformats.org/spreadsheetml/2006/main" count="146" uniqueCount="130">
  <si>
    <t>Entreprise</t>
  </si>
  <si>
    <t>Référence</t>
  </si>
  <si>
    <t>Lien web</t>
  </si>
  <si>
    <t>BdC Soumission</t>
  </si>
  <si>
    <t>Commandé</t>
  </si>
  <si>
    <t>Acompte payé</t>
  </si>
  <si>
    <t>Date de livraison</t>
  </si>
  <si>
    <t>Note</t>
  </si>
  <si>
    <t>Balance à payer</t>
  </si>
  <si>
    <t>Colonne1</t>
  </si>
  <si>
    <t>Colonne2</t>
  </si>
  <si>
    <t>Colonne3</t>
  </si>
  <si>
    <t>Profit</t>
  </si>
  <si>
    <t>Client</t>
  </si>
  <si>
    <t>Myriam</t>
  </si>
  <si>
    <t>CMD part :</t>
  </si>
  <si>
    <t>Frais de port</t>
  </si>
  <si>
    <t>Taxes</t>
  </si>
  <si>
    <t>Prix total</t>
  </si>
  <si>
    <t>POSTE</t>
  </si>
  <si>
    <t>Pièce</t>
  </si>
  <si>
    <t>101 Design</t>
  </si>
  <si>
    <t>Liste_Intervenants</t>
  </si>
  <si>
    <t>Liste_Pieces</t>
  </si>
  <si>
    <t>Liste_Postes</t>
  </si>
  <si>
    <t>Indéterminé</t>
  </si>
  <si>
    <t>Liste_Cmd</t>
  </si>
  <si>
    <t>Cyrille</t>
  </si>
  <si>
    <t>Validé</t>
  </si>
  <si>
    <t xml:space="preserve">PRIX 
</t>
  </si>
  <si>
    <t>Aménagement</t>
  </si>
  <si>
    <t>Remise payé</t>
  </si>
  <si>
    <t>Total</t>
  </si>
  <si>
    <t>Consolidé</t>
  </si>
  <si>
    <t>Way Fair</t>
  </si>
  <si>
    <t>Bain Dépôt</t>
  </si>
  <si>
    <t>Plomberie</t>
  </si>
  <si>
    <t>Electricité</t>
  </si>
  <si>
    <t>Carrelage</t>
  </si>
  <si>
    <t>Remise à facturer</t>
  </si>
  <si>
    <t>Budget Client</t>
  </si>
  <si>
    <t>Peinture</t>
  </si>
  <si>
    <t>Livraison</t>
  </si>
  <si>
    <t>Livré</t>
  </si>
  <si>
    <t>Home Dépôt</t>
  </si>
  <si>
    <t>Rayjean plomberie</t>
  </si>
  <si>
    <t>Light In The Box</t>
  </si>
  <si>
    <t>Amazon</t>
  </si>
  <si>
    <t>Rona</t>
  </si>
  <si>
    <t>Langevin Forest</t>
  </si>
  <si>
    <t>Vitrerie VM Ltee</t>
  </si>
  <si>
    <t>La Tuilerie</t>
  </si>
  <si>
    <t>Ramacieri Soligo</t>
  </si>
  <si>
    <t>Qtes</t>
  </si>
  <si>
    <t>Description</t>
  </si>
  <si>
    <t>Cuisine</t>
  </si>
  <si>
    <t>Frais de port2</t>
  </si>
  <si>
    <t>Prix entreprise</t>
  </si>
  <si>
    <t>Prix entreprise avec taxes  + port</t>
  </si>
  <si>
    <t>Facture envoyée</t>
  </si>
  <si>
    <t>Estimatif des travaux</t>
  </si>
  <si>
    <t>Etape</t>
  </si>
  <si>
    <t>Total Global du projet avec taxes :</t>
  </si>
  <si>
    <r>
      <t>ESQ</t>
    </r>
    <r>
      <rPr>
        <sz val="11"/>
        <color theme="1"/>
        <rFont val="Calibri"/>
        <family val="2"/>
      </rPr>
      <t xml:space="preserve"> (Esquisse)  </t>
    </r>
    <r>
      <rPr>
        <sz val="11"/>
        <color rgb="FF000000"/>
        <rFont val="Calibri"/>
        <family val="2"/>
      </rPr>
      <t>☐</t>
    </r>
    <r>
      <rPr>
        <sz val="11"/>
        <color theme="1"/>
        <rFont val="Calibri"/>
        <family val="2"/>
      </rPr>
      <t xml:space="preserve">  </t>
    </r>
  </si>
  <si>
    <r>
      <t xml:space="preserve">  </t>
    </r>
    <r>
      <rPr>
        <b/>
        <sz val="11"/>
        <color rgb="FF000000"/>
        <rFont val="Calibri"/>
        <family val="2"/>
      </rPr>
      <t>PC</t>
    </r>
    <r>
      <rPr>
        <sz val="11"/>
        <color theme="1"/>
        <rFont val="Calibri"/>
        <family val="2"/>
      </rPr>
      <t xml:space="preserve"> (Permis de construire)  </t>
    </r>
    <r>
      <rPr>
        <sz val="11"/>
        <color rgb="FF000000"/>
        <rFont val="Calibri"/>
        <family val="2"/>
      </rPr>
      <t>☐</t>
    </r>
  </si>
  <si>
    <t>PRO (Projet) ☐</t>
  </si>
  <si>
    <t>EXE (Exécution des travaux)  ☐</t>
  </si>
  <si>
    <t>Adresse</t>
  </si>
  <si>
    <t>Nom Prénom</t>
  </si>
  <si>
    <t>Différence</t>
  </si>
  <si>
    <t>Salle de bains</t>
  </si>
  <si>
    <t>Salon</t>
  </si>
  <si>
    <t>Garage</t>
  </si>
  <si>
    <t>Salle à manger</t>
  </si>
  <si>
    <t>Liste_Fourni_par</t>
  </si>
  <si>
    <t>Fourni par</t>
  </si>
  <si>
    <t>Contracteur</t>
  </si>
  <si>
    <t>Démolition</t>
  </si>
  <si>
    <t>Ossature bois - Charpente - couverture</t>
  </si>
  <si>
    <t>Comptoir</t>
  </si>
  <si>
    <t>Plancher</t>
  </si>
  <si>
    <t>Armoires de cuisine</t>
  </si>
  <si>
    <t>Electro-ménager</t>
  </si>
  <si>
    <t>Ingénieur</t>
  </si>
  <si>
    <t>Technologue</t>
  </si>
  <si>
    <t>Toilette</t>
  </si>
  <si>
    <t>Climatisation</t>
  </si>
  <si>
    <t>Évier de cuisine de campagne en argile réfractaire 30 po x 20 po Platus</t>
  </si>
  <si>
    <t>SKU: HZR1330 Numéro de pièce : PTS-4100 WH</t>
  </si>
  <si>
    <t>ASTRAL</t>
  </si>
  <si>
    <t>BRICK</t>
  </si>
  <si>
    <t>CAS</t>
  </si>
  <si>
    <t>CCB Bellechasse</t>
  </si>
  <si>
    <t>Chauffe eau</t>
  </si>
  <si>
    <t>Côté Elodie</t>
  </si>
  <si>
    <t>Dressing chambre 1</t>
  </si>
  <si>
    <t xml:space="preserve">Dressing chambre 2 </t>
  </si>
  <si>
    <t>HomeDepot</t>
  </si>
  <si>
    <t>SAS entrée</t>
  </si>
  <si>
    <t>SDB Etage</t>
  </si>
  <si>
    <t>SDE RDC</t>
  </si>
  <si>
    <t>TSM</t>
  </si>
  <si>
    <t>Wayfair</t>
  </si>
  <si>
    <t>Lien</t>
  </si>
  <si>
    <t>Buanderie</t>
  </si>
  <si>
    <t>Sas Entrée</t>
  </si>
  <si>
    <t>Chambre 1</t>
  </si>
  <si>
    <t>Chambre 2</t>
  </si>
  <si>
    <t>Salon + Chamb 1et2</t>
  </si>
  <si>
    <t>Voir plan</t>
  </si>
  <si>
    <t>Ebénisterie</t>
  </si>
  <si>
    <t>Portes - Fenetres</t>
  </si>
  <si>
    <t>RDC</t>
  </si>
  <si>
    <t>R+1</t>
  </si>
  <si>
    <t>Ajout</t>
  </si>
  <si>
    <t>Imprévus</t>
  </si>
  <si>
    <t>N</t>
  </si>
  <si>
    <t>Actif Construction</t>
  </si>
  <si>
    <t>Sous sol</t>
  </si>
  <si>
    <t>Tous le condo</t>
  </si>
  <si>
    <t>Boiserie Raymond</t>
  </si>
  <si>
    <t>Terrasement</t>
  </si>
  <si>
    <t>Toiture</t>
  </si>
  <si>
    <t>Structure</t>
  </si>
  <si>
    <t>Plani Verre</t>
  </si>
  <si>
    <t>Miroiterie - Vitrerie</t>
  </si>
  <si>
    <r>
      <t xml:space="preserve"> </t>
    </r>
    <r>
      <rPr>
        <b/>
        <sz val="11"/>
        <color rgb="FF000000"/>
        <rFont val="Calibri"/>
        <family val="2"/>
      </rPr>
      <t>APD</t>
    </r>
    <r>
      <rPr>
        <sz val="11"/>
        <color theme="1"/>
        <rFont val="Calibri"/>
        <family val="2"/>
      </rPr>
      <t xml:space="preserve"> (Avant-projet détaillé)  </t>
    </r>
    <r>
      <rPr>
        <sz val="11"/>
        <color rgb="FF000000"/>
        <rFont val="Calibri"/>
        <family val="2"/>
      </rPr>
      <t>☒</t>
    </r>
  </si>
  <si>
    <r>
      <t>APS</t>
    </r>
    <r>
      <rPr>
        <sz val="11"/>
        <color theme="1"/>
        <rFont val="Calibri"/>
        <family val="2"/>
      </rPr>
      <t xml:space="preserve"> (Avant-Projet sommaire)  ☐</t>
    </r>
  </si>
  <si>
    <t>Plombier</t>
  </si>
  <si>
    <t>Electricien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</si>
</sst>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[$$-1009]#,##0.00"/>
    <numFmt numFmtId="165" formatCode="[$$-C09]#,##0.00"/>
    <numFmt numFmtId="166" formatCode="m/d/yy;@"/>
    <numFmt numFmtId="167" formatCode="&quot;non realise&quot;"/>
  </numFmts>
  <fonts count="35" x14ac:knownFonts="1">
    <font>
      <sz val="11"/>
      <color theme="1"/>
      <name val="Century Schoolbook"/>
      <family val="2"/>
      <scheme val="minor"/>
    </font>
    <font>
      <sz val="11"/>
      <color rgb="FF000000"/>
      <name val="Arial"/>
      <family val="2"/>
    </font>
    <font>
      <sz val="11"/>
      <color rgb="FF595959"/>
      <name val="Calibri"/>
      <family val="2"/>
    </font>
    <font>
      <sz val="18"/>
      <color theme="1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entury Gothic"/>
      <family val="2"/>
    </font>
    <font>
      <b/>
      <sz val="12"/>
      <color rgb="FF595959"/>
      <name val="Arial"/>
      <family val="2"/>
    </font>
    <font>
      <sz val="10"/>
      <color rgb="FF000000"/>
      <name val="Calibri"/>
      <family val="2"/>
    </font>
    <font>
      <sz val="11"/>
      <color rgb="FFFFFFFF"/>
      <name val="Century Gothic"/>
      <family val="2"/>
    </font>
    <font>
      <sz val="16"/>
      <color theme="1"/>
      <name val="Calibri"/>
      <family val="2"/>
    </font>
    <font>
      <sz val="8"/>
      <name val="Century Schoolbook"/>
      <family val="2"/>
      <scheme val="minor"/>
    </font>
    <font>
      <b/>
      <sz val="11"/>
      <color theme="1" tint="4.9989318521683403E-2"/>
      <name val="Arial"/>
      <family val="2"/>
    </font>
    <font>
      <b/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sz val="11"/>
      <name val="Century Schoolbook"/>
      <family val="2"/>
      <scheme val="minor"/>
    </font>
    <font>
      <sz val="11"/>
      <color theme="0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1"/>
      <name val="Calibri"/>
      <family val="2"/>
    </font>
    <font>
      <sz val="11"/>
      <color theme="0"/>
      <name val="Century Schoolbook"/>
      <family val="2"/>
      <scheme val="minor"/>
    </font>
    <font>
      <sz val="12"/>
      <color theme="1"/>
      <name val="Arial"/>
      <family val="2"/>
    </font>
    <font>
      <b/>
      <sz val="20"/>
      <color theme="4" tint="-0.249977111117893"/>
      <name val="Calibri"/>
      <family val="2"/>
    </font>
    <font>
      <b/>
      <sz val="11"/>
      <color rgb="FF000000"/>
      <name val="Calibri"/>
      <family val="2"/>
    </font>
    <font>
      <sz val="18"/>
      <color rgb="FF595959"/>
      <name val="Arial"/>
      <family val="2"/>
    </font>
    <font>
      <sz val="11"/>
      <color theme="1"/>
      <name val="Calibri"/>
      <family val="2"/>
    </font>
    <font>
      <b/>
      <i/>
      <sz val="15"/>
      <color theme="1" tint="0.34998626667073579"/>
      <name val="Calibri"/>
      <family val="2"/>
    </font>
    <font>
      <b/>
      <sz val="14"/>
      <color theme="1" tint="0.34998626667073579"/>
      <name val="Arial"/>
      <family val="2"/>
    </font>
    <font>
      <b/>
      <sz val="12"/>
      <color theme="1" tint="0.34998626667073579"/>
      <name val="Arial"/>
      <family val="2"/>
    </font>
    <font>
      <sz val="11"/>
      <color theme="0"/>
      <name val="Calibri"/>
      <family val="2"/>
    </font>
    <font>
      <sz val="12"/>
      <color rgb="FF000000"/>
      <name val="Arial"/>
      <family val="2"/>
    </font>
    <font>
      <b/>
      <sz val="18"/>
      <color rgb="FF595959"/>
      <name val="Arial"/>
      <family val="2"/>
    </font>
    <font>
      <b/>
      <sz val="15"/>
      <color theme="1"/>
      <name val="Calibri"/>
      <family val="2"/>
    </font>
    <font>
      <b/>
      <sz val="15"/>
      <color rgb="FF595959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4"/>
      </patternFill>
    </fill>
    <fill>
      <patternFill patternType="solid">
        <fgColor rgb="FFEAEFE9"/>
        <bgColor rgb="FFEAEFE9"/>
      </patternFill>
    </fill>
    <fill>
      <patternFill patternType="solid">
        <fgColor rgb="FF595959"/>
        <bgColor rgb="FF595959"/>
      </patternFill>
    </fill>
    <fill>
      <patternFill patternType="solid">
        <fgColor rgb="FFF2F2F2"/>
        <bgColor rgb="FFF2F2F2"/>
      </patternFill>
    </fill>
    <fill>
      <patternFill patternType="solid">
        <fgColor rgb="FFFFFF00"/>
        <bgColor theme="4"/>
      </patternFill>
    </fill>
    <fill>
      <patternFill patternType="solid">
        <fgColor theme="0"/>
        <bgColor theme="4" tint="0.79998168889431442"/>
      </patternFill>
    </fill>
  </fills>
  <borders count="15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28" fillId="0" borderId="0" applyNumberFormat="0" applyFill="0" applyAlignment="0" applyProtection="0"/>
    <xf numFmtId="0" fontId="4" fillId="0" borderId="0"/>
    <xf numFmtId="0" fontId="32" fillId="0" borderId="0" applyNumberFormat="0" applyFill="0" applyBorder="0" applyAlignment="0" applyProtection="0"/>
    <xf numFmtId="0" fontId="8" fillId="8" borderId="4" applyNumberFormat="0" applyProtection="0">
      <alignment horizontal="center" vertical="center"/>
    </xf>
    <xf numFmtId="0" fontId="5" fillId="0" borderId="0" applyNumberFormat="0" applyFill="0" applyBorder="0" applyProtection="0">
      <alignment horizontal="left" indent="1"/>
    </xf>
    <xf numFmtId="4" fontId="5" fillId="0" borderId="0" applyFill="0" applyBorder="0" applyProtection="0">
      <alignment horizontal="right" indent="1"/>
    </xf>
    <xf numFmtId="0" fontId="5" fillId="9" borderId="0" applyNumberFormat="0" applyBorder="0" applyProtection="0">
      <alignment vertical="center" wrapText="1"/>
    </xf>
    <xf numFmtId="0" fontId="4" fillId="0" borderId="0" applyNumberFormat="0" applyFont="0" applyFill="0" applyBorder="0" applyAlignment="0" applyProtection="0"/>
    <xf numFmtId="0" fontId="4" fillId="7" borderId="0" applyNumberFormat="0" applyFont="0" applyBorder="0" applyAlignment="0" applyProtection="0"/>
    <xf numFmtId="0" fontId="4" fillId="0" borderId="0" applyNumberFormat="0" applyFont="0" applyBorder="0" applyProtection="0">
      <alignment horizontal="left" wrapText="1" indent="1"/>
    </xf>
    <xf numFmtId="166" fontId="4" fillId="0" borderId="0" applyFont="0" applyBorder="0" applyProtection="0">
      <alignment horizontal="left" indent="1"/>
    </xf>
    <xf numFmtId="0" fontId="3" fillId="3" borderId="0" applyNumberFormat="0" applyBorder="0" applyAlignment="0" applyProtection="0"/>
    <xf numFmtId="0" fontId="9" fillId="8" borderId="0" applyNumberFormat="0" applyFill="0" applyBorder="0" applyAlignment="0" applyProtection="0"/>
    <xf numFmtId="4" fontId="4" fillId="0" borderId="0" applyFont="0" applyBorder="0" applyProtection="0">
      <alignment horizontal="right" indent="1"/>
    </xf>
    <xf numFmtId="0" fontId="4" fillId="0" borderId="0" applyNumberFormat="0" applyFont="0" applyBorder="0" applyProtection="0">
      <alignment horizontal="left" vertical="center" wrapText="1" indent="3"/>
    </xf>
    <xf numFmtId="0" fontId="7" fillId="0" borderId="0" applyNumberFormat="0" applyBorder="0" applyProtection="0">
      <alignment horizontal="left" vertical="center" wrapText="1" indent="6"/>
    </xf>
    <xf numFmtId="0" fontId="6" fillId="2" borderId="0">
      <alignment horizontal="center" vertical="center"/>
    </xf>
  </cellStyleXfs>
  <cellXfs count="74">
    <xf numFmtId="0" fontId="0" fillId="0" borderId="0" xfId="0"/>
    <xf numFmtId="0" fontId="1" fillId="2" borderId="0" xfId="0" applyFont="1" applyFill="1"/>
    <xf numFmtId="0" fontId="2" fillId="0" borderId="0" xfId="0" applyFont="1" applyAlignment="1">
      <alignment vertical="center"/>
    </xf>
    <xf numFmtId="0" fontId="11" fillId="6" borderId="3" xfId="0" applyFont="1" applyFill="1" applyBorder="1" applyAlignment="1">
      <alignment horizontal="center" vertical="center" textRotation="90" wrapText="1"/>
    </xf>
    <xf numFmtId="0" fontId="12" fillId="4" borderId="3" xfId="0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horizontal="center" vertical="center" wrapText="1"/>
    </xf>
    <xf numFmtId="0" fontId="13" fillId="0" borderId="0" xfId="0" applyFont="1"/>
    <xf numFmtId="0" fontId="11" fillId="10" borderId="3" xfId="0" applyFont="1" applyFill="1" applyBorder="1" applyAlignment="1">
      <alignment horizontal="center" vertical="center" textRotation="90" wrapText="1"/>
    </xf>
    <xf numFmtId="165" fontId="1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textRotation="90" wrapText="1"/>
    </xf>
    <xf numFmtId="0" fontId="12" fillId="4" borderId="5" xfId="0" applyFont="1" applyFill="1" applyBorder="1" applyAlignment="1">
      <alignment horizontal="center" vertical="center" textRotation="90" wrapText="1"/>
    </xf>
    <xf numFmtId="0" fontId="13" fillId="5" borderId="1" xfId="0" applyNumberFormat="1" applyFont="1" applyFill="1" applyBorder="1" applyAlignment="1">
      <alignment horizontal="center" vertical="center"/>
    </xf>
    <xf numFmtId="0" fontId="17" fillId="2" borderId="0" xfId="0" applyFont="1" applyFill="1"/>
    <xf numFmtId="0" fontId="18" fillId="0" borderId="0" xfId="0" applyFont="1"/>
    <xf numFmtId="0" fontId="19" fillId="0" borderId="0" xfId="0" applyFont="1" applyAlignment="1">
      <alignment horizontal="center"/>
    </xf>
    <xf numFmtId="0" fontId="13" fillId="5" borderId="1" xfId="0" applyFont="1" applyFill="1" applyBorder="1" applyAlignment="1" applyProtection="1">
      <alignment horizontal="center" vertical="center" wrapText="1"/>
      <protection locked="0"/>
    </xf>
    <xf numFmtId="0" fontId="14" fillId="5" borderId="0" xfId="0" applyFont="1" applyFill="1" applyBorder="1" applyAlignment="1" applyProtection="1">
      <alignment horizontal="center" vertical="center" wrapText="1"/>
      <protection locked="0"/>
    </xf>
    <xf numFmtId="0" fontId="13" fillId="5" borderId="0" xfId="0" applyFont="1" applyFill="1" applyBorder="1" applyAlignment="1" applyProtection="1">
      <alignment horizontal="center" vertical="center" wrapText="1"/>
      <protection locked="0"/>
    </xf>
    <xf numFmtId="165" fontId="13" fillId="5" borderId="6" xfId="0" applyNumberFormat="1" applyFont="1" applyFill="1" applyBorder="1" applyAlignment="1" applyProtection="1">
      <alignment horizontal="center" vertical="center" wrapText="1"/>
      <protection locked="0"/>
    </xf>
    <xf numFmtId="165" fontId="13" fillId="5" borderId="8" xfId="0" applyNumberFormat="1" applyFont="1" applyFill="1" applyBorder="1" applyAlignment="1" applyProtection="1">
      <alignment horizontal="center" vertical="center" wrapText="1"/>
      <protection locked="0"/>
    </xf>
    <xf numFmtId="165" fontId="13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7" xfId="0" applyFont="1" applyFill="1" applyBorder="1" applyAlignment="1" applyProtection="1">
      <alignment horizontal="center" vertical="center" wrapText="1"/>
      <protection locked="0"/>
    </xf>
    <xf numFmtId="0" fontId="13" fillId="5" borderId="6" xfId="0" applyFont="1" applyFill="1" applyBorder="1" applyAlignment="1" applyProtection="1">
      <alignment horizontal="center" vertical="center" wrapText="1"/>
      <protection locked="0"/>
    </xf>
    <xf numFmtId="0" fontId="13" fillId="5" borderId="2" xfId="0" applyFont="1" applyFill="1" applyBorder="1" applyAlignment="1" applyProtection="1">
      <alignment horizontal="center" vertical="center" wrapText="1"/>
      <protection locked="0"/>
    </xf>
    <xf numFmtId="0" fontId="20" fillId="0" borderId="0" xfId="0" applyFont="1" applyAlignment="1">
      <alignment vertical="center"/>
    </xf>
    <xf numFmtId="164" fontId="15" fillId="2" borderId="0" xfId="0" applyNumberFormat="1" applyFont="1" applyFill="1" applyAlignment="1">
      <alignment horizontal="center" vertical="center"/>
    </xf>
    <xf numFmtId="0" fontId="15" fillId="2" borderId="0" xfId="0" applyFont="1" applyFill="1" applyAlignment="1">
      <alignment horizontal="left" vertical="center"/>
    </xf>
    <xf numFmtId="0" fontId="16" fillId="0" borderId="0" xfId="0" applyFont="1"/>
    <xf numFmtId="164" fontId="0" fillId="2" borderId="0" xfId="3" applyNumberFormat="1" applyFont="1" applyFill="1" applyBorder="1" applyAlignment="1" applyProtection="1">
      <alignment horizontal="center" vertical="center"/>
      <protection locked="0"/>
    </xf>
    <xf numFmtId="165" fontId="14" fillId="5" borderId="0" xfId="0" applyNumberFormat="1" applyFont="1" applyFill="1" applyAlignment="1">
      <alignment horizontal="center" vertical="center"/>
    </xf>
    <xf numFmtId="165" fontId="13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5" fontId="13" fillId="5" borderId="11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8" xfId="0" applyFont="1" applyFill="1" applyBorder="1" applyAlignment="1" applyProtection="1">
      <alignment horizontal="center" vertical="center" wrapText="1"/>
      <protection locked="0"/>
    </xf>
    <xf numFmtId="0" fontId="11" fillId="6" borderId="5" xfId="0" applyFont="1" applyFill="1" applyBorder="1" applyAlignment="1">
      <alignment horizontal="center" vertical="center" wrapText="1"/>
    </xf>
    <xf numFmtId="0" fontId="11" fillId="6" borderId="12" xfId="0" applyFont="1" applyFill="1" applyBorder="1" applyAlignment="1">
      <alignment horizontal="center" vertical="center" textRotation="90" wrapText="1"/>
    </xf>
    <xf numFmtId="0" fontId="11" fillId="6" borderId="13" xfId="0" applyFont="1" applyFill="1" applyBorder="1" applyAlignment="1">
      <alignment horizontal="center" vertical="center" textRotation="90" wrapText="1"/>
    </xf>
    <xf numFmtId="0" fontId="14" fillId="0" borderId="0" xfId="0" applyFont="1" applyAlignment="1">
      <alignment horizontal="center" vertical="center"/>
    </xf>
    <xf numFmtId="0" fontId="14" fillId="5" borderId="7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24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23" fillId="0" borderId="0" xfId="0" applyFont="1" applyAlignment="1">
      <alignment horizontal="right"/>
    </xf>
    <xf numFmtId="0" fontId="20" fillId="2" borderId="0" xfId="0" applyFont="1" applyFill="1" applyAlignment="1">
      <alignment horizontal="left" vertical="center"/>
    </xf>
    <xf numFmtId="0" fontId="26" fillId="0" borderId="0" xfId="0" applyFont="1"/>
    <xf numFmtId="0" fontId="20" fillId="0" borderId="0" xfId="0" applyFont="1"/>
    <xf numFmtId="0" fontId="20" fillId="2" borderId="0" xfId="0" applyFont="1" applyFill="1" applyAlignment="1">
      <alignment horizontal="center"/>
    </xf>
    <xf numFmtId="0" fontId="4" fillId="2" borderId="0" xfId="0" applyFont="1" applyFill="1" applyAlignment="1">
      <alignment horizontal="left" vertical="center" wrapText="1"/>
    </xf>
    <xf numFmtId="0" fontId="3" fillId="3" borderId="0" xfId="12" applyFont="1" applyAlignment="1">
      <alignment vertical="center"/>
    </xf>
    <xf numFmtId="0" fontId="26" fillId="0" borderId="0" xfId="0" applyFont="1" applyAlignment="1">
      <alignment vertical="center"/>
    </xf>
    <xf numFmtId="0" fontId="3" fillId="3" borderId="0" xfId="12" applyFont="1"/>
    <xf numFmtId="0" fontId="18" fillId="0" borderId="0" xfId="0" applyFont="1" applyBorder="1"/>
    <xf numFmtId="0" fontId="27" fillId="0" borderId="0" xfId="0" applyFont="1" applyAlignment="1">
      <alignment horizontal="right"/>
    </xf>
    <xf numFmtId="164" fontId="25" fillId="2" borderId="0" xfId="3" applyNumberFormat="1" applyFont="1" applyFill="1" applyBorder="1" applyAlignment="1">
      <alignment horizontal="right" vertical="center"/>
    </xf>
    <xf numFmtId="0" fontId="30" fillId="0" borderId="0" xfId="0" applyFont="1"/>
    <xf numFmtId="0" fontId="21" fillId="0" borderId="0" xfId="0" applyFont="1"/>
    <xf numFmtId="0" fontId="22" fillId="0" borderId="0" xfId="0" applyFont="1"/>
    <xf numFmtId="0" fontId="31" fillId="0" borderId="0" xfId="2" applyFont="1"/>
    <xf numFmtId="0" fontId="31" fillId="0" borderId="0" xfId="2" applyFont="1" applyFill="1"/>
    <xf numFmtId="164" fontId="32" fillId="2" borderId="0" xfId="3" applyNumberFormat="1" applyFill="1" applyBorder="1" applyAlignment="1">
      <alignment horizontal="right" vertical="center"/>
    </xf>
    <xf numFmtId="0" fontId="3" fillId="3" borderId="14" xfId="12" applyBorder="1" applyAlignment="1">
      <alignment horizontal="center" vertical="center" wrapText="1"/>
    </xf>
    <xf numFmtId="167" fontId="13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11" borderId="1" xfId="0" applyFont="1" applyFill="1" applyBorder="1" applyAlignment="1" applyProtection="1">
      <alignment horizontal="left" vertical="center" wrapText="1"/>
      <protection locked="0"/>
    </xf>
    <xf numFmtId="0" fontId="13" fillId="11" borderId="1" xfId="0" applyFont="1" applyFill="1" applyBorder="1" applyAlignment="1" applyProtection="1">
      <alignment horizontal="center" vertical="center" wrapText="1"/>
      <protection locked="0"/>
    </xf>
    <xf numFmtId="0" fontId="13" fillId="11" borderId="0" xfId="0" applyFont="1" applyFill="1" applyBorder="1" applyAlignment="1" applyProtection="1">
      <alignment horizontal="center" vertical="center" wrapText="1"/>
      <protection locked="0"/>
    </xf>
    <xf numFmtId="0" fontId="13" fillId="11" borderId="0" xfId="0" applyFont="1" applyFill="1" applyBorder="1" applyAlignment="1" applyProtection="1">
      <alignment horizontal="left" vertical="center" wrapText="1"/>
      <protection locked="0"/>
    </xf>
    <xf numFmtId="165" fontId="13" fillId="11" borderId="0" xfId="0" applyNumberFormat="1" applyFont="1" applyFill="1" applyBorder="1" applyAlignment="1" applyProtection="1">
      <alignment horizontal="center" vertical="center" wrapText="1"/>
      <protection locked="0"/>
    </xf>
    <xf numFmtId="165" fontId="13" fillId="11" borderId="0" xfId="0" applyNumberFormat="1" applyFont="1" applyFill="1" applyBorder="1" applyAlignment="1">
      <alignment horizontal="center" vertical="center" wrapText="1"/>
    </xf>
    <xf numFmtId="14" fontId="13" fillId="11" borderId="0" xfId="0" applyNumberFormat="1" applyFont="1" applyFill="1" applyBorder="1" applyAlignment="1" applyProtection="1">
      <alignment horizontal="center" vertical="center" wrapText="1"/>
      <protection locked="0"/>
    </xf>
    <xf numFmtId="0" fontId="27" fillId="0" borderId="0" xfId="0" applyFont="1" applyAlignment="1">
      <alignment horizontal="left"/>
    </xf>
    <xf numFmtId="164" fontId="29" fillId="2" borderId="0" xfId="3" applyNumberFormat="1" applyFont="1" applyFill="1" applyBorder="1" applyAlignment="1" applyProtection="1">
      <alignment horizontal="center" vertical="center"/>
      <protection locked="0"/>
    </xf>
    <xf numFmtId="164" fontId="33" fillId="2" borderId="0" xfId="3" applyNumberFormat="1" applyFont="1" applyFill="1" applyBorder="1" applyAlignment="1" applyProtection="1">
      <alignment horizontal="center" vertical="center"/>
      <protection locked="0"/>
    </xf>
    <xf numFmtId="164" fontId="34" fillId="2" borderId="0" xfId="3" applyNumberFormat="1" applyFont="1" applyFill="1" applyBorder="1" applyAlignment="1" applyProtection="1">
      <alignment horizontal="center" vertical="center"/>
      <protection locked="0"/>
    </xf>
  </cellXfs>
  <cellStyles count="18">
    <cellStyle name="cf1" xfId="8" xr:uid="{00000000-0005-0000-0000-000000000000}"/>
    <cellStyle name="cf2" xfId="9" xr:uid="{00000000-0005-0000-0000-000001000000}"/>
    <cellStyle name="Date du tableau" xfId="11" xr:uid="{00000000-0005-0000-0000-000002000000}"/>
    <cellStyle name="Détails du tableau" xfId="10" xr:uid="{00000000-0005-0000-0000-000003000000}"/>
    <cellStyle name="Lien hypertexte" xfId="1" builtinId="8" customBuiltin="1"/>
    <cellStyle name="Lien hypertexte 2" xfId="12" xr:uid="{00000000-0005-0000-0000-000005000000}"/>
    <cellStyle name="Lien hypertexte visité 2" xfId="13" xr:uid="{00000000-0005-0000-0000-000006000000}"/>
    <cellStyle name="Normal" xfId="0" builtinId="0"/>
    <cellStyle name="Normal 2" xfId="2" xr:uid="{00000000-0005-0000-0000-000008000000}"/>
    <cellStyle name="Numéros du tableau" xfId="14" xr:uid="{00000000-0005-0000-0000-000009000000}"/>
    <cellStyle name="Style 1" xfId="17" xr:uid="{00000000-0005-0000-0000-00000A000000}"/>
    <cellStyle name="Texte d’astuce" xfId="15" xr:uid="{00000000-0005-0000-0000-00000B000000}"/>
    <cellStyle name="Texte d’astuce en retrait" xfId="16" xr:uid="{00000000-0005-0000-0000-00000C000000}"/>
    <cellStyle name="Titre 2" xfId="3" xr:uid="{00000000-0005-0000-0000-00000D000000}"/>
    <cellStyle name="Titre 1 2" xfId="4" xr:uid="{00000000-0005-0000-0000-00000E000000}"/>
    <cellStyle name="Titre 2 2" xfId="5" xr:uid="{00000000-0005-0000-0000-00000F000000}"/>
    <cellStyle name="Titre 3 2" xfId="6" xr:uid="{00000000-0005-0000-0000-000010000000}"/>
    <cellStyle name="Titre 4 2" xfId="7" xr:uid="{00000000-0005-0000-0000-000011000000}"/>
  </cellStyles>
  <dxfs count="16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33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rgb="FFEAEFE9"/>
          <bgColor rgb="FFEAEFE9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33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rgb="FFEAEFE9"/>
          <bgColor rgb="FFEAEFE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strike val="0"/>
        <outline val="0"/>
        <shadow val="0"/>
        <vertAlign val="baseline"/>
        <sz val="11"/>
        <name val="Arial"/>
        <family val="2"/>
        <scheme val="none"/>
      </font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5" formatCode="[$$-C09]#,##0.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"/>
        <family val="2"/>
        <scheme val="none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4"/>
        <color theme="1" tint="0.249977111117893"/>
        <name val="Arial"/>
        <family val="2"/>
        <scheme val="none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>
        <right style="thin">
          <color indexed="64"/>
        </right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outline="0">
        <left style="thin">
          <color theme="4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7" formatCode="&quot;non realise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EAEFE9"/>
          <bgColor rgb="FFEAEFE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 patternType="solid">
          <fgColor rgb="FFEAEFE9"/>
          <bgColor rgb="FFEAEFE9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33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</dxf>
  </dxfs>
  <tableStyles count="1" defaultTableStyle="TableStyleMedium2" defaultPivotStyle="PivotStyleLight16">
    <tableStyle name="Style de tableau 1" pivot="0" count="1" xr9:uid="{7340258C-6C86-4447-8883-D26830F9E047}">
      <tableStyleElement type="firstColumnStripe" size="4"/>
    </tableStyle>
  </tableStyles>
  <colors>
    <mruColors>
      <color rgb="FFFFC7CE"/>
      <color rgb="FFFF999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_General" displayName="Tableau_General" ref="A25:AG27" totalsRowCount="1" headerRowDxfId="120" dataDxfId="119" totalsRowDxfId="118" headerRowBorderDxfId="116" tableBorderDxfId="117">
  <autoFilter ref="A25:AG26" xr:uid="{9F797C76-E0F2-46DF-A1A6-5CCE0EA76FCA}"/>
  <tableColumns count="33">
    <tableColumn id="1" xr3:uid="{00000000-0010-0000-0000-000001000000}" name="POSTE" totalsRowLabel="Total" dataDxfId="114" totalsRowDxfId="115"/>
    <tableColumn id="2" xr3:uid="{00000000-0010-0000-0000-000002000000}" name="Entreprise" totalsRowFunction="count" dataDxfId="112" totalsRowDxfId="113"/>
    <tableColumn id="22" xr3:uid="{00000000-0010-0000-0000-000016000000}" name="Pièce" totalsRowFunction="count" dataDxfId="110" totalsRowDxfId="111"/>
    <tableColumn id="35" xr3:uid="{348FED57-E557-4222-8C83-135A3E7D3489}" name="Fourni par" totalsRowFunction="average" dataDxfId="108" totalsRowDxfId="109"/>
    <tableColumn id="23" xr3:uid="{00000000-0010-0000-0000-000017000000}" name="Validé" totalsRowFunction="count" dataDxfId="106" totalsRowDxfId="107">
      <calculatedColumnFormula>"N"</calculatedColumnFormula>
    </tableColumn>
    <tableColumn id="3" xr3:uid="{00000000-0010-0000-0000-000003000000}" name="Commandé" totalsRowFunction="count" dataDxfId="104" totalsRowDxfId="105">
      <calculatedColumnFormula>"N"</calculatedColumnFormula>
    </tableColumn>
    <tableColumn id="4" xr3:uid="{00000000-0010-0000-0000-000004000000}" name="CMD part :" totalsRowFunction="custom" dataDxfId="102" totalsRowDxfId="103">
      <totalsRowFormula>SUBTOTAL(103,Tableau_General[Pièce])</totalsRowFormula>
    </tableColumn>
    <tableColumn id="5" xr3:uid="{00000000-0010-0000-0000-000005000000}" name="Date de livraison" totalsRowFunction="custom" dataDxfId="100" totalsRowDxfId="101">
      <totalsRowFormula>SUBTOTAL(103,Tableau_General[Pièce])</totalsRowFormula>
    </tableColumn>
    <tableColumn id="26" xr3:uid="{814C4F06-B6AF-454E-B83B-97B10C63719D}" name="Livraison" dataDxfId="98" totalsRowDxfId="99"/>
    <tableColumn id="28" xr3:uid="{C507695D-A266-4E6D-92D2-F9CD85EEFD40}" name="Livré" dataDxfId="96" totalsRowDxfId="97">
      <calculatedColumnFormula>"N"</calculatedColumnFormula>
    </tableColumn>
    <tableColumn id="6" xr3:uid="{00000000-0010-0000-0000-000006000000}" name="Lien web" totalsRowFunction="custom" dataDxfId="94" totalsRowDxfId="95" dataCellStyle="Lien hypertexte 2">
      <totalsRowFormula>SUBTOTAL(103,Tableau_General[Pièce])</totalsRowFormula>
    </tableColumn>
    <tableColumn id="29" xr3:uid="{AF64436B-247A-4CAE-8248-7C38E0609ED1}" name="Qtes" dataDxfId="92" totalsRowDxfId="93" dataCellStyle="Lien hypertexte"/>
    <tableColumn id="7" xr3:uid="{00000000-0010-0000-0000-000007000000}" name="Description" totalsRowFunction="custom" dataDxfId="90" totalsRowDxfId="91">
      <totalsRowFormula>SUBTOTAL(103,Tableau_General[Pièce])</totalsRowFormula>
    </tableColumn>
    <tableColumn id="8" xr3:uid="{00000000-0010-0000-0000-000008000000}" name="Référence" totalsRowFunction="custom" dataDxfId="88" totalsRowDxfId="89">
      <totalsRowFormula>SUBTOTAL(103,Tableau_General[Pièce])</totalsRowFormula>
    </tableColumn>
    <tableColumn id="9" xr3:uid="{00000000-0010-0000-0000-000009000000}" name="PRIX _x000a_" totalsRowFunction="sum" dataDxfId="86" totalsRowDxfId="87"/>
    <tableColumn id="10" xr3:uid="{00000000-0010-0000-0000-00000A000000}" name="Taxes" totalsRowFunction="sum" dataDxfId="84" totalsRowDxfId="85">
      <calculatedColumnFormula>(O26*$J$1)-O26</calculatedColumnFormula>
    </tableColumn>
    <tableColumn id="11" xr3:uid="{00000000-0010-0000-0000-00000B000000}" name="Frais de port" totalsRowFunction="sum" dataDxfId="82" totalsRowDxfId="83"/>
    <tableColumn id="12" xr3:uid="{00000000-0010-0000-0000-00000C000000}" name="Prix total" totalsRowFunction="sum" dataDxfId="80" totalsRowDxfId="81">
      <calculatedColumnFormula>Q26+P26+O26</calculatedColumnFormula>
    </tableColumn>
    <tableColumn id="13" xr3:uid="{00000000-0010-0000-0000-00000D000000}" name="Prix entreprise" totalsRowFunction="sum" dataDxfId="78" totalsRowDxfId="79"/>
    <tableColumn id="31" xr3:uid="{32FC357C-4F49-4029-8D32-CCEE73A798BF}" name="Frais de port2" totalsRowFunction="sum" dataDxfId="76" totalsRowDxfId="77">
      <calculatedColumnFormula>Tableau_General[[#This Row],[Frais de port]]</calculatedColumnFormula>
    </tableColumn>
    <tableColumn id="30" xr3:uid="{AF3D3BE1-3FB0-4029-91D9-4D1E8C5B72B7}" name="Prix entreprise avec taxes  + port" totalsRowFunction="sum" dataDxfId="74" totalsRowDxfId="75">
      <calculatedColumnFormula>Tableau_General[[#This Row],[Frais de port2]]+Tableau_General[[#This Row],[Prix entreprise]]</calculatedColumnFormula>
    </tableColumn>
    <tableColumn id="14" xr3:uid="{00000000-0010-0000-0000-00000E000000}" name="Acompte payé" totalsRowFunction="sum" dataDxfId="72" totalsRowDxfId="73"/>
    <tableColumn id="15" xr3:uid="{00000000-0010-0000-0000-00000F000000}" name="Balance à payer" totalsRowFunction="sum" dataDxfId="70" totalsRowDxfId="71">
      <calculatedColumnFormula>'Cmd-Prev'!$S26-'Cmd-Prev'!$V26</calculatedColumnFormula>
    </tableColumn>
    <tableColumn id="16" xr3:uid="{00000000-0010-0000-0000-000010000000}" name="Profit" totalsRowFunction="sum" dataDxfId="68" totalsRowDxfId="69">
      <calculatedColumnFormula>Tableau_General[[#This Row],[PRIX 
]]-Tableau_General[[#This Row],[Prix entreprise]]</calculatedColumnFormula>
    </tableColumn>
    <tableColumn id="25" xr3:uid="{F414067D-315B-485B-8E2D-24F049E58A53}" name="Remise à facturer" totalsRowFunction="sum" dataDxfId="66" totalsRowDxfId="67"/>
    <tableColumn id="33" xr3:uid="{CAE8E5BD-D221-45D4-9721-14204E028BA6}" name="Facture envoyée" dataDxfId="64" totalsRowDxfId="65" dataCellStyle="Normal">
      <calculatedColumnFormula>"N"</calculatedColumnFormula>
    </tableColumn>
    <tableColumn id="27" xr3:uid="{00000000-0010-0000-0000-00001B000000}" name="Remise payé" dataDxfId="62" totalsRowDxfId="63">
      <calculatedColumnFormula>"N"</calculatedColumnFormula>
    </tableColumn>
    <tableColumn id="24" xr3:uid="{627DA6D7-B8AD-4053-8594-A794B02CBB7C}" name="Consolidé" dataDxfId="60" totalsRowDxfId="61">
      <calculatedColumnFormula>"N"</calculatedColumnFormula>
    </tableColumn>
    <tableColumn id="17" xr3:uid="{00000000-0010-0000-0000-000011000000}" name="BdC Soumission" totalsRowFunction="custom" dataDxfId="58" totalsRowDxfId="59">
      <totalsRowFormula>SUBTOTAL(103,Tableau_General[Pièce])</totalsRowFormula>
    </tableColumn>
    <tableColumn id="18" xr3:uid="{00000000-0010-0000-0000-000012000000}" name="Colonne2" totalsRowFunction="custom" dataDxfId="56" totalsRowDxfId="57">
      <totalsRowFormula>SUBTOTAL(103,Tableau_General[Pièce])</totalsRowFormula>
    </tableColumn>
    <tableColumn id="19" xr3:uid="{00000000-0010-0000-0000-000013000000}" name="Colonne1" totalsRowFunction="custom" dataDxfId="54" totalsRowDxfId="55">
      <totalsRowFormula>SUBTOTAL(103,Tableau_General[Pièce])</totalsRowFormula>
    </tableColumn>
    <tableColumn id="20" xr3:uid="{00000000-0010-0000-0000-000014000000}" name="Colonne3" totalsRowFunction="custom" dataDxfId="52" totalsRowDxfId="53">
      <totalsRowFormula>SUBTOTAL(103,Tableau_General[Pièce])</totalsRowFormula>
    </tableColumn>
    <tableColumn id="21" xr3:uid="{00000000-0010-0000-0000-000015000000}" name="Note" totalsRowFunction="custom" dataDxfId="50" totalsRowDxfId="51">
      <totalsRowFormula>SUBTOTAL(103,Tableau_General[Pièce])</totalsRowFormula>
    </tableColumn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L_In" displayName="L_In" ref="A1:A37" totalsRowShown="0" headerRowDxfId="163" dataDxfId="162">
  <autoFilter ref="A1:A37" xr:uid="{00000000-0009-0000-0100-000004000000}"/>
  <tableColumns count="1">
    <tableColumn id="1" xr3:uid="{00000000-0010-0000-0100-000001000000}" name="Liste_Intervenants" dataDxfId="16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L_Pi" displayName="L_Pi" ref="C1:C18" totalsRowShown="0" headerRowDxfId="160" dataDxfId="159" dataCellStyle="Normal 2">
  <autoFilter ref="C1:C18" xr:uid="{00000000-0009-0000-0100-000005000000}"/>
  <tableColumns count="1">
    <tableColumn id="1" xr3:uid="{00000000-0010-0000-0200-000001000000}" name="Liste_Pieces" dataDxfId="158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L_Po" displayName="L_Po" ref="E1:E22" totalsRowShown="0" headerRowDxfId="157" dataDxfId="156">
  <autoFilter ref="E1:E22" xr:uid="{00000000-0009-0000-0100-000006000000}"/>
  <tableColumns count="1">
    <tableColumn id="1" xr3:uid="{00000000-0010-0000-0300-000001000000}" name="Liste_Postes" dataDxfId="15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L_Cm" displayName="L_Cm" ref="G1:G5" totalsRowShown="0" headerRowDxfId="154" dataDxfId="153">
  <autoFilter ref="G1:G5" xr:uid="{00000000-0009-0000-0100-000007000000}"/>
  <tableColumns count="1">
    <tableColumn id="1" xr3:uid="{00000000-0010-0000-0400-000001000000}" name="Liste_Cmd" dataDxfId="15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062CB9-A60E-463D-BFD8-00A6BBE91CC6}" name="L_Fou_par" displayName="L_Fou_par" ref="I1:I9" totalsRowShown="0" headerRowDxfId="151" dataDxfId="150">
  <autoFilter ref="I1:I9" xr:uid="{64F69DD8-F3EF-41EA-A822-6B058BB94CC0}"/>
  <tableColumns count="1">
    <tableColumn id="1" xr3:uid="{5593B747-303A-485E-B361-BECF02942792}" name="Liste_Fourni_par" dataDxfId="14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Vue">
  <a:themeElements>
    <a:clrScheme name="Vue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ue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ue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wayfair.ca/fr/renovation/pdp/houzer-evier-de-cuisine-de-campagne-en-argile-refractaire-30-po-x-20-po-platus-hzr1330.html?_lang=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27"/>
  <sheetViews>
    <sheetView tabSelected="1" topLeftCell="A7" zoomScaleNormal="100" workbookViewId="0">
      <selection activeCell="O33" sqref="O33"/>
    </sheetView>
  </sheetViews>
  <sheetFormatPr baseColWidth="10" defaultRowHeight="14.25" x14ac:dyDescent="0.2"/>
  <cols>
    <col min="1" max="1" width="14" customWidth="1"/>
    <col min="2" max="2" width="18.625" customWidth="1"/>
    <col min="3" max="3" width="12.625" customWidth="1"/>
    <col min="4" max="4" width="12.5" customWidth="1"/>
    <col min="5" max="5" width="5" hidden="1" customWidth="1"/>
    <col min="6" max="6" width="13.75" hidden="1" customWidth="1"/>
    <col min="7" max="7" width="22" hidden="1" customWidth="1"/>
    <col min="8" max="8" width="12.75" hidden="1" customWidth="1"/>
    <col min="9" max="9" width="8" hidden="1" customWidth="1"/>
    <col min="10" max="10" width="14.25" hidden="1" customWidth="1"/>
    <col min="11" max="11" width="14.625" customWidth="1"/>
    <col min="12" max="12" width="13.625" customWidth="1" collapsed="1"/>
    <col min="13" max="13" width="26" customWidth="1"/>
    <col min="14" max="14" width="15" customWidth="1"/>
    <col min="15" max="15" width="17.875" customWidth="1"/>
    <col min="16" max="16" width="15.75" customWidth="1"/>
    <col min="17" max="17" width="17.375" customWidth="1"/>
    <col min="18" max="18" width="11.25" customWidth="1"/>
    <col min="19" max="19" width="11.25" hidden="1" customWidth="1"/>
    <col min="20" max="20" width="11.125" hidden="1" customWidth="1"/>
    <col min="21" max="21" width="8.875" hidden="1" customWidth="1"/>
    <col min="22" max="22" width="13.875" hidden="1" customWidth="1"/>
    <col min="23" max="23" width="11.25" hidden="1" customWidth="1"/>
    <col min="24" max="24" width="11" hidden="1" customWidth="1"/>
    <col min="25" max="25" width="9.75" hidden="1" customWidth="1"/>
    <col min="26" max="33" width="11" hidden="1" customWidth="1"/>
  </cols>
  <sheetData>
    <row r="1" spans="1:13" ht="15" x14ac:dyDescent="0.25">
      <c r="A1" s="1"/>
      <c r="B1" s="1"/>
      <c r="C1" s="25"/>
      <c r="D1" s="26"/>
      <c r="E1" s="27"/>
      <c r="F1" s="28"/>
      <c r="G1" s="46"/>
      <c r="H1" s="55"/>
      <c r="I1" s="55" t="s">
        <v>17</v>
      </c>
      <c r="J1" s="55">
        <v>1.14975</v>
      </c>
      <c r="K1" s="56"/>
    </row>
    <row r="2" spans="1:13" ht="15" x14ac:dyDescent="0.25">
      <c r="A2" s="1"/>
      <c r="B2" s="1"/>
      <c r="C2" s="2"/>
      <c r="D2" s="44"/>
      <c r="E2" s="45"/>
      <c r="F2" s="46"/>
      <c r="G2" s="46"/>
      <c r="H2" s="46"/>
      <c r="I2" s="46"/>
      <c r="J2" s="46"/>
      <c r="K2" s="46"/>
      <c r="L2" s="45"/>
      <c r="M2" s="45"/>
    </row>
    <row r="3" spans="1:13" ht="15" x14ac:dyDescent="0.25">
      <c r="A3" s="1"/>
      <c r="B3" s="1"/>
      <c r="C3" s="2"/>
      <c r="D3" s="44"/>
      <c r="E3" s="45"/>
      <c r="F3" s="46"/>
      <c r="G3" s="46"/>
      <c r="H3" s="46"/>
      <c r="I3" s="46"/>
      <c r="J3" s="46"/>
      <c r="K3" s="46"/>
      <c r="L3" s="45"/>
      <c r="M3" s="45"/>
    </row>
    <row r="4" spans="1:13" ht="26.25" x14ac:dyDescent="0.4">
      <c r="A4" s="1"/>
      <c r="B4" s="1"/>
      <c r="C4" s="2"/>
      <c r="D4" s="44"/>
      <c r="E4" s="45"/>
      <c r="F4" s="46"/>
      <c r="G4" s="46"/>
      <c r="H4" s="46"/>
      <c r="I4" s="46"/>
      <c r="J4" s="46"/>
      <c r="K4" s="46"/>
      <c r="L4" s="45"/>
      <c r="M4" s="43" t="s">
        <v>60</v>
      </c>
    </row>
    <row r="5" spans="1:13" ht="26.25" x14ac:dyDescent="0.4">
      <c r="A5" s="1"/>
      <c r="B5" s="1"/>
      <c r="C5" s="2"/>
      <c r="D5" s="44"/>
      <c r="E5" s="45"/>
      <c r="F5" s="46"/>
      <c r="G5" s="46"/>
      <c r="H5" s="46"/>
      <c r="I5" s="46"/>
      <c r="J5" s="46"/>
      <c r="K5" s="46"/>
      <c r="L5" s="45"/>
      <c r="M5" s="43" t="s">
        <v>61</v>
      </c>
    </row>
    <row r="6" spans="1:13" ht="15" x14ac:dyDescent="0.25">
      <c r="A6" s="1"/>
      <c r="B6" s="1"/>
      <c r="C6" s="40"/>
      <c r="D6" s="44"/>
      <c r="E6" s="45"/>
      <c r="F6" s="46"/>
      <c r="G6" s="46"/>
      <c r="H6" s="46"/>
      <c r="I6" s="46"/>
      <c r="J6" s="46"/>
      <c r="K6" s="46"/>
      <c r="L6" s="45"/>
      <c r="M6" s="45"/>
    </row>
    <row r="7" spans="1:13" ht="15" x14ac:dyDescent="0.25">
      <c r="A7" s="1"/>
      <c r="B7" s="1"/>
      <c r="C7" s="25"/>
      <c r="D7" s="48"/>
      <c r="E7" s="44"/>
      <c r="F7" s="46"/>
      <c r="G7" s="46"/>
      <c r="H7" s="46"/>
      <c r="I7" s="46"/>
      <c r="J7" s="46"/>
      <c r="K7" s="46"/>
      <c r="L7" s="45"/>
      <c r="M7" s="41" t="s">
        <v>63</v>
      </c>
    </row>
    <row r="8" spans="1:13" ht="23.25" x14ac:dyDescent="0.25">
      <c r="A8" s="1"/>
      <c r="B8" s="1"/>
      <c r="C8" s="49"/>
      <c r="D8" s="44"/>
      <c r="E8" s="46"/>
      <c r="F8" s="47"/>
      <c r="G8" s="46"/>
      <c r="H8" s="46"/>
      <c r="I8" s="46"/>
      <c r="J8" s="46"/>
      <c r="K8" s="46"/>
      <c r="L8" s="45"/>
      <c r="M8" s="41" t="s">
        <v>127</v>
      </c>
    </row>
    <row r="9" spans="1:13" ht="15" x14ac:dyDescent="0.25">
      <c r="A9" s="1"/>
      <c r="B9" s="1"/>
      <c r="C9" s="50"/>
      <c r="D9" s="44"/>
      <c r="E9" s="46"/>
      <c r="F9" s="47"/>
      <c r="G9" s="46"/>
      <c r="H9" s="46"/>
      <c r="I9" s="46"/>
      <c r="J9" s="46"/>
      <c r="K9" s="46"/>
      <c r="L9" s="45"/>
      <c r="M9" s="42" t="s">
        <v>126</v>
      </c>
    </row>
    <row r="10" spans="1:13" ht="23.25" x14ac:dyDescent="0.35">
      <c r="A10" s="46"/>
      <c r="B10" s="46"/>
      <c r="C10" s="51"/>
      <c r="D10" s="44"/>
      <c r="E10" s="46"/>
      <c r="F10" s="47"/>
      <c r="G10" s="46"/>
      <c r="H10" s="46"/>
      <c r="I10" s="46"/>
      <c r="J10" s="46"/>
      <c r="K10" s="46"/>
      <c r="L10" s="45"/>
      <c r="M10" s="42" t="s">
        <v>64</v>
      </c>
    </row>
    <row r="11" spans="1:13" ht="15" x14ac:dyDescent="0.25">
      <c r="A11" s="46"/>
      <c r="B11" s="46"/>
      <c r="C11" s="46"/>
      <c r="D11" s="46"/>
      <c r="E11" s="46"/>
      <c r="F11" s="46"/>
      <c r="G11" s="46"/>
      <c r="H11" s="46"/>
      <c r="I11" s="46"/>
      <c r="J11" s="46"/>
      <c r="K11" s="46"/>
      <c r="L11" s="45"/>
      <c r="M11" s="42" t="s">
        <v>65</v>
      </c>
    </row>
    <row r="12" spans="1:13" ht="15" x14ac:dyDescent="0.25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5"/>
      <c r="M12" s="42" t="s">
        <v>66</v>
      </c>
    </row>
    <row r="13" spans="1:13" ht="19.5" x14ac:dyDescent="0.3">
      <c r="A13" s="46"/>
      <c r="B13" s="53" t="s">
        <v>68</v>
      </c>
      <c r="C13" s="70"/>
      <c r="D13" s="46"/>
      <c r="E13" s="46"/>
      <c r="F13" s="46"/>
      <c r="G13" s="46"/>
      <c r="H13" s="46"/>
      <c r="I13" s="46"/>
      <c r="J13" s="46"/>
      <c r="M13" s="45"/>
    </row>
    <row r="14" spans="1:13" ht="19.5" x14ac:dyDescent="0.3">
      <c r="A14" s="46"/>
      <c r="B14" s="53" t="s">
        <v>67</v>
      </c>
      <c r="C14" s="70"/>
      <c r="D14" s="46"/>
      <c r="E14" s="46"/>
      <c r="F14" s="46"/>
      <c r="G14" s="46"/>
      <c r="H14" s="46"/>
      <c r="I14" s="46"/>
      <c r="J14" s="46"/>
      <c r="M14" s="45"/>
    </row>
    <row r="15" spans="1:13" ht="19.5" x14ac:dyDescent="0.3">
      <c r="A15" s="46"/>
      <c r="B15" s="53" t="s">
        <v>67</v>
      </c>
      <c r="C15" s="70"/>
      <c r="D15" s="46"/>
      <c r="E15" s="46"/>
      <c r="F15" s="46"/>
      <c r="G15" s="46"/>
      <c r="H15" s="46"/>
      <c r="I15" s="46"/>
      <c r="J15" s="46"/>
      <c r="M15" s="45"/>
    </row>
    <row r="16" spans="1:13" ht="15" x14ac:dyDescent="0.25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5"/>
      <c r="M16" s="45"/>
    </row>
    <row r="17" spans="1:33" ht="15" x14ac:dyDescent="0.2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</row>
    <row r="18" spans="1:33" ht="15" x14ac:dyDescent="0.2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</row>
    <row r="19" spans="1:33" ht="23.25" x14ac:dyDescent="0.25">
      <c r="A19" s="46"/>
      <c r="B19" s="46"/>
      <c r="C19" s="46"/>
      <c r="D19" s="46"/>
      <c r="E19" s="46"/>
      <c r="F19" s="46"/>
      <c r="G19" s="46"/>
      <c r="H19" s="32"/>
      <c r="I19" s="32"/>
      <c r="J19" s="52"/>
      <c r="K19" s="60" t="s">
        <v>62</v>
      </c>
      <c r="L19" s="72">
        <f>SUM('Cmd-Prev'!R26:R26)</f>
        <v>827.80850250000003</v>
      </c>
      <c r="M19" s="73"/>
    </row>
    <row r="20" spans="1:33" ht="23.25" x14ac:dyDescent="0.25">
      <c r="A20" s="46"/>
      <c r="B20" s="46"/>
      <c r="C20" s="46"/>
      <c r="D20" s="46"/>
      <c r="E20" s="46"/>
      <c r="F20" s="46"/>
      <c r="G20" s="46"/>
      <c r="H20" s="29"/>
      <c r="I20" s="29"/>
      <c r="J20" s="52"/>
      <c r="K20" s="54" t="s">
        <v>40</v>
      </c>
      <c r="L20" s="71">
        <v>0</v>
      </c>
      <c r="M20" s="71"/>
    </row>
    <row r="21" spans="1:33" ht="23.25" x14ac:dyDescent="0.25">
      <c r="A21" s="14"/>
      <c r="B21" s="14"/>
      <c r="E21" s="14"/>
      <c r="F21" s="14"/>
      <c r="G21" s="14"/>
      <c r="H21" s="14"/>
      <c r="I21" s="15"/>
      <c r="J21" s="14"/>
      <c r="K21" s="54" t="s">
        <v>69</v>
      </c>
      <c r="L21" s="71">
        <f>L20-L19</f>
        <v>-827.80850250000003</v>
      </c>
      <c r="M21" s="71"/>
    </row>
    <row r="22" spans="1:33" ht="0.75" customHeight="1" x14ac:dyDescent="0.2"/>
    <row r="23" spans="1:33" ht="0.75" customHeight="1" x14ac:dyDescent="0.2"/>
    <row r="24" spans="1:33" ht="16.5" customHeight="1" x14ac:dyDescent="0.2"/>
    <row r="25" spans="1:33" s="6" customFormat="1" ht="84" customHeight="1" x14ac:dyDescent="0.2">
      <c r="A25" s="4" t="s">
        <v>19</v>
      </c>
      <c r="B25" s="4" t="s">
        <v>0</v>
      </c>
      <c r="C25" s="4" t="s">
        <v>20</v>
      </c>
      <c r="D25" s="11" t="s">
        <v>75</v>
      </c>
      <c r="E25" s="11" t="s">
        <v>28</v>
      </c>
      <c r="F25" s="3" t="s">
        <v>4</v>
      </c>
      <c r="G25" s="5" t="s">
        <v>15</v>
      </c>
      <c r="H25" s="5" t="s">
        <v>6</v>
      </c>
      <c r="I25" s="3" t="s">
        <v>42</v>
      </c>
      <c r="J25" s="10" t="s">
        <v>43</v>
      </c>
      <c r="K25" s="4" t="s">
        <v>2</v>
      </c>
      <c r="L25" s="4" t="s">
        <v>53</v>
      </c>
      <c r="M25" s="4" t="s">
        <v>54</v>
      </c>
      <c r="N25" s="4" t="s">
        <v>1</v>
      </c>
      <c r="O25" s="4" t="s">
        <v>29</v>
      </c>
      <c r="P25" s="4" t="s">
        <v>17</v>
      </c>
      <c r="Q25" s="4" t="s">
        <v>16</v>
      </c>
      <c r="R25" s="4" t="s">
        <v>18</v>
      </c>
      <c r="S25" s="5" t="s">
        <v>57</v>
      </c>
      <c r="T25" s="5" t="s">
        <v>56</v>
      </c>
      <c r="U25" s="5" t="s">
        <v>58</v>
      </c>
      <c r="V25" s="5" t="s">
        <v>5</v>
      </c>
      <c r="W25" s="5" t="s">
        <v>8</v>
      </c>
      <c r="X25" s="5" t="s">
        <v>12</v>
      </c>
      <c r="Y25" s="35" t="s">
        <v>39</v>
      </c>
      <c r="Z25" s="37" t="s">
        <v>59</v>
      </c>
      <c r="AA25" s="36" t="s">
        <v>31</v>
      </c>
      <c r="AB25" s="7" t="s">
        <v>33</v>
      </c>
      <c r="AC25" s="4" t="s">
        <v>3</v>
      </c>
      <c r="AD25" s="4" t="s">
        <v>10</v>
      </c>
      <c r="AE25" s="4" t="s">
        <v>9</v>
      </c>
      <c r="AF25" s="4" t="s">
        <v>11</v>
      </c>
      <c r="AG25" s="4" t="s">
        <v>7</v>
      </c>
    </row>
    <row r="26" spans="1:33" s="9" customFormat="1" ht="42.75" customHeight="1" x14ac:dyDescent="0.2">
      <c r="A26" s="62" t="s">
        <v>36</v>
      </c>
      <c r="B26" s="63" t="s">
        <v>102</v>
      </c>
      <c r="C26" s="64" t="s">
        <v>55</v>
      </c>
      <c r="D26" s="65" t="s">
        <v>13</v>
      </c>
      <c r="E26" s="39" t="s">
        <v>116</v>
      </c>
      <c r="F26" s="39" t="str">
        <f t="shared" ref="F26" si="0">"N"</f>
        <v>N</v>
      </c>
      <c r="G26" s="16"/>
      <c r="H26" s="69"/>
      <c r="I26" s="69"/>
      <c r="J26" s="17" t="str">
        <f t="shared" ref="J26" si="1">"N"</f>
        <v>N</v>
      </c>
      <c r="K26" s="61" t="s">
        <v>103</v>
      </c>
      <c r="L26" s="65"/>
      <c r="M26" s="66" t="s">
        <v>87</v>
      </c>
      <c r="N26" s="66" t="s">
        <v>88</v>
      </c>
      <c r="O26" s="67">
        <v>719.99</v>
      </c>
      <c r="P26" s="68">
        <f t="shared" ref="P26" si="2">(O26*$J$1)-O26</f>
        <v>107.81850250000002</v>
      </c>
      <c r="Q26" s="67"/>
      <c r="R26" s="68">
        <f t="shared" ref="R26" si="3">Q26+P26+O26</f>
        <v>827.80850250000003</v>
      </c>
      <c r="S26" s="19"/>
      <c r="T26" s="31">
        <f>Tableau_General[[#This Row],[Frais de port]]</f>
        <v>0</v>
      </c>
      <c r="U26" s="31">
        <f>Tableau_General[[#This Row],[Frais de port2]]+Tableau_General[[#This Row],[Prix entreprise]]</f>
        <v>0</v>
      </c>
      <c r="V26" s="20"/>
      <c r="W26" s="21">
        <f>'Cmd-Prev'!$S26-'Cmd-Prev'!$V26</f>
        <v>0</v>
      </c>
      <c r="X26" s="21">
        <f>Tableau_General[[#This Row],[PRIX 
]]-Tableau_General[[#This Row],[Prix entreprise]]</f>
        <v>719.99</v>
      </c>
      <c r="Y26" s="33"/>
      <c r="Z26" s="38" t="str">
        <f t="shared" ref="Z26:AB26" si="4">"N"</f>
        <v>N</v>
      </c>
      <c r="AA26" s="34" t="str">
        <f t="shared" si="4"/>
        <v>N</v>
      </c>
      <c r="AB26" s="22" t="str">
        <f t="shared" si="4"/>
        <v>N</v>
      </c>
      <c r="AC26" s="23"/>
      <c r="AD26" s="18"/>
      <c r="AE26" s="18"/>
      <c r="AF26" s="18"/>
      <c r="AG26" s="24"/>
    </row>
    <row r="27" spans="1:33" ht="15" x14ac:dyDescent="0.2">
      <c r="A27" s="12" t="s">
        <v>32</v>
      </c>
      <c r="B27" s="13">
        <f>SUBTOTAL(103,Tableau_General[Entreprise])</f>
        <v>1</v>
      </c>
      <c r="C27" s="13">
        <f>SUBTOTAL(103,Tableau_General[Pièce])</f>
        <v>1</v>
      </c>
      <c r="D27" s="13" t="e">
        <f>SUBTOTAL(101,Tableau_General[Fourni par])</f>
        <v>#DIV/0!</v>
      </c>
      <c r="E27" s="13">
        <f>SUBTOTAL(103,Tableau_General[Validé])</f>
        <v>1</v>
      </c>
      <c r="F27" s="13">
        <f>SUBTOTAL(103,Tableau_General[Commandé])</f>
        <v>1</v>
      </c>
      <c r="G27" s="13">
        <f>SUBTOTAL(103,Tableau_General[Pièce])</f>
        <v>1</v>
      </c>
      <c r="H27" s="13">
        <f>SUBTOTAL(103,Tableau_General[Pièce])</f>
        <v>1</v>
      </c>
      <c r="I27" s="13"/>
      <c r="J27" s="13"/>
      <c r="K27" s="13">
        <f>SUBTOTAL(103,Tableau_General[Pièce])</f>
        <v>1</v>
      </c>
      <c r="L27" s="13"/>
      <c r="M27" s="13">
        <f>SUBTOTAL(103,Tableau_General[Pièce])</f>
        <v>1</v>
      </c>
      <c r="N27" s="13">
        <f>SUBTOTAL(103,Tableau_General[Pièce])</f>
        <v>1</v>
      </c>
      <c r="O27" s="8">
        <f>SUBTOTAL(109,Tableau_General[PRIX 
])</f>
        <v>719.99</v>
      </c>
      <c r="P27" s="8">
        <f>SUBTOTAL(109,Tableau_General[Taxes])</f>
        <v>107.81850250000002</v>
      </c>
      <c r="Q27" s="8">
        <f>SUBTOTAL(109,Tableau_General[Frais de port])</f>
        <v>0</v>
      </c>
      <c r="R27" s="8">
        <f>SUBTOTAL(109,Tableau_General[Prix total])</f>
        <v>827.80850250000003</v>
      </c>
      <c r="S27" s="8">
        <f>SUBTOTAL(109,Tableau_General[Prix entreprise])</f>
        <v>0</v>
      </c>
      <c r="T27" s="8">
        <f>SUBTOTAL(109,Tableau_General[Frais de port2])</f>
        <v>0</v>
      </c>
      <c r="U27" s="8">
        <f>SUBTOTAL(109,Tableau_General[Prix entreprise avec taxes  + port])</f>
        <v>0</v>
      </c>
      <c r="V27" s="8">
        <f>SUBTOTAL(109,Tableau_General[Acompte payé])</f>
        <v>0</v>
      </c>
      <c r="W27" s="8">
        <f>SUBTOTAL(109,Tableau_General[Balance à payer])</f>
        <v>0</v>
      </c>
      <c r="X27" s="8">
        <f>SUBTOTAL(109,Tableau_General[Profit])</f>
        <v>719.99</v>
      </c>
      <c r="Y27" s="8">
        <f>SUBTOTAL(109,Tableau_General[Remise à facturer])</f>
        <v>0</v>
      </c>
      <c r="Z27" s="30"/>
      <c r="AA27" s="13"/>
      <c r="AB27" s="13"/>
      <c r="AC27" s="13">
        <f>SUBTOTAL(103,Tableau_General[Pièce])</f>
        <v>1</v>
      </c>
      <c r="AD27" s="13">
        <f>SUBTOTAL(103,Tableau_General[Pièce])</f>
        <v>1</v>
      </c>
      <c r="AE27" s="13">
        <f>SUBTOTAL(103,Tableau_General[Pièce])</f>
        <v>1</v>
      </c>
      <c r="AF27" s="13">
        <f>SUBTOTAL(103,Tableau_General[Pièce])</f>
        <v>1</v>
      </c>
      <c r="AG27" s="13">
        <f>SUBTOTAL(103,Tableau_General[Pièce])</f>
        <v>1</v>
      </c>
    </row>
  </sheetData>
  <sheetProtection formatCells="0"/>
  <mergeCells count="3">
    <mergeCell ref="L21:M21"/>
    <mergeCell ref="L19:M19"/>
    <mergeCell ref="L20:M20"/>
  </mergeCells>
  <phoneticPr fontId="10" type="noConversion"/>
  <conditionalFormatting sqref="M4:M5 K26:K27">
    <cfRule type="cellIs" dxfId="22" priority="357" stopIfTrue="1" operator="between">
      <formula>"Lien"</formula>
      <formula>"Lien"</formula>
    </cfRule>
  </conditionalFormatting>
  <conditionalFormatting sqref="M4:M5 K26:K27">
    <cfRule type="expression" priority="356" stopIfTrue="1">
      <formula>NOT(ISERROR(SEARCH("Lien",K4)))</formula>
    </cfRule>
  </conditionalFormatting>
  <conditionalFormatting sqref="Z26:AA27 J26:J27 E26:F27">
    <cfRule type="cellIs" dxfId="21" priority="348" operator="equal">
      <formula>"O"</formula>
    </cfRule>
  </conditionalFormatting>
  <conditionalFormatting sqref="A26:G27">
    <cfRule type="containsBlanks" dxfId="20" priority="325">
      <formula>LEN(TRIM(A26))=0</formula>
    </cfRule>
  </conditionalFormatting>
  <conditionalFormatting sqref="A26:D26">
    <cfRule type="expression" dxfId="19" priority="341">
      <formula>$E26="O"</formula>
    </cfRule>
  </conditionalFormatting>
  <conditionalFormatting sqref="L26:R26 G26:H26">
    <cfRule type="expression" dxfId="18" priority="153">
      <formula>$F26="O"</formula>
    </cfRule>
    <cfRule type="cellIs" dxfId="17" priority="154" operator="equal">
      <formula>"O"</formula>
    </cfRule>
  </conditionalFormatting>
  <conditionalFormatting sqref="AB26:AB27 J26:J27 E26:F27">
    <cfRule type="cellIs" dxfId="16" priority="152" operator="equal">
      <formula>"N"</formula>
    </cfRule>
  </conditionalFormatting>
  <conditionalFormatting sqref="I26:I27">
    <cfRule type="expression" dxfId="15" priority="146">
      <formula>$J26="O"</formula>
    </cfRule>
  </conditionalFormatting>
  <conditionalFormatting sqref="S26:AA26">
    <cfRule type="expression" dxfId="14" priority="372">
      <formula>$AB26="O"</formula>
    </cfRule>
  </conditionalFormatting>
  <conditionalFormatting sqref="S26:Y26">
    <cfRule type="expression" dxfId="13" priority="373">
      <formula>$AB26="N"</formula>
    </cfRule>
  </conditionalFormatting>
  <conditionalFormatting sqref="Y26">
    <cfRule type="expression" dxfId="12" priority="117">
      <formula>$Z26="O"</formula>
    </cfRule>
    <cfRule type="expression" dxfId="11" priority="371">
      <formula>#REF!="o"</formula>
    </cfRule>
  </conditionalFormatting>
  <conditionalFormatting sqref="Z26:Z27">
    <cfRule type="cellIs" dxfId="10" priority="116" operator="equal">
      <formula>"O"</formula>
    </cfRule>
    <cfRule type="cellIs" dxfId="9" priority="118" operator="equal">
      <formula>"N"</formula>
    </cfRule>
    <cfRule type="cellIs" dxfId="8" priority="119" operator="equal">
      <formula>"o"</formula>
    </cfRule>
  </conditionalFormatting>
  <conditionalFormatting sqref="Z26:AA27">
    <cfRule type="cellIs" dxfId="7" priority="112" operator="equal">
      <formula>"NA"</formula>
    </cfRule>
    <cfRule type="cellIs" dxfId="6" priority="113" operator="equal">
      <formula>"O"</formula>
    </cfRule>
    <cfRule type="cellIs" dxfId="5" priority="114" operator="equal">
      <formula>"N"</formula>
    </cfRule>
    <cfRule type="containsText" dxfId="4" priority="115" operator="containsText" text="O">
      <formula>NOT(ISERROR(SEARCH("O",Z26)))</formula>
    </cfRule>
  </conditionalFormatting>
  <conditionalFormatting sqref="F27">
    <cfRule type="cellIs" dxfId="3" priority="107" operator="equal">
      <formula>"O"</formula>
    </cfRule>
    <cfRule type="cellIs" dxfId="2" priority="108" operator="equal">
      <formula>"N"</formula>
    </cfRule>
  </conditionalFormatting>
  <conditionalFormatting sqref="L21:M21">
    <cfRule type="cellIs" dxfId="1" priority="101" operator="lessThan">
      <formula>0</formula>
    </cfRule>
    <cfRule type="cellIs" dxfId="0" priority="102" operator="greaterThan">
      <formula>0</formula>
    </cfRule>
  </conditionalFormatting>
  <dataValidations count="9">
    <dataValidation type="list" allowBlank="1" showInputMessage="1" sqref="E26:F27 Z26:Z27" xr:uid="{A31723FB-FDF2-48A7-840D-1B48672D5FC9}">
      <formula1>"O,N"</formula1>
    </dataValidation>
    <dataValidation type="list" allowBlank="1" showInputMessage="1" showErrorMessage="1" sqref="AB26:AB27 J26:J27" xr:uid="{00000000-0002-0000-0000-000003000000}">
      <formula1>"O,N"</formula1>
    </dataValidation>
    <dataValidation type="list" allowBlank="1" showInputMessage="1" sqref="AA26:AA27" xr:uid="{8E5FB9CA-8657-47AC-8ABC-799156CA1643}">
      <formula1>"O,N,NA"</formula1>
    </dataValidation>
    <dataValidation type="list" allowBlank="1" showInputMessage="1" showErrorMessage="1" sqref="I26:I27" xr:uid="{8AE1EFA7-E332-47A0-875A-528C001AEACD}">
      <formula1>"Chez le client, Cueillette Con, Cueillette 101,"</formula1>
    </dataValidation>
    <dataValidation type="list" allowBlank="1" showInputMessage="1" showErrorMessage="1" sqref="G26:G27" xr:uid="{00000000-0002-0000-0000-000000000000}">
      <formula1>INDIRECT("L_Cm[Liste_Cmd]")</formula1>
    </dataValidation>
    <dataValidation type="list" allowBlank="1" showInputMessage="1" showErrorMessage="1" sqref="C26:C27" xr:uid="{00000000-0002-0000-0000-000001000000}">
      <formula1>INDIRECT("L_Pi[Liste_Pieces]")</formula1>
    </dataValidation>
    <dataValidation type="list" allowBlank="1" showInputMessage="1" showErrorMessage="1" sqref="B26:B27" xr:uid="{00000000-0002-0000-0000-000004000000}">
      <formula1>INDIRECT("L_In[Liste_Intervenants]")</formula1>
    </dataValidation>
    <dataValidation type="list" allowBlank="1" showInputMessage="1" showErrorMessage="1" sqref="A26:A27" xr:uid="{00000000-0002-0000-0000-000005000000}">
      <formula1>INDIRECT("L_Po[Liste_Postes]")</formula1>
    </dataValidation>
    <dataValidation type="list" allowBlank="1" showInputMessage="1" showErrorMessage="1" sqref="D26:D27" xr:uid="{8A14D2ED-ECD1-4E46-ACEF-A105E6107974}">
      <formula1>INDIRECT("L_Fou_par[Liste_Fourni_par]")</formula1>
    </dataValidation>
  </dataValidations>
  <hyperlinks>
    <hyperlink ref="K26" r:id="rId1" xr:uid="{4A757950-3F9F-4E34-9549-6C39DA6D68BF}"/>
  </hyperlinks>
  <pageMargins left="0.7" right="0.7" top="0.75" bottom="0.75" header="0.3" footer="0.3"/>
  <pageSetup paperSize="3" scale="59" orientation="portrait" r:id="rId2"/>
  <ignoredErrors>
    <ignoredError sqref="AA26:AB26" unlockedFormula="1"/>
  </ignoredErrors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7"/>
  <sheetViews>
    <sheetView workbookViewId="0">
      <selection activeCell="E30" sqref="E30"/>
    </sheetView>
  </sheetViews>
  <sheetFormatPr baseColWidth="10" defaultColWidth="11" defaultRowHeight="15" x14ac:dyDescent="0.2"/>
  <cols>
    <col min="1" max="1" width="24.75" style="57" customWidth="1"/>
    <col min="2" max="2" width="3.625" style="57" customWidth="1"/>
    <col min="3" max="3" width="20" style="57" customWidth="1"/>
    <col min="4" max="4" width="2.125" style="57" customWidth="1"/>
    <col min="5" max="5" width="20.625" style="57" customWidth="1"/>
    <col min="6" max="6" width="3.375" style="57" customWidth="1"/>
    <col min="7" max="7" width="18.625" style="57" customWidth="1"/>
    <col min="8" max="8" width="3.375" style="57" customWidth="1"/>
    <col min="9" max="9" width="25.375" style="57" customWidth="1"/>
    <col min="10" max="16384" width="11" style="57"/>
  </cols>
  <sheetData>
    <row r="1" spans="1:9" x14ac:dyDescent="0.2">
      <c r="A1" s="57" t="s">
        <v>22</v>
      </c>
      <c r="C1" s="57" t="s">
        <v>23</v>
      </c>
      <c r="E1" s="57" t="s">
        <v>24</v>
      </c>
      <c r="G1" s="57" t="s">
        <v>26</v>
      </c>
      <c r="I1" s="57" t="s">
        <v>74</v>
      </c>
    </row>
    <row r="2" spans="1:9" x14ac:dyDescent="0.2">
      <c r="A2" s="57" t="s">
        <v>21</v>
      </c>
      <c r="C2" s="58" t="s">
        <v>70</v>
      </c>
      <c r="D2" s="58"/>
      <c r="E2" s="57" t="s">
        <v>30</v>
      </c>
      <c r="G2" s="57" t="s">
        <v>25</v>
      </c>
      <c r="I2" s="57" t="s">
        <v>25</v>
      </c>
    </row>
    <row r="3" spans="1:9" x14ac:dyDescent="0.2">
      <c r="A3" s="57" t="s">
        <v>47</v>
      </c>
      <c r="C3" s="59" t="s">
        <v>55</v>
      </c>
      <c r="D3" s="58"/>
      <c r="E3" s="57" t="s">
        <v>36</v>
      </c>
      <c r="G3" s="57" t="s">
        <v>14</v>
      </c>
      <c r="I3" s="57" t="s">
        <v>21</v>
      </c>
    </row>
    <row r="4" spans="1:9" x14ac:dyDescent="0.2">
      <c r="A4" s="57" t="s">
        <v>89</v>
      </c>
      <c r="C4" s="59" t="s">
        <v>106</v>
      </c>
      <c r="D4" s="58"/>
      <c r="E4" s="57" t="s">
        <v>37</v>
      </c>
      <c r="G4" s="57" t="s">
        <v>27</v>
      </c>
      <c r="I4" s="57" t="s">
        <v>76</v>
      </c>
    </row>
    <row r="5" spans="1:9" x14ac:dyDescent="0.2">
      <c r="A5" s="57" t="s">
        <v>35</v>
      </c>
      <c r="C5" s="59" t="s">
        <v>71</v>
      </c>
      <c r="D5" s="58"/>
      <c r="E5" s="57" t="s">
        <v>38</v>
      </c>
      <c r="G5" s="57" t="s">
        <v>13</v>
      </c>
      <c r="I5" s="57" t="s">
        <v>13</v>
      </c>
    </row>
    <row r="6" spans="1:9" x14ac:dyDescent="0.2">
      <c r="A6" s="57" t="s">
        <v>90</v>
      </c>
      <c r="C6" s="59" t="s">
        <v>72</v>
      </c>
      <c r="D6" s="58"/>
      <c r="E6" s="57" t="s">
        <v>41</v>
      </c>
      <c r="I6" s="57" t="s">
        <v>129</v>
      </c>
    </row>
    <row r="7" spans="1:9" x14ac:dyDescent="0.2">
      <c r="A7" s="57" t="s">
        <v>91</v>
      </c>
      <c r="C7" s="59" t="s">
        <v>73</v>
      </c>
      <c r="D7" s="58"/>
      <c r="E7" s="57" t="s">
        <v>77</v>
      </c>
      <c r="I7" s="57" t="s">
        <v>128</v>
      </c>
    </row>
    <row r="8" spans="1:9" x14ac:dyDescent="0.2">
      <c r="A8" s="57" t="s">
        <v>92</v>
      </c>
      <c r="C8" s="59" t="s">
        <v>85</v>
      </c>
      <c r="E8" s="57" t="s">
        <v>78</v>
      </c>
    </row>
    <row r="9" spans="1:9" x14ac:dyDescent="0.2">
      <c r="A9" s="57" t="s">
        <v>93</v>
      </c>
      <c r="C9" s="59" t="s">
        <v>104</v>
      </c>
      <c r="E9" s="57" t="s">
        <v>111</v>
      </c>
    </row>
    <row r="10" spans="1:9" x14ac:dyDescent="0.2">
      <c r="A10" s="57" t="s">
        <v>79</v>
      </c>
      <c r="C10" s="59" t="s">
        <v>105</v>
      </c>
      <c r="E10" s="57" t="s">
        <v>79</v>
      </c>
    </row>
    <row r="11" spans="1:9" x14ac:dyDescent="0.2">
      <c r="A11" s="57" t="s">
        <v>76</v>
      </c>
      <c r="C11" s="59" t="s">
        <v>107</v>
      </c>
      <c r="E11" s="57" t="s">
        <v>80</v>
      </c>
    </row>
    <row r="12" spans="1:9" x14ac:dyDescent="0.2">
      <c r="A12" s="57" t="s">
        <v>94</v>
      </c>
      <c r="C12" s="59" t="s">
        <v>108</v>
      </c>
      <c r="E12" s="57" t="s">
        <v>81</v>
      </c>
    </row>
    <row r="13" spans="1:9" x14ac:dyDescent="0.2">
      <c r="A13" s="57" t="s">
        <v>95</v>
      </c>
      <c r="C13" s="59" t="s">
        <v>109</v>
      </c>
      <c r="E13" s="57" t="s">
        <v>82</v>
      </c>
    </row>
    <row r="14" spans="1:9" x14ac:dyDescent="0.2">
      <c r="A14" s="57" t="s">
        <v>96</v>
      </c>
      <c r="C14" s="59" t="s">
        <v>112</v>
      </c>
      <c r="E14" s="57" t="s">
        <v>83</v>
      </c>
    </row>
    <row r="15" spans="1:9" x14ac:dyDescent="0.2">
      <c r="A15" s="57" t="s">
        <v>44</v>
      </c>
      <c r="C15" s="59" t="s">
        <v>113</v>
      </c>
      <c r="E15" s="57" t="s">
        <v>84</v>
      </c>
    </row>
    <row r="16" spans="1:9" x14ac:dyDescent="0.2">
      <c r="A16" s="57" t="s">
        <v>97</v>
      </c>
      <c r="C16" s="59" t="s">
        <v>118</v>
      </c>
      <c r="E16" s="57" t="s">
        <v>110</v>
      </c>
    </row>
    <row r="17" spans="1:5" x14ac:dyDescent="0.2">
      <c r="A17" s="57" t="s">
        <v>25</v>
      </c>
      <c r="C17" s="59" t="s">
        <v>119</v>
      </c>
      <c r="E17" s="57" t="s">
        <v>86</v>
      </c>
    </row>
    <row r="18" spans="1:5" x14ac:dyDescent="0.2">
      <c r="A18" s="57" t="s">
        <v>51</v>
      </c>
      <c r="C18" s="59" t="s">
        <v>122</v>
      </c>
      <c r="E18" s="57" t="s">
        <v>114</v>
      </c>
    </row>
    <row r="19" spans="1:5" x14ac:dyDescent="0.2">
      <c r="A19" s="57" t="s">
        <v>49</v>
      </c>
      <c r="E19" s="57" t="s">
        <v>121</v>
      </c>
    </row>
    <row r="20" spans="1:5" x14ac:dyDescent="0.2">
      <c r="A20" s="57" t="s">
        <v>46</v>
      </c>
      <c r="E20" s="57" t="s">
        <v>122</v>
      </c>
    </row>
    <row r="21" spans="1:5" x14ac:dyDescent="0.2">
      <c r="A21" s="57" t="s">
        <v>52</v>
      </c>
      <c r="E21" s="57" t="s">
        <v>123</v>
      </c>
    </row>
    <row r="22" spans="1:5" x14ac:dyDescent="0.2">
      <c r="A22" s="57" t="s">
        <v>45</v>
      </c>
      <c r="E22" s="57" t="s">
        <v>125</v>
      </c>
    </row>
    <row r="23" spans="1:5" x14ac:dyDescent="0.2">
      <c r="A23" s="57" t="s">
        <v>48</v>
      </c>
    </row>
    <row r="24" spans="1:5" x14ac:dyDescent="0.2">
      <c r="A24" s="57" t="s">
        <v>98</v>
      </c>
    </row>
    <row r="25" spans="1:5" x14ac:dyDescent="0.2">
      <c r="A25" s="57" t="s">
        <v>99</v>
      </c>
    </row>
    <row r="26" spans="1:5" x14ac:dyDescent="0.2">
      <c r="A26" s="57" t="s">
        <v>100</v>
      </c>
    </row>
    <row r="27" spans="1:5" x14ac:dyDescent="0.2">
      <c r="A27" s="57" t="s">
        <v>101</v>
      </c>
    </row>
    <row r="28" spans="1:5" x14ac:dyDescent="0.2">
      <c r="A28" s="57" t="s">
        <v>50</v>
      </c>
    </row>
    <row r="29" spans="1:5" x14ac:dyDescent="0.2">
      <c r="A29" s="57" t="s">
        <v>34</v>
      </c>
    </row>
    <row r="30" spans="1:5" x14ac:dyDescent="0.2">
      <c r="A30" s="57" t="s">
        <v>102</v>
      </c>
    </row>
    <row r="31" spans="1:5" x14ac:dyDescent="0.2">
      <c r="A31" s="57" t="s">
        <v>115</v>
      </c>
    </row>
    <row r="32" spans="1:5" x14ac:dyDescent="0.2">
      <c r="A32" s="57" t="s">
        <v>117</v>
      </c>
    </row>
    <row r="33" spans="1:1" x14ac:dyDescent="0.2">
      <c r="A33" s="57" t="s">
        <v>120</v>
      </c>
    </row>
    <row r="34" spans="1:1" x14ac:dyDescent="0.2">
      <c r="A34" s="57" t="s">
        <v>124</v>
      </c>
    </row>
    <row r="35" spans="1:1" x14ac:dyDescent="0.2">
      <c r="A35" s="57" t="s">
        <v>76</v>
      </c>
    </row>
    <row r="36" spans="1:1" x14ac:dyDescent="0.2">
      <c r="A36" s="57" t="s">
        <v>128</v>
      </c>
    </row>
    <row r="37" spans="1:1" x14ac:dyDescent="0.2">
      <c r="A37" s="57" t="s">
        <v>129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Cmd-Prev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Maurice</dc:creator>
  <cp:lastModifiedBy>master0303</cp:lastModifiedBy>
  <cp:lastPrinted>2019-10-10T20:13:10Z</cp:lastPrinted>
  <dcterms:created xsi:type="dcterms:W3CDTF">2019-09-29T16:54:48Z</dcterms:created>
  <dcterms:modified xsi:type="dcterms:W3CDTF">2019-10-10T20:16:43Z</dcterms:modified>
</cp:coreProperties>
</file>