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14505" yWindow="45" windowWidth="14310" windowHeight="12930" firstSheet="2" activeTab="5"/>
  </bookViews>
  <sheets>
    <sheet name="Lundi" sheetId="5" r:id="rId1"/>
    <sheet name="Mardi" sheetId="25" r:id="rId2"/>
    <sheet name="Mercredi" sheetId="22" r:id="rId3"/>
    <sheet name="Jeudi" sheetId="23" r:id="rId4"/>
    <sheet name="Vendredi" sheetId="26" r:id="rId5"/>
    <sheet name="bilan semaine" sheetId="4" r:id="rId6"/>
    <sheet name="Feuil1" sheetId="27" r:id="rId7"/>
  </sheets>
  <definedNames>
    <definedName name="JCO10SC">Jeudi!$F$107</definedName>
    <definedName name="JCO10SCH">Jeudi!$F$113</definedName>
    <definedName name="JCO15FB">Jeudi!$F$65</definedName>
    <definedName name="JCO15FC">Jeudi!$F$39</definedName>
    <definedName name="JCO15FCH">Jeudi!$F$75</definedName>
    <definedName name="JCO15SB">Jeudi!$F$132</definedName>
    <definedName name="JCO15SC">Jeudi!$F$123</definedName>
    <definedName name="JCO15SCH">Jeudi!$F$143</definedName>
    <definedName name="JCO15SP">Jeudi!$F$153</definedName>
    <definedName name="JCO20FC">Jeudi!$F$50</definedName>
    <definedName name="JCO5FB">Jeudi!$F$57</definedName>
    <definedName name="JCO5FC">Jeudi!$F$14</definedName>
    <definedName name="JCO5FCH">Jeudi!$F$70</definedName>
    <definedName name="JCP10SC">Jeudi!$G$107</definedName>
    <definedName name="JCP10SCH">Jeudi!$G$113</definedName>
    <definedName name="JCP15FB">Jeudi!$G$65</definedName>
    <definedName name="JCP15FC">Jeudi!$G$39</definedName>
    <definedName name="JCP15FCH">Jeudi!$G$75</definedName>
    <definedName name="JCP15SB">Jeudi!$G$132</definedName>
    <definedName name="JCP15sc">Jeudi!$G$123</definedName>
    <definedName name="JCP15SCH">Jeudi!$G$143</definedName>
    <definedName name="JCP15SP">Jeudi!$G$153</definedName>
    <definedName name="JCP20FC">Jeudi!$G$50</definedName>
    <definedName name="JCP5FB">Jeudi!$G$57</definedName>
    <definedName name="JCP5FC">Jeudi!$G$14</definedName>
    <definedName name="JCP5FCH">Jeudi!$G$70</definedName>
    <definedName name="JH10SC">Jeudi!$E$107</definedName>
    <definedName name="JH10SCH">Jeudi!$E$113</definedName>
    <definedName name="JH15FB">Jeudi!$E$65</definedName>
    <definedName name="JH15FC">Jeudi!$E$39</definedName>
    <definedName name="JH15FCH">Jeudi!$E$75</definedName>
    <definedName name="JH15SB">Jeudi!$E$132</definedName>
    <definedName name="JH15SC">Jeudi!$E$123</definedName>
    <definedName name="JH15SCH">Jeudi!$E$143</definedName>
    <definedName name="JH15SP">Jeudi!$E$153</definedName>
    <definedName name="JH20FC">Jeudi!$E$50</definedName>
    <definedName name="JH5FB">Jeudi!$E$57</definedName>
    <definedName name="JH5FC">Jeudi!$E$14</definedName>
    <definedName name="JH5FCH">Jeudi!$E$70</definedName>
    <definedName name="JM10SC">Jeudi!$D$107</definedName>
    <definedName name="JM10SCH">Jeudi!$D$113</definedName>
    <definedName name="JM15FB">Jeudi!$D$65</definedName>
    <definedName name="JM15FC">Jeudi!$D$39</definedName>
    <definedName name="JM15FCH">Jeudi!$D$75</definedName>
    <definedName name="JM15SB">Jeudi!$D$132</definedName>
    <definedName name="JM15SC">Jeudi!$D$123</definedName>
    <definedName name="JM15SCH">Jeudi!$D$143</definedName>
    <definedName name="JM15SP">Jeudi!$D$153</definedName>
    <definedName name="JM20FC">Jeudi!$D$50</definedName>
    <definedName name="JM5FB">Jeudi!$D$57</definedName>
    <definedName name="JM5FC">Jeudi!$D$14</definedName>
    <definedName name="JM5FCH">Jeudi!$D$70</definedName>
    <definedName name="JP10SC">Jeudi!$H$107</definedName>
    <definedName name="JP10SCH">Jeudi!$H$113</definedName>
    <definedName name="JP15FB">Jeudi!$H$65</definedName>
    <definedName name="JP15FC">Jeudi!$H$39</definedName>
    <definedName name="JP15FCH">Jeudi!$H$75</definedName>
    <definedName name="JP15SB">Jeudi!$H$132</definedName>
    <definedName name="JP15SC">Jeudi!$H$123</definedName>
    <definedName name="JP15SCH">Jeudi!$H$143</definedName>
    <definedName name="JP15SP">Jeudi!$H$153</definedName>
    <definedName name="JP20FC">Jeudi!$H$50</definedName>
    <definedName name="JP5FB">Jeudi!$H$57</definedName>
    <definedName name="JP5FC">Jeudi!$H$14</definedName>
    <definedName name="JP5FCH">Jeudi!$H$70</definedName>
    <definedName name="JVO15FB">Jeudi!$F$65</definedName>
    <definedName name="LCO10SB">Lundi!$F$114</definedName>
    <definedName name="LCO10SC">Lundi!$F$110</definedName>
    <definedName name="LCO15FB">Lundi!$F$67</definedName>
    <definedName name="LCO15FC">Lundi!$F$40</definedName>
    <definedName name="LCO15FCH">Lundi!$F$77</definedName>
    <definedName name="LCO15SB">Lundi!$F$131</definedName>
    <definedName name="LCO15SBCP">Lundi!$F$136</definedName>
    <definedName name="LCO15SC">Lundi!$F$126</definedName>
    <definedName name="LCO15SCH">Lundi!$F$142</definedName>
    <definedName name="LCO15SH">Lundi!$F$145</definedName>
    <definedName name="LCO15SP">Lundi!$F$150</definedName>
    <definedName name="LCO20FB">Lundi!$F$69</definedName>
    <definedName name="LCO20FC">Lundi!$F$52</definedName>
    <definedName name="LCO20SC">Lundi!$F$161</definedName>
    <definedName name="LCO5FB">Lundi!$F$59</definedName>
    <definedName name="LCO5FC">Lundi!$F$15</definedName>
    <definedName name="LCO5FCH">Lundi!$F$72</definedName>
    <definedName name="LCO5SB">Lundi!$F$94</definedName>
    <definedName name="LCO5SBCP">Lundi!$F$100</definedName>
    <definedName name="LCO5SC">Lundi!$F$88</definedName>
    <definedName name="LCO5SCH">Lundi!$F$106</definedName>
    <definedName name="LCOV">Lundi!$F$79</definedName>
    <definedName name="LCP10SC">Lundi!$G$110</definedName>
    <definedName name="LCP15FB">Lundi!$G$67</definedName>
    <definedName name="LCP15FC">Lundi!$G$40</definedName>
    <definedName name="LCP15FCH">Lundi!$G$77</definedName>
    <definedName name="LCP15SB">Lundi!$G$131</definedName>
    <definedName name="LCP15SBCP">Lundi!$G$136</definedName>
    <definedName name="LCP15SC">Lundi!$G$126</definedName>
    <definedName name="LCP15SCH">Lundi!$G$142</definedName>
    <definedName name="LCP15SH">Lundi!$G$145</definedName>
    <definedName name="LCP15Sp">Lundi!$G$150</definedName>
    <definedName name="LCP20FB">Lundi!$G$69</definedName>
    <definedName name="LCP20FC">Lundi!$G$52</definedName>
    <definedName name="LCP20SC">Lundi!$G$161</definedName>
    <definedName name="LCP5FB">Lundi!$G$59</definedName>
    <definedName name="LCP5FC">Lundi!$G$15</definedName>
    <definedName name="LCP5FCH">Lundi!$G$72</definedName>
    <definedName name="LCP5SB">Lundi!$G$94</definedName>
    <definedName name="LCP5SBCP">Lundi!$G$100</definedName>
    <definedName name="LCP5SC">Lundi!$G$88</definedName>
    <definedName name="LCP5SCH">Lundi!$G$106</definedName>
    <definedName name="LCPV">Lundi!$G$79</definedName>
    <definedName name="LH10SB">Lundi!$E$113</definedName>
    <definedName name="LH10SC">Lundi!$E$110</definedName>
    <definedName name="LH15FB">Lundi!$E$67</definedName>
    <definedName name="LH15FC">Lundi!$E$40</definedName>
    <definedName name="LH15FCH">Lundi!$E$77</definedName>
    <definedName name="LH15SB">Lundi!$E$131</definedName>
    <definedName name="LH15SBCP">Lundi!$E$136</definedName>
    <definedName name="LH15SC">Lundi!$E$126</definedName>
    <definedName name="LH15SCH">Lundi!$E$142</definedName>
    <definedName name="LH15SH">Lundi!$E$145</definedName>
    <definedName name="LH15SP">Lundi!$E$150</definedName>
    <definedName name="LH20FB">Lundi!$E$69</definedName>
    <definedName name="LH20FC">Lundi!$E$52</definedName>
    <definedName name="LH20SC">Lundi!$E$161</definedName>
    <definedName name="LH5FB">Lundi!$E$59</definedName>
    <definedName name="LH5FC">Lundi!$E$15</definedName>
    <definedName name="LH5FCH">Lundi!$E$72</definedName>
    <definedName name="LH5SB">Lundi!$E$94</definedName>
    <definedName name="LH5SBCP">Lundi!$E$100</definedName>
    <definedName name="LH5SC">Lundi!$E$88</definedName>
    <definedName name="LH5SCH">Lundi!$E$106</definedName>
    <definedName name="LHV">Lundi!$E$79</definedName>
    <definedName name="LM10SB">Lundi!$D$113</definedName>
    <definedName name="LM10SC">Lundi!$D$110</definedName>
    <definedName name="LM15FB">Lundi!$D$67</definedName>
    <definedName name="LM15FC">Lundi!$D$40</definedName>
    <definedName name="LM15FCH">Lundi!$D$77</definedName>
    <definedName name="LM15SB">Lundi!$D$131</definedName>
    <definedName name="LM15SBCP">Lundi!$D$136</definedName>
    <definedName name="LM15SC">Lundi!$D$126</definedName>
    <definedName name="LM15SCH">Lundi!$D$142</definedName>
    <definedName name="LM15SH">Lundi!$D$145</definedName>
    <definedName name="LM15SP">Lundi!$D$150</definedName>
    <definedName name="LM20FB">Lundi!$D$69</definedName>
    <definedName name="LM20FC">Lundi!$D$52</definedName>
    <definedName name="LM20SC">Lundi!$D$161</definedName>
    <definedName name="LM5CH">Lundi!$D$72</definedName>
    <definedName name="LM5FB">Lundi!$D$59</definedName>
    <definedName name="LM5FC">Lundi!$D$15</definedName>
    <definedName name="LM5FCH">Lundi!$D$72</definedName>
    <definedName name="LM5SB">Lundi!$D$94</definedName>
    <definedName name="LM5SBCP">Lundi!$D$100</definedName>
    <definedName name="LM5SC">Lundi!$D$88</definedName>
    <definedName name="LM5SCH">Lundi!$D$106</definedName>
    <definedName name="LMV">Lundi!$D$79</definedName>
    <definedName name="LP10SB">Lundi!$G$114</definedName>
    <definedName name="LP10SC">Lundi!$H$110</definedName>
    <definedName name="LP15FB">Lundi!$H$67</definedName>
    <definedName name="LP15FC">Lundi!$H$40</definedName>
    <definedName name="LP15FCH">Lundi!$H$77</definedName>
    <definedName name="LP15SB">Lundi!$H$131</definedName>
    <definedName name="LP15SBCP">Lundi!$H$136</definedName>
    <definedName name="LP15SC">Lundi!$H$126</definedName>
    <definedName name="LP15SCH">Lundi!$H$142</definedName>
    <definedName name="LP15SH">Lundi!$H$145</definedName>
    <definedName name="LP15SP">Lundi!$H$150</definedName>
    <definedName name="LP20FB">Lundi!$H$69</definedName>
    <definedName name="LP20FC">Lundi!$H$52</definedName>
    <definedName name="LP20SC">Lundi!$H$161</definedName>
    <definedName name="LP5FB">Lundi!$H$59</definedName>
    <definedName name="LP5FC">Lundi!$H$15</definedName>
    <definedName name="LP5FCH">Lundi!$H$72</definedName>
    <definedName name="LP5SB">Lundi!$H$94</definedName>
    <definedName name="LP5SBCP">Lundi!$H$100</definedName>
    <definedName name="LP5SC">Lundi!$H$88</definedName>
    <definedName name="LP5SCH">Lundi!$H$106</definedName>
    <definedName name="LPV">Lundi!$H$79</definedName>
    <definedName name="MaCO10DC">Mardi!$F$103</definedName>
    <definedName name="MaCO10SB">Mardi!$F$106</definedName>
    <definedName name="MaCO10SCH">Mardi!$F$109</definedName>
    <definedName name="MaCO15FB">Mardi!$F$61</definedName>
    <definedName name="MaCO15FC">Mardi!$F$35</definedName>
    <definedName name="MaCO15FCH">Mardi!$F$71</definedName>
    <definedName name="MaCO15SB">Mardi!$F$124</definedName>
    <definedName name="MaCO15SBCP">Mardi!$F$133</definedName>
    <definedName name="MaCO15SC">Mardi!$F$119</definedName>
    <definedName name="MaCO15SCH">Mardi!$F$139</definedName>
    <definedName name="MaCO15SH">Mardi!$F$142</definedName>
    <definedName name="MaCO15SP">Mardi!$F$147</definedName>
    <definedName name="MaCO20FB">Mardi!$F$63</definedName>
    <definedName name="MaCO20FC">Mardi!$F$46</definedName>
    <definedName name="MaCO20SC">Mardi!$F$158</definedName>
    <definedName name="MaCO20SP">Mardi!$F$164</definedName>
    <definedName name="MaCO5149S">Mardi!$F$167</definedName>
    <definedName name="MaCO5FB">Mardi!$F$53</definedName>
    <definedName name="MaCO5FC">Mardi!$F$13</definedName>
    <definedName name="MaCO5FCH">Mardi!$F$66</definedName>
    <definedName name="MaCO5SB">Mardi!$F$88</definedName>
    <definedName name="MaCO5SBCP">Mardi!$F$94</definedName>
    <definedName name="MaCO5SC">Mardi!$F$82</definedName>
    <definedName name="MaCO5SCH">Mardi!$F$100</definedName>
    <definedName name="MaCOV">Mardi!$F$73</definedName>
    <definedName name="MaCP10SB">Mardi!$G$106</definedName>
    <definedName name="MaCP10SC">Mardi!$G$103</definedName>
    <definedName name="MaCP10SCH">Mardi!$G$109</definedName>
    <definedName name="MaCP15FB">Mardi!$G$61</definedName>
    <definedName name="MaCP15FC">Mardi!$G$35</definedName>
    <definedName name="MaCP15FCH">Mardi!$G$71</definedName>
    <definedName name="MaCP15SB">Mardi!$G$124</definedName>
    <definedName name="MaCP15SBCP">Mardi!$G$133</definedName>
    <definedName name="MaCP15SC">Mardi!$G$119</definedName>
    <definedName name="MaCP15SCH">Mardi!$G$139</definedName>
    <definedName name="MaCP15SH">Mardi!$G$142</definedName>
    <definedName name="MaCP15SP">Mardi!$G$147</definedName>
    <definedName name="MaCP20FB">Mardi!$G$63</definedName>
    <definedName name="MaCP20FC">Mardi!$G$46</definedName>
    <definedName name="MaCP20SC">Mardi!$G$158</definedName>
    <definedName name="MaCP20SP">Mardi!$G$164</definedName>
    <definedName name="MaCP5149S">Mardi!$G$167</definedName>
    <definedName name="MaCP5FB">Mardi!$G$53</definedName>
    <definedName name="MaCP5FC">Mardi!$G$13</definedName>
    <definedName name="MaCP5FCH">Mardi!$G$66</definedName>
    <definedName name="MaCP5SB">Mardi!$G$88</definedName>
    <definedName name="MaCP5SBCP">Mardi!$G$94</definedName>
    <definedName name="MaCP5SC">Mardi!$G$82</definedName>
    <definedName name="MaCP5SCH">Mardi!$G$100</definedName>
    <definedName name="MaCPV">Mardi!$G$73</definedName>
    <definedName name="MaH10SB">Mardi!$E$106</definedName>
    <definedName name="MaH10SC">Mardi!$E$103</definedName>
    <definedName name="MaH10SCH">Mardi!$E$109</definedName>
    <definedName name="MaH15FB">Mardi!$E$61</definedName>
    <definedName name="MaH15FC">Mardi!$E$35</definedName>
    <definedName name="MaH15FCH">Mardi!$E$71</definedName>
    <definedName name="MaH15SB">Mardi!$E$124</definedName>
    <definedName name="MaH15SBCP">Mardi!$E$133</definedName>
    <definedName name="MaH15SC">Mardi!$E$119</definedName>
    <definedName name="MaH15SCH">Mardi!$E$139</definedName>
    <definedName name="MaH15SH">Mardi!$E$142</definedName>
    <definedName name="MaH15SP">Mardi!$E$147</definedName>
    <definedName name="MaH20FB">Mardi!$E$63</definedName>
    <definedName name="MaH20FC">Mardi!$E$46</definedName>
    <definedName name="MaH20SC">Mardi!$E$158</definedName>
    <definedName name="MaH20SP">Mardi!$E$164</definedName>
    <definedName name="MaH5149S">Mardi!$E$167</definedName>
    <definedName name="MaH5FB">Mardi!$E$53</definedName>
    <definedName name="MaH5FC">Mardi!$E$13</definedName>
    <definedName name="MaH5FCH">Mardi!$E$66</definedName>
    <definedName name="MaH5SB">Mardi!$E$88</definedName>
    <definedName name="MaH5SBCP">Mardi!$E$94</definedName>
    <definedName name="MaH5SC">Mardi!$E$82</definedName>
    <definedName name="MaH5SCH">Mardi!$E$100</definedName>
    <definedName name="MaHV">Mardi!$E$73</definedName>
    <definedName name="MaM10SB">Mardi!$D$106</definedName>
    <definedName name="MaM10SC">Mardi!$D$103</definedName>
    <definedName name="MaM10SCH">Mardi!$D$109</definedName>
    <definedName name="MaM15FB">Mardi!$D$61</definedName>
    <definedName name="MaM15FC">Mardi!$D$35</definedName>
    <definedName name="MaM15FCH">Mardi!$D$71</definedName>
    <definedName name="MaM15SB">Mardi!$D$124</definedName>
    <definedName name="MaM15SBCP">Mardi!$D$133</definedName>
    <definedName name="MaM15SC">Mardi!$D$119</definedName>
    <definedName name="MaM15SCH">Mardi!$D$139</definedName>
    <definedName name="MaM15SH">Mardi!$D$142</definedName>
    <definedName name="MaM15SP">Mardi!$D$147</definedName>
    <definedName name="MaM20FB">Mardi!$D$63</definedName>
    <definedName name="MaM20FC">Mardi!$D$46</definedName>
    <definedName name="MaM20SC">Mardi!$D$158</definedName>
    <definedName name="MaM20SP">Mardi!$D$164</definedName>
    <definedName name="MaM5149S">Mardi!$D$167</definedName>
    <definedName name="MaM5FB">Mardi!$D$53</definedName>
    <definedName name="MaM5FC">Mardi!$D$13</definedName>
    <definedName name="MaM5FCH">Mardi!$D$66</definedName>
    <definedName name="MaM5SB">Mardi!$D$88</definedName>
    <definedName name="MaM5SBCP">Mardi!$D$94</definedName>
    <definedName name="MaM5SC">Mardi!$D$82</definedName>
    <definedName name="MaM5SCH">Mardi!$D$100</definedName>
    <definedName name="MaMV">Mardi!$D$73</definedName>
    <definedName name="MaP10SB">Mardi!$H$106</definedName>
    <definedName name="MaP10SC">Mardi!$H$103</definedName>
    <definedName name="MaP10SCH">Mardi!$H$109</definedName>
    <definedName name="MaP15FB">Mardi!$H$61</definedName>
    <definedName name="MaP15FC">Mardi!$H$35</definedName>
    <definedName name="MaP15FCH">Mardi!$H$71</definedName>
    <definedName name="MaP15SB">Mardi!$H$124</definedName>
    <definedName name="MaP15SBCP">Mardi!$H$133</definedName>
    <definedName name="MaP15SC">Mardi!$H$119</definedName>
    <definedName name="MaP15SCH">Mardi!$H$139</definedName>
    <definedName name="MaP15SH">Mardi!$H$142</definedName>
    <definedName name="MaP15SP">Mardi!$H$147</definedName>
    <definedName name="MaP20FB">Mardi!$H$63</definedName>
    <definedName name="MaP20FC">Mardi!$H$46</definedName>
    <definedName name="MaP20SC">Mardi!$H$158</definedName>
    <definedName name="MaP20SP">Mardi!$H$164</definedName>
    <definedName name="MaP5149S">Mardi!$H$167</definedName>
    <definedName name="MaP5FB">Mardi!$H$53</definedName>
    <definedName name="MaP5FC">Mardi!$H$13</definedName>
    <definedName name="MaP5FCH">Mardi!$H$66</definedName>
    <definedName name="MaP5SB">Mardi!$H$88</definedName>
    <definedName name="MaP5SBCP">Mardi!$H$94</definedName>
    <definedName name="MaP5SC">Mardi!$H$82</definedName>
    <definedName name="MaP5SCH">Mardi!$H$100</definedName>
    <definedName name="MaPV">Mardi!$H$73</definedName>
    <definedName name="MeCO10SC">Mercredi!$F$104</definedName>
    <definedName name="MeCO15FB">Mercredi!$F$62</definedName>
    <definedName name="MeCO15FC">Mercredi!$F$36</definedName>
    <definedName name="MeCO15FCH">Mercredi!$F$72</definedName>
    <definedName name="MeCO15SC">Mercredi!$F$120</definedName>
    <definedName name="MeCO20FB">Mercredi!$F$64</definedName>
    <definedName name="MeCO20FC">Mercredi!$F$47</definedName>
    <definedName name="MeCO20SC">Mercredi!$F$155</definedName>
    <definedName name="MeCO5FB">Mercredi!$F$54</definedName>
    <definedName name="MeCO5FC">Mercredi!$F$14</definedName>
    <definedName name="MeCO5FCH">Mercredi!$F$67</definedName>
    <definedName name="MeCO5SCH">Mercredi!$F$101</definedName>
    <definedName name="MeCOV">Mercredi!$F$74</definedName>
    <definedName name="MeCP10SC">Mercredi!$G$104</definedName>
    <definedName name="MeCP15FB">Mercredi!$G$62</definedName>
    <definedName name="MeCP15FC">Mercredi!$G$36</definedName>
    <definedName name="MeCP15FCH">Mercredi!$G$72</definedName>
    <definedName name="MeCP15SC">Mercredi!$G$120</definedName>
    <definedName name="MeCP20FB">Mercredi!$G$64</definedName>
    <definedName name="MeCP20FC">Mercredi!$G$47</definedName>
    <definedName name="MeCP20SC">Mercredi!$G$155</definedName>
    <definedName name="MeCP5FB">Mercredi!$G$54</definedName>
    <definedName name="MeCP5FC">Mercredi!$D$14</definedName>
    <definedName name="MeCP5FCH">Mercredi!$G$67</definedName>
    <definedName name="MeCP5SCH">Mercredi!$G$101</definedName>
    <definedName name="MeCPV">Mercredi!$G$74</definedName>
    <definedName name="MeH10SC">Mercredi!$E$104</definedName>
    <definedName name="MeH15FB">Mercredi!$E$62</definedName>
    <definedName name="MeH15FC">Mercredi!$E$36</definedName>
    <definedName name="MeH15FCH">Mercredi!$E$72</definedName>
    <definedName name="MeH15SC">Mercredi!$E$120</definedName>
    <definedName name="MeH20FB">Mercredi!$E$64</definedName>
    <definedName name="MeH20FC">Mercredi!$E$47</definedName>
    <definedName name="MeH20SC">Mercredi!$E$155</definedName>
    <definedName name="MeH5FB">Mercredi!$E$54</definedName>
    <definedName name="MeH5FC">Mercredi!$E$14</definedName>
    <definedName name="MeH5FCH">Mercredi!$E$67</definedName>
    <definedName name="MeH5SCH">Mercredi!$E$101</definedName>
    <definedName name="MeHV">Mercredi!$E$74</definedName>
    <definedName name="MeM10sc">Mercredi!$D$104</definedName>
    <definedName name="MeM15FB">Mercredi!$D$62</definedName>
    <definedName name="MeM15FC">Mercredi!$D$36</definedName>
    <definedName name="MeM15FCH">Mercredi!$D$72</definedName>
    <definedName name="MeM15SC">Mercredi!$D$144</definedName>
    <definedName name="MeM15SP">Mercredi!$D$144</definedName>
    <definedName name="MeM20FB">Mercredi!$E$64</definedName>
    <definedName name="MeM20FC">Mercredi!$D$47</definedName>
    <definedName name="MeM20SC">Mercredi!$D$155</definedName>
    <definedName name="MeM5FB">Mercredi!$D$54</definedName>
    <definedName name="MeM5FC">Mercredi!$D$14</definedName>
    <definedName name="MeM5FCH">Mercredi!$D$67</definedName>
    <definedName name="MeM5SC">Mercredi!$D$83</definedName>
    <definedName name="MeM5SCH">Mercredi!$D$101</definedName>
    <definedName name="MeMV">Mercredi!$D$74</definedName>
    <definedName name="MeP10sc">Mercredi!$H$104</definedName>
    <definedName name="MeP15FB">Mercredi!$H$62</definedName>
    <definedName name="MeP15FC">Mercredi!$H$36</definedName>
    <definedName name="MeP15FCH">Mercredi!$H$72</definedName>
    <definedName name="MeP15sc">Mercredi!$H$120</definedName>
    <definedName name="MeP20FB">Mercredi!$H$64</definedName>
    <definedName name="MeP20FC">Mercredi!$H$47</definedName>
    <definedName name="MeP20SC">Mercredi!$H$155</definedName>
    <definedName name="MeP5FB">Mercredi!$H$54</definedName>
    <definedName name="MeP5FC">Mercredi!$D$14</definedName>
    <definedName name="MeP5FCH">Mercredi!$H$67</definedName>
    <definedName name="MeP5SCH">Mercredi!$H$101</definedName>
    <definedName name="MePV">Mercredi!$H$74</definedName>
    <definedName name="MH5SCH">Mercredi!$E$101</definedName>
    <definedName name="MM5SCH">Mercredi!$D$101</definedName>
    <definedName name="MP5SCH">Mercredi!$H$101</definedName>
    <definedName name="V20SP">Vendredi!$D$176</definedName>
    <definedName name="VCo10SCh">Vendredi!$F$119</definedName>
    <definedName name="VCO15FB">Vendredi!$F$69</definedName>
    <definedName name="VCO15FC">Vendredi!$F$41</definedName>
    <definedName name="VCO15FCH">Vendredi!$F$81</definedName>
    <definedName name="VCO15SC">Vendredi!$F$130</definedName>
    <definedName name="VCO20FC">Vendredi!$F$54</definedName>
    <definedName name="VCO20SC">Vendredi!$F$165</definedName>
    <definedName name="VCO20SP">Vendredi!$F$176</definedName>
    <definedName name="VCO5FB">Vendredi!$F$60</definedName>
    <definedName name="VCO5FC">Vendredi!$F$16</definedName>
    <definedName name="VCO5FCH">Vendredi!$F$75</definedName>
    <definedName name="VCOV">Vendredi!$F$83</definedName>
    <definedName name="VCP10SC">Vendredi!$F$119</definedName>
    <definedName name="VCP10SCH">Vendredi!$G$119</definedName>
    <definedName name="VCP15FB">Vendredi!$G$69</definedName>
    <definedName name="VCP15FC">Vendredi!$G$41</definedName>
    <definedName name="VCP15FCH">Vendredi!$G$81</definedName>
    <definedName name="VCP15SC">Vendredi!$G$130</definedName>
    <definedName name="VCP20FC">Vendredi!$G$54</definedName>
    <definedName name="VCP20SC">Vendredi!$G$165</definedName>
    <definedName name="VCP20SP">Vendredi!$G$176</definedName>
    <definedName name="VCP5FB">Vendredi!$G$60</definedName>
    <definedName name="VCP5FC">Vendredi!$G$16</definedName>
    <definedName name="VCP5FCH">Vendredi!$G$75</definedName>
    <definedName name="VCPV">Vendredi!$G$83</definedName>
    <definedName name="VH10SCH">Vendredi!$E$119</definedName>
    <definedName name="VH15FB">Vendredi!$E$69</definedName>
    <definedName name="VH15FC">Vendredi!$E$41</definedName>
    <definedName name="VH15FCH">Vendredi!$E$81</definedName>
    <definedName name="VH15Sc">Vendredi!$E$130</definedName>
    <definedName name="VH20FC">Vendredi!$E$54</definedName>
    <definedName name="VH20SC">Vendredi!$E$165</definedName>
    <definedName name="VH20SP">Vendredi!$E$176</definedName>
    <definedName name="VH5FB">Vendredi!$E$60</definedName>
    <definedName name="VH5FC">Vendredi!$E$16</definedName>
    <definedName name="VH5FCH">Vendredi!$E$75</definedName>
    <definedName name="VHV">Vendredi!$E$83</definedName>
    <definedName name="VM10Sch">Vendredi!$D$119</definedName>
    <definedName name="VM15FB">Vendredi!$D$69</definedName>
    <definedName name="VM15FC">Vendredi!$D$41</definedName>
    <definedName name="VM15FCH">Vendredi!$D$81</definedName>
    <definedName name="VM15SC">Vendredi!$D$130</definedName>
    <definedName name="VM20FC">Vendredi!$D$54</definedName>
    <definedName name="VM20SC">Vendredi!$D$165</definedName>
    <definedName name="VM20SP">Vendredi!$D$176</definedName>
    <definedName name="VM5FB">Vendredi!$D$60</definedName>
    <definedName name="VM5FC">Vendredi!$D$16</definedName>
    <definedName name="VM5FCH">Vendredi!$D$75</definedName>
    <definedName name="VMV">Vendredi!$D$83</definedName>
    <definedName name="VP10SCH">Vendredi!$H$119</definedName>
    <definedName name="VP110SCH">Vendredi!$H$119</definedName>
    <definedName name="VP15FB">Vendredi!$H$69</definedName>
    <definedName name="VP15FC">Vendredi!$H$41</definedName>
    <definedName name="VP15FCH">Vendredi!$H$81</definedName>
    <definedName name="VP15SC">Vendredi!$H$130</definedName>
    <definedName name="VP20FC">Vendredi!$H$54</definedName>
    <definedName name="VP20Sc">Vendredi!$H$165</definedName>
    <definedName name="VP20SP">Vendredi!$H$176</definedName>
    <definedName name="VP5FB">Vendredi!$H$60</definedName>
    <definedName name="VP5FC">Vendredi!$H$16</definedName>
    <definedName name="VP5FCH">Vendredi!$H$75</definedName>
    <definedName name="VPV">Vendredi!$H$83</definedName>
    <definedName name="_xlnm.Print_Area" localSheetId="5">'bilan semaine'!$A$1:$G$152</definedName>
    <definedName name="_xlnm.Print_Area" localSheetId="3">Jeudi!$A$1:$I$173</definedName>
    <definedName name="_xlnm.Print_Area" localSheetId="0">Lundi!$A$1:$I$170</definedName>
    <definedName name="_xlnm.Print_Area" localSheetId="2">Mercredi!$A$1:$I$155</definedName>
    <definedName name="_xlnm.Print_Area" localSheetId="4">Vendredi!$A$1:$I$179</definedName>
  </definedNames>
  <calcPr calcId="152511"/>
</workbook>
</file>

<file path=xl/calcChain.xml><?xml version="1.0" encoding="utf-8"?>
<calcChain xmlns="http://schemas.openxmlformats.org/spreadsheetml/2006/main">
  <c r="D55" i="4" l="1"/>
  <c r="D46" i="25"/>
  <c r="H161" i="5" l="1"/>
  <c r="F161" i="5"/>
  <c r="G131" i="4"/>
  <c r="F131" i="4"/>
  <c r="E131" i="4"/>
  <c r="D131" i="4"/>
  <c r="E101" i="22" l="1"/>
  <c r="G151" i="4" l="1"/>
  <c r="F151" i="4"/>
  <c r="E151" i="4"/>
  <c r="D151" i="4"/>
  <c r="C151" i="4"/>
  <c r="G150" i="4"/>
  <c r="F150" i="4"/>
  <c r="E150" i="4"/>
  <c r="D150" i="4"/>
  <c r="C150" i="4"/>
  <c r="G149" i="4"/>
  <c r="F149" i="4"/>
  <c r="E149" i="4"/>
  <c r="D149" i="4"/>
  <c r="C149" i="4"/>
  <c r="G147" i="4"/>
  <c r="F147" i="4"/>
  <c r="E147" i="4"/>
  <c r="D147" i="4"/>
  <c r="C147" i="4"/>
  <c r="G144" i="4"/>
  <c r="F144" i="4"/>
  <c r="E144" i="4"/>
  <c r="D144" i="4"/>
  <c r="C144" i="4"/>
  <c r="G143" i="4"/>
  <c r="F143" i="4"/>
  <c r="E143" i="4"/>
  <c r="D143" i="4"/>
  <c r="C143" i="4"/>
  <c r="G141" i="4"/>
  <c r="F141" i="4"/>
  <c r="E141" i="4"/>
  <c r="D141" i="4"/>
  <c r="C141" i="4"/>
  <c r="G138" i="4"/>
  <c r="F138" i="4"/>
  <c r="E138" i="4"/>
  <c r="D138" i="4"/>
  <c r="C138" i="4"/>
  <c r="G135" i="4"/>
  <c r="F135" i="4"/>
  <c r="E135" i="4"/>
  <c r="D135" i="4"/>
  <c r="C135" i="4"/>
  <c r="G133" i="4"/>
  <c r="F133" i="4"/>
  <c r="E133" i="4"/>
  <c r="D133" i="4"/>
  <c r="C133" i="4"/>
  <c r="G130" i="4"/>
  <c r="F129" i="4"/>
  <c r="G127" i="4"/>
  <c r="F127" i="4"/>
  <c r="E127" i="4"/>
  <c r="D127" i="4"/>
  <c r="C127" i="4"/>
  <c r="G126" i="4"/>
  <c r="F126" i="4"/>
  <c r="E126" i="4"/>
  <c r="D126" i="4"/>
  <c r="C126" i="4"/>
  <c r="G125" i="4"/>
  <c r="F125" i="4"/>
  <c r="E125" i="4"/>
  <c r="D125" i="4"/>
  <c r="C125" i="4"/>
  <c r="G121" i="4"/>
  <c r="F121" i="4"/>
  <c r="E121" i="4"/>
  <c r="D121" i="4"/>
  <c r="C121" i="4"/>
  <c r="G119" i="4"/>
  <c r="F119" i="4"/>
  <c r="E119" i="4"/>
  <c r="D119" i="4"/>
  <c r="C119" i="4"/>
  <c r="E118" i="4"/>
  <c r="G115" i="4"/>
  <c r="F115" i="4"/>
  <c r="E115" i="4"/>
  <c r="D115" i="4"/>
  <c r="C115" i="4"/>
  <c r="G114" i="4"/>
  <c r="F114" i="4"/>
  <c r="E114" i="4"/>
  <c r="D114" i="4"/>
  <c r="C114" i="4"/>
  <c r="G113" i="4"/>
  <c r="F113" i="4"/>
  <c r="E113" i="4"/>
  <c r="D113" i="4"/>
  <c r="C113" i="4"/>
  <c r="G111" i="4"/>
  <c r="E111" i="4"/>
  <c r="G109" i="4"/>
  <c r="F109" i="4"/>
  <c r="E109" i="4"/>
  <c r="D109" i="4"/>
  <c r="C109" i="4"/>
  <c r="G107" i="4"/>
  <c r="F107" i="4"/>
  <c r="E107" i="4"/>
  <c r="D107" i="4"/>
  <c r="C107" i="4"/>
  <c r="C99" i="4"/>
  <c r="F96" i="4"/>
  <c r="G95" i="4"/>
  <c r="F95" i="4"/>
  <c r="E95" i="4"/>
  <c r="D95" i="4"/>
  <c r="C95" i="4"/>
  <c r="G93" i="4"/>
  <c r="F93" i="4"/>
  <c r="E93" i="4"/>
  <c r="D93" i="4"/>
  <c r="C93" i="4"/>
  <c r="G91" i="4"/>
  <c r="F91" i="4"/>
  <c r="E91" i="4"/>
  <c r="D91" i="4"/>
  <c r="C91" i="4"/>
  <c r="G90" i="4"/>
  <c r="F90" i="4"/>
  <c r="E90" i="4"/>
  <c r="D90" i="4"/>
  <c r="C90" i="4"/>
  <c r="G89" i="4"/>
  <c r="F89" i="4"/>
  <c r="E89" i="4"/>
  <c r="D89" i="4"/>
  <c r="C89" i="4"/>
  <c r="G87" i="4"/>
  <c r="F87" i="4"/>
  <c r="E87" i="4"/>
  <c r="G85" i="4"/>
  <c r="E85" i="4"/>
  <c r="D85" i="4"/>
  <c r="C85" i="4"/>
  <c r="D84" i="4"/>
  <c r="E82" i="4"/>
  <c r="G79" i="4"/>
  <c r="F79" i="4"/>
  <c r="E79" i="4"/>
  <c r="D79" i="4"/>
  <c r="C79" i="4"/>
  <c r="G78" i="4"/>
  <c r="F78" i="4"/>
  <c r="E78" i="4"/>
  <c r="D78" i="4"/>
  <c r="C78" i="4"/>
  <c r="D77" i="4"/>
  <c r="C77" i="4"/>
  <c r="G73" i="4"/>
  <c r="F73" i="4"/>
  <c r="E73" i="4"/>
  <c r="D73" i="4"/>
  <c r="C73" i="4"/>
  <c r="G72" i="4"/>
  <c r="F72" i="4"/>
  <c r="E72" i="4"/>
  <c r="D72" i="4"/>
  <c r="C72" i="4"/>
  <c r="G71" i="4"/>
  <c r="F71" i="4"/>
  <c r="E71" i="4"/>
  <c r="D71" i="4"/>
  <c r="C71" i="4"/>
  <c r="D69" i="4"/>
  <c r="G67" i="4"/>
  <c r="F67" i="4"/>
  <c r="E67" i="4"/>
  <c r="D67" i="4"/>
  <c r="C67" i="4"/>
  <c r="G66" i="4"/>
  <c r="F66" i="4"/>
  <c r="E66" i="4"/>
  <c r="D66" i="4"/>
  <c r="C66" i="4"/>
  <c r="G65" i="4"/>
  <c r="F65" i="4"/>
  <c r="E65" i="4"/>
  <c r="D65" i="4"/>
  <c r="C65" i="4"/>
  <c r="G61" i="4"/>
  <c r="F61" i="4"/>
  <c r="E61" i="4"/>
  <c r="D61" i="4"/>
  <c r="C61" i="4"/>
  <c r="G60" i="4"/>
  <c r="F60" i="4"/>
  <c r="E60" i="4"/>
  <c r="D60" i="4"/>
  <c r="C60" i="4"/>
  <c r="G59" i="4"/>
  <c r="F59" i="4"/>
  <c r="E59" i="4"/>
  <c r="D59" i="4"/>
  <c r="F57" i="4"/>
  <c r="G54" i="4"/>
  <c r="F54" i="4"/>
  <c r="E54" i="4"/>
  <c r="D54" i="4"/>
  <c r="C54" i="4"/>
  <c r="G37" i="4"/>
  <c r="F37" i="4"/>
  <c r="E37" i="4"/>
  <c r="D37" i="4"/>
  <c r="C37" i="4"/>
  <c r="G36" i="4"/>
  <c r="F36" i="4"/>
  <c r="E36" i="4"/>
  <c r="D36" i="4"/>
  <c r="C36" i="4"/>
  <c r="F35" i="4"/>
  <c r="E35" i="4"/>
  <c r="D33" i="4"/>
  <c r="H179" i="26"/>
  <c r="G179" i="26"/>
  <c r="F179" i="26"/>
  <c r="E179" i="26"/>
  <c r="D179" i="26"/>
  <c r="H176" i="26"/>
  <c r="G145" i="4" s="1"/>
  <c r="G176" i="26"/>
  <c r="F145" i="4" s="1"/>
  <c r="F176" i="26"/>
  <c r="E145" i="4" s="1"/>
  <c r="E176" i="26"/>
  <c r="D145" i="4" s="1"/>
  <c r="D176" i="26"/>
  <c r="C145" i="4" s="1"/>
  <c r="H165" i="26"/>
  <c r="G139" i="4" s="1"/>
  <c r="G165" i="26"/>
  <c r="F139" i="4" s="1"/>
  <c r="F165" i="26"/>
  <c r="E139" i="4" s="1"/>
  <c r="E165" i="26"/>
  <c r="D139" i="4" s="1"/>
  <c r="D165" i="26"/>
  <c r="C139" i="4" s="1"/>
  <c r="H154" i="26"/>
  <c r="G154" i="26"/>
  <c r="F154" i="26"/>
  <c r="E154" i="26"/>
  <c r="D154" i="26"/>
  <c r="H149" i="26"/>
  <c r="G149" i="26"/>
  <c r="F149" i="26"/>
  <c r="E149" i="26"/>
  <c r="D149" i="26"/>
  <c r="H146" i="26"/>
  <c r="G146" i="26"/>
  <c r="F146" i="26"/>
  <c r="E146" i="26"/>
  <c r="D146" i="26"/>
  <c r="H140" i="26"/>
  <c r="G140" i="26"/>
  <c r="F140" i="26"/>
  <c r="E140" i="26"/>
  <c r="D140" i="26"/>
  <c r="H135" i="26"/>
  <c r="G135" i="26"/>
  <c r="F135" i="26"/>
  <c r="E135" i="26"/>
  <c r="D135" i="26"/>
  <c r="H130" i="26"/>
  <c r="G103" i="4" s="1"/>
  <c r="G130" i="26"/>
  <c r="F103" i="4" s="1"/>
  <c r="F130" i="26"/>
  <c r="E103" i="4" s="1"/>
  <c r="E130" i="26"/>
  <c r="D103" i="4" s="1"/>
  <c r="D130" i="26"/>
  <c r="C103" i="4" s="1"/>
  <c r="H119" i="26"/>
  <c r="G97" i="4" s="1"/>
  <c r="G119" i="26"/>
  <c r="F97" i="4" s="1"/>
  <c r="F119" i="26"/>
  <c r="E97" i="4" s="1"/>
  <c r="E119" i="26"/>
  <c r="D97" i="4" s="1"/>
  <c r="D119" i="26"/>
  <c r="C97" i="4" s="1"/>
  <c r="H116" i="26"/>
  <c r="G116" i="26"/>
  <c r="F116" i="26"/>
  <c r="E116" i="26"/>
  <c r="D116" i="26"/>
  <c r="H113" i="26"/>
  <c r="G113" i="26"/>
  <c r="F113" i="26"/>
  <c r="E113" i="26"/>
  <c r="D113" i="26"/>
  <c r="H110" i="26"/>
  <c r="G110" i="26"/>
  <c r="F110" i="26"/>
  <c r="E110" i="26"/>
  <c r="D110" i="26"/>
  <c r="H104" i="26"/>
  <c r="G104" i="26"/>
  <c r="F104" i="26"/>
  <c r="E104" i="26"/>
  <c r="D104" i="26"/>
  <c r="H98" i="26"/>
  <c r="G98" i="26"/>
  <c r="F98" i="26"/>
  <c r="E98" i="26"/>
  <c r="D98" i="26"/>
  <c r="H92" i="26"/>
  <c r="G92" i="26"/>
  <c r="F92" i="26"/>
  <c r="E92" i="26"/>
  <c r="D92" i="26"/>
  <c r="H83" i="26"/>
  <c r="G55" i="4" s="1"/>
  <c r="G83" i="26"/>
  <c r="F55" i="4" s="1"/>
  <c r="F83" i="26"/>
  <c r="E55" i="4" s="1"/>
  <c r="E83" i="26"/>
  <c r="D83" i="26"/>
  <c r="C55" i="4" s="1"/>
  <c r="H81" i="26"/>
  <c r="G49" i="4" s="1"/>
  <c r="G81" i="26"/>
  <c r="F49" i="4" s="1"/>
  <c r="F81" i="26"/>
  <c r="E49" i="4" s="1"/>
  <c r="E81" i="26"/>
  <c r="D49" i="4" s="1"/>
  <c r="D81" i="26"/>
  <c r="C49" i="4" s="1"/>
  <c r="H75" i="26"/>
  <c r="G43" i="4" s="1"/>
  <c r="G75" i="26"/>
  <c r="F43" i="4" s="1"/>
  <c r="F75" i="26"/>
  <c r="E43" i="4" s="1"/>
  <c r="E75" i="26"/>
  <c r="D43" i="4" s="1"/>
  <c r="D75" i="26"/>
  <c r="C43" i="4" s="1"/>
  <c r="H71" i="26"/>
  <c r="G71" i="26"/>
  <c r="F71" i="26"/>
  <c r="E71" i="26"/>
  <c r="D71" i="26"/>
  <c r="H69" i="26"/>
  <c r="G31" i="4" s="1"/>
  <c r="G69" i="26"/>
  <c r="F31" i="4" s="1"/>
  <c r="F69" i="26"/>
  <c r="E31" i="4" s="1"/>
  <c r="E69" i="26"/>
  <c r="D31" i="4" s="1"/>
  <c r="D69" i="26"/>
  <c r="C31" i="4" s="1"/>
  <c r="H60" i="26"/>
  <c r="G25" i="4" s="1"/>
  <c r="G60" i="26"/>
  <c r="F25" i="4" s="1"/>
  <c r="F60" i="26"/>
  <c r="E25" i="4" s="1"/>
  <c r="E60" i="26"/>
  <c r="D25" i="4" s="1"/>
  <c r="D60" i="26"/>
  <c r="C25" i="4" s="1"/>
  <c r="H54" i="26"/>
  <c r="G19" i="4" s="1"/>
  <c r="G54" i="26"/>
  <c r="F19" i="4" s="1"/>
  <c r="F54" i="26"/>
  <c r="E19" i="4" s="1"/>
  <c r="E54" i="26"/>
  <c r="D19" i="4" s="1"/>
  <c r="D54" i="26"/>
  <c r="C19" i="4" s="1"/>
  <c r="H41" i="26"/>
  <c r="G13" i="4" s="1"/>
  <c r="G41" i="26"/>
  <c r="F13" i="4" s="1"/>
  <c r="F41" i="26"/>
  <c r="E13" i="4" s="1"/>
  <c r="E41" i="26"/>
  <c r="D13" i="4" s="1"/>
  <c r="D41" i="26"/>
  <c r="C13" i="4" s="1"/>
  <c r="H16" i="26"/>
  <c r="G7" i="4" s="1"/>
  <c r="G16" i="26"/>
  <c r="F7" i="4" s="1"/>
  <c r="F16" i="26"/>
  <c r="E7" i="4" s="1"/>
  <c r="E16" i="26"/>
  <c r="D7" i="4" s="1"/>
  <c r="D16" i="26"/>
  <c r="C7" i="4" s="1"/>
  <c r="H173" i="23"/>
  <c r="G173" i="23"/>
  <c r="F173" i="23"/>
  <c r="E173" i="23"/>
  <c r="D173" i="23"/>
  <c r="H170" i="23"/>
  <c r="G170" i="23"/>
  <c r="F170" i="23"/>
  <c r="E170" i="23"/>
  <c r="D170" i="23"/>
  <c r="H164" i="23"/>
  <c r="G164" i="23"/>
  <c r="F164" i="23"/>
  <c r="E164" i="23"/>
  <c r="D164" i="23"/>
  <c r="H153" i="23"/>
  <c r="G132" i="4" s="1"/>
  <c r="G153" i="23"/>
  <c r="F132" i="4" s="1"/>
  <c r="F153" i="23"/>
  <c r="E132" i="4" s="1"/>
  <c r="E153" i="23"/>
  <c r="D132" i="4" s="1"/>
  <c r="D153" i="23"/>
  <c r="C132" i="4" s="1"/>
  <c r="H146" i="23"/>
  <c r="G146" i="23"/>
  <c r="F146" i="23"/>
  <c r="E146" i="23"/>
  <c r="D146" i="23"/>
  <c r="H143" i="23"/>
  <c r="G120" i="4" s="1"/>
  <c r="G143" i="23"/>
  <c r="F120" i="4" s="1"/>
  <c r="F143" i="23"/>
  <c r="E120" i="4" s="1"/>
  <c r="E143" i="23"/>
  <c r="D120" i="4" s="1"/>
  <c r="D143" i="23"/>
  <c r="C120" i="4" s="1"/>
  <c r="H137" i="23"/>
  <c r="G137" i="23"/>
  <c r="F137" i="23"/>
  <c r="E137" i="23"/>
  <c r="D137" i="23"/>
  <c r="H132" i="23"/>
  <c r="G108" i="4" s="1"/>
  <c r="G132" i="23"/>
  <c r="F108" i="4" s="1"/>
  <c r="F132" i="23"/>
  <c r="E108" i="4" s="1"/>
  <c r="E132" i="23"/>
  <c r="D108" i="4" s="1"/>
  <c r="D132" i="23"/>
  <c r="C108" i="4" s="1"/>
  <c r="H123" i="23"/>
  <c r="G102" i="4" s="1"/>
  <c r="G123" i="23"/>
  <c r="F102" i="4" s="1"/>
  <c r="F123" i="23"/>
  <c r="E102" i="4" s="1"/>
  <c r="E123" i="23"/>
  <c r="D102" i="4" s="1"/>
  <c r="D123" i="23"/>
  <c r="C102" i="4" s="1"/>
  <c r="H113" i="23"/>
  <c r="G96" i="4" s="1"/>
  <c r="G113" i="23"/>
  <c r="F113" i="23"/>
  <c r="E96" i="4" s="1"/>
  <c r="E113" i="23"/>
  <c r="D96" i="4" s="1"/>
  <c r="D113" i="23"/>
  <c r="C96" i="4" s="1"/>
  <c r="H110" i="23"/>
  <c r="G110" i="23"/>
  <c r="F110" i="23"/>
  <c r="E110" i="23"/>
  <c r="D110" i="23"/>
  <c r="H107" i="23"/>
  <c r="G84" i="4" s="1"/>
  <c r="G107" i="23"/>
  <c r="F84" i="4" s="1"/>
  <c r="F107" i="23"/>
  <c r="E84" i="4" s="1"/>
  <c r="E107" i="23"/>
  <c r="D107" i="23"/>
  <c r="C84" i="4" s="1"/>
  <c r="H104" i="23"/>
  <c r="G104" i="23"/>
  <c r="F104" i="23"/>
  <c r="E104" i="23"/>
  <c r="D104" i="23"/>
  <c r="H98" i="23"/>
  <c r="G98" i="23"/>
  <c r="F98" i="23"/>
  <c r="E98" i="23"/>
  <c r="D98" i="23"/>
  <c r="H92" i="23"/>
  <c r="G92" i="23"/>
  <c r="F92" i="23"/>
  <c r="E92" i="23"/>
  <c r="D92" i="23"/>
  <c r="H86" i="23"/>
  <c r="G86" i="23"/>
  <c r="F86" i="23"/>
  <c r="E86" i="23"/>
  <c r="D86" i="23"/>
  <c r="H77" i="23"/>
  <c r="G77" i="23"/>
  <c r="F77" i="23"/>
  <c r="E77" i="23"/>
  <c r="D77" i="23"/>
  <c r="H75" i="23"/>
  <c r="G48" i="4" s="1"/>
  <c r="G75" i="23"/>
  <c r="F48" i="4" s="1"/>
  <c r="F75" i="23"/>
  <c r="E48" i="4" s="1"/>
  <c r="E75" i="23"/>
  <c r="D48" i="4" s="1"/>
  <c r="D75" i="23"/>
  <c r="C48" i="4" s="1"/>
  <c r="H70" i="23"/>
  <c r="G42" i="4" s="1"/>
  <c r="G70" i="23"/>
  <c r="F42" i="4" s="1"/>
  <c r="F70" i="23"/>
  <c r="E42" i="4" s="1"/>
  <c r="E70" i="23"/>
  <c r="D42" i="4" s="1"/>
  <c r="D70" i="23"/>
  <c r="C42" i="4" s="1"/>
  <c r="H67" i="23"/>
  <c r="G67" i="23"/>
  <c r="F67" i="23"/>
  <c r="E67" i="23"/>
  <c r="D67" i="23"/>
  <c r="H65" i="23"/>
  <c r="G30" i="4" s="1"/>
  <c r="G65" i="23"/>
  <c r="F30" i="4" s="1"/>
  <c r="F65" i="23"/>
  <c r="E30" i="4" s="1"/>
  <c r="E65" i="23"/>
  <c r="D30" i="4" s="1"/>
  <c r="D65" i="23"/>
  <c r="C30" i="4" s="1"/>
  <c r="H57" i="23"/>
  <c r="G24" i="4" s="1"/>
  <c r="G57" i="23"/>
  <c r="F24" i="4" s="1"/>
  <c r="F57" i="23"/>
  <c r="E24" i="4" s="1"/>
  <c r="E57" i="23"/>
  <c r="D24" i="4" s="1"/>
  <c r="D57" i="23"/>
  <c r="C24" i="4" s="1"/>
  <c r="H50" i="23"/>
  <c r="G18" i="4" s="1"/>
  <c r="G50" i="23"/>
  <c r="F18" i="4" s="1"/>
  <c r="F50" i="23"/>
  <c r="E18" i="4" s="1"/>
  <c r="E50" i="23"/>
  <c r="D18" i="4" s="1"/>
  <c r="D50" i="23"/>
  <c r="C18" i="4" s="1"/>
  <c r="H39" i="23"/>
  <c r="G12" i="4" s="1"/>
  <c r="G39" i="23"/>
  <c r="F12" i="4" s="1"/>
  <c r="F39" i="23"/>
  <c r="E12" i="4" s="1"/>
  <c r="E39" i="23"/>
  <c r="D12" i="4" s="1"/>
  <c r="D39" i="23"/>
  <c r="C12" i="4" s="1"/>
  <c r="H14" i="23"/>
  <c r="G6" i="4" s="1"/>
  <c r="G14" i="23"/>
  <c r="F6" i="4" s="1"/>
  <c r="F14" i="23"/>
  <c r="E6" i="4" s="1"/>
  <c r="E14" i="23"/>
  <c r="D6" i="4" s="1"/>
  <c r="D14" i="23"/>
  <c r="C6" i="4" s="1"/>
  <c r="H164" i="22"/>
  <c r="G164" i="22"/>
  <c r="F164" i="22"/>
  <c r="E164" i="22"/>
  <c r="D164" i="22"/>
  <c r="H161" i="22"/>
  <c r="G161" i="22"/>
  <c r="F161" i="22"/>
  <c r="E161" i="22"/>
  <c r="D161" i="22"/>
  <c r="H155" i="22"/>
  <c r="G137" i="4" s="1"/>
  <c r="G155" i="22"/>
  <c r="F137" i="4" s="1"/>
  <c r="F155" i="22"/>
  <c r="E137" i="4" s="1"/>
  <c r="E155" i="22"/>
  <c r="D137" i="4" s="1"/>
  <c r="D155" i="22"/>
  <c r="C137" i="4" s="1"/>
  <c r="H144" i="22"/>
  <c r="G144" i="22"/>
  <c r="F144" i="22"/>
  <c r="E144" i="22"/>
  <c r="D144" i="22"/>
  <c r="H139" i="22"/>
  <c r="G139" i="22"/>
  <c r="F139" i="22"/>
  <c r="E139" i="22"/>
  <c r="D139" i="22"/>
  <c r="H136" i="22"/>
  <c r="G136" i="22"/>
  <c r="F136" i="22"/>
  <c r="E136" i="22"/>
  <c r="D136" i="22"/>
  <c r="H130" i="22"/>
  <c r="G130" i="22"/>
  <c r="F130" i="22"/>
  <c r="E130" i="22"/>
  <c r="D130" i="22"/>
  <c r="H125" i="22"/>
  <c r="G125" i="22"/>
  <c r="F125" i="22"/>
  <c r="E125" i="22"/>
  <c r="D125" i="22"/>
  <c r="H120" i="22"/>
  <c r="G101" i="4" s="1"/>
  <c r="G120" i="22"/>
  <c r="F101" i="4" s="1"/>
  <c r="F120" i="22"/>
  <c r="E101" i="4" s="1"/>
  <c r="E120" i="22"/>
  <c r="D101" i="4" s="1"/>
  <c r="D120" i="22"/>
  <c r="H110" i="22"/>
  <c r="G110" i="22"/>
  <c r="F110" i="22"/>
  <c r="E110" i="22"/>
  <c r="D110" i="22"/>
  <c r="H107" i="22"/>
  <c r="G107" i="22"/>
  <c r="F107" i="22"/>
  <c r="E107" i="22"/>
  <c r="D107" i="22"/>
  <c r="H104" i="22"/>
  <c r="G83" i="4" s="1"/>
  <c r="G104" i="22"/>
  <c r="F83" i="4" s="1"/>
  <c r="F104" i="22"/>
  <c r="E83" i="4" s="1"/>
  <c r="E104" i="22"/>
  <c r="D83" i="4" s="1"/>
  <c r="D104" i="22"/>
  <c r="C83" i="4" s="1"/>
  <c r="H101" i="22"/>
  <c r="G77" i="4" s="1"/>
  <c r="G101" i="22"/>
  <c r="F77" i="4" s="1"/>
  <c r="F101" i="22"/>
  <c r="E77" i="4" s="1"/>
  <c r="D101" i="22"/>
  <c r="H95" i="22"/>
  <c r="G95" i="22"/>
  <c r="F95" i="22"/>
  <c r="E95" i="22"/>
  <c r="D95" i="22"/>
  <c r="H89" i="22"/>
  <c r="G89" i="22"/>
  <c r="F89" i="22"/>
  <c r="E89" i="22"/>
  <c r="D89" i="22"/>
  <c r="H83" i="22"/>
  <c r="G83" i="22"/>
  <c r="F83" i="22"/>
  <c r="E83" i="22"/>
  <c r="D83" i="22"/>
  <c r="C59" i="4" s="1"/>
  <c r="H74" i="22"/>
  <c r="G53" i="4" s="1"/>
  <c r="G74" i="22"/>
  <c r="F53" i="4" s="1"/>
  <c r="F74" i="22"/>
  <c r="E53" i="4" s="1"/>
  <c r="E74" i="22"/>
  <c r="D53" i="4" s="1"/>
  <c r="D74" i="22"/>
  <c r="C53" i="4" s="1"/>
  <c r="H72" i="22"/>
  <c r="G47" i="4" s="1"/>
  <c r="G72" i="22"/>
  <c r="F47" i="4" s="1"/>
  <c r="F72" i="22"/>
  <c r="E47" i="4" s="1"/>
  <c r="E72" i="22"/>
  <c r="D47" i="4" s="1"/>
  <c r="D72" i="22"/>
  <c r="C47" i="4" s="1"/>
  <c r="H67" i="22"/>
  <c r="G41" i="4" s="1"/>
  <c r="G67" i="22"/>
  <c r="F41" i="4" s="1"/>
  <c r="F67" i="22"/>
  <c r="E41" i="4" s="1"/>
  <c r="E67" i="22"/>
  <c r="D41" i="4" s="1"/>
  <c r="D67" i="22"/>
  <c r="C41" i="4" s="1"/>
  <c r="H64" i="22"/>
  <c r="G35" i="4" s="1"/>
  <c r="G64" i="22"/>
  <c r="F64" i="22"/>
  <c r="E64" i="22"/>
  <c r="D35" i="4" s="1"/>
  <c r="D64" i="22"/>
  <c r="H62" i="22"/>
  <c r="G29" i="4" s="1"/>
  <c r="G62" i="22"/>
  <c r="F29" i="4" s="1"/>
  <c r="F62" i="22"/>
  <c r="E29" i="4" s="1"/>
  <c r="E62" i="22"/>
  <c r="D29" i="4" s="1"/>
  <c r="D62" i="22"/>
  <c r="C29" i="4" s="1"/>
  <c r="H54" i="22"/>
  <c r="G23" i="4" s="1"/>
  <c r="G54" i="22"/>
  <c r="F23" i="4" s="1"/>
  <c r="F54" i="22"/>
  <c r="E23" i="4" s="1"/>
  <c r="E54" i="22"/>
  <c r="D23" i="4" s="1"/>
  <c r="D54" i="22"/>
  <c r="C23" i="4" s="1"/>
  <c r="H47" i="22"/>
  <c r="G17" i="4" s="1"/>
  <c r="G47" i="22"/>
  <c r="F17" i="4" s="1"/>
  <c r="F47" i="22"/>
  <c r="E17" i="4" s="1"/>
  <c r="E47" i="22"/>
  <c r="D17" i="4" s="1"/>
  <c r="D47" i="22"/>
  <c r="C17" i="4" s="1"/>
  <c r="H36" i="22"/>
  <c r="G11" i="4" s="1"/>
  <c r="G36" i="22"/>
  <c r="F11" i="4" s="1"/>
  <c r="F36" i="22"/>
  <c r="E11" i="4" s="1"/>
  <c r="E36" i="22"/>
  <c r="D11" i="4" s="1"/>
  <c r="D36" i="22"/>
  <c r="C11" i="4" s="1"/>
  <c r="H14" i="22"/>
  <c r="G14" i="22"/>
  <c r="F14" i="22"/>
  <c r="E5" i="4" s="1"/>
  <c r="E14" i="22"/>
  <c r="D5" i="4" s="1"/>
  <c r="D14" i="22"/>
  <c r="G5" i="4" s="1"/>
  <c r="H167" i="25"/>
  <c r="G148" i="4" s="1"/>
  <c r="G152" i="4" s="1"/>
  <c r="G167" i="25"/>
  <c r="F148" i="4" s="1"/>
  <c r="F152" i="4" s="1"/>
  <c r="F167" i="25"/>
  <c r="E148" i="4" s="1"/>
  <c r="E152" i="4" s="1"/>
  <c r="E167" i="25"/>
  <c r="D148" i="4" s="1"/>
  <c r="D152" i="4" s="1"/>
  <c r="D167" i="25"/>
  <c r="C148" i="4" s="1"/>
  <c r="C152" i="4" s="1"/>
  <c r="H164" i="25"/>
  <c r="G142" i="4" s="1"/>
  <c r="G164" i="25"/>
  <c r="F142" i="4" s="1"/>
  <c r="F164" i="25"/>
  <c r="E142" i="4" s="1"/>
  <c r="E164" i="25"/>
  <c r="D142" i="4" s="1"/>
  <c r="D164" i="25"/>
  <c r="C142" i="4" s="1"/>
  <c r="H158" i="25"/>
  <c r="G136" i="4" s="1"/>
  <c r="G158" i="25"/>
  <c r="F136" i="4" s="1"/>
  <c r="F158" i="25"/>
  <c r="E136" i="4" s="1"/>
  <c r="E158" i="25"/>
  <c r="D136" i="4" s="1"/>
  <c r="D158" i="25"/>
  <c r="C136" i="4" s="1"/>
  <c r="H147" i="25"/>
  <c r="G147" i="25"/>
  <c r="F130" i="4" s="1"/>
  <c r="F147" i="25"/>
  <c r="E130" i="4" s="1"/>
  <c r="E147" i="25"/>
  <c r="D130" i="4" s="1"/>
  <c r="D147" i="25"/>
  <c r="C130" i="4" s="1"/>
  <c r="H142" i="25"/>
  <c r="G124" i="4" s="1"/>
  <c r="G142" i="25"/>
  <c r="F124" i="4" s="1"/>
  <c r="F142" i="25"/>
  <c r="E124" i="4" s="1"/>
  <c r="E142" i="25"/>
  <c r="D124" i="4" s="1"/>
  <c r="D142" i="25"/>
  <c r="C124" i="4" s="1"/>
  <c r="H139" i="25"/>
  <c r="G118" i="4" s="1"/>
  <c r="G139" i="25"/>
  <c r="F118" i="4" s="1"/>
  <c r="F139" i="25"/>
  <c r="E139" i="25"/>
  <c r="D118" i="4" s="1"/>
  <c r="D139" i="25"/>
  <c r="C118" i="4" s="1"/>
  <c r="H133" i="25"/>
  <c r="G112" i="4" s="1"/>
  <c r="G133" i="25"/>
  <c r="F112" i="4" s="1"/>
  <c r="F133" i="25"/>
  <c r="E112" i="4" s="1"/>
  <c r="E133" i="25"/>
  <c r="D112" i="4" s="1"/>
  <c r="D133" i="25"/>
  <c r="C112" i="4" s="1"/>
  <c r="H124" i="25"/>
  <c r="G106" i="4" s="1"/>
  <c r="G124" i="25"/>
  <c r="F106" i="4" s="1"/>
  <c r="F124" i="25"/>
  <c r="E106" i="4" s="1"/>
  <c r="E124" i="25"/>
  <c r="D106" i="4" s="1"/>
  <c r="D124" i="25"/>
  <c r="C106" i="4" s="1"/>
  <c r="H119" i="25"/>
  <c r="G100" i="4" s="1"/>
  <c r="G119" i="25"/>
  <c r="F100" i="4" s="1"/>
  <c r="F119" i="25"/>
  <c r="E100" i="4" s="1"/>
  <c r="E119" i="25"/>
  <c r="D100" i="4" s="1"/>
  <c r="D119" i="25"/>
  <c r="C100" i="4" s="1"/>
  <c r="H109" i="25"/>
  <c r="G94" i="4" s="1"/>
  <c r="G109" i="25"/>
  <c r="F94" i="4" s="1"/>
  <c r="F109" i="25"/>
  <c r="E94" i="4" s="1"/>
  <c r="E109" i="25"/>
  <c r="D94" i="4" s="1"/>
  <c r="D109" i="25"/>
  <c r="C94" i="4" s="1"/>
  <c r="H106" i="25"/>
  <c r="G88" i="4" s="1"/>
  <c r="G106" i="25"/>
  <c r="F88" i="4" s="1"/>
  <c r="F92" i="4" s="1"/>
  <c r="F106" i="25"/>
  <c r="E88" i="4" s="1"/>
  <c r="E106" i="25"/>
  <c r="D88" i="4" s="1"/>
  <c r="D106" i="25"/>
  <c r="C88" i="4" s="1"/>
  <c r="H103" i="25"/>
  <c r="G82" i="4" s="1"/>
  <c r="G103" i="25"/>
  <c r="F82" i="4" s="1"/>
  <c r="F103" i="25"/>
  <c r="E103" i="25"/>
  <c r="D82" i="4" s="1"/>
  <c r="D103" i="25"/>
  <c r="C82" i="4" s="1"/>
  <c r="H100" i="25"/>
  <c r="G76" i="4" s="1"/>
  <c r="G100" i="25"/>
  <c r="F76" i="4" s="1"/>
  <c r="F100" i="25"/>
  <c r="E76" i="4" s="1"/>
  <c r="E100" i="25"/>
  <c r="D76" i="4" s="1"/>
  <c r="D100" i="25"/>
  <c r="C76" i="4" s="1"/>
  <c r="H94" i="25"/>
  <c r="G70" i="4" s="1"/>
  <c r="G94" i="25"/>
  <c r="F70" i="4" s="1"/>
  <c r="F94" i="25"/>
  <c r="E70" i="4" s="1"/>
  <c r="E94" i="25"/>
  <c r="D70" i="4" s="1"/>
  <c r="D94" i="25"/>
  <c r="C70" i="4" s="1"/>
  <c r="H88" i="25"/>
  <c r="G64" i="4" s="1"/>
  <c r="G88" i="25"/>
  <c r="F64" i="4" s="1"/>
  <c r="F88" i="25"/>
  <c r="E64" i="4" s="1"/>
  <c r="E88" i="25"/>
  <c r="D64" i="4" s="1"/>
  <c r="D88" i="25"/>
  <c r="C64" i="4" s="1"/>
  <c r="H82" i="25"/>
  <c r="G58" i="4" s="1"/>
  <c r="G82" i="25"/>
  <c r="F58" i="4" s="1"/>
  <c r="F82" i="25"/>
  <c r="E58" i="4" s="1"/>
  <c r="E82" i="25"/>
  <c r="D58" i="4" s="1"/>
  <c r="D82" i="25"/>
  <c r="C58" i="4" s="1"/>
  <c r="H73" i="25"/>
  <c r="G52" i="4" s="1"/>
  <c r="G73" i="25"/>
  <c r="F52" i="4" s="1"/>
  <c r="F73" i="25"/>
  <c r="E52" i="4" s="1"/>
  <c r="E73" i="25"/>
  <c r="D52" i="4" s="1"/>
  <c r="D73" i="25"/>
  <c r="C52" i="4" s="1"/>
  <c r="H71" i="25"/>
  <c r="G46" i="4" s="1"/>
  <c r="G71" i="25"/>
  <c r="F46" i="4" s="1"/>
  <c r="F71" i="25"/>
  <c r="E46" i="4" s="1"/>
  <c r="E71" i="25"/>
  <c r="D46" i="4" s="1"/>
  <c r="D71" i="25"/>
  <c r="C46" i="4" s="1"/>
  <c r="H66" i="25"/>
  <c r="G40" i="4" s="1"/>
  <c r="G66" i="25"/>
  <c r="F40" i="4" s="1"/>
  <c r="F66" i="25"/>
  <c r="E40" i="4" s="1"/>
  <c r="E66" i="25"/>
  <c r="D40" i="4" s="1"/>
  <c r="D66" i="25"/>
  <c r="C40" i="4" s="1"/>
  <c r="H63" i="25"/>
  <c r="G34" i="4" s="1"/>
  <c r="G63" i="25"/>
  <c r="F34" i="4" s="1"/>
  <c r="F63" i="25"/>
  <c r="E34" i="4" s="1"/>
  <c r="E63" i="25"/>
  <c r="D34" i="4" s="1"/>
  <c r="D63" i="25"/>
  <c r="C34" i="4" s="1"/>
  <c r="H61" i="25"/>
  <c r="G28" i="4" s="1"/>
  <c r="G61" i="25"/>
  <c r="F28" i="4" s="1"/>
  <c r="F61" i="25"/>
  <c r="E28" i="4" s="1"/>
  <c r="E61" i="25"/>
  <c r="D28" i="4" s="1"/>
  <c r="D61" i="25"/>
  <c r="C28" i="4" s="1"/>
  <c r="H53" i="25"/>
  <c r="G22" i="4" s="1"/>
  <c r="G53" i="25"/>
  <c r="F22" i="4" s="1"/>
  <c r="F53" i="25"/>
  <c r="E22" i="4" s="1"/>
  <c r="E53" i="25"/>
  <c r="D22" i="4" s="1"/>
  <c r="D53" i="25"/>
  <c r="C22" i="4" s="1"/>
  <c r="H46" i="25"/>
  <c r="G16" i="4" s="1"/>
  <c r="G46" i="25"/>
  <c r="F16" i="4" s="1"/>
  <c r="F46" i="25"/>
  <c r="E16" i="4" s="1"/>
  <c r="E46" i="25"/>
  <c r="D16" i="4" s="1"/>
  <c r="C16" i="4"/>
  <c r="H35" i="25"/>
  <c r="G10" i="4" s="1"/>
  <c r="G35" i="25"/>
  <c r="F10" i="4" s="1"/>
  <c r="F35" i="25"/>
  <c r="E10" i="4" s="1"/>
  <c r="E35" i="25"/>
  <c r="D10" i="4" s="1"/>
  <c r="D35" i="25"/>
  <c r="C10" i="4" s="1"/>
  <c r="H13" i="25"/>
  <c r="G4" i="4" s="1"/>
  <c r="G13" i="25"/>
  <c r="F4" i="4" s="1"/>
  <c r="F13" i="25"/>
  <c r="E4" i="4" s="1"/>
  <c r="E13" i="25"/>
  <c r="D4" i="4" s="1"/>
  <c r="D13" i="25"/>
  <c r="C4" i="4" s="1"/>
  <c r="E1" i="25"/>
  <c r="E1" i="22" s="1"/>
  <c r="E1" i="23" s="1"/>
  <c r="E1" i="26" s="1"/>
  <c r="H170" i="5"/>
  <c r="G170" i="5"/>
  <c r="F170" i="5"/>
  <c r="E170" i="5"/>
  <c r="D170" i="5"/>
  <c r="H167" i="5"/>
  <c r="G167" i="5"/>
  <c r="F167" i="5"/>
  <c r="E167" i="5"/>
  <c r="D167" i="5"/>
  <c r="G161" i="5"/>
  <c r="E161" i="5"/>
  <c r="D161" i="5"/>
  <c r="H150" i="5"/>
  <c r="G129" i="4" s="1"/>
  <c r="G150" i="5"/>
  <c r="F150" i="5"/>
  <c r="E129" i="4" s="1"/>
  <c r="E150" i="5"/>
  <c r="D129" i="4" s="1"/>
  <c r="D150" i="5"/>
  <c r="C129" i="4" s="1"/>
  <c r="H145" i="5"/>
  <c r="G123" i="4" s="1"/>
  <c r="G145" i="5"/>
  <c r="F123" i="4" s="1"/>
  <c r="F145" i="5"/>
  <c r="E123" i="4" s="1"/>
  <c r="E145" i="5"/>
  <c r="D123" i="4" s="1"/>
  <c r="D145" i="5"/>
  <c r="C123" i="4" s="1"/>
  <c r="H142" i="5"/>
  <c r="G117" i="4" s="1"/>
  <c r="G142" i="5"/>
  <c r="F117" i="4" s="1"/>
  <c r="F142" i="5"/>
  <c r="E117" i="4" s="1"/>
  <c r="E142" i="5"/>
  <c r="D117" i="4" s="1"/>
  <c r="D142" i="5"/>
  <c r="C117" i="4" s="1"/>
  <c r="H136" i="5"/>
  <c r="G136" i="5"/>
  <c r="F111" i="4" s="1"/>
  <c r="F136" i="5"/>
  <c r="E136" i="5"/>
  <c r="D111" i="4" s="1"/>
  <c r="D136" i="5"/>
  <c r="C111" i="4" s="1"/>
  <c r="H131" i="5"/>
  <c r="G105" i="4" s="1"/>
  <c r="G131" i="5"/>
  <c r="F105" i="4" s="1"/>
  <c r="F131" i="5"/>
  <c r="E105" i="4" s="1"/>
  <c r="E131" i="5"/>
  <c r="D105" i="4" s="1"/>
  <c r="D131" i="5"/>
  <c r="C105" i="4" s="1"/>
  <c r="H126" i="5"/>
  <c r="G99" i="4" s="1"/>
  <c r="G126" i="5"/>
  <c r="F99" i="4" s="1"/>
  <c r="F126" i="5"/>
  <c r="E99" i="4" s="1"/>
  <c r="E126" i="5"/>
  <c r="D99" i="4" s="1"/>
  <c r="D126" i="5"/>
  <c r="H116" i="5"/>
  <c r="G116" i="5"/>
  <c r="F116" i="5"/>
  <c r="E116" i="5"/>
  <c r="D116" i="5"/>
  <c r="H113" i="5"/>
  <c r="G113" i="5"/>
  <c r="F113" i="5"/>
  <c r="E113" i="5"/>
  <c r="D87" i="4" s="1"/>
  <c r="D113" i="5"/>
  <c r="C87" i="4" s="1"/>
  <c r="H110" i="5"/>
  <c r="G81" i="4" s="1"/>
  <c r="G110" i="5"/>
  <c r="F81" i="4" s="1"/>
  <c r="F110" i="5"/>
  <c r="E81" i="4" s="1"/>
  <c r="E110" i="5"/>
  <c r="D81" i="4" s="1"/>
  <c r="D110" i="5"/>
  <c r="C81" i="4" s="1"/>
  <c r="H106" i="5"/>
  <c r="G75" i="4" s="1"/>
  <c r="G106" i="5"/>
  <c r="F75" i="4" s="1"/>
  <c r="F106" i="5"/>
  <c r="E75" i="4" s="1"/>
  <c r="E106" i="5"/>
  <c r="D75" i="4" s="1"/>
  <c r="D106" i="5"/>
  <c r="C75" i="4" s="1"/>
  <c r="H100" i="5"/>
  <c r="G69" i="4" s="1"/>
  <c r="G100" i="5"/>
  <c r="F69" i="4" s="1"/>
  <c r="F100" i="5"/>
  <c r="E69" i="4" s="1"/>
  <c r="E74" i="4" s="1"/>
  <c r="E100" i="5"/>
  <c r="D100" i="5"/>
  <c r="C69" i="4" s="1"/>
  <c r="H94" i="5"/>
  <c r="G63" i="4" s="1"/>
  <c r="G94" i="5"/>
  <c r="F63" i="4" s="1"/>
  <c r="F68" i="4" s="1"/>
  <c r="F94" i="5"/>
  <c r="E63" i="4" s="1"/>
  <c r="E94" i="5"/>
  <c r="D63" i="4" s="1"/>
  <c r="D94" i="5"/>
  <c r="C63" i="4" s="1"/>
  <c r="H88" i="5"/>
  <c r="G57" i="4" s="1"/>
  <c r="G62" i="4" s="1"/>
  <c r="G88" i="5"/>
  <c r="F88" i="5"/>
  <c r="E57" i="4" s="1"/>
  <c r="E88" i="5"/>
  <c r="D57" i="4" s="1"/>
  <c r="D88" i="5"/>
  <c r="C57" i="4" s="1"/>
  <c r="H79" i="5"/>
  <c r="G51" i="4" s="1"/>
  <c r="G79" i="5"/>
  <c r="F51" i="4" s="1"/>
  <c r="F79" i="5"/>
  <c r="E51" i="4" s="1"/>
  <c r="E79" i="5"/>
  <c r="D51" i="4" s="1"/>
  <c r="D79" i="5"/>
  <c r="C51" i="4" s="1"/>
  <c r="H77" i="5"/>
  <c r="G45" i="4" s="1"/>
  <c r="G77" i="5"/>
  <c r="F45" i="4" s="1"/>
  <c r="F77" i="5"/>
  <c r="E45" i="4" s="1"/>
  <c r="E77" i="5"/>
  <c r="D45" i="4" s="1"/>
  <c r="D77" i="5"/>
  <c r="C45" i="4" s="1"/>
  <c r="H72" i="5"/>
  <c r="G39" i="4" s="1"/>
  <c r="G72" i="5"/>
  <c r="F39" i="4" s="1"/>
  <c r="F72" i="5"/>
  <c r="E39" i="4" s="1"/>
  <c r="E72" i="5"/>
  <c r="D39" i="4" s="1"/>
  <c r="D72" i="5"/>
  <c r="C39" i="4" s="1"/>
  <c r="H69" i="5"/>
  <c r="G33" i="4" s="1"/>
  <c r="G69" i="5"/>
  <c r="F33" i="4" s="1"/>
  <c r="F69" i="5"/>
  <c r="E33" i="4" s="1"/>
  <c r="E69" i="5"/>
  <c r="D69" i="5"/>
  <c r="C33" i="4" s="1"/>
  <c r="H67" i="5"/>
  <c r="G27" i="4" s="1"/>
  <c r="G67" i="5"/>
  <c r="F27" i="4" s="1"/>
  <c r="F67" i="5"/>
  <c r="E27" i="4" s="1"/>
  <c r="E67" i="5"/>
  <c r="D27" i="4" s="1"/>
  <c r="D67" i="5"/>
  <c r="C27" i="4" s="1"/>
  <c r="H59" i="5"/>
  <c r="G21" i="4" s="1"/>
  <c r="G59" i="5"/>
  <c r="F21" i="4" s="1"/>
  <c r="F59" i="5"/>
  <c r="E21" i="4" s="1"/>
  <c r="E59" i="5"/>
  <c r="D21" i="4" s="1"/>
  <c r="D59" i="5"/>
  <c r="C21" i="4" s="1"/>
  <c r="H52" i="5"/>
  <c r="G15" i="4" s="1"/>
  <c r="G52" i="5"/>
  <c r="F15" i="4" s="1"/>
  <c r="F52" i="5"/>
  <c r="E15" i="4" s="1"/>
  <c r="E52" i="5"/>
  <c r="D15" i="4" s="1"/>
  <c r="D52" i="5"/>
  <c r="C15" i="4" s="1"/>
  <c r="H40" i="5"/>
  <c r="G9" i="4" s="1"/>
  <c r="G40" i="5"/>
  <c r="F9" i="4" s="1"/>
  <c r="F40" i="5"/>
  <c r="E9" i="4" s="1"/>
  <c r="E40" i="5"/>
  <c r="D9" i="4" s="1"/>
  <c r="D40" i="5"/>
  <c r="C9" i="4" s="1"/>
  <c r="H15" i="5"/>
  <c r="G3" i="4" s="1"/>
  <c r="G15" i="5"/>
  <c r="F3" i="4" s="1"/>
  <c r="F15" i="5"/>
  <c r="E3" i="4" s="1"/>
  <c r="E15" i="5"/>
  <c r="D3" i="4" s="1"/>
  <c r="D15" i="5"/>
  <c r="C3" i="4" s="1"/>
  <c r="C101" i="4" l="1"/>
  <c r="C104" i="4" s="1"/>
  <c r="C131" i="4"/>
  <c r="C68" i="4"/>
  <c r="G68" i="4"/>
  <c r="F5" i="4"/>
  <c r="F8" i="4" s="1"/>
  <c r="G38" i="4"/>
  <c r="C62" i="4"/>
  <c r="C86" i="4"/>
  <c r="G86" i="4"/>
  <c r="C35" i="4"/>
  <c r="C38" i="4" s="1"/>
  <c r="C5" i="4"/>
  <c r="C8" i="4" s="1"/>
  <c r="D56" i="4"/>
  <c r="E98" i="4"/>
  <c r="F140" i="4"/>
  <c r="E146" i="4"/>
  <c r="D62" i="4"/>
  <c r="E128" i="4"/>
  <c r="C140" i="4"/>
  <c r="G140" i="4"/>
  <c r="F146" i="4"/>
  <c r="F62" i="4"/>
  <c r="G116" i="4"/>
  <c r="D80" i="4"/>
  <c r="F116" i="4"/>
  <c r="D128" i="4"/>
  <c r="E92" i="4"/>
  <c r="E116" i="4"/>
  <c r="E38" i="4"/>
  <c r="E62" i="4"/>
  <c r="D68" i="4"/>
  <c r="C74" i="4"/>
  <c r="G74" i="4"/>
  <c r="F80" i="4"/>
  <c r="D92" i="4"/>
  <c r="D116" i="4"/>
  <c r="C122" i="4"/>
  <c r="G122" i="4"/>
  <c r="F128" i="4"/>
  <c r="D140" i="4"/>
  <c r="C146" i="4"/>
  <c r="G146" i="4"/>
  <c r="D38" i="4"/>
  <c r="D74" i="4"/>
  <c r="G92" i="4"/>
  <c r="E68" i="4"/>
  <c r="C80" i="4"/>
  <c r="G80" i="4"/>
  <c r="C128" i="4"/>
  <c r="G128" i="4"/>
  <c r="D98" i="4"/>
  <c r="E140" i="4"/>
  <c r="D146" i="4"/>
  <c r="F38" i="4"/>
  <c r="F74" i="4"/>
  <c r="C92" i="4"/>
  <c r="C116" i="4"/>
  <c r="E110" i="4"/>
  <c r="E134" i="4"/>
  <c r="E56" i="4"/>
  <c r="F122" i="4"/>
  <c r="F110" i="4"/>
  <c r="F134" i="4"/>
  <c r="F56" i="4"/>
  <c r="E80" i="4"/>
  <c r="C110" i="4"/>
  <c r="G110" i="4"/>
  <c r="C134" i="4"/>
  <c r="G134" i="4"/>
  <c r="C56" i="4"/>
  <c r="G56" i="4"/>
  <c r="D86" i="4"/>
  <c r="D122" i="4"/>
  <c r="D110" i="4"/>
  <c r="D134" i="4"/>
  <c r="E86" i="4"/>
  <c r="E122" i="4"/>
  <c r="G98" i="4"/>
  <c r="F98" i="4"/>
  <c r="C98" i="4"/>
  <c r="C44" i="4"/>
  <c r="G44" i="4"/>
  <c r="F50" i="4"/>
  <c r="C50" i="4"/>
  <c r="G50" i="4"/>
  <c r="F104" i="4"/>
  <c r="E44" i="4"/>
  <c r="D50" i="4"/>
  <c r="G104" i="4"/>
  <c r="D44" i="4"/>
  <c r="E104" i="4"/>
  <c r="F44" i="4"/>
  <c r="E50" i="4"/>
  <c r="D104" i="4"/>
  <c r="F85" i="4"/>
  <c r="F86" i="4" s="1"/>
  <c r="D32" i="4"/>
  <c r="E26" i="4"/>
  <c r="C20" i="4"/>
  <c r="G20" i="4"/>
  <c r="D20" i="4"/>
  <c r="E20" i="4"/>
  <c r="F20" i="4"/>
  <c r="G14" i="4"/>
  <c r="C14" i="4"/>
  <c r="D14" i="4"/>
  <c r="E14" i="4"/>
  <c r="F26" i="4"/>
  <c r="E32" i="4"/>
  <c r="C26" i="4"/>
  <c r="G26" i="4"/>
  <c r="F32" i="4"/>
  <c r="F14" i="4"/>
  <c r="D26" i="4"/>
  <c r="C32" i="4"/>
  <c r="G32" i="4"/>
  <c r="G8" i="4"/>
  <c r="D8" i="4"/>
  <c r="E8" i="4"/>
</calcChain>
</file>

<file path=xl/sharedStrings.xml><?xml version="1.0" encoding="utf-8"?>
<sst xmlns="http://schemas.openxmlformats.org/spreadsheetml/2006/main" count="936" uniqueCount="459">
  <si>
    <t>5% frais</t>
  </si>
  <si>
    <t>Date</t>
  </si>
  <si>
    <t>MG</t>
  </si>
  <si>
    <t>HUM</t>
  </si>
  <si>
    <t>COLL</t>
  </si>
  <si>
    <t>C/P</t>
  </si>
  <si>
    <t>P</t>
  </si>
  <si>
    <t>Moyenne</t>
  </si>
  <si>
    <t>15% frais</t>
  </si>
  <si>
    <t>20% frais</t>
  </si>
  <si>
    <t>5% BIO frais</t>
  </si>
  <si>
    <t>15% Bio frais</t>
  </si>
  <si>
    <t>lundi</t>
  </si>
  <si>
    <t xml:space="preserve">mardi </t>
  </si>
  <si>
    <t xml:space="preserve">jeudi </t>
  </si>
  <si>
    <t>vendredi</t>
  </si>
  <si>
    <t>15% charolais frais</t>
  </si>
  <si>
    <t>5% charolais frais</t>
  </si>
  <si>
    <t>15% bio</t>
  </si>
  <si>
    <t>5% biocoop</t>
  </si>
  <si>
    <t>15% biocoop</t>
  </si>
  <si>
    <t>Haché de Veau</t>
  </si>
  <si>
    <t>5% bio</t>
  </si>
  <si>
    <t>15% congelé</t>
  </si>
  <si>
    <t>5% congelé</t>
  </si>
  <si>
    <t>20% congelé</t>
  </si>
  <si>
    <t>Burger 51/49</t>
  </si>
  <si>
    <t>15% Charolais congelé</t>
  </si>
  <si>
    <t>5% Charolais congelé</t>
  </si>
  <si>
    <t>N° lot</t>
  </si>
  <si>
    <t xml:space="preserve">DATE :  </t>
  </si>
  <si>
    <t xml:space="preserve">10% congelé </t>
  </si>
  <si>
    <t>mercredi</t>
  </si>
  <si>
    <t>15% Bio congelé</t>
  </si>
  <si>
    <t>5% Biocoop</t>
  </si>
  <si>
    <t>5% Bio congelé</t>
  </si>
  <si>
    <t xml:space="preserve">10% Charolais congelé </t>
  </si>
  <si>
    <t>15% Biocoop congelé</t>
  </si>
  <si>
    <t>15% Halal congelé</t>
  </si>
  <si>
    <t>20% protéiné congelé</t>
  </si>
  <si>
    <t xml:space="preserve">15% Protéiné congelé </t>
  </si>
  <si>
    <t>mardi</t>
  </si>
  <si>
    <t>jeudi</t>
  </si>
  <si>
    <t>15% frais Halal</t>
  </si>
  <si>
    <t xml:space="preserve">10% Bio congelé </t>
  </si>
  <si>
    <t xml:space="preserve">10%Bio congelé </t>
  </si>
  <si>
    <t>20% bio</t>
  </si>
  <si>
    <t>20% Bio frais</t>
  </si>
  <si>
    <t>5%  CRF</t>
  </si>
  <si>
    <t>5% Tartare</t>
  </si>
  <si>
    <t>15% CRF</t>
  </si>
  <si>
    <t>20% RV</t>
  </si>
  <si>
    <t xml:space="preserve">15% frais
</t>
  </si>
  <si>
    <t>15% UE congelé</t>
  </si>
  <si>
    <t>29/12/2014  05:56:58</t>
  </si>
  <si>
    <t>26436315m2</t>
  </si>
  <si>
    <t>29/12/2014  07:01:41</t>
  </si>
  <si>
    <t>26436315m3</t>
  </si>
  <si>
    <t>29/12/2014  07:11:58</t>
  </si>
  <si>
    <t>26436315m4</t>
  </si>
  <si>
    <t>29/12/2014  08:30:11</t>
  </si>
  <si>
    <t>26436315m5</t>
  </si>
  <si>
    <t>29/12/2014  10:05:58</t>
  </si>
  <si>
    <t>26436314</t>
  </si>
  <si>
    <t>29/12/2014  07:43:35</t>
  </si>
  <si>
    <t>26436314m2</t>
  </si>
  <si>
    <t>29/12/2014  08:37:42</t>
  </si>
  <si>
    <t>26436314m3</t>
  </si>
  <si>
    <t>29/12/2014  09:02:02</t>
  </si>
  <si>
    <t>26436314m4</t>
  </si>
  <si>
    <t>29/12/2014  09:56:32</t>
  </si>
  <si>
    <t>26436314m5</t>
  </si>
  <si>
    <t>29/12/2014  10:16:05</t>
  </si>
  <si>
    <t>26436310</t>
  </si>
  <si>
    <t>29/12/2014  11:10:59</t>
  </si>
  <si>
    <t>26436310m2</t>
  </si>
  <si>
    <t>29/12/2014  14:15:50</t>
  </si>
  <si>
    <t>26436311</t>
  </si>
  <si>
    <t>29/12/2014  02:30:41</t>
  </si>
  <si>
    <t>Haché de veau</t>
  </si>
  <si>
    <t>26436303</t>
  </si>
  <si>
    <t>29/12/2014  03:32:42</t>
  </si>
  <si>
    <t>26436303m2</t>
  </si>
  <si>
    <t>29/12/2014  09:15:38</t>
  </si>
  <si>
    <t>26436303m3</t>
  </si>
  <si>
    <t>29/12/2014  09:24:44</t>
  </si>
  <si>
    <t>26436303m4</t>
  </si>
  <si>
    <t>29/12/2014  11:47:58</t>
  </si>
  <si>
    <t>26436303m5</t>
  </si>
  <si>
    <t>29/12/2014  12:00:58</t>
  </si>
  <si>
    <t>26436304</t>
  </si>
  <si>
    <t>29/12/2014  03:08:58</t>
  </si>
  <si>
    <t>26436304m2</t>
  </si>
  <si>
    <t>29/12/2014  03:50:35</t>
  </si>
  <si>
    <t>26436304m5</t>
  </si>
  <si>
    <t>29/12/2014  06:50:25</t>
  </si>
  <si>
    <t>26436304m6</t>
  </si>
  <si>
    <t>29/12/2014  07:19:53</t>
  </si>
  <si>
    <t>26436304m7</t>
  </si>
  <si>
    <t>29/12/2014  07:31:14</t>
  </si>
  <si>
    <t>26436304m8</t>
  </si>
  <si>
    <t>29/12/2014  08:45:41</t>
  </si>
  <si>
    <t>26436301</t>
  </si>
  <si>
    <t>29/12/2014  03:25:31</t>
  </si>
  <si>
    <t>26436301m2</t>
  </si>
  <si>
    <t>29/12/2014  10:34:08</t>
  </si>
  <si>
    <t>26436312</t>
  </si>
  <si>
    <t>29/12/2014  03:42:32</t>
  </si>
  <si>
    <t>26436312m2</t>
  </si>
  <si>
    <t>29/12/2014  12:21:07</t>
  </si>
  <si>
    <t>26436312m3</t>
  </si>
  <si>
    <t>29/12/2014  12:57:30</t>
  </si>
  <si>
    <t>29/12/2014  13:57:23</t>
  </si>
  <si>
    <t>26436307</t>
  </si>
  <si>
    <t>29/12/2014  04:38:31</t>
  </si>
  <si>
    <t>26436307m2</t>
  </si>
  <si>
    <t>29/12/2014  04:59:57</t>
  </si>
  <si>
    <t>29/12/2014  02:43:53</t>
  </si>
  <si>
    <t>26436308m2</t>
  </si>
  <si>
    <t>29/12/2014  04:49:13</t>
  </si>
  <si>
    <t>26436308m3</t>
  </si>
  <si>
    <t>29/12/2014  11:27:32</t>
  </si>
  <si>
    <t>26436308m4</t>
  </si>
  <si>
    <t>29/12/2014  13:31:27</t>
  </si>
  <si>
    <t>26436306</t>
  </si>
  <si>
    <t>29/12/2014  03:17:02</t>
  </si>
  <si>
    <t>26436306m2</t>
  </si>
  <si>
    <t>29/12/2014  09:06:32</t>
  </si>
  <si>
    <t>26436305</t>
  </si>
  <si>
    <t>29/12/2014  04:30:08</t>
  </si>
  <si>
    <t>26436305m2</t>
  </si>
  <si>
    <t>29/12/2014  13:17:48</t>
  </si>
  <si>
    <t>66436318</t>
  </si>
  <si>
    <t>29/12/2014  05:14:51</t>
  </si>
  <si>
    <t>66436317</t>
  </si>
  <si>
    <t>29/12/2014  05:52:22</t>
  </si>
  <si>
    <t>66436317m2</t>
  </si>
  <si>
    <t>29/12/2014  06:17:01</t>
  </si>
  <si>
    <t>66436317m3</t>
  </si>
  <si>
    <t>29/12/2014  07:10:27</t>
  </si>
  <si>
    <t>66436317m4</t>
  </si>
  <si>
    <t>29/12/2014  07:41:51</t>
  </si>
  <si>
    <t>66436317m5</t>
  </si>
  <si>
    <t>29/12/2014  08:10:01</t>
  </si>
  <si>
    <t>66436317m6</t>
  </si>
  <si>
    <t>29/12/2014  08:50:40</t>
  </si>
  <si>
    <t>66436317m7</t>
  </si>
  <si>
    <t>29/12/2014  09:42:28</t>
  </si>
  <si>
    <t>66436317m8</t>
  </si>
  <si>
    <t>29/12/2014  10:14:46</t>
  </si>
  <si>
    <t>66436317m9</t>
  </si>
  <si>
    <t>29/12/2014  10:54:29</t>
  </si>
  <si>
    <t>66436317m10</t>
  </si>
  <si>
    <t>29/12/2014  11:54:55</t>
  </si>
  <si>
    <t>CHAPIN</t>
  </si>
  <si>
    <t>SICAREV</t>
  </si>
  <si>
    <t>TROPAL</t>
  </si>
  <si>
    <t>26436415</t>
  </si>
  <si>
    <t>30/12/2014  06:20:32</t>
  </si>
  <si>
    <t>26436415m2</t>
  </si>
  <si>
    <t>30/12/2014  07:21:02</t>
  </si>
  <si>
    <t>26436415m3</t>
  </si>
  <si>
    <t>30/12/2014  08:18:47</t>
  </si>
  <si>
    <t>26436415m4</t>
  </si>
  <si>
    <t>30/12/2014  10:06:53</t>
  </si>
  <si>
    <t>26436414</t>
  </si>
  <si>
    <t>30/12/2014  07:41:04</t>
  </si>
  <si>
    <t>26436414m2</t>
  </si>
  <si>
    <t>30/12/2014  09:23:30</t>
  </si>
  <si>
    <t>26436414m3</t>
  </si>
  <si>
    <t>30/12/2014  09:36:40</t>
  </si>
  <si>
    <t>26436414m4</t>
  </si>
  <si>
    <t>30/12/2014  09:58:28</t>
  </si>
  <si>
    <t>26436410</t>
  </si>
  <si>
    <t>30/12/2014  11:41:19</t>
  </si>
  <si>
    <t>26436409</t>
  </si>
  <si>
    <t>30/12/2014  11:43:01</t>
  </si>
  <si>
    <t>26436403</t>
  </si>
  <si>
    <t>30/12/2014  04:39:06</t>
  </si>
  <si>
    <t>26436403m2</t>
  </si>
  <si>
    <t>30/12/2014  09:15:10</t>
  </si>
  <si>
    <t>26436403m3</t>
  </si>
  <si>
    <t>30/12/2014  10:28:13</t>
  </si>
  <si>
    <t>26436403m4</t>
  </si>
  <si>
    <t>30/12/2014  10:42:35</t>
  </si>
  <si>
    <t>26436403m5</t>
  </si>
  <si>
    <t>30/12/2014  10:57:05</t>
  </si>
  <si>
    <t>26436403m6</t>
  </si>
  <si>
    <t>30/12/2014  11:10:11</t>
  </si>
  <si>
    <t>26436403m7</t>
  </si>
  <si>
    <t>30/12/2014  11:17:31</t>
  </si>
  <si>
    <t>26436404</t>
  </si>
  <si>
    <t>30/12/2014  04:47:07</t>
  </si>
  <si>
    <t>26436404m2</t>
  </si>
  <si>
    <t>30/12/2014  05:23:19</t>
  </si>
  <si>
    <t>26436404m3</t>
  </si>
  <si>
    <t>30/12/2014  05:47:39</t>
  </si>
  <si>
    <t>26436404m4</t>
  </si>
  <si>
    <t>30/12/2014  07:06:54</t>
  </si>
  <si>
    <t>26436404m5</t>
  </si>
  <si>
    <t>30/12/2014  07:53:33</t>
  </si>
  <si>
    <t>26436404m6</t>
  </si>
  <si>
    <t>30/12/2014  08:04:11</t>
  </si>
  <si>
    <t>26436404m7</t>
  </si>
  <si>
    <t>30/12/2014  10:14:48</t>
  </si>
  <si>
    <t>non comptabilisé</t>
  </si>
  <si>
    <t>26436404m3 NC</t>
  </si>
  <si>
    <t>30/12/2014  05:36:49</t>
  </si>
  <si>
    <t>26436416</t>
  </si>
  <si>
    <t>30/12/2014  06:56:23</t>
  </si>
  <si>
    <t>26436401</t>
  </si>
  <si>
    <t>30/12/2014  10:32:17</t>
  </si>
  <si>
    <t>26436412</t>
  </si>
  <si>
    <t>30/12/2014  04:52:22</t>
  </si>
  <si>
    <t>26436412m2</t>
  </si>
  <si>
    <t>30/12/2014  06:45:49</t>
  </si>
  <si>
    <t>26436412m3</t>
  </si>
  <si>
    <t>30/12/2014  11:25:29</t>
  </si>
  <si>
    <t>26436407</t>
  </si>
  <si>
    <t>30/12/2014  06:08:27</t>
  </si>
  <si>
    <t>26436407m2</t>
  </si>
  <si>
    <t>30/12/2014  11:56:26</t>
  </si>
  <si>
    <t>26436408</t>
  </si>
  <si>
    <t>30/12/2014  05:57:02</t>
  </si>
  <si>
    <t>26436408m2</t>
  </si>
  <si>
    <t>30/12/2014  12:06:25</t>
  </si>
  <si>
    <t>26436406</t>
  </si>
  <si>
    <t>30/12/2014  04:59:59</t>
  </si>
  <si>
    <t>26436406m2</t>
  </si>
  <si>
    <t>30/12/2014  09:47:20</t>
  </si>
  <si>
    <t>26436405</t>
  </si>
  <si>
    <t>30/12/2014  05:05:40</t>
  </si>
  <si>
    <t>26436405m2</t>
  </si>
  <si>
    <t>30/12/2014  11:29:24</t>
  </si>
  <si>
    <t>66436418</t>
  </si>
  <si>
    <t>30/12/2014  07:30:07</t>
  </si>
  <si>
    <t>66436418m2</t>
  </si>
  <si>
    <t>30/12/2014  08:09:49</t>
  </si>
  <si>
    <t>66436418m3</t>
  </si>
  <si>
    <t>30/12/2014  08:33:31</t>
  </si>
  <si>
    <t>66436418m4</t>
  </si>
  <si>
    <t>30/12/2014  09:42:50</t>
  </si>
  <si>
    <t>66436418m5</t>
  </si>
  <si>
    <t>30/12/2014  10:11:49</t>
  </si>
  <si>
    <t>66436418m6</t>
  </si>
  <si>
    <t>30/12/2014  10:38:28</t>
  </si>
  <si>
    <t>66436418m7</t>
  </si>
  <si>
    <t>30/12/2014  11:11:14</t>
  </si>
  <si>
    <t>66436418m8</t>
  </si>
  <si>
    <t>30/12/2014  11:57:28</t>
  </si>
  <si>
    <t>66436418m9</t>
  </si>
  <si>
    <t>30/12/2014  13:12:37</t>
  </si>
  <si>
    <t>66436418m10</t>
  </si>
  <si>
    <t>30/12/2014  13:34:59</t>
  </si>
  <si>
    <t>TROPAL + CHAPIN</t>
  </si>
  <si>
    <t>CHAPIN + INTERNE</t>
  </si>
  <si>
    <t>CHAPIN + TROPAL</t>
  </si>
  <si>
    <t>SICAREV + CHAPIN</t>
  </si>
  <si>
    <t>26436515</t>
  </si>
  <si>
    <t>31/12/2014  06:13:02</t>
  </si>
  <si>
    <t>26436515m2</t>
  </si>
  <si>
    <t>31/12/2014  07:27:10</t>
  </si>
  <si>
    <t>26436515m3</t>
  </si>
  <si>
    <t>31/12/2014  08:06:59</t>
  </si>
  <si>
    <t>26436515m4</t>
  </si>
  <si>
    <t>31/12/2014  09:55:20</t>
  </si>
  <si>
    <t>26436515m5</t>
  </si>
  <si>
    <t>31/12/2014  10:41:11</t>
  </si>
  <si>
    <t>26436513</t>
  </si>
  <si>
    <t>31/12/2014  09:54:29</t>
  </si>
  <si>
    <t>26436514</t>
  </si>
  <si>
    <t>31/12/2014  06:04:01</t>
  </si>
  <si>
    <t>26436514m2</t>
  </si>
  <si>
    <t>31/12/2014  07:41:06</t>
  </si>
  <si>
    <t>26436514m3</t>
  </si>
  <si>
    <t>31/12/2014  07:53:51</t>
  </si>
  <si>
    <t>26436514m4</t>
  </si>
  <si>
    <t>31/12/2014  08:01:47</t>
  </si>
  <si>
    <t>26436514m5</t>
  </si>
  <si>
    <t>31/12/2014  10:01:05</t>
  </si>
  <si>
    <t>26436514m6</t>
  </si>
  <si>
    <t>31/12/2014  10:31:24</t>
  </si>
  <si>
    <t>26436503</t>
  </si>
  <si>
    <t>31/12/2014  05:27:45</t>
  </si>
  <si>
    <t>26436503m2</t>
  </si>
  <si>
    <t>31/12/2014  09:16:32</t>
  </si>
  <si>
    <t>26436503m3</t>
  </si>
  <si>
    <t>31/12/2014  10:11:51</t>
  </si>
  <si>
    <t>26436503m4</t>
  </si>
  <si>
    <t>31/12/2014  10:20:57</t>
  </si>
  <si>
    <t>26436503m5</t>
  </si>
  <si>
    <t>31/12/2014  11:30:39</t>
  </si>
  <si>
    <t>26436503m6</t>
  </si>
  <si>
    <t>31/12/2014  11:40:05</t>
  </si>
  <si>
    <t>26436510</t>
  </si>
  <si>
    <t>31/12/2014  04:51:06</t>
  </si>
  <si>
    <t>26436510m2</t>
  </si>
  <si>
    <t>31/12/2014  08:59:40</t>
  </si>
  <si>
    <t>26436510m3</t>
  </si>
  <si>
    <t>31/12/2014  12:56:13</t>
  </si>
  <si>
    <t>26436509</t>
  </si>
  <si>
    <t>31/12/2014  05:21:14</t>
  </si>
  <si>
    <t>26436509m2</t>
  </si>
  <si>
    <t>31/12/2014  12:39:22</t>
  </si>
  <si>
    <t>26436504</t>
  </si>
  <si>
    <t>31/12/2014  05:00:02</t>
  </si>
  <si>
    <t>26436504m2</t>
  </si>
  <si>
    <t>31/12/2014  05:52:34</t>
  </si>
  <si>
    <t>26436504m3</t>
  </si>
  <si>
    <t>31/12/2014  07:08:25</t>
  </si>
  <si>
    <t>26436504m4</t>
  </si>
  <si>
    <t>31/12/2014  07:21:32</t>
  </si>
  <si>
    <t>26436501</t>
  </si>
  <si>
    <t>31/12/2014  09:05:58</t>
  </si>
  <si>
    <t>26436512</t>
  </si>
  <si>
    <t>31/12/2014  05:33:49</t>
  </si>
  <si>
    <t>26436512m2</t>
  </si>
  <si>
    <t>31/12/2014  11:20:38</t>
  </si>
  <si>
    <t>26436507</t>
  </si>
  <si>
    <t>31/12/2014  04:08:59</t>
  </si>
  <si>
    <t>26436507m2</t>
  </si>
  <si>
    <t>31/12/2014  05:14:18</t>
  </si>
  <si>
    <t>26436507m3</t>
  </si>
  <si>
    <t>31/12/2014  11:56:19</t>
  </si>
  <si>
    <t>26436508</t>
  </si>
  <si>
    <t>31/12/2014  03:59:43</t>
  </si>
  <si>
    <t>26436508m2</t>
  </si>
  <si>
    <t>31/12/2014  04:45:38</t>
  </si>
  <si>
    <t>26436508m3</t>
  </si>
  <si>
    <t>31/12/2014  12:09:05</t>
  </si>
  <si>
    <t>26436506</t>
  </si>
  <si>
    <t>31/12/2014  05:07:32</t>
  </si>
  <si>
    <t>26436506m2</t>
  </si>
  <si>
    <t>31/12/2014  09:09:39</t>
  </si>
  <si>
    <t>26436506m3</t>
  </si>
  <si>
    <t>31/12/2014  09:30:38</t>
  </si>
  <si>
    <t>26436506m4</t>
  </si>
  <si>
    <t>31/12/2014  09:44:04</t>
  </si>
  <si>
    <t>26436505</t>
  </si>
  <si>
    <t>31/12/2014  05:44:05</t>
  </si>
  <si>
    <t>66436517</t>
  </si>
  <si>
    <t>31/12/2014  06:20:44</t>
  </si>
  <si>
    <t>66436517m2</t>
  </si>
  <si>
    <t>31/12/2014  06:47:22</t>
  </si>
  <si>
    <t>66436517m3</t>
  </si>
  <si>
    <t>31/12/2014  07:03:39</t>
  </si>
  <si>
    <t>66436517m4</t>
  </si>
  <si>
    <t>31/12/2014  07:31:30</t>
  </si>
  <si>
    <t>66436517m5</t>
  </si>
  <si>
    <t>31/12/2014  07:52:40</t>
  </si>
  <si>
    <t>66436517m6</t>
  </si>
  <si>
    <t>31/12/2014  09:14:41</t>
  </si>
  <si>
    <t>66436517m7</t>
  </si>
  <si>
    <t>31/12/2014  09:48:16</t>
  </si>
  <si>
    <t>66436517m8</t>
  </si>
  <si>
    <t>31/12/2014  10:14:15</t>
  </si>
  <si>
    <t>66436517m9</t>
  </si>
  <si>
    <t>31/12/2014  10:34:46</t>
  </si>
  <si>
    <t>66436517m10</t>
  </si>
  <si>
    <t>31/12/2014  11:10:02</t>
  </si>
  <si>
    <t>SICAREV + INTERNE</t>
  </si>
  <si>
    <t>semaine  01 - 2015</t>
  </si>
  <si>
    <t>26500215</t>
  </si>
  <si>
    <t>02/01/2015  05:57:14</t>
  </si>
  <si>
    <t>26500215m2</t>
  </si>
  <si>
    <t>02/01/2015  07:12:35</t>
  </si>
  <si>
    <t>26500215m3</t>
  </si>
  <si>
    <t>02/01/2015  07:29:33</t>
  </si>
  <si>
    <t>26500215m4</t>
  </si>
  <si>
    <t>02/01/2015  07:41:22</t>
  </si>
  <si>
    <t>26500215m5</t>
  </si>
  <si>
    <t>02/01/2015  08:10:49</t>
  </si>
  <si>
    <t>26500215m6</t>
  </si>
  <si>
    <t>02/01/2015  09:15:00</t>
  </si>
  <si>
    <t>26500215m7</t>
  </si>
  <si>
    <t>02/01/2015  09:22:56</t>
  </si>
  <si>
    <t>26500214</t>
  </si>
  <si>
    <t>02/01/2015  06:06:16</t>
  </si>
  <si>
    <t>26500214m2</t>
  </si>
  <si>
    <t>02/01/2015  07:20:56</t>
  </si>
  <si>
    <t>26500214m3</t>
  </si>
  <si>
    <t>02/01/2015  07:49:20</t>
  </si>
  <si>
    <t>26500214m4</t>
  </si>
  <si>
    <t>02/01/2015  07:56:42</t>
  </si>
  <si>
    <t>26500214m5</t>
  </si>
  <si>
    <t>02/01/2015  08:04:13</t>
  </si>
  <si>
    <t>26500214m6</t>
  </si>
  <si>
    <t>02/01/2015  09:41:17</t>
  </si>
  <si>
    <t>26500214m7</t>
  </si>
  <si>
    <t>02/01/2015  09:53:44</t>
  </si>
  <si>
    <t>26500214m8</t>
  </si>
  <si>
    <t>02/01/2015  10:02:21</t>
  </si>
  <si>
    <t>26500210</t>
  </si>
  <si>
    <t>02/01/2015  04:14:16</t>
  </si>
  <si>
    <t>26500209</t>
  </si>
  <si>
    <t>02/01/2015  04:20:35</t>
  </si>
  <si>
    <t>26500211</t>
  </si>
  <si>
    <t>02/01/2015  03:25:09</t>
  </si>
  <si>
    <t>26500203</t>
  </si>
  <si>
    <t>02/01/2015  05:48:36</t>
  </si>
  <si>
    <t>26500203m2</t>
  </si>
  <si>
    <t>02/01/2015  09:01:32</t>
  </si>
  <si>
    <t>26500203m3</t>
  </si>
  <si>
    <t>02/01/2015  09:35:31</t>
  </si>
  <si>
    <t>26500203m4</t>
  </si>
  <si>
    <t>02/01/2015  10:18:46</t>
  </si>
  <si>
    <t>26500203m5</t>
  </si>
  <si>
    <t>02/01/2015  10:57:09</t>
  </si>
  <si>
    <t>26500203m6</t>
  </si>
  <si>
    <t>02/01/2015  11:41:14</t>
  </si>
  <si>
    <t>26500203m7</t>
  </si>
  <si>
    <t>02/01/2015  11:43:28</t>
  </si>
  <si>
    <t>26500203m8</t>
  </si>
  <si>
    <t>02/01/2015  11:47:48</t>
  </si>
  <si>
    <t>264500204</t>
  </si>
  <si>
    <t>02/01/2015  06:15:52</t>
  </si>
  <si>
    <t>26500204m2</t>
  </si>
  <si>
    <t>02/01/2015  06:28:05</t>
  </si>
  <si>
    <t>26500204m3</t>
  </si>
  <si>
    <t>02/01/2015  06:48:43</t>
  </si>
  <si>
    <t>26500204m4</t>
  </si>
  <si>
    <t>02/01/2015  07:00:17</t>
  </si>
  <si>
    <t>26500204m5</t>
  </si>
  <si>
    <t>02/01/2015  07:04:39</t>
  </si>
  <si>
    <t>26500216</t>
  </si>
  <si>
    <t>02/01/2015  04:41:37</t>
  </si>
  <si>
    <t>26500216m2</t>
  </si>
  <si>
    <t>02/01/2015  04:45:44</t>
  </si>
  <si>
    <t>26500216m3</t>
  </si>
  <si>
    <t>02/01/2015  04:51:28</t>
  </si>
  <si>
    <t>26500216m4</t>
  </si>
  <si>
    <t>02/01/2015  05:06:38</t>
  </si>
  <si>
    <t>26500216m5</t>
  </si>
  <si>
    <t>02/01/2015  06:38:14</t>
  </si>
  <si>
    <t>26500201</t>
  </si>
  <si>
    <t>02/01/2015  11:13:25</t>
  </si>
  <si>
    <t>26500212</t>
  </si>
  <si>
    <t>02/01/2015  05:30:09</t>
  </si>
  <si>
    <t>26500212m2</t>
  </si>
  <si>
    <t>02/01/2015  11:08:28</t>
  </si>
  <si>
    <t>26500207</t>
  </si>
  <si>
    <t>02/01/2015  03:48:39</t>
  </si>
  <si>
    <t>26500207m2</t>
  </si>
  <si>
    <t>02/01/2015  04:37:00</t>
  </si>
  <si>
    <t>26500207m3</t>
  </si>
  <si>
    <t>02/01/2015  11:24:28</t>
  </si>
  <si>
    <t>26500208</t>
  </si>
  <si>
    <t>02/01/2015  03:37:20</t>
  </si>
  <si>
    <t>26500208m2</t>
  </si>
  <si>
    <t>02/01/2015  04:04:04</t>
  </si>
  <si>
    <t>26500208m3</t>
  </si>
  <si>
    <t>02/01/2015  11:26:17</t>
  </si>
  <si>
    <t>26500206</t>
  </si>
  <si>
    <t>02/01/2015  09:08:20</t>
  </si>
  <si>
    <t>26500205</t>
  </si>
  <si>
    <t>02/01/2015  05:38:57</t>
  </si>
  <si>
    <t>26500205m2</t>
  </si>
  <si>
    <t>02/01/2015  11:18:35</t>
  </si>
  <si>
    <t>CHAPIN + SICAREV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</si>
</sst>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9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0"/>
      <name val="Times New Roman"/>
      <family val="1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96F6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3" fillId="0" borderId="0">
      <alignment vertical="top"/>
    </xf>
    <xf numFmtId="0" fontId="4" fillId="0" borderId="0">
      <alignment vertical="top"/>
    </xf>
    <xf numFmtId="0" fontId="5" fillId="0" borderId="0">
      <alignment vertical="top"/>
    </xf>
    <xf numFmtId="0" fontId="6" fillId="0" borderId="0">
      <alignment vertical="top"/>
    </xf>
  </cellStyleXfs>
  <cellXfs count="265">
    <xf numFmtId="0" fontId="0" fillId="0" borderId="0" xfId="0"/>
    <xf numFmtId="0" fontId="0" fillId="0" borderId="0" xfId="0" applyFont="1"/>
    <xf numFmtId="2" fontId="7" fillId="5" borderId="1" xfId="0" applyNumberFormat="1" applyFont="1" applyFill="1" applyBorder="1" applyAlignment="1">
      <alignment vertical="top"/>
    </xf>
    <xf numFmtId="2" fontId="8" fillId="5" borderId="1" xfId="0" applyNumberFormat="1" applyFont="1" applyFill="1" applyBorder="1" applyAlignment="1">
      <alignment horizontal="right" vertical="center"/>
    </xf>
    <xf numFmtId="2" fontId="9" fillId="5" borderId="1" xfId="0" applyNumberFormat="1" applyFont="1" applyFill="1" applyBorder="1" applyAlignment="1">
      <alignment horizontal="right" vertical="center"/>
    </xf>
    <xf numFmtId="2" fontId="9" fillId="5" borderId="1" xfId="0" applyNumberFormat="1" applyFont="1" applyFill="1" applyBorder="1" applyAlignment="1">
      <alignment vertical="center"/>
    </xf>
    <xf numFmtId="2" fontId="7" fillId="5" borderId="1" xfId="0" applyNumberFormat="1" applyFont="1" applyFill="1" applyBorder="1" applyAlignment="1">
      <alignment horizontal="right" vertical="center"/>
    </xf>
    <xf numFmtId="2" fontId="7" fillId="5" borderId="1" xfId="1" applyNumberFormat="1" applyFont="1" applyFill="1" applyBorder="1" applyAlignment="1">
      <alignment vertical="top" wrapText="1"/>
    </xf>
    <xf numFmtId="2" fontId="8" fillId="5" borderId="1" xfId="0" applyNumberFormat="1" applyFont="1" applyFill="1" applyBorder="1"/>
    <xf numFmtId="2" fontId="9" fillId="5" borderId="1" xfId="0" applyNumberFormat="1" applyFont="1" applyFill="1" applyBorder="1" applyAlignment="1">
      <alignment horizontal="right" vertical="top"/>
    </xf>
    <xf numFmtId="9" fontId="11" fillId="3" borderId="1" xfId="0" applyNumberFormat="1" applyFont="1" applyFill="1" applyBorder="1" applyAlignment="1">
      <alignment vertical="center"/>
    </xf>
    <xf numFmtId="164" fontId="11" fillId="3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vertical="top" wrapText="1" readingOrder="1"/>
    </xf>
    <xf numFmtId="2" fontId="8" fillId="0" borderId="1" xfId="0" applyNumberFormat="1" applyFont="1" applyBorder="1"/>
    <xf numFmtId="0" fontId="0" fillId="0" borderId="0" xfId="0" applyFont="1" applyBorder="1"/>
    <xf numFmtId="4" fontId="7" fillId="5" borderId="1" xfId="0" applyNumberFormat="1" applyFont="1" applyFill="1" applyBorder="1" applyAlignment="1">
      <alignment vertical="top"/>
    </xf>
    <xf numFmtId="2" fontId="8" fillId="5" borderId="1" xfId="0" applyNumberFormat="1" applyFont="1" applyFill="1" applyBorder="1" applyAlignment="1">
      <alignment horizontal="center" vertical="center"/>
    </xf>
    <xf numFmtId="2" fontId="9" fillId="5" borderId="1" xfId="0" applyNumberFormat="1" applyFont="1" applyFill="1" applyBorder="1" applyAlignment="1">
      <alignment horizontal="center" vertical="center"/>
    </xf>
    <xf numFmtId="2" fontId="7" fillId="5" borderId="1" xfId="0" applyNumberFormat="1" applyFont="1" applyFill="1" applyBorder="1" applyAlignment="1">
      <alignment horizontal="center" vertical="center"/>
    </xf>
    <xf numFmtId="2" fontId="7" fillId="5" borderId="5" xfId="0" applyNumberFormat="1" applyFont="1" applyFill="1" applyBorder="1" applyAlignment="1">
      <alignment vertical="top"/>
    </xf>
    <xf numFmtId="2" fontId="8" fillId="5" borderId="5" xfId="0" applyNumberFormat="1" applyFont="1" applyFill="1" applyBorder="1"/>
    <xf numFmtId="2" fontId="9" fillId="5" borderId="5" xfId="0" applyNumberFormat="1" applyFont="1" applyFill="1" applyBorder="1" applyAlignment="1">
      <alignment vertical="center"/>
    </xf>
    <xf numFmtId="2" fontId="9" fillId="5" borderId="7" xfId="0" applyNumberFormat="1" applyFont="1" applyFill="1" applyBorder="1" applyAlignment="1">
      <alignment vertical="center"/>
    </xf>
    <xf numFmtId="164" fontId="11" fillId="3" borderId="6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2" fontId="13" fillId="7" borderId="1" xfId="0" applyNumberFormat="1" applyFont="1" applyFill="1" applyBorder="1" applyAlignment="1">
      <alignment horizontal="center" vertical="center"/>
    </xf>
    <xf numFmtId="2" fontId="13" fillId="7" borderId="5" xfId="0" applyNumberFormat="1" applyFont="1" applyFill="1" applyBorder="1" applyAlignment="1">
      <alignment horizontal="center" vertical="center"/>
    </xf>
    <xf numFmtId="2" fontId="11" fillId="3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Border="1" applyAlignment="1">
      <alignment vertical="top" wrapText="1" readingOrder="1"/>
    </xf>
    <xf numFmtId="2" fontId="0" fillId="0" borderId="0" xfId="0" applyNumberFormat="1" applyFont="1"/>
    <xf numFmtId="14" fontId="11" fillId="3" borderId="1" xfId="0" applyNumberFormat="1" applyFont="1" applyFill="1" applyBorder="1" applyAlignment="1">
      <alignment horizontal="center" vertical="center"/>
    </xf>
    <xf numFmtId="14" fontId="13" fillId="7" borderId="1" xfId="0" applyNumberFormat="1" applyFont="1" applyFill="1" applyBorder="1" applyAlignment="1">
      <alignment horizontal="center" vertical="center"/>
    </xf>
    <xf numFmtId="14" fontId="0" fillId="0" borderId="0" xfId="0" applyNumberFormat="1" applyFont="1"/>
    <xf numFmtId="0" fontId="7" fillId="0" borderId="1" xfId="0" applyFont="1" applyBorder="1" applyAlignment="1">
      <alignment horizontal="left" vertical="top" wrapText="1" readingOrder="1"/>
    </xf>
    <xf numFmtId="0" fontId="12" fillId="0" borderId="0" xfId="0" applyFont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textRotation="180" wrapText="1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2" fontId="11" fillId="3" borderId="2" xfId="0" applyNumberFormat="1" applyFont="1" applyFill="1" applyBorder="1" applyAlignment="1">
      <alignment horizontal="center" vertical="center"/>
    </xf>
    <xf numFmtId="14" fontId="11" fillId="3" borderId="2" xfId="0" applyNumberFormat="1" applyFont="1" applyFill="1" applyBorder="1" applyAlignment="1">
      <alignment horizontal="center" vertical="center"/>
    </xf>
    <xf numFmtId="164" fontId="11" fillId="3" borderId="2" xfId="0" applyNumberFormat="1" applyFont="1" applyFill="1" applyBorder="1" applyAlignment="1">
      <alignment horizontal="center" vertical="center"/>
    </xf>
    <xf numFmtId="14" fontId="13" fillId="7" borderId="2" xfId="0" applyNumberFormat="1" applyFont="1" applyFill="1" applyBorder="1" applyAlignment="1">
      <alignment horizontal="center" vertical="center"/>
    </xf>
    <xf numFmtId="2" fontId="13" fillId="7" borderId="2" xfId="0" applyNumberFormat="1" applyFont="1" applyFill="1" applyBorder="1" applyAlignment="1">
      <alignment horizontal="center" vertical="center"/>
    </xf>
    <xf numFmtId="2" fontId="13" fillId="7" borderId="6" xfId="0" applyNumberFormat="1" applyFont="1" applyFill="1" applyBorder="1" applyAlignment="1">
      <alignment horizontal="center" vertical="center"/>
    </xf>
    <xf numFmtId="14" fontId="7" fillId="0" borderId="3" xfId="0" applyNumberFormat="1" applyFont="1" applyBorder="1" applyAlignment="1">
      <alignment vertical="top" wrapText="1" readingOrder="1"/>
    </xf>
    <xf numFmtId="2" fontId="9" fillId="5" borderId="3" xfId="0" applyNumberFormat="1" applyFont="1" applyFill="1" applyBorder="1" applyAlignment="1">
      <alignment horizontal="right" vertical="center"/>
    </xf>
    <xf numFmtId="14" fontId="13" fillId="7" borderId="3" xfId="0" applyNumberFormat="1" applyFont="1" applyFill="1" applyBorder="1" applyAlignment="1">
      <alignment horizontal="center" vertical="center"/>
    </xf>
    <xf numFmtId="2" fontId="13" fillId="7" borderId="3" xfId="0" applyNumberFormat="1" applyFont="1" applyFill="1" applyBorder="1" applyAlignment="1">
      <alignment horizontal="center" vertical="center"/>
    </xf>
    <xf numFmtId="2" fontId="13" fillId="7" borderId="7" xfId="0" applyNumberFormat="1" applyFont="1" applyFill="1" applyBorder="1" applyAlignment="1">
      <alignment horizontal="center" vertical="center"/>
    </xf>
    <xf numFmtId="14" fontId="13" fillId="7" borderId="4" xfId="0" applyNumberFormat="1" applyFont="1" applyFill="1" applyBorder="1" applyAlignment="1">
      <alignment horizontal="center" vertical="center"/>
    </xf>
    <xf numFmtId="2" fontId="13" fillId="7" borderId="4" xfId="0" applyNumberFormat="1" applyFont="1" applyFill="1" applyBorder="1" applyAlignment="1">
      <alignment horizontal="center" vertical="center"/>
    </xf>
    <xf numFmtId="2" fontId="13" fillId="7" borderId="10" xfId="0" applyNumberFormat="1" applyFont="1" applyFill="1" applyBorder="1" applyAlignment="1">
      <alignment horizontal="center" vertical="center"/>
    </xf>
    <xf numFmtId="2" fontId="7" fillId="5" borderId="3" xfId="0" applyNumberFormat="1" applyFont="1" applyFill="1" applyBorder="1" applyAlignment="1">
      <alignment vertical="top"/>
    </xf>
    <xf numFmtId="2" fontId="7" fillId="5" borderId="7" xfId="0" applyNumberFormat="1" applyFont="1" applyFill="1" applyBorder="1" applyAlignment="1">
      <alignment vertical="top"/>
    </xf>
    <xf numFmtId="2" fontId="9" fillId="5" borderId="3" xfId="0" applyNumberFormat="1" applyFont="1" applyFill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5" fillId="0" borderId="0" xfId="0" applyFont="1"/>
    <xf numFmtId="2" fontId="15" fillId="0" borderId="0" xfId="0" applyNumberFormat="1" applyFont="1"/>
    <xf numFmtId="14" fontId="15" fillId="0" borderId="0" xfId="0" applyNumberFormat="1" applyFont="1"/>
    <xf numFmtId="1" fontId="7" fillId="0" borderId="1" xfId="0" applyNumberFormat="1" applyFont="1" applyBorder="1" applyAlignment="1">
      <alignment horizontal="left" vertical="top" wrapText="1" readingOrder="1"/>
    </xf>
    <xf numFmtId="4" fontId="7" fillId="0" borderId="1" xfId="0" applyNumberFormat="1" applyFont="1" applyBorder="1" applyAlignment="1">
      <alignment horizontal="right" vertical="top"/>
    </xf>
    <xf numFmtId="0" fontId="12" fillId="0" borderId="1" xfId="0" applyFont="1" applyBorder="1" applyAlignment="1">
      <alignment vertical="center"/>
    </xf>
    <xf numFmtId="0" fontId="0" fillId="8" borderId="0" xfId="0" applyFont="1" applyFill="1"/>
    <xf numFmtId="14" fontId="9" fillId="5" borderId="1" xfId="0" applyNumberFormat="1" applyFont="1" applyFill="1" applyBorder="1" applyAlignment="1">
      <alignment horizontal="center" vertical="center"/>
    </xf>
    <xf numFmtId="2" fontId="9" fillId="5" borderId="5" xfId="0" applyNumberFormat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2" fontId="8" fillId="0" borderId="1" xfId="0" applyNumberFormat="1" applyFont="1" applyFill="1" applyBorder="1"/>
    <xf numFmtId="0" fontId="14" fillId="5" borderId="9" xfId="0" applyFont="1" applyFill="1" applyBorder="1" applyAlignment="1">
      <alignment horizontal="center" vertical="center" textRotation="180" wrapText="1"/>
    </xf>
    <xf numFmtId="0" fontId="12" fillId="5" borderId="3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/>
    </xf>
    <xf numFmtId="2" fontId="7" fillId="5" borderId="3" xfId="1" applyNumberFormat="1" applyFont="1" applyFill="1" applyBorder="1" applyAlignment="1">
      <alignment vertical="top" wrapText="1"/>
    </xf>
    <xf numFmtId="2" fontId="7" fillId="0" borderId="9" xfId="0" applyNumberFormat="1" applyFont="1" applyBorder="1" applyAlignment="1">
      <alignment vertical="top" wrapText="1" readingOrder="1"/>
    </xf>
    <xf numFmtId="2" fontId="7" fillId="0" borderId="13" xfId="0" applyNumberFormat="1" applyFont="1" applyBorder="1" applyAlignment="1">
      <alignment vertical="top" wrapText="1" readingOrder="1"/>
    </xf>
    <xf numFmtId="9" fontId="11" fillId="3" borderId="2" xfId="0" applyNumberFormat="1" applyFont="1" applyFill="1" applyBorder="1" applyAlignment="1">
      <alignment vertical="center"/>
    </xf>
    <xf numFmtId="164" fontId="9" fillId="5" borderId="9" xfId="0" applyNumberFormat="1" applyFont="1" applyFill="1" applyBorder="1" applyAlignment="1">
      <alignment horizontal="center" vertical="center"/>
    </xf>
    <xf numFmtId="164" fontId="9" fillId="2" borderId="14" xfId="0" applyNumberFormat="1" applyFont="1" applyFill="1" applyBorder="1" applyAlignment="1">
      <alignment horizontal="center" vertical="center"/>
    </xf>
    <xf numFmtId="9" fontId="8" fillId="2" borderId="14" xfId="0" applyNumberFormat="1" applyFont="1" applyFill="1" applyBorder="1" applyAlignment="1">
      <alignment horizontal="center" vertical="center" wrapText="1"/>
    </xf>
    <xf numFmtId="2" fontId="9" fillId="5" borderId="5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9" fontId="8" fillId="2" borderId="1" xfId="0" applyNumberFormat="1" applyFont="1" applyFill="1" applyBorder="1" applyAlignment="1">
      <alignment horizontal="center" vertical="center" wrapText="1"/>
    </xf>
    <xf numFmtId="14" fontId="7" fillId="0" borderId="31" xfId="0" applyNumberFormat="1" applyFont="1" applyBorder="1" applyAlignment="1">
      <alignment vertical="top" wrapText="1" readingOrder="1"/>
    </xf>
    <xf numFmtId="2" fontId="7" fillId="5" borderId="33" xfId="0" applyNumberFormat="1" applyFont="1" applyFill="1" applyBorder="1" applyAlignment="1">
      <alignment vertical="top"/>
    </xf>
    <xf numFmtId="14" fontId="7" fillId="0" borderId="34" xfId="0" applyNumberFormat="1" applyFont="1" applyBorder="1" applyAlignment="1">
      <alignment vertical="top" wrapText="1" readingOrder="1"/>
    </xf>
    <xf numFmtId="2" fontId="7" fillId="5" borderId="34" xfId="0" applyNumberFormat="1" applyFont="1" applyFill="1" applyBorder="1" applyAlignment="1">
      <alignment vertical="top"/>
    </xf>
    <xf numFmtId="2" fontId="7" fillId="5" borderId="35" xfId="0" applyNumberFormat="1" applyFont="1" applyFill="1" applyBorder="1" applyAlignment="1">
      <alignment vertical="top"/>
    </xf>
    <xf numFmtId="0" fontId="12" fillId="0" borderId="13" xfId="0" applyFont="1" applyBorder="1" applyAlignment="1">
      <alignment horizontal="center" vertical="center"/>
    </xf>
    <xf numFmtId="2" fontId="8" fillId="5" borderId="34" xfId="0" applyNumberFormat="1" applyFont="1" applyFill="1" applyBorder="1" applyAlignment="1">
      <alignment horizontal="right" vertical="center"/>
    </xf>
    <xf numFmtId="0" fontId="12" fillId="0" borderId="11" xfId="0" applyFont="1" applyBorder="1" applyAlignment="1">
      <alignment horizontal="center" vertical="center"/>
    </xf>
    <xf numFmtId="2" fontId="9" fillId="5" borderId="31" xfId="0" applyNumberFormat="1" applyFont="1" applyFill="1" applyBorder="1" applyAlignment="1">
      <alignment horizontal="right" vertical="center"/>
    </xf>
    <xf numFmtId="2" fontId="9" fillId="5" borderId="32" xfId="0" applyNumberFormat="1" applyFont="1" applyFill="1" applyBorder="1" applyAlignment="1">
      <alignment horizontal="right" vertical="center"/>
    </xf>
    <xf numFmtId="2" fontId="8" fillId="5" borderId="33" xfId="0" applyNumberFormat="1" applyFont="1" applyFill="1" applyBorder="1"/>
    <xf numFmtId="2" fontId="9" fillId="5" borderId="33" xfId="0" applyNumberFormat="1" applyFont="1" applyFill="1" applyBorder="1" applyAlignment="1">
      <alignment horizontal="right" vertical="center"/>
    </xf>
    <xf numFmtId="2" fontId="7" fillId="0" borderId="36" xfId="0" applyNumberFormat="1" applyFont="1" applyBorder="1" applyAlignment="1">
      <alignment vertical="top" wrapText="1" readingOrder="1"/>
    </xf>
    <xf numFmtId="2" fontId="7" fillId="0" borderId="37" xfId="0" applyNumberFormat="1" applyFont="1" applyBorder="1" applyAlignment="1">
      <alignment vertical="top" wrapText="1" readingOrder="1"/>
    </xf>
    <xf numFmtId="2" fontId="9" fillId="5" borderId="34" xfId="0" applyNumberFormat="1" applyFont="1" applyFill="1" applyBorder="1" applyAlignment="1">
      <alignment horizontal="right" vertical="top"/>
    </xf>
    <xf numFmtId="2" fontId="9" fillId="5" borderId="35" xfId="0" applyNumberFormat="1" applyFont="1" applyFill="1" applyBorder="1" applyAlignment="1">
      <alignment horizontal="right" vertical="top"/>
    </xf>
    <xf numFmtId="2" fontId="9" fillId="5" borderId="34" xfId="0" applyNumberFormat="1" applyFont="1" applyFill="1" applyBorder="1" applyAlignment="1">
      <alignment horizontal="right" vertical="center"/>
    </xf>
    <xf numFmtId="2" fontId="9" fillId="5" borderId="35" xfId="0" applyNumberFormat="1" applyFont="1" applyFill="1" applyBorder="1" applyAlignment="1">
      <alignment horizontal="right" vertical="center"/>
    </xf>
    <xf numFmtId="0" fontId="12" fillId="0" borderId="13" xfId="0" applyFont="1" applyBorder="1" applyAlignment="1">
      <alignment horizontal="center" vertical="center" wrapText="1"/>
    </xf>
    <xf numFmtId="2" fontId="7" fillId="5" borderId="31" xfId="0" applyNumberFormat="1" applyFont="1" applyFill="1" applyBorder="1" applyAlignment="1">
      <alignment horizontal="right" vertical="center"/>
    </xf>
    <xf numFmtId="2" fontId="7" fillId="5" borderId="32" xfId="0" applyNumberFormat="1" applyFont="1" applyFill="1" applyBorder="1" applyAlignment="1">
      <alignment horizontal="right" vertical="center"/>
    </xf>
    <xf numFmtId="2" fontId="7" fillId="5" borderId="33" xfId="0" applyNumberFormat="1" applyFont="1" applyFill="1" applyBorder="1" applyAlignment="1">
      <alignment horizontal="right" vertical="center"/>
    </xf>
    <xf numFmtId="2" fontId="7" fillId="5" borderId="34" xfId="0" applyNumberFormat="1" applyFont="1" applyFill="1" applyBorder="1" applyAlignment="1">
      <alignment horizontal="right" vertical="center"/>
    </xf>
    <xf numFmtId="2" fontId="7" fillId="5" borderId="35" xfId="0" applyNumberFormat="1" applyFont="1" applyFill="1" applyBorder="1" applyAlignment="1">
      <alignment horizontal="right" vertical="center"/>
    </xf>
    <xf numFmtId="0" fontId="12" fillId="0" borderId="9" xfId="0" applyFont="1" applyBorder="1" applyAlignment="1">
      <alignment horizontal="center" vertical="center" wrapText="1"/>
    </xf>
    <xf numFmtId="2" fontId="8" fillId="5" borderId="35" xfId="0" applyNumberFormat="1" applyFont="1" applyFill="1" applyBorder="1" applyAlignment="1">
      <alignment horizontal="right" vertical="center"/>
    </xf>
    <xf numFmtId="164" fontId="9" fillId="5" borderId="20" xfId="0" applyNumberFormat="1" applyFont="1" applyFill="1" applyBorder="1" applyAlignment="1">
      <alignment horizontal="center" vertical="center"/>
    </xf>
    <xf numFmtId="14" fontId="9" fillId="5" borderId="21" xfId="0" applyNumberFormat="1" applyFont="1" applyFill="1" applyBorder="1" applyAlignment="1">
      <alignment horizontal="center" vertical="center"/>
    </xf>
    <xf numFmtId="2" fontId="9" fillId="5" borderId="21" xfId="0" applyNumberFormat="1" applyFont="1" applyFill="1" applyBorder="1" applyAlignment="1">
      <alignment horizontal="center" vertical="center"/>
    </xf>
    <xf numFmtId="2" fontId="9" fillId="5" borderId="22" xfId="0" applyNumberFormat="1" applyFont="1" applyFill="1" applyBorder="1" applyAlignment="1">
      <alignment horizontal="center" vertical="center"/>
    </xf>
    <xf numFmtId="0" fontId="7" fillId="0" borderId="20" xfId="0" applyFont="1" applyBorder="1" applyAlignment="1">
      <alignment horizontal="left" vertical="top" wrapText="1" readingOrder="1"/>
    </xf>
    <xf numFmtId="0" fontId="7" fillId="0" borderId="21" xfId="0" applyFont="1" applyBorder="1" applyAlignment="1">
      <alignment horizontal="left" vertical="top" wrapText="1" readingOrder="1"/>
    </xf>
    <xf numFmtId="4" fontId="7" fillId="0" borderId="21" xfId="0" applyNumberFormat="1" applyFont="1" applyBorder="1" applyAlignment="1">
      <alignment horizontal="right" vertical="top"/>
    </xf>
    <xf numFmtId="4" fontId="7" fillId="0" borderId="22" xfId="0" applyNumberFormat="1" applyFont="1" applyBorder="1" applyAlignment="1">
      <alignment horizontal="right" vertical="top"/>
    </xf>
    <xf numFmtId="0" fontId="14" fillId="5" borderId="3" xfId="0" applyFont="1" applyFill="1" applyBorder="1" applyAlignment="1">
      <alignment horizontal="center" vertical="center" textRotation="180" wrapText="1"/>
    </xf>
    <xf numFmtId="164" fontId="9" fillId="2" borderId="1" xfId="0" applyNumberFormat="1" applyFont="1" applyFill="1" applyBorder="1" applyAlignment="1">
      <alignment horizontal="center" vertical="center"/>
    </xf>
    <xf numFmtId="164" fontId="9" fillId="5" borderId="1" xfId="0" applyNumberFormat="1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9" fontId="8" fillId="2" borderId="39" xfId="0" applyNumberFormat="1" applyFont="1" applyFill="1" applyBorder="1" applyAlignment="1">
      <alignment horizontal="center" vertical="center" wrapText="1"/>
    </xf>
    <xf numFmtId="2" fontId="7" fillId="0" borderId="41" xfId="0" applyNumberFormat="1" applyFont="1" applyBorder="1" applyAlignment="1">
      <alignment vertical="top" wrapText="1" readingOrder="1"/>
    </xf>
    <xf numFmtId="14" fontId="7" fillId="0" borderId="38" xfId="0" applyNumberFormat="1" applyFont="1" applyBorder="1" applyAlignment="1">
      <alignment vertical="top" wrapText="1" readingOrder="1"/>
    </xf>
    <xf numFmtId="0" fontId="12" fillId="5" borderId="4" xfId="0" applyFont="1" applyFill="1" applyBorder="1" applyAlignment="1">
      <alignment horizontal="center" vertical="center"/>
    </xf>
    <xf numFmtId="2" fontId="9" fillId="5" borderId="40" xfId="0" applyNumberFormat="1" applyFont="1" applyFill="1" applyBorder="1" applyAlignment="1">
      <alignment horizontal="right" vertical="center"/>
    </xf>
    <xf numFmtId="2" fontId="7" fillId="5" borderId="1" xfId="0" applyNumberFormat="1" applyFont="1" applyFill="1" applyBorder="1" applyAlignment="1">
      <alignment vertical="top" wrapText="1" readingOrder="1"/>
    </xf>
    <xf numFmtId="0" fontId="14" fillId="5" borderId="2" xfId="0" applyFont="1" applyFill="1" applyBorder="1" applyAlignment="1">
      <alignment horizontal="center" vertical="center" textRotation="180" wrapText="1"/>
    </xf>
    <xf numFmtId="0" fontId="12" fillId="0" borderId="2" xfId="0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vertical="top" wrapText="1" readingOrder="1"/>
    </xf>
    <xf numFmtId="2" fontId="8" fillId="5" borderId="3" xfId="0" applyNumberFormat="1" applyFont="1" applyFill="1" applyBorder="1" applyAlignment="1">
      <alignment horizontal="right" vertical="center"/>
    </xf>
    <xf numFmtId="0" fontId="12" fillId="5" borderId="3" xfId="0" applyFont="1" applyFill="1" applyBorder="1" applyAlignment="1">
      <alignment vertical="center"/>
    </xf>
    <xf numFmtId="0" fontId="12" fillId="5" borderId="1" xfId="0" applyFont="1" applyFill="1" applyBorder="1" applyAlignment="1">
      <alignment horizontal="center" vertical="center" wrapText="1"/>
    </xf>
    <xf numFmtId="2" fontId="0" fillId="0" borderId="1" xfId="0" applyNumberFormat="1" applyFont="1" applyBorder="1"/>
    <xf numFmtId="14" fontId="0" fillId="0" borderId="1" xfId="0" applyNumberFormat="1" applyFont="1" applyBorder="1"/>
    <xf numFmtId="0" fontId="12" fillId="5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7" fillId="5" borderId="14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0" fillId="0" borderId="1" xfId="0" applyFont="1" applyBorder="1"/>
    <xf numFmtId="2" fontId="0" fillId="0" borderId="5" xfId="0" applyNumberFormat="1" applyFont="1" applyBorder="1"/>
    <xf numFmtId="2" fontId="7" fillId="5" borderId="4" xfId="0" applyNumberFormat="1" applyFont="1" applyFill="1" applyBorder="1" applyAlignment="1">
      <alignment vertical="top" wrapText="1" readingOrder="1"/>
    </xf>
    <xf numFmtId="2" fontId="16" fillId="5" borderId="1" xfId="0" applyNumberFormat="1" applyFont="1" applyFill="1" applyBorder="1" applyAlignment="1">
      <alignment vertical="center" wrapText="1" readingOrder="1"/>
    </xf>
    <xf numFmtId="2" fontId="7" fillId="5" borderId="38" xfId="0" applyNumberFormat="1" applyFont="1" applyFill="1" applyBorder="1" applyAlignment="1">
      <alignment vertical="top"/>
    </xf>
    <xf numFmtId="14" fontId="9" fillId="5" borderId="1" xfId="0" applyNumberFormat="1" applyFont="1" applyFill="1" applyBorder="1" applyAlignment="1">
      <alignment horizontal="left" vertical="center"/>
    </xf>
    <xf numFmtId="2" fontId="9" fillId="5" borderId="1" xfId="0" applyNumberFormat="1" applyFont="1" applyFill="1" applyBorder="1" applyAlignment="1">
      <alignment horizontal="left" vertical="center"/>
    </xf>
    <xf numFmtId="14" fontId="9" fillId="0" borderId="1" xfId="0" applyNumberFormat="1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center"/>
    </xf>
    <xf numFmtId="9" fontId="8" fillId="2" borderId="1" xfId="0" applyNumberFormat="1" applyFont="1" applyFill="1" applyBorder="1" applyAlignment="1">
      <alignment horizontal="center" vertical="center" wrapText="1"/>
    </xf>
    <xf numFmtId="14" fontId="10" fillId="4" borderId="1" xfId="0" applyNumberFormat="1" applyFont="1" applyFill="1" applyBorder="1" applyAlignment="1"/>
    <xf numFmtId="164" fontId="9" fillId="5" borderId="1" xfId="0" applyNumberFormat="1" applyFont="1" applyFill="1" applyBorder="1" applyAlignment="1">
      <alignment horizontal="left" vertical="center"/>
    </xf>
    <xf numFmtId="2" fontId="9" fillId="0" borderId="1" xfId="0" applyNumberFormat="1" applyFont="1" applyBorder="1" applyAlignment="1">
      <alignment horizontal="left" vertical="top" wrapText="1"/>
    </xf>
    <xf numFmtId="1" fontId="7" fillId="0" borderId="1" xfId="0" applyNumberFormat="1" applyFont="1" applyBorder="1" applyAlignment="1">
      <alignment vertical="top" wrapText="1" readingOrder="1"/>
    </xf>
    <xf numFmtId="4" fontId="7" fillId="5" borderId="5" xfId="0" applyNumberFormat="1" applyFont="1" applyFill="1" applyBorder="1" applyAlignment="1">
      <alignment vertical="top"/>
    </xf>
    <xf numFmtId="0" fontId="12" fillId="0" borderId="2" xfId="0" applyFont="1" applyBorder="1" applyAlignment="1">
      <alignment vertical="center"/>
    </xf>
    <xf numFmtId="0" fontId="12" fillId="0" borderId="14" xfId="0" applyFont="1" applyBorder="1" applyAlignment="1">
      <alignment horizontal="center" vertical="center"/>
    </xf>
    <xf numFmtId="2" fontId="7" fillId="0" borderId="2" xfId="0" applyNumberFormat="1" applyFont="1" applyBorder="1" applyAlignment="1">
      <alignment vertical="top" wrapText="1" readingOrder="1"/>
    </xf>
    <xf numFmtId="1" fontId="7" fillId="0" borderId="3" xfId="0" applyNumberFormat="1" applyFont="1" applyBorder="1" applyAlignment="1">
      <alignment horizontal="left" vertical="top" wrapText="1" readingOrder="1"/>
    </xf>
    <xf numFmtId="14" fontId="7" fillId="0" borderId="2" xfId="0" applyNumberFormat="1" applyFont="1" applyBorder="1" applyAlignment="1">
      <alignment vertical="top" wrapText="1" readingOrder="1"/>
    </xf>
    <xf numFmtId="14" fontId="13" fillId="7" borderId="14" xfId="0" applyNumberFormat="1" applyFont="1" applyFill="1" applyBorder="1" applyAlignment="1">
      <alignment horizontal="center" vertical="center"/>
    </xf>
    <xf numFmtId="2" fontId="7" fillId="5" borderId="2" xfId="0" applyNumberFormat="1" applyFont="1" applyFill="1" applyBorder="1" applyAlignment="1">
      <alignment vertical="top"/>
    </xf>
    <xf numFmtId="2" fontId="13" fillId="7" borderId="14" xfId="0" applyNumberFormat="1" applyFont="1" applyFill="1" applyBorder="1" applyAlignment="1">
      <alignment horizontal="center" vertical="center"/>
    </xf>
    <xf numFmtId="2" fontId="8" fillId="0" borderId="5" xfId="0" applyNumberFormat="1" applyFont="1" applyFill="1" applyBorder="1"/>
    <xf numFmtId="2" fontId="9" fillId="5" borderId="2" xfId="0" applyNumberFormat="1" applyFont="1" applyFill="1" applyBorder="1" applyAlignment="1">
      <alignment horizontal="right" vertical="top"/>
    </xf>
    <xf numFmtId="14" fontId="10" fillId="4" borderId="5" xfId="0" applyNumberFormat="1" applyFont="1" applyFill="1" applyBorder="1" applyAlignment="1">
      <alignment horizontal="center"/>
    </xf>
    <xf numFmtId="14" fontId="10" fillId="4" borderId="8" xfId="0" applyNumberFormat="1" applyFont="1" applyFill="1" applyBorder="1" applyAlignment="1">
      <alignment horizontal="center"/>
    </xf>
    <xf numFmtId="164" fontId="13" fillId="7" borderId="4" xfId="0" applyNumberFormat="1" applyFont="1" applyFill="1" applyBorder="1" applyAlignment="1">
      <alignment horizontal="center" vertical="center"/>
    </xf>
    <xf numFmtId="164" fontId="8" fillId="2" borderId="30" xfId="0" applyNumberFormat="1" applyFont="1" applyFill="1" applyBorder="1" applyAlignment="1">
      <alignment horizontal="center" vertical="center" wrapText="1"/>
    </xf>
    <xf numFmtId="164" fontId="8" fillId="2" borderId="29" xfId="0" applyNumberFormat="1" applyFont="1" applyFill="1" applyBorder="1" applyAlignment="1">
      <alignment horizontal="center" vertical="center" wrapText="1"/>
    </xf>
    <xf numFmtId="9" fontId="8" fillId="2" borderId="24" xfId="0" applyNumberFormat="1" applyFont="1" applyFill="1" applyBorder="1" applyAlignment="1">
      <alignment horizontal="center" vertical="center"/>
    </xf>
    <xf numFmtId="9" fontId="8" fillId="2" borderId="25" xfId="0" applyNumberFormat="1" applyFont="1" applyFill="1" applyBorder="1" applyAlignment="1">
      <alignment horizontal="center" vertical="center"/>
    </xf>
    <xf numFmtId="164" fontId="13" fillId="7" borderId="39" xfId="0" applyNumberFormat="1" applyFont="1" applyFill="1" applyBorder="1" applyAlignment="1">
      <alignment horizontal="center" vertical="center"/>
    </xf>
    <xf numFmtId="164" fontId="13" fillId="7" borderId="44" xfId="0" applyNumberFormat="1" applyFont="1" applyFill="1" applyBorder="1" applyAlignment="1">
      <alignment horizontal="center" vertical="center"/>
    </xf>
    <xf numFmtId="164" fontId="1" fillId="2" borderId="26" xfId="0" applyNumberFormat="1" applyFont="1" applyFill="1" applyBorder="1" applyAlignment="1">
      <alignment horizontal="center" vertical="center" wrapText="1"/>
    </xf>
    <xf numFmtId="164" fontId="1" fillId="2" borderId="24" xfId="0" applyNumberFormat="1" applyFont="1" applyFill="1" applyBorder="1" applyAlignment="1">
      <alignment horizontal="center" vertical="center" wrapText="1"/>
    </xf>
    <xf numFmtId="164" fontId="1" fillId="2" borderId="27" xfId="0" applyNumberFormat="1" applyFont="1" applyFill="1" applyBorder="1" applyAlignment="1">
      <alignment horizontal="center" vertical="center" wrapText="1"/>
    </xf>
    <xf numFmtId="164" fontId="13" fillId="7" borderId="43" xfId="0" applyNumberFormat="1" applyFont="1" applyFill="1" applyBorder="1" applyAlignment="1">
      <alignment horizontal="center" vertical="center"/>
    </xf>
    <xf numFmtId="164" fontId="13" fillId="7" borderId="22" xfId="0" applyNumberFormat="1" applyFont="1" applyFill="1" applyBorder="1" applyAlignment="1">
      <alignment horizontal="center" vertical="center"/>
    </xf>
    <xf numFmtId="164" fontId="13" fillId="7" borderId="2" xfId="0" applyNumberFormat="1" applyFont="1" applyFill="1" applyBorder="1" applyAlignment="1">
      <alignment horizontal="center" vertical="center"/>
    </xf>
    <xf numFmtId="14" fontId="10" fillId="4" borderId="1" xfId="0" applyNumberFormat="1" applyFont="1" applyFill="1" applyBorder="1" applyAlignment="1">
      <alignment horizontal="center"/>
    </xf>
    <xf numFmtId="9" fontId="8" fillId="2" borderId="28" xfId="0" applyNumberFormat="1" applyFont="1" applyFill="1" applyBorder="1" applyAlignment="1">
      <alignment horizontal="center" vertical="center" wrapText="1"/>
    </xf>
    <xf numFmtId="9" fontId="8" fillId="2" borderId="28" xfId="0" applyNumberFormat="1" applyFont="1" applyFill="1" applyBorder="1" applyAlignment="1">
      <alignment horizontal="center" vertical="center"/>
    </xf>
    <xf numFmtId="9" fontId="8" fillId="2" borderId="26" xfId="0" applyNumberFormat="1" applyFont="1" applyFill="1" applyBorder="1" applyAlignment="1">
      <alignment horizontal="center" vertical="center"/>
    </xf>
    <xf numFmtId="9" fontId="8" fillId="2" borderId="23" xfId="0" applyNumberFormat="1" applyFont="1" applyFill="1" applyBorder="1" applyAlignment="1">
      <alignment horizontal="center" vertical="center"/>
    </xf>
    <xf numFmtId="164" fontId="13" fillId="7" borderId="3" xfId="0" applyNumberFormat="1" applyFont="1" applyFill="1" applyBorder="1" applyAlignment="1">
      <alignment horizontal="center" vertical="center"/>
    </xf>
    <xf numFmtId="164" fontId="13" fillId="7" borderId="1" xfId="0" applyNumberFormat="1" applyFont="1" applyFill="1" applyBorder="1" applyAlignment="1">
      <alignment horizontal="center" vertical="center"/>
    </xf>
    <xf numFmtId="164" fontId="0" fillId="2" borderId="24" xfId="0" applyNumberFormat="1" applyFill="1" applyBorder="1" applyAlignment="1">
      <alignment horizontal="center" vertical="center"/>
    </xf>
    <xf numFmtId="164" fontId="0" fillId="2" borderId="25" xfId="0" applyNumberFormat="1" applyFill="1" applyBorder="1" applyAlignment="1">
      <alignment horizontal="center" vertical="center"/>
    </xf>
    <xf numFmtId="164" fontId="2" fillId="2" borderId="23" xfId="0" applyNumberFormat="1" applyFont="1" applyFill="1" applyBorder="1" applyAlignment="1">
      <alignment horizontal="center" vertical="center" wrapText="1"/>
    </xf>
    <xf numFmtId="164" fontId="2" fillId="2" borderId="24" xfId="0" applyNumberFormat="1" applyFont="1" applyFill="1" applyBorder="1" applyAlignment="1">
      <alignment horizontal="center" vertical="center" wrapText="1"/>
    </xf>
    <xf numFmtId="9" fontId="8" fillId="6" borderId="15" xfId="0" applyNumberFormat="1" applyFont="1" applyFill="1" applyBorder="1" applyAlignment="1">
      <alignment horizontal="center" vertical="center" wrapText="1"/>
    </xf>
    <xf numFmtId="9" fontId="8" fillId="6" borderId="16" xfId="0" applyNumberFormat="1" applyFont="1" applyFill="1" applyBorder="1" applyAlignment="1">
      <alignment horizontal="center" vertical="center" wrapText="1"/>
    </xf>
    <xf numFmtId="9" fontId="8" fillId="6" borderId="17" xfId="0" applyNumberFormat="1" applyFont="1" applyFill="1" applyBorder="1" applyAlignment="1">
      <alignment horizontal="center" vertical="center" wrapText="1"/>
    </xf>
    <xf numFmtId="9" fontId="8" fillId="6" borderId="23" xfId="0" applyNumberFormat="1" applyFont="1" applyFill="1" applyBorder="1" applyAlignment="1">
      <alignment horizontal="center" vertical="center" wrapText="1"/>
    </xf>
    <xf numFmtId="9" fontId="8" fillId="6" borderId="24" xfId="0" applyNumberFormat="1" applyFont="1" applyFill="1" applyBorder="1" applyAlignment="1">
      <alignment horizontal="center" vertical="center" wrapText="1"/>
    </xf>
    <xf numFmtId="9" fontId="8" fillId="6" borderId="27" xfId="0" applyNumberFormat="1" applyFont="1" applyFill="1" applyBorder="1" applyAlignment="1">
      <alignment horizontal="center" vertical="center" wrapText="1"/>
    </xf>
    <xf numFmtId="164" fontId="8" fillId="2" borderId="23" xfId="0" applyNumberFormat="1" applyFont="1" applyFill="1" applyBorder="1" applyAlignment="1">
      <alignment horizontal="center" vertical="center" wrapText="1"/>
    </xf>
    <xf numFmtId="164" fontId="8" fillId="2" borderId="24" xfId="0" applyNumberFormat="1" applyFont="1" applyFill="1" applyBorder="1" applyAlignment="1">
      <alignment horizontal="center" vertical="center" wrapText="1"/>
    </xf>
    <xf numFmtId="164" fontId="8" fillId="2" borderId="27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9" fontId="8" fillId="6" borderId="1" xfId="0" applyNumberFormat="1" applyFont="1" applyFill="1" applyBorder="1" applyAlignment="1">
      <alignment horizontal="center" vertical="center" wrapText="1"/>
    </xf>
    <xf numFmtId="9" fontId="8" fillId="2" borderId="1" xfId="0" applyNumberFormat="1" applyFont="1" applyFill="1" applyBorder="1" applyAlignment="1">
      <alignment horizontal="center" vertical="center"/>
    </xf>
    <xf numFmtId="9" fontId="8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 wrapText="1"/>
    </xf>
    <xf numFmtId="9" fontId="8" fillId="2" borderId="27" xfId="0" applyNumberFormat="1" applyFont="1" applyFill="1" applyBorder="1" applyAlignment="1">
      <alignment horizontal="center" vertical="center"/>
    </xf>
    <xf numFmtId="9" fontId="8" fillId="2" borderId="30" xfId="0" applyNumberFormat="1" applyFont="1" applyFill="1" applyBorder="1" applyAlignment="1">
      <alignment horizontal="center" vertical="center" wrapText="1"/>
    </xf>
    <xf numFmtId="9" fontId="8" fillId="2" borderId="18" xfId="0" applyNumberFormat="1" applyFont="1" applyFill="1" applyBorder="1" applyAlignment="1">
      <alignment horizontal="center" vertical="center"/>
    </xf>
    <xf numFmtId="9" fontId="8" fillId="2" borderId="19" xfId="0" applyNumberFormat="1" applyFont="1" applyFill="1" applyBorder="1" applyAlignment="1">
      <alignment horizontal="center" vertical="center"/>
    </xf>
    <xf numFmtId="9" fontId="8" fillId="2" borderId="30" xfId="0" applyNumberFormat="1" applyFont="1" applyFill="1" applyBorder="1" applyAlignment="1">
      <alignment horizontal="center" vertical="center"/>
    </xf>
    <xf numFmtId="9" fontId="8" fillId="2" borderId="42" xfId="0" applyNumberFormat="1" applyFont="1" applyFill="1" applyBorder="1" applyAlignment="1">
      <alignment horizontal="center" vertical="center"/>
    </xf>
    <xf numFmtId="9" fontId="8" fillId="2" borderId="12" xfId="0" applyNumberFormat="1" applyFont="1" applyFill="1" applyBorder="1" applyAlignment="1">
      <alignment horizontal="center" vertical="center"/>
    </xf>
    <xf numFmtId="9" fontId="8" fillId="2" borderId="41" xfId="0" applyNumberFormat="1" applyFont="1" applyFill="1" applyBorder="1" applyAlignment="1">
      <alignment horizontal="center" vertical="center"/>
    </xf>
    <xf numFmtId="14" fontId="10" fillId="4" borderId="9" xfId="0" applyNumberFormat="1" applyFont="1" applyFill="1" applyBorder="1" applyAlignment="1">
      <alignment horizontal="center"/>
    </xf>
    <xf numFmtId="164" fontId="13" fillId="7" borderId="10" xfId="0" applyNumberFormat="1" applyFont="1" applyFill="1" applyBorder="1" applyAlignment="1">
      <alignment horizontal="center" vertical="center"/>
    </xf>
    <xf numFmtId="164" fontId="13" fillId="7" borderId="12" xfId="0" applyNumberFormat="1" applyFont="1" applyFill="1" applyBorder="1" applyAlignment="1">
      <alignment horizontal="center" vertical="center"/>
    </xf>
    <xf numFmtId="164" fontId="0" fillId="2" borderId="15" xfId="0" applyNumberFormat="1" applyFill="1" applyBorder="1" applyAlignment="1">
      <alignment horizontal="center" vertical="center"/>
    </xf>
    <xf numFmtId="164" fontId="0" fillId="2" borderId="16" xfId="0" applyNumberFormat="1" applyFill="1" applyBorder="1" applyAlignment="1">
      <alignment horizontal="center" vertical="center"/>
    </xf>
    <xf numFmtId="164" fontId="0" fillId="2" borderId="17" xfId="0" applyNumberFormat="1" applyFill="1" applyBorder="1" applyAlignment="1">
      <alignment horizontal="center" vertical="center"/>
    </xf>
    <xf numFmtId="164" fontId="1" fillId="2" borderId="15" xfId="0" applyNumberFormat="1" applyFont="1" applyFill="1" applyBorder="1" applyAlignment="1">
      <alignment horizontal="center" vertical="center" wrapText="1"/>
    </xf>
    <xf numFmtId="164" fontId="1" fillId="2" borderId="17" xfId="0" applyNumberFormat="1" applyFont="1" applyFill="1" applyBorder="1" applyAlignment="1">
      <alignment horizontal="center" vertical="center" wrapText="1"/>
    </xf>
    <xf numFmtId="164" fontId="2" fillId="2" borderId="15" xfId="0" applyNumberFormat="1" applyFont="1" applyFill="1" applyBorder="1" applyAlignment="1">
      <alignment horizontal="center" vertical="center" wrapText="1"/>
    </xf>
    <xf numFmtId="164" fontId="2" fillId="2" borderId="16" xfId="0" applyNumberFormat="1" applyFont="1" applyFill="1" applyBorder="1" applyAlignment="1">
      <alignment horizontal="center" vertical="center" wrapText="1"/>
    </xf>
    <xf numFmtId="164" fontId="2" fillId="2" borderId="17" xfId="0" applyNumberFormat="1" applyFont="1" applyFill="1" applyBorder="1" applyAlignment="1">
      <alignment horizontal="center" vertical="center" wrapText="1"/>
    </xf>
    <xf numFmtId="164" fontId="1" fillId="2" borderId="16" xfId="0" applyNumberFormat="1" applyFont="1" applyFill="1" applyBorder="1" applyAlignment="1">
      <alignment horizontal="center" vertical="center" wrapText="1"/>
    </xf>
    <xf numFmtId="164" fontId="8" fillId="2" borderId="17" xfId="0" applyNumberFormat="1" applyFont="1" applyFill="1" applyBorder="1" applyAlignment="1">
      <alignment horizontal="center" vertical="center" wrapText="1"/>
    </xf>
    <xf numFmtId="164" fontId="2" fillId="2" borderId="11" xfId="0" applyNumberFormat="1" applyFont="1" applyFill="1" applyBorder="1" applyAlignment="1">
      <alignment horizontal="center" vertical="center" wrapText="1"/>
    </xf>
    <xf numFmtId="164" fontId="2" fillId="2" borderId="12" xfId="0" applyNumberFormat="1" applyFont="1" applyFill="1" applyBorder="1" applyAlignment="1">
      <alignment horizontal="center" vertical="center" wrapText="1"/>
    </xf>
    <xf numFmtId="164" fontId="2" fillId="2" borderId="13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9" fontId="8" fillId="6" borderId="2" xfId="0" applyNumberFormat="1" applyFont="1" applyFill="1" applyBorder="1" applyAlignment="1">
      <alignment horizontal="center" vertical="center" wrapText="1"/>
    </xf>
    <xf numFmtId="9" fontId="8" fillId="6" borderId="4" xfId="0" applyNumberFormat="1" applyFont="1" applyFill="1" applyBorder="1" applyAlignment="1">
      <alignment horizontal="center" vertical="center" wrapText="1"/>
    </xf>
    <xf numFmtId="9" fontId="8" fillId="2" borderId="2" xfId="0" applyNumberFormat="1" applyFont="1" applyFill="1" applyBorder="1" applyAlignment="1">
      <alignment horizontal="center" vertical="center" wrapText="1"/>
    </xf>
    <xf numFmtId="9" fontId="8" fillId="2" borderId="4" xfId="0" applyNumberFormat="1" applyFont="1" applyFill="1" applyBorder="1" applyAlignment="1">
      <alignment horizontal="center" vertical="center" wrapText="1"/>
    </xf>
    <xf numFmtId="9" fontId="8" fillId="2" borderId="3" xfId="0" applyNumberFormat="1" applyFont="1" applyFill="1" applyBorder="1" applyAlignment="1">
      <alignment horizontal="center" vertical="center" wrapText="1"/>
    </xf>
    <xf numFmtId="9" fontId="8" fillId="6" borderId="3" xfId="0" applyNumberFormat="1" applyFont="1" applyFill="1" applyBorder="1" applyAlignment="1">
      <alignment horizontal="center" vertical="center" wrapText="1"/>
    </xf>
    <xf numFmtId="9" fontId="8" fillId="2" borderId="2" xfId="0" applyNumberFormat="1" applyFont="1" applyFill="1" applyBorder="1" applyAlignment="1">
      <alignment horizontal="center" vertical="center"/>
    </xf>
    <xf numFmtId="9" fontId="8" fillId="2" borderId="4" xfId="0" applyNumberFormat="1" applyFont="1" applyFill="1" applyBorder="1" applyAlignment="1">
      <alignment horizontal="center" vertical="center"/>
    </xf>
    <xf numFmtId="9" fontId="8" fillId="2" borderId="3" xfId="0" applyNumberFormat="1" applyFont="1" applyFill="1" applyBorder="1" applyAlignment="1">
      <alignment horizontal="center" vertical="center"/>
    </xf>
    <xf numFmtId="9" fontId="8" fillId="2" borderId="2" xfId="0" applyNumberFormat="1" applyFont="1" applyFill="1" applyBorder="1" applyAlignment="1">
      <alignment vertical="center"/>
    </xf>
    <xf numFmtId="9" fontId="8" fillId="2" borderId="3" xfId="0" applyNumberFormat="1" applyFont="1" applyFill="1" applyBorder="1" applyAlignment="1">
      <alignment vertical="center"/>
    </xf>
    <xf numFmtId="2" fontId="9" fillId="5" borderId="5" xfId="0" applyNumberFormat="1" applyFont="1" applyFill="1" applyBorder="1" applyAlignment="1">
      <alignment horizontal="right" vertical="center"/>
    </xf>
    <xf numFmtId="2" fontId="9" fillId="5" borderId="5" xfId="0" applyNumberFormat="1" applyFont="1" applyFill="1" applyBorder="1" applyAlignment="1">
      <alignment horizontal="right" vertical="top"/>
    </xf>
    <xf numFmtId="2" fontId="7" fillId="5" borderId="5" xfId="1" applyNumberFormat="1" applyFont="1" applyFill="1" applyBorder="1" applyAlignment="1">
      <alignment vertical="top" wrapText="1"/>
    </xf>
    <xf numFmtId="0" fontId="12" fillId="0" borderId="3" xfId="0" applyFont="1" applyBorder="1" applyAlignment="1">
      <alignment vertical="center"/>
    </xf>
    <xf numFmtId="9" fontId="8" fillId="2" borderId="45" xfId="0" applyNumberFormat="1" applyFont="1" applyFill="1" applyBorder="1" applyAlignment="1">
      <alignment horizontal="center" vertical="center"/>
    </xf>
    <xf numFmtId="9" fontId="8" fillId="2" borderId="46" xfId="0" applyNumberFormat="1" applyFont="1" applyFill="1" applyBorder="1" applyAlignment="1">
      <alignment horizontal="center" vertical="center"/>
    </xf>
    <xf numFmtId="2" fontId="16" fillId="5" borderId="2" xfId="0" applyNumberFormat="1" applyFont="1" applyFill="1" applyBorder="1" applyAlignment="1">
      <alignment vertical="center" wrapText="1" readingOrder="1"/>
    </xf>
    <xf numFmtId="2" fontId="16" fillId="5" borderId="15" xfId="0" applyNumberFormat="1" applyFont="1" applyFill="1" applyBorder="1" applyAlignment="1">
      <alignment horizontal="center" vertical="center" wrapText="1" readingOrder="1"/>
    </xf>
    <xf numFmtId="2" fontId="16" fillId="5" borderId="16" xfId="0" applyNumberFormat="1" applyFont="1" applyFill="1" applyBorder="1" applyAlignment="1">
      <alignment horizontal="center" vertical="center" wrapText="1" readingOrder="1"/>
    </xf>
    <xf numFmtId="2" fontId="16" fillId="5" borderId="17" xfId="0" applyNumberFormat="1" applyFont="1" applyFill="1" applyBorder="1" applyAlignment="1">
      <alignment horizontal="center" vertical="center" wrapText="1" readingOrder="1"/>
    </xf>
    <xf numFmtId="2" fontId="16" fillId="5" borderId="3" xfId="0" applyNumberFormat="1" applyFont="1" applyFill="1" applyBorder="1" applyAlignment="1">
      <alignment vertical="center" wrapText="1" readingOrder="1"/>
    </xf>
    <xf numFmtId="2" fontId="16" fillId="5" borderId="14" xfId="0" applyNumberFormat="1" applyFont="1" applyFill="1" applyBorder="1" applyAlignment="1">
      <alignment horizontal="center" vertical="center" wrapText="1" readingOrder="1"/>
    </xf>
    <xf numFmtId="0" fontId="12" fillId="5" borderId="15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2" fontId="7" fillId="5" borderId="47" xfId="0" applyNumberFormat="1" applyFont="1" applyFill="1" applyBorder="1" applyAlignment="1">
      <alignment vertical="top"/>
    </xf>
    <xf numFmtId="0" fontId="14" fillId="5" borderId="4" xfId="0" applyFont="1" applyFill="1" applyBorder="1" applyAlignment="1">
      <alignment horizontal="center" vertical="center" textRotation="180" wrapText="1"/>
    </xf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48">
    <dxf>
      <fill>
        <patternFill>
          <bgColor theme="4" tint="-0.24994659260841701"/>
        </patternFill>
      </fill>
    </dxf>
    <dxf>
      <font>
        <b/>
        <i/>
      </font>
      <fill>
        <patternFill>
          <bgColor rgb="FFC00000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fgColor indexed="64"/>
          <bgColor theme="4" tint="-0.24994659260841701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  <dxf>
      <font>
        <b/>
        <i/>
      </font>
      <fill>
        <patternFill>
          <bgColor rgb="FFC00000"/>
        </patternFill>
      </fill>
    </dxf>
  </dxfs>
  <tableStyles count="0" defaultTableStyle="TableStyleMedium9" defaultPivotStyle="PivotStyleLight16"/>
  <colors>
    <mruColors>
      <color rgb="FFF96F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438150</xdr:colOff>
          <xdr:row>2</xdr:row>
          <xdr:rowOff>123825</xdr:rowOff>
        </xdr:from>
        <xdr:to>
          <xdr:col>1</xdr:col>
          <xdr:colOff>0</xdr:colOff>
          <xdr:row>8</xdr:row>
          <xdr:rowOff>19050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172"/>
  <sheetViews>
    <sheetView view="pageBreakPreview" zoomScale="90" zoomScaleNormal="100" zoomScaleSheetLayoutView="90" workbookViewId="0">
      <selection activeCell="E8" sqref="E8"/>
    </sheetView>
  </sheetViews>
  <sheetFormatPr baseColWidth="10" defaultRowHeight="15" outlineLevelRow="1" x14ac:dyDescent="0.25"/>
  <cols>
    <col min="1" max="1" width="21.7109375" style="1" bestFit="1" customWidth="1"/>
    <col min="2" max="2" width="22.5703125" style="29" bestFit="1" customWidth="1"/>
    <col min="3" max="3" width="11.85546875" style="32" customWidth="1"/>
    <col min="4" max="4" width="15.42578125" style="1" customWidth="1"/>
    <col min="5" max="5" width="14.85546875" style="1" bestFit="1" customWidth="1"/>
    <col min="6" max="6" width="11" style="1" customWidth="1"/>
    <col min="7" max="7" width="12" style="1" customWidth="1"/>
    <col min="8" max="8" width="12.140625" style="1" customWidth="1"/>
    <col min="9" max="9" width="21.85546875" style="58" bestFit="1" customWidth="1"/>
    <col min="10" max="16384" width="11.42578125" style="1"/>
  </cols>
  <sheetData>
    <row r="1" spans="1:9" ht="20.25" x14ac:dyDescent="0.3">
      <c r="A1" s="182" t="s">
        <v>30</v>
      </c>
      <c r="B1" s="182"/>
      <c r="C1" s="182"/>
      <c r="D1" s="182"/>
      <c r="E1" s="167">
        <v>42002</v>
      </c>
      <c r="F1" s="168"/>
      <c r="G1" s="168"/>
      <c r="H1" s="168"/>
      <c r="I1" s="24"/>
    </row>
    <row r="2" spans="1:9" ht="15.75" thickBot="1" x14ac:dyDescent="0.3">
      <c r="A2" s="78"/>
      <c r="B2" s="40" t="s">
        <v>29</v>
      </c>
      <c r="C2" s="41" t="s">
        <v>1</v>
      </c>
      <c r="D2" s="42" t="s">
        <v>2</v>
      </c>
      <c r="E2" s="42" t="s">
        <v>3</v>
      </c>
      <c r="F2" s="42" t="s">
        <v>4</v>
      </c>
      <c r="G2" s="42" t="s">
        <v>5</v>
      </c>
      <c r="H2" s="23" t="s">
        <v>6</v>
      </c>
      <c r="I2" s="36"/>
    </row>
    <row r="3" spans="1:9" ht="15.75" hidden="1" customHeight="1" outlineLevel="1" x14ac:dyDescent="0.25">
      <c r="A3" s="186" t="s">
        <v>0</v>
      </c>
      <c r="B3" s="28"/>
      <c r="C3" s="12"/>
      <c r="D3" s="2"/>
      <c r="E3" s="2"/>
      <c r="F3" s="2"/>
      <c r="G3" s="2"/>
      <c r="H3" s="2"/>
      <c r="I3" s="157"/>
    </row>
    <row r="4" spans="1:9" ht="15.75" customHeight="1" collapsed="1" x14ac:dyDescent="0.25">
      <c r="A4" s="172"/>
      <c r="B4" s="28" t="s">
        <v>102</v>
      </c>
      <c r="C4" s="12" t="s">
        <v>103</v>
      </c>
      <c r="D4" s="2">
        <v>3.0875759124755859</v>
      </c>
      <c r="E4" s="2">
        <v>75.144386291503906</v>
      </c>
      <c r="F4" s="2">
        <v>1.9058959484100342</v>
      </c>
      <c r="G4" s="2">
        <v>8.7571134567260742</v>
      </c>
      <c r="H4" s="19">
        <v>21.76397705078125</v>
      </c>
      <c r="I4" s="202" t="s">
        <v>154</v>
      </c>
    </row>
    <row r="5" spans="1:9" ht="15.75" customHeight="1" x14ac:dyDescent="0.25">
      <c r="A5" s="173"/>
      <c r="B5" s="28" t="s">
        <v>104</v>
      </c>
      <c r="C5" s="12" t="s">
        <v>105</v>
      </c>
      <c r="D5" s="3">
        <v>2.3714239597320557</v>
      </c>
      <c r="E5" s="15">
        <v>74.260093688964844</v>
      </c>
      <c r="F5" s="15">
        <v>1.1722760200500488</v>
      </c>
      <c r="G5" s="15">
        <v>5.7917861938476563</v>
      </c>
      <c r="H5" s="156">
        <v>20.240327835083008</v>
      </c>
      <c r="I5" s="203"/>
    </row>
    <row r="6" spans="1:9" ht="15.75" customHeight="1" thickBot="1" x14ac:dyDescent="0.3">
      <c r="A6" s="185" t="s">
        <v>49</v>
      </c>
      <c r="B6" s="28" t="s">
        <v>106</v>
      </c>
      <c r="C6" s="12" t="s">
        <v>107</v>
      </c>
      <c r="D6" s="2">
        <v>3.0657479763031006</v>
      </c>
      <c r="E6" s="2">
        <v>74.6295166015625</v>
      </c>
      <c r="F6" s="2">
        <v>0.9966999888420105</v>
      </c>
      <c r="G6" s="2">
        <v>4.5740299224853516</v>
      </c>
      <c r="H6" s="19">
        <v>21.790410995483398</v>
      </c>
      <c r="I6" s="204"/>
    </row>
    <row r="7" spans="1:9" ht="15.75" customHeight="1" thickBot="1" x14ac:dyDescent="0.3">
      <c r="A7" s="172"/>
      <c r="B7" s="28" t="s">
        <v>108</v>
      </c>
      <c r="C7" s="12" t="s">
        <v>109</v>
      </c>
      <c r="D7" s="8">
        <v>2.9545340538024902</v>
      </c>
      <c r="E7" s="8">
        <v>74.249595642089844</v>
      </c>
      <c r="F7" s="8">
        <v>0.77888798713684082</v>
      </c>
      <c r="G7" s="8">
        <v>3.806143045425415</v>
      </c>
      <c r="H7" s="20">
        <v>20.463968276977539</v>
      </c>
      <c r="I7" s="158" t="s">
        <v>155</v>
      </c>
    </row>
    <row r="8" spans="1:9" ht="15.75" customHeight="1" thickBot="1" x14ac:dyDescent="0.3">
      <c r="A8" s="173"/>
      <c r="B8" s="28" t="s">
        <v>110</v>
      </c>
      <c r="C8" s="12" t="s">
        <v>111</v>
      </c>
      <c r="D8" s="2">
        <v>3.0566821098327637</v>
      </c>
      <c r="E8" s="2">
        <v>75.318534851074219</v>
      </c>
      <c r="F8" s="2">
        <v>1.8215399980545044</v>
      </c>
      <c r="G8" s="2">
        <v>8.6222629547119141</v>
      </c>
      <c r="H8" s="19">
        <v>21.126007080078125</v>
      </c>
      <c r="I8" s="158" t="s">
        <v>156</v>
      </c>
    </row>
    <row r="9" spans="1:9" ht="15.75" customHeight="1" x14ac:dyDescent="0.25">
      <c r="A9" s="185" t="s">
        <v>48</v>
      </c>
      <c r="B9" s="28" t="s">
        <v>63</v>
      </c>
      <c r="C9" s="12" t="s">
        <v>64</v>
      </c>
      <c r="D9" s="2">
        <v>6.1872491836547852</v>
      </c>
      <c r="E9" s="2">
        <v>72.568824768066406</v>
      </c>
      <c r="F9" s="2">
        <v>1.6528149843215942</v>
      </c>
      <c r="G9" s="2">
        <v>7.1873111724853516</v>
      </c>
      <c r="H9" s="2">
        <v>22.99629020690918</v>
      </c>
      <c r="I9" s="38"/>
    </row>
    <row r="10" spans="1:9" ht="15.75" customHeight="1" x14ac:dyDescent="0.25">
      <c r="A10" s="172"/>
      <c r="B10" s="28" t="s">
        <v>65</v>
      </c>
      <c r="C10" s="12" t="s">
        <v>66</v>
      </c>
      <c r="D10" s="2">
        <v>5.7990360260009766</v>
      </c>
      <c r="E10" s="2">
        <v>72.3409423828125</v>
      </c>
      <c r="F10" s="2">
        <v>1.6630029678344727</v>
      </c>
      <c r="G10" s="2">
        <v>7.7142529487609863</v>
      </c>
      <c r="H10" s="2">
        <v>21.557537078857422</v>
      </c>
      <c r="I10" s="139"/>
    </row>
    <row r="11" spans="1:9" ht="15.75" customHeight="1" x14ac:dyDescent="0.25">
      <c r="A11" s="172"/>
      <c r="B11" s="28" t="s">
        <v>67</v>
      </c>
      <c r="C11" s="12" t="s">
        <v>68</v>
      </c>
      <c r="D11" s="2">
        <v>4.396547794342041</v>
      </c>
      <c r="E11" s="2">
        <v>73.400367736816406</v>
      </c>
      <c r="F11" s="2">
        <v>1.4713740348815918</v>
      </c>
      <c r="G11" s="2">
        <v>6.6412711143493652</v>
      </c>
      <c r="H11" s="2">
        <v>22.155008316040039</v>
      </c>
      <c r="I11" s="139"/>
    </row>
    <row r="12" spans="1:9" ht="15.75" customHeight="1" x14ac:dyDescent="0.25">
      <c r="A12" s="172"/>
      <c r="B12" s="28" t="s">
        <v>69</v>
      </c>
      <c r="C12" s="12" t="s">
        <v>70</v>
      </c>
      <c r="D12" s="2">
        <v>4.1080999374389648</v>
      </c>
      <c r="E12" s="2">
        <v>73.484046936035156</v>
      </c>
      <c r="F12" s="2">
        <v>1.0195690393447876</v>
      </c>
      <c r="G12" s="2">
        <v>4.9354357719421387</v>
      </c>
      <c r="H12" s="2">
        <v>20.658140182495117</v>
      </c>
      <c r="I12" s="139"/>
    </row>
    <row r="13" spans="1:9" ht="15.75" customHeight="1" thickBot="1" x14ac:dyDescent="0.3">
      <c r="A13" s="172"/>
      <c r="B13" s="28" t="s">
        <v>71</v>
      </c>
      <c r="C13" s="12" t="s">
        <v>72</v>
      </c>
      <c r="D13" s="2">
        <v>5.2711939811706543</v>
      </c>
      <c r="E13" s="2">
        <v>72.918434143066406</v>
      </c>
      <c r="F13" s="2">
        <v>1.2025220394134521</v>
      </c>
      <c r="G13" s="2">
        <v>5.3131470680236816</v>
      </c>
      <c r="H13" s="2">
        <v>22.632946014404297</v>
      </c>
      <c r="I13" s="139"/>
    </row>
    <row r="14" spans="1:9" ht="15.75" hidden="1" customHeight="1" outlineLevel="1" thickBot="1" x14ac:dyDescent="0.3">
      <c r="A14" s="172"/>
      <c r="B14" s="159"/>
      <c r="C14" s="161"/>
      <c r="D14" s="163"/>
      <c r="E14" s="163"/>
      <c r="F14" s="163"/>
      <c r="G14" s="163"/>
      <c r="H14" s="163"/>
      <c r="I14" s="139"/>
    </row>
    <row r="15" spans="1:9" ht="16.5" customHeight="1" collapsed="1" thickBot="1" x14ac:dyDescent="0.3">
      <c r="A15" s="179" t="s">
        <v>7</v>
      </c>
      <c r="B15" s="180"/>
      <c r="C15" s="162"/>
      <c r="D15" s="164">
        <f>AVERAGE(D3:D14)</f>
        <v>4.0298090934753414</v>
      </c>
      <c r="E15" s="164">
        <f>AVERAGE(E13:E14)</f>
        <v>72.918434143066406</v>
      </c>
      <c r="F15" s="164">
        <f>AVERAGE(F13:F14)</f>
        <v>1.2025220394134521</v>
      </c>
      <c r="G15" s="164">
        <f>AVERAGE(G3:G14)</f>
        <v>6.3342753648757935</v>
      </c>
      <c r="H15" s="164">
        <f>AVERAGE(H3:H14)</f>
        <v>21.538461303710939</v>
      </c>
      <c r="I15" s="92"/>
    </row>
    <row r="16" spans="1:9" ht="17.25" hidden="1" customHeight="1" outlineLevel="1" x14ac:dyDescent="0.25">
      <c r="A16" s="172" t="s">
        <v>8</v>
      </c>
      <c r="B16" s="160"/>
      <c r="C16" s="46"/>
      <c r="D16" s="47"/>
      <c r="E16" s="47"/>
      <c r="F16" s="47"/>
      <c r="G16" s="47"/>
      <c r="H16" s="47"/>
      <c r="I16" s="139"/>
    </row>
    <row r="17" spans="1:9" ht="17.25" hidden="1" customHeight="1" outlineLevel="1" x14ac:dyDescent="0.25">
      <c r="A17" s="172"/>
      <c r="B17" s="28"/>
      <c r="C17" s="12"/>
      <c r="D17" s="3"/>
      <c r="E17" s="15"/>
      <c r="F17" s="15"/>
      <c r="G17" s="15"/>
      <c r="H17" s="15"/>
      <c r="I17" s="64"/>
    </row>
    <row r="18" spans="1:9" ht="17.25" hidden="1" customHeight="1" outlineLevel="1" x14ac:dyDescent="0.25">
      <c r="A18" s="172"/>
      <c r="B18" s="28"/>
      <c r="C18" s="12"/>
      <c r="D18" s="8"/>
      <c r="E18" s="8"/>
      <c r="F18" s="8"/>
      <c r="G18" s="8"/>
      <c r="H18" s="8"/>
      <c r="I18" s="139"/>
    </row>
    <row r="19" spans="1:9" ht="17.25" hidden="1" customHeight="1" outlineLevel="1" x14ac:dyDescent="0.25">
      <c r="A19" s="172"/>
      <c r="B19" s="28"/>
      <c r="C19" s="12"/>
      <c r="D19" s="8"/>
      <c r="E19" s="8"/>
      <c r="F19" s="8"/>
      <c r="G19" s="8"/>
      <c r="H19" s="8"/>
      <c r="I19" s="139"/>
    </row>
    <row r="20" spans="1:9" ht="17.25" hidden="1" customHeight="1" outlineLevel="1" x14ac:dyDescent="0.25">
      <c r="A20" s="172"/>
      <c r="B20" s="28"/>
      <c r="C20" s="12"/>
      <c r="D20" s="2"/>
      <c r="E20" s="2"/>
      <c r="F20" s="2"/>
      <c r="G20" s="2"/>
      <c r="H20" s="2"/>
      <c r="I20" s="64"/>
    </row>
    <row r="21" spans="1:9" ht="17.25" hidden="1" customHeight="1" outlineLevel="1" x14ac:dyDescent="0.25">
      <c r="A21" s="172"/>
      <c r="B21" s="28"/>
      <c r="C21" s="12"/>
      <c r="D21" s="2"/>
      <c r="E21" s="2"/>
      <c r="F21" s="2"/>
      <c r="G21" s="2"/>
      <c r="H21" s="2"/>
      <c r="I21" s="157"/>
    </row>
    <row r="22" spans="1:9" ht="17.25" customHeight="1" collapsed="1" thickBot="1" x14ac:dyDescent="0.3">
      <c r="A22" s="172"/>
      <c r="B22" s="28" t="s">
        <v>80</v>
      </c>
      <c r="C22" s="12" t="s">
        <v>81</v>
      </c>
      <c r="D22" s="2">
        <v>7.6416440010070801</v>
      </c>
      <c r="E22" s="2">
        <v>70.586807250976563</v>
      </c>
      <c r="F22" s="2">
        <v>2.2654609680175781</v>
      </c>
      <c r="G22" s="2">
        <v>11.277031898498535</v>
      </c>
      <c r="H22" s="19">
        <v>20.089164733886719</v>
      </c>
      <c r="I22" s="158" t="s">
        <v>154</v>
      </c>
    </row>
    <row r="23" spans="1:9" ht="17.25" customHeight="1" x14ac:dyDescent="0.25">
      <c r="A23" s="172"/>
      <c r="B23" s="28" t="s">
        <v>82</v>
      </c>
      <c r="C23" s="12" t="s">
        <v>83</v>
      </c>
      <c r="D23" s="4">
        <v>16.048053741455078</v>
      </c>
      <c r="E23" s="4">
        <v>64.287590026855469</v>
      </c>
      <c r="F23" s="4">
        <v>2.8133530616760254</v>
      </c>
      <c r="G23" s="4">
        <v>13.792585372924805</v>
      </c>
      <c r="H23" s="4">
        <v>20.397575378417969</v>
      </c>
      <c r="I23" s="38"/>
    </row>
    <row r="24" spans="1:9" ht="17.25" customHeight="1" thickBot="1" x14ac:dyDescent="0.3">
      <c r="A24" s="172"/>
      <c r="B24" s="28" t="s">
        <v>84</v>
      </c>
      <c r="C24" s="12" t="s">
        <v>85</v>
      </c>
      <c r="D24" s="2">
        <v>14.960344314575195</v>
      </c>
      <c r="E24" s="2">
        <v>65.162620544433594</v>
      </c>
      <c r="F24" s="2">
        <v>2.7940340042114258</v>
      </c>
      <c r="G24" s="2">
        <v>13.634839057922363</v>
      </c>
      <c r="H24" s="2">
        <v>20.491874694824219</v>
      </c>
      <c r="I24" s="36"/>
    </row>
    <row r="25" spans="1:9" ht="17.25" customHeight="1" x14ac:dyDescent="0.25">
      <c r="A25" s="172"/>
      <c r="B25" s="28" t="s">
        <v>86</v>
      </c>
      <c r="C25" s="12" t="s">
        <v>87</v>
      </c>
      <c r="D25" s="4">
        <v>11.004446983337402</v>
      </c>
      <c r="E25" s="5">
        <v>68.812416076660156</v>
      </c>
      <c r="F25" s="5">
        <v>2.6343729496002197</v>
      </c>
      <c r="G25" s="5">
        <v>13.705061912536621</v>
      </c>
      <c r="H25" s="21">
        <v>19.221900939941406</v>
      </c>
      <c r="I25" s="202" t="s">
        <v>154</v>
      </c>
    </row>
    <row r="26" spans="1:9" ht="17.25" customHeight="1" thickBot="1" x14ac:dyDescent="0.3">
      <c r="A26" s="173"/>
      <c r="B26" s="28" t="s">
        <v>88</v>
      </c>
      <c r="C26" s="12" t="s">
        <v>89</v>
      </c>
      <c r="D26" s="5">
        <v>8.8943357467651367</v>
      </c>
      <c r="E26" s="13">
        <v>69.932823181152344</v>
      </c>
      <c r="F26" s="13">
        <v>2.14363694190979</v>
      </c>
      <c r="G26" s="13">
        <v>11.193156242370605</v>
      </c>
      <c r="H26" s="165">
        <v>19.151317596435547</v>
      </c>
      <c r="I26" s="204"/>
    </row>
    <row r="27" spans="1:9" ht="17.25" customHeight="1" x14ac:dyDescent="0.25">
      <c r="A27" s="185" t="s">
        <v>50</v>
      </c>
      <c r="B27" s="62">
        <v>26436315</v>
      </c>
      <c r="C27" s="12" t="s">
        <v>54</v>
      </c>
      <c r="D27" s="5">
        <v>11.862668037414551</v>
      </c>
      <c r="E27" s="13">
        <v>67.572669982910156</v>
      </c>
      <c r="F27" s="13">
        <v>2.0351729393005371</v>
      </c>
      <c r="G27" s="13">
        <v>10.360930442810059</v>
      </c>
      <c r="H27" s="70">
        <v>19.64276123046875</v>
      </c>
      <c r="I27" s="38"/>
    </row>
    <row r="28" spans="1:9" ht="17.25" customHeight="1" x14ac:dyDescent="0.25">
      <c r="A28" s="172"/>
      <c r="B28" s="28" t="s">
        <v>55</v>
      </c>
      <c r="C28" s="12" t="s">
        <v>56</v>
      </c>
      <c r="D28" s="5">
        <v>14.300642013549805</v>
      </c>
      <c r="E28" s="13">
        <v>64.994560241699219</v>
      </c>
      <c r="F28" s="13">
        <v>2.4504001140594482</v>
      </c>
      <c r="G28" s="13">
        <v>12.210769653320313</v>
      </c>
      <c r="H28" s="70">
        <v>20.067531585693359</v>
      </c>
      <c r="I28" s="139"/>
    </row>
    <row r="29" spans="1:9" ht="17.25" customHeight="1" x14ac:dyDescent="0.25">
      <c r="A29" s="172"/>
      <c r="B29" s="28" t="s">
        <v>57</v>
      </c>
      <c r="C29" s="12" t="s">
        <v>58</v>
      </c>
      <c r="D29" s="5">
        <v>14.262866973876953</v>
      </c>
      <c r="E29" s="13">
        <v>66.036705017089844</v>
      </c>
      <c r="F29" s="13">
        <v>2.4833710193634033</v>
      </c>
      <c r="G29" s="13">
        <v>12.61017894744873</v>
      </c>
      <c r="H29" s="70">
        <v>19.693380355834961</v>
      </c>
      <c r="I29" s="139"/>
    </row>
    <row r="30" spans="1:9" ht="17.25" customHeight="1" x14ac:dyDescent="0.25">
      <c r="A30" s="172"/>
      <c r="B30" s="28" t="s">
        <v>59</v>
      </c>
      <c r="C30" s="12" t="s">
        <v>60</v>
      </c>
      <c r="D30" s="5">
        <v>11.017962455749512</v>
      </c>
      <c r="E30" s="13">
        <v>68.820449829101563</v>
      </c>
      <c r="F30" s="13">
        <v>2.6828749179840088</v>
      </c>
      <c r="G30" s="13">
        <v>14.11406421661377</v>
      </c>
      <c r="H30" s="70">
        <v>19.008523941040039</v>
      </c>
      <c r="I30" s="139"/>
    </row>
    <row r="31" spans="1:9" ht="17.25" customHeight="1" thickBot="1" x14ac:dyDescent="0.3">
      <c r="A31" s="172"/>
      <c r="B31" s="28" t="s">
        <v>61</v>
      </c>
      <c r="C31" s="12" t="s">
        <v>62</v>
      </c>
      <c r="D31" s="5">
        <v>15.948874473571777</v>
      </c>
      <c r="E31" s="13">
        <v>64.250617980957031</v>
      </c>
      <c r="F31" s="13">
        <v>2.9272630214691162</v>
      </c>
      <c r="G31" s="13">
        <v>14.393228530883789</v>
      </c>
      <c r="H31" s="70">
        <v>20.337774276733398</v>
      </c>
      <c r="I31" s="139"/>
    </row>
    <row r="32" spans="1:9" ht="17.25" hidden="1" customHeight="1" outlineLevel="1" x14ac:dyDescent="0.25">
      <c r="A32" s="172"/>
      <c r="B32" s="28"/>
      <c r="C32" s="12"/>
      <c r="D32" s="5"/>
      <c r="E32" s="13"/>
      <c r="F32" s="13"/>
      <c r="G32" s="13"/>
      <c r="H32" s="70"/>
      <c r="I32" s="139"/>
    </row>
    <row r="33" spans="1:9" ht="17.25" hidden="1" customHeight="1" outlineLevel="1" x14ac:dyDescent="0.25">
      <c r="A33" s="172"/>
      <c r="B33" s="28"/>
      <c r="C33" s="12"/>
      <c r="D33" s="5"/>
      <c r="E33" s="13"/>
      <c r="F33" s="13"/>
      <c r="G33" s="13"/>
      <c r="H33" s="70"/>
      <c r="I33" s="139"/>
    </row>
    <row r="34" spans="1:9" ht="17.25" hidden="1" customHeight="1" outlineLevel="1" x14ac:dyDescent="0.25">
      <c r="A34" s="173"/>
      <c r="B34" s="28"/>
      <c r="C34" s="12"/>
      <c r="D34" s="8"/>
      <c r="E34" s="8"/>
      <c r="F34" s="8"/>
      <c r="G34" s="8"/>
      <c r="H34" s="8"/>
      <c r="I34" s="139"/>
    </row>
    <row r="35" spans="1:9" ht="16.5" hidden="1" customHeight="1" outlineLevel="1" collapsed="1" x14ac:dyDescent="0.25">
      <c r="A35" s="183" t="s">
        <v>43</v>
      </c>
      <c r="B35" s="28"/>
      <c r="C35" s="12"/>
      <c r="D35" s="8"/>
      <c r="E35" s="8"/>
      <c r="F35" s="8"/>
      <c r="G35" s="8"/>
      <c r="H35" s="8"/>
      <c r="I35" s="139"/>
    </row>
    <row r="36" spans="1:9" ht="16.5" hidden="1" customHeight="1" outlineLevel="1" x14ac:dyDescent="0.25">
      <c r="A36" s="184"/>
      <c r="B36" s="28"/>
      <c r="C36" s="12"/>
      <c r="D36" s="2"/>
      <c r="E36" s="2"/>
      <c r="F36" s="2"/>
      <c r="G36" s="2"/>
      <c r="H36" s="2"/>
      <c r="I36" s="139"/>
    </row>
    <row r="37" spans="1:9" ht="16.5" hidden="1" customHeight="1" outlineLevel="1" x14ac:dyDescent="0.25">
      <c r="A37" s="184"/>
      <c r="B37" s="28"/>
      <c r="C37" s="12"/>
      <c r="D37" s="2"/>
      <c r="E37" s="2"/>
      <c r="F37" s="2"/>
      <c r="G37" s="2"/>
      <c r="H37" s="2"/>
      <c r="I37" s="139"/>
    </row>
    <row r="38" spans="1:9" ht="15.75" hidden="1" outlineLevel="1" x14ac:dyDescent="0.25">
      <c r="A38" s="184"/>
      <c r="B38" s="28"/>
      <c r="C38" s="12"/>
      <c r="D38" s="8"/>
      <c r="E38" s="8"/>
      <c r="F38" s="8"/>
      <c r="G38" s="8"/>
      <c r="H38" s="8"/>
      <c r="I38" s="123"/>
    </row>
    <row r="39" spans="1:9" ht="16.5" hidden="1" outlineLevel="1" thickBot="1" x14ac:dyDescent="0.3">
      <c r="A39" s="185"/>
      <c r="B39" s="159"/>
      <c r="C39" s="161"/>
      <c r="D39" s="163"/>
      <c r="E39" s="163"/>
      <c r="F39" s="163"/>
      <c r="G39" s="163"/>
      <c r="H39" s="163"/>
      <c r="I39" s="123"/>
    </row>
    <row r="40" spans="1:9" ht="16.5" collapsed="1" thickBot="1" x14ac:dyDescent="0.3">
      <c r="A40" s="179" t="s">
        <v>7</v>
      </c>
      <c r="B40" s="180"/>
      <c r="C40" s="162"/>
      <c r="D40" s="164">
        <f>AVERAGE(D16:D39)</f>
        <v>12.594183874130248</v>
      </c>
      <c r="E40" s="164">
        <f>AVERAGE(E16:E39)</f>
        <v>67.045726013183597</v>
      </c>
      <c r="F40" s="164">
        <f>AVERAGE(F16:F39)</f>
        <v>2.5229939937591555</v>
      </c>
      <c r="G40" s="164">
        <f>AVERAGE(G16:G39)</f>
        <v>12.729184627532959</v>
      </c>
      <c r="H40" s="164">
        <f>AVERAGE(H16:H39)</f>
        <v>19.810180473327637</v>
      </c>
      <c r="I40" s="92"/>
    </row>
    <row r="41" spans="1:9" ht="17.25" customHeight="1" x14ac:dyDescent="0.25">
      <c r="A41" s="172" t="s">
        <v>9</v>
      </c>
      <c r="B41" s="132" t="s">
        <v>90</v>
      </c>
      <c r="C41" s="46" t="s">
        <v>91</v>
      </c>
      <c r="D41" s="47">
        <v>20.703710556030273</v>
      </c>
      <c r="E41" s="47">
        <v>61.197975158691406</v>
      </c>
      <c r="F41" s="47">
        <v>3.6382300853729248</v>
      </c>
      <c r="G41" s="47">
        <v>20.483360290527344</v>
      </c>
      <c r="H41" s="47">
        <v>17.761880874633789</v>
      </c>
      <c r="I41" s="64"/>
    </row>
    <row r="42" spans="1:9" ht="17.25" customHeight="1" x14ac:dyDescent="0.25">
      <c r="A42" s="172"/>
      <c r="B42" s="28" t="s">
        <v>92</v>
      </c>
      <c r="C42" s="12" t="s">
        <v>93</v>
      </c>
      <c r="D42" s="4">
        <v>16.991170883178711</v>
      </c>
      <c r="E42" s="4">
        <v>63.755531311035156</v>
      </c>
      <c r="F42" s="4">
        <v>3.0981409549713135</v>
      </c>
      <c r="G42" s="4">
        <v>16.301425933837891</v>
      </c>
      <c r="H42" s="4">
        <v>19.005336761474609</v>
      </c>
      <c r="I42" s="64"/>
    </row>
    <row r="43" spans="1:9" ht="17.25" customHeight="1" x14ac:dyDescent="0.25">
      <c r="A43" s="172"/>
      <c r="B43" s="28" t="s">
        <v>94</v>
      </c>
      <c r="C43" s="12" t="s">
        <v>95</v>
      </c>
      <c r="D43" s="4">
        <v>9.8777236938476562</v>
      </c>
      <c r="E43" s="4">
        <v>69.490455627441406</v>
      </c>
      <c r="F43" s="4">
        <v>2.4599559307098389</v>
      </c>
      <c r="G43" s="4">
        <v>11.829997062683105</v>
      </c>
      <c r="H43" s="4">
        <v>20.794221878051758</v>
      </c>
      <c r="I43" s="64"/>
    </row>
    <row r="44" spans="1:9" ht="17.25" customHeight="1" x14ac:dyDescent="0.25">
      <c r="A44" s="172"/>
      <c r="B44" s="28" t="s">
        <v>96</v>
      </c>
      <c r="C44" s="12" t="s">
        <v>97</v>
      </c>
      <c r="D44" s="4">
        <v>8.4326744079589844</v>
      </c>
      <c r="E44" s="4">
        <v>70.427490234375</v>
      </c>
      <c r="F44" s="4">
        <v>1.8938970565795898</v>
      </c>
      <c r="G44" s="4">
        <v>8.4164600372314453</v>
      </c>
      <c r="H44" s="4">
        <v>22.502304077148437</v>
      </c>
      <c r="I44" s="64"/>
    </row>
    <row r="45" spans="1:9" ht="17.25" customHeight="1" x14ac:dyDescent="0.25">
      <c r="A45" s="172"/>
      <c r="B45" s="28" t="s">
        <v>98</v>
      </c>
      <c r="C45" s="12" t="s">
        <v>99</v>
      </c>
      <c r="D45" s="4">
        <v>8.0986328125</v>
      </c>
      <c r="E45" s="4">
        <v>70.830123901367188</v>
      </c>
      <c r="F45" s="4">
        <v>1.9172040224075317</v>
      </c>
      <c r="G45" s="4">
        <v>8.5773172378540039</v>
      </c>
      <c r="H45" s="4">
        <v>22.352027893066406</v>
      </c>
      <c r="I45" s="64"/>
    </row>
    <row r="46" spans="1:9" ht="17.25" customHeight="1" thickBot="1" x14ac:dyDescent="0.3">
      <c r="A46" s="172"/>
      <c r="B46" s="28" t="s">
        <v>100</v>
      </c>
      <c r="C46" s="12" t="s">
        <v>101</v>
      </c>
      <c r="D46" s="4">
        <v>6.7324080467224121</v>
      </c>
      <c r="E46" s="4">
        <v>72.247764587402344</v>
      </c>
      <c r="F46" s="4">
        <v>2.189845085144043</v>
      </c>
      <c r="G46" s="4">
        <v>9.6114072799682617</v>
      </c>
      <c r="H46" s="4">
        <v>22.783815383911133</v>
      </c>
      <c r="I46" s="139"/>
    </row>
    <row r="47" spans="1:9" ht="17.25" hidden="1" customHeight="1" outlineLevel="1" x14ac:dyDescent="0.25">
      <c r="A47" s="172"/>
      <c r="B47" s="28"/>
      <c r="C47" s="12"/>
      <c r="D47" s="9"/>
      <c r="E47" s="9"/>
      <c r="F47" s="9"/>
      <c r="G47" s="9"/>
      <c r="H47" s="9"/>
      <c r="I47" s="139"/>
    </row>
    <row r="48" spans="1:9" ht="17.25" hidden="1" customHeight="1" outlineLevel="1" x14ac:dyDescent="0.25">
      <c r="A48" s="184" t="s">
        <v>51</v>
      </c>
      <c r="B48" s="28"/>
      <c r="C48" s="12"/>
      <c r="D48" s="4"/>
      <c r="E48" s="4"/>
      <c r="F48" s="4"/>
      <c r="G48" s="4"/>
      <c r="H48" s="4"/>
      <c r="I48" s="139"/>
    </row>
    <row r="49" spans="1:9" ht="17.25" hidden="1" customHeight="1" outlineLevel="1" x14ac:dyDescent="0.25">
      <c r="A49" s="184"/>
      <c r="B49" s="132"/>
      <c r="C49" s="46"/>
      <c r="D49" s="47"/>
      <c r="E49" s="47"/>
      <c r="F49" s="47"/>
      <c r="G49" s="47"/>
      <c r="H49" s="47"/>
      <c r="I49" s="38"/>
    </row>
    <row r="50" spans="1:9" ht="17.25" hidden="1" customHeight="1" outlineLevel="1" x14ac:dyDescent="0.25">
      <c r="A50" s="184"/>
      <c r="B50" s="28"/>
      <c r="C50" s="12"/>
      <c r="D50" s="4"/>
      <c r="E50" s="4"/>
      <c r="F50" s="4"/>
      <c r="G50" s="4"/>
      <c r="H50" s="4"/>
      <c r="I50" s="123"/>
    </row>
    <row r="51" spans="1:9" ht="17.25" hidden="1" customHeight="1" outlineLevel="1" thickBot="1" x14ac:dyDescent="0.3">
      <c r="A51" s="185"/>
      <c r="B51" s="159"/>
      <c r="C51" s="161"/>
      <c r="D51" s="166"/>
      <c r="E51" s="166"/>
      <c r="F51" s="166"/>
      <c r="G51" s="166"/>
      <c r="H51" s="166"/>
      <c r="I51" s="123"/>
    </row>
    <row r="52" spans="1:9" ht="16.5" collapsed="1" thickBot="1" x14ac:dyDescent="0.3">
      <c r="A52" s="174" t="s">
        <v>7</v>
      </c>
      <c r="B52" s="175"/>
      <c r="C52" s="162"/>
      <c r="D52" s="164">
        <f>AVERAGE(D41:D51)</f>
        <v>11.806053400039673</v>
      </c>
      <c r="E52" s="164">
        <f>AVERAGE(E41:E51)</f>
        <v>67.991556803385421</v>
      </c>
      <c r="F52" s="164">
        <f>AVERAGE(F41:F51)</f>
        <v>2.5328788558642068</v>
      </c>
      <c r="G52" s="164">
        <f>AVERAGE(G41:G51)</f>
        <v>12.536661307017008</v>
      </c>
      <c r="H52" s="164">
        <f>AVERAGE(H41:H51)</f>
        <v>20.866597811381023</v>
      </c>
      <c r="I52" s="73"/>
    </row>
    <row r="53" spans="1:9" ht="15.75" customHeight="1" x14ac:dyDescent="0.25">
      <c r="A53" s="189" t="s">
        <v>22</v>
      </c>
      <c r="B53" s="132" t="s">
        <v>113</v>
      </c>
      <c r="C53" s="46" t="s">
        <v>114</v>
      </c>
      <c r="D53" s="47">
        <v>2.3784480094909668</v>
      </c>
      <c r="E53" s="47">
        <v>75.786636352539063</v>
      </c>
      <c r="F53" s="47">
        <v>1.3343520164489746</v>
      </c>
      <c r="G53" s="47">
        <v>6.0504441261291504</v>
      </c>
      <c r="H53" s="47">
        <v>22.053794860839844</v>
      </c>
      <c r="I53" s="73"/>
    </row>
    <row r="54" spans="1:9" ht="15.75" customHeight="1" x14ac:dyDescent="0.25">
      <c r="A54" s="189"/>
      <c r="B54" s="28" t="s">
        <v>115</v>
      </c>
      <c r="C54" s="12" t="s">
        <v>116</v>
      </c>
      <c r="D54" s="4">
        <v>3.415431022644043</v>
      </c>
      <c r="E54" s="4">
        <v>73.938697814941406</v>
      </c>
      <c r="F54" s="4">
        <v>1.1024119853973389</v>
      </c>
      <c r="G54" s="4">
        <v>4.434326171875</v>
      </c>
      <c r="H54" s="4">
        <v>24.860874176025391</v>
      </c>
      <c r="I54" s="73"/>
    </row>
    <row r="55" spans="1:9" ht="15.75" hidden="1" customHeight="1" outlineLevel="1" x14ac:dyDescent="0.25">
      <c r="A55" s="189"/>
      <c r="B55" s="28"/>
      <c r="C55" s="12"/>
      <c r="D55" s="4"/>
      <c r="E55" s="4"/>
      <c r="F55" s="4"/>
      <c r="G55" s="4"/>
      <c r="H55" s="4"/>
      <c r="I55" s="73"/>
    </row>
    <row r="56" spans="1:9" ht="15.75" hidden="1" customHeight="1" outlineLevel="1" x14ac:dyDescent="0.25">
      <c r="A56" s="190"/>
      <c r="B56" s="28"/>
      <c r="C56" s="12"/>
      <c r="D56" s="4"/>
      <c r="E56" s="4"/>
      <c r="F56" s="4"/>
      <c r="G56" s="4"/>
      <c r="H56" s="4"/>
      <c r="I56" s="73"/>
    </row>
    <row r="57" spans="1:9" ht="15.75" customHeight="1" collapsed="1" x14ac:dyDescent="0.25">
      <c r="A57" s="176" t="s">
        <v>19</v>
      </c>
      <c r="B57" s="62">
        <v>26436309</v>
      </c>
      <c r="C57" s="12" t="s">
        <v>112</v>
      </c>
      <c r="D57" s="4">
        <v>2.7799019813537598</v>
      </c>
      <c r="E57" s="4">
        <v>75.432952880859375</v>
      </c>
      <c r="F57" s="4">
        <v>0.97908800840377808</v>
      </c>
      <c r="G57" s="4">
        <v>4.5623679161071777</v>
      </c>
      <c r="H57" s="4">
        <v>21.460090637207031</v>
      </c>
      <c r="I57" s="73"/>
    </row>
    <row r="58" spans="1:9" ht="15.75" hidden="1" customHeight="1" outlineLevel="1" thickBot="1" x14ac:dyDescent="0.3">
      <c r="A58" s="178"/>
      <c r="B58" s="28"/>
      <c r="C58" s="12"/>
      <c r="D58" s="4"/>
      <c r="E58" s="4"/>
      <c r="F58" s="4"/>
      <c r="G58" s="4"/>
      <c r="H58" s="4"/>
      <c r="I58" s="73"/>
    </row>
    <row r="59" spans="1:9" ht="16.5" collapsed="1" thickBot="1" x14ac:dyDescent="0.3">
      <c r="A59" s="169" t="s">
        <v>7</v>
      </c>
      <c r="B59" s="169"/>
      <c r="C59" s="51"/>
      <c r="D59" s="52">
        <f>AVERAGE(D53:D58)</f>
        <v>2.8579270044962564</v>
      </c>
      <c r="E59" s="52">
        <f>AVERAGE(E53:E58)</f>
        <v>75.05276234944661</v>
      </c>
      <c r="F59" s="52">
        <f>AVERAGE(F53:F58)</f>
        <v>1.1386173367500305</v>
      </c>
      <c r="G59" s="52">
        <f>AVERAGE(G53:G58)</f>
        <v>5.0157127380371094</v>
      </c>
      <c r="H59" s="53">
        <f>AVERAGE(H53:H58)</f>
        <v>22.79158655802409</v>
      </c>
      <c r="I59" s="38"/>
    </row>
    <row r="60" spans="1:9" ht="15.75" customHeight="1" x14ac:dyDescent="0.25">
      <c r="A60" s="191" t="s">
        <v>18</v>
      </c>
      <c r="B60" s="62">
        <v>26436308</v>
      </c>
      <c r="C60" s="12" t="s">
        <v>117</v>
      </c>
      <c r="D60" s="6">
        <v>9.3929300308227539</v>
      </c>
      <c r="E60" s="6">
        <v>69.945358276367188</v>
      </c>
      <c r="F60" s="6">
        <v>2.679481029510498</v>
      </c>
      <c r="G60" s="6">
        <v>13.055341720581055</v>
      </c>
      <c r="H60" s="6">
        <v>20.524019241333008</v>
      </c>
      <c r="I60" s="73"/>
    </row>
    <row r="61" spans="1:9" ht="15.75" customHeight="1" x14ac:dyDescent="0.25">
      <c r="A61" s="192"/>
      <c r="B61" s="28" t="s">
        <v>118</v>
      </c>
      <c r="C61" s="12" t="s">
        <v>119</v>
      </c>
      <c r="D61" s="6">
        <v>8.8175849914550781</v>
      </c>
      <c r="E61" s="6">
        <v>70.487045288085937</v>
      </c>
      <c r="F61" s="6">
        <v>2.2581729888916016</v>
      </c>
      <c r="G61" s="6">
        <v>10.435673713684082</v>
      </c>
      <c r="H61" s="6">
        <v>21.638975143432617</v>
      </c>
      <c r="I61" s="73"/>
    </row>
    <row r="62" spans="1:9" ht="15.75" customHeight="1" x14ac:dyDescent="0.25">
      <c r="A62" s="192"/>
      <c r="B62" s="28" t="s">
        <v>120</v>
      </c>
      <c r="C62" s="12" t="s">
        <v>121</v>
      </c>
      <c r="D62" s="6">
        <v>4.9274148941040039</v>
      </c>
      <c r="E62" s="6">
        <v>72.937507629394531</v>
      </c>
      <c r="F62" s="6">
        <v>2.1410970687866211</v>
      </c>
      <c r="G62" s="6">
        <v>10.365944862365723</v>
      </c>
      <c r="H62" s="6">
        <v>20.655109405517578</v>
      </c>
      <c r="I62" s="73"/>
    </row>
    <row r="63" spans="1:9" ht="15.75" customHeight="1" x14ac:dyDescent="0.25">
      <c r="A63" s="192"/>
      <c r="B63" s="28" t="s">
        <v>122</v>
      </c>
      <c r="C63" s="12" t="s">
        <v>123</v>
      </c>
      <c r="D63" s="6">
        <v>9.9867830276489258</v>
      </c>
      <c r="E63" s="6">
        <v>69.00018310546875</v>
      </c>
      <c r="F63" s="6">
        <v>2.5118629932403564</v>
      </c>
      <c r="G63" s="6">
        <v>12.566898345947266</v>
      </c>
      <c r="H63" s="6">
        <v>19.987926483154297</v>
      </c>
      <c r="I63" s="73"/>
    </row>
    <row r="64" spans="1:9" ht="15.75" customHeight="1" x14ac:dyDescent="0.25">
      <c r="A64" s="176" t="s">
        <v>20</v>
      </c>
      <c r="B64" s="28" t="s">
        <v>73</v>
      </c>
      <c r="C64" s="12" t="s">
        <v>74</v>
      </c>
      <c r="D64" s="4">
        <v>11.95521068572998</v>
      </c>
      <c r="E64" s="4">
        <v>67.062599182128906</v>
      </c>
      <c r="F64" s="4">
        <v>2.3513050079345703</v>
      </c>
      <c r="G64" s="4">
        <v>11.914530754089355</v>
      </c>
      <c r="H64" s="4">
        <v>19.734766006469727</v>
      </c>
      <c r="I64" s="73"/>
    </row>
    <row r="65" spans="1:9" ht="15.75" customHeight="1" x14ac:dyDescent="0.25">
      <c r="A65" s="177"/>
      <c r="B65" s="28" t="s">
        <v>75</v>
      </c>
      <c r="C65" s="12" t="s">
        <v>76</v>
      </c>
      <c r="D65" s="4">
        <v>13.09935474395752</v>
      </c>
      <c r="E65" s="4">
        <v>67.288131713867187</v>
      </c>
      <c r="F65" s="4">
        <v>3.0160501003265381</v>
      </c>
      <c r="G65" s="4">
        <v>16.459184646606445</v>
      </c>
      <c r="H65" s="4">
        <v>18.324420928955078</v>
      </c>
      <c r="I65" s="73"/>
    </row>
    <row r="66" spans="1:9" ht="15.75" hidden="1" customHeight="1" outlineLevel="1" thickBot="1" x14ac:dyDescent="0.3">
      <c r="A66" s="178"/>
      <c r="B66" s="28"/>
      <c r="C66" s="12"/>
      <c r="D66" s="3"/>
      <c r="E66" s="3"/>
      <c r="F66" s="3"/>
      <c r="G66" s="3"/>
      <c r="H66" s="3"/>
      <c r="I66" s="73"/>
    </row>
    <row r="67" spans="1:9" ht="16.5" collapsed="1" thickBot="1" x14ac:dyDescent="0.3">
      <c r="A67" s="169" t="s">
        <v>7</v>
      </c>
      <c r="B67" s="169"/>
      <c r="C67" s="51"/>
      <c r="D67" s="52">
        <f>AVERAGE(D60:D66)</f>
        <v>9.6965463956197109</v>
      </c>
      <c r="E67" s="52">
        <f>AVERAGE(E60:E66)</f>
        <v>69.453470865885421</v>
      </c>
      <c r="F67" s="52">
        <f>AVERAGE(F60:F66)</f>
        <v>2.4929948647816977</v>
      </c>
      <c r="G67" s="52">
        <f>AVERAGE(G60:G66)</f>
        <v>12.466262340545654</v>
      </c>
      <c r="H67" s="53">
        <f>AVERAGE(H60:H66)</f>
        <v>20.144202868143719</v>
      </c>
      <c r="I67" s="38"/>
    </row>
    <row r="68" spans="1:9" ht="16.5" hidden="1" outlineLevel="1" thickBot="1" x14ac:dyDescent="0.3">
      <c r="A68" s="80" t="s">
        <v>46</v>
      </c>
      <c r="B68" s="79"/>
      <c r="C68" s="66"/>
      <c r="D68" s="17"/>
      <c r="E68" s="17"/>
      <c r="F68" s="17"/>
      <c r="G68" s="17"/>
      <c r="H68" s="67"/>
      <c r="I68" s="24"/>
    </row>
    <row r="69" spans="1:9" ht="16.5" hidden="1" outlineLevel="1" thickBot="1" x14ac:dyDescent="0.3">
      <c r="A69" s="169" t="s">
        <v>7</v>
      </c>
      <c r="B69" s="181"/>
      <c r="C69" s="51"/>
      <c r="D69" s="52" t="e">
        <f>AVERAGE(D68:D68)</f>
        <v>#DIV/0!</v>
      </c>
      <c r="E69" s="52" t="e">
        <f>AVERAGE(E68:E68)</f>
        <v>#DIV/0!</v>
      </c>
      <c r="F69" s="52" t="e">
        <f>AVERAGE(F68:F68)</f>
        <v>#DIV/0!</v>
      </c>
      <c r="G69" s="52" t="e">
        <f>AVERAGE(G68:G68)</f>
        <v>#DIV/0!</v>
      </c>
      <c r="H69" s="53" t="e">
        <f>AVERAGE(H68:H68)</f>
        <v>#DIV/0!</v>
      </c>
      <c r="I69" s="36"/>
    </row>
    <row r="70" spans="1:9" ht="16.5" customHeight="1" collapsed="1" x14ac:dyDescent="0.25">
      <c r="A70" s="170" t="s">
        <v>17</v>
      </c>
      <c r="B70" s="62" t="s">
        <v>128</v>
      </c>
      <c r="C70" s="12" t="s">
        <v>129</v>
      </c>
      <c r="D70" s="4">
        <v>4.4221959114074707</v>
      </c>
      <c r="E70" s="4">
        <v>74.57550048828125</v>
      </c>
      <c r="F70" s="4">
        <v>2.3230020999908447</v>
      </c>
      <c r="G70" s="4">
        <v>11.418911933898926</v>
      </c>
      <c r="H70" s="4">
        <v>20.343460083007813</v>
      </c>
      <c r="I70" s="64"/>
    </row>
    <row r="71" spans="1:9" ht="16.5" customHeight="1" thickBot="1" x14ac:dyDescent="0.3">
      <c r="A71" s="171"/>
      <c r="B71" s="28" t="s">
        <v>130</v>
      </c>
      <c r="C71" s="12" t="s">
        <v>131</v>
      </c>
      <c r="D71" s="7">
        <v>3.6611371040344238</v>
      </c>
      <c r="E71" s="7">
        <v>74.068588256835938</v>
      </c>
      <c r="F71" s="7">
        <v>0.98770701885223389</v>
      </c>
      <c r="G71" s="7">
        <v>4.9111847877502441</v>
      </c>
      <c r="H71" s="7">
        <v>20.111373901367188</v>
      </c>
      <c r="I71" s="64"/>
    </row>
    <row r="72" spans="1:9" ht="16.5" thickBot="1" x14ac:dyDescent="0.3">
      <c r="A72" s="169" t="s">
        <v>7</v>
      </c>
      <c r="B72" s="169"/>
      <c r="C72" s="51"/>
      <c r="D72" s="52">
        <f>AVERAGE(D70:D71)</f>
        <v>4.0416665077209473</v>
      </c>
      <c r="E72" s="52">
        <f>AVERAGE(E70:E71)</f>
        <v>74.322044372558594</v>
      </c>
      <c r="F72" s="52">
        <f>AVERAGE(F70:F71)</f>
        <v>1.6553545594215393</v>
      </c>
      <c r="G72" s="52">
        <f>AVERAGE(G70:G71)</f>
        <v>8.165048360824585</v>
      </c>
      <c r="H72" s="53">
        <f>AVERAGE(H70:H71)</f>
        <v>20.2274169921875</v>
      </c>
      <c r="I72" s="39"/>
    </row>
    <row r="73" spans="1:9" ht="15.75" customHeight="1" x14ac:dyDescent="0.25">
      <c r="A73" s="199" t="s">
        <v>16</v>
      </c>
      <c r="B73" s="28" t="s">
        <v>124</v>
      </c>
      <c r="C73" s="12" t="s">
        <v>125</v>
      </c>
      <c r="D73" s="2">
        <v>15.171122550964355</v>
      </c>
      <c r="E73" s="2">
        <v>65.668746948242188</v>
      </c>
      <c r="F73" s="2">
        <v>3.0301570892333984</v>
      </c>
      <c r="G73" s="2">
        <v>15.748794555664063</v>
      </c>
      <c r="H73" s="2">
        <v>19.240568161010742</v>
      </c>
      <c r="I73" s="64"/>
    </row>
    <row r="74" spans="1:9" ht="15.75" customHeight="1" x14ac:dyDescent="0.25">
      <c r="A74" s="200"/>
      <c r="B74" s="28" t="s">
        <v>126</v>
      </c>
      <c r="C74" s="12" t="s">
        <v>127</v>
      </c>
      <c r="D74" s="2">
        <v>11.390568733215332</v>
      </c>
      <c r="E74" s="2">
        <v>68.486785888671875</v>
      </c>
      <c r="F74" s="2">
        <v>2.7250669002532959</v>
      </c>
      <c r="G74" s="2">
        <v>13.020155906677246</v>
      </c>
      <c r="H74" s="2">
        <v>20.929599761962891</v>
      </c>
      <c r="I74" s="64"/>
    </row>
    <row r="75" spans="1:9" ht="15.75" hidden="1" customHeight="1" outlineLevel="1" x14ac:dyDescent="0.25">
      <c r="A75" s="200"/>
      <c r="B75" s="28"/>
      <c r="C75" s="12"/>
      <c r="D75" s="2"/>
      <c r="E75" s="2"/>
      <c r="F75" s="2"/>
      <c r="G75" s="2"/>
      <c r="H75" s="2"/>
      <c r="I75" s="64"/>
    </row>
    <row r="76" spans="1:9" ht="16.5" hidden="1" customHeight="1" outlineLevel="1" thickBot="1" x14ac:dyDescent="0.3">
      <c r="A76" s="201"/>
      <c r="B76" s="28"/>
      <c r="C76" s="12"/>
      <c r="D76" s="2"/>
      <c r="E76" s="2"/>
      <c r="F76" s="2"/>
      <c r="G76" s="2"/>
      <c r="H76" s="2"/>
      <c r="I76" s="64"/>
    </row>
    <row r="77" spans="1:9" ht="16.5" collapsed="1" thickBot="1" x14ac:dyDescent="0.3">
      <c r="A77" s="169" t="s">
        <v>7</v>
      </c>
      <c r="B77" s="187"/>
      <c r="C77" s="48"/>
      <c r="D77" s="49">
        <f>AVERAGE(D73:D76)</f>
        <v>13.280845642089844</v>
      </c>
      <c r="E77" s="49">
        <f>AVERAGE(E73:E76)</f>
        <v>67.077766418457031</v>
      </c>
      <c r="F77" s="49">
        <f>AVERAGE(F73:F76)</f>
        <v>2.8776119947433472</v>
      </c>
      <c r="G77" s="49">
        <f>AVERAGE(G73:G76)</f>
        <v>14.384475231170654</v>
      </c>
      <c r="H77" s="50">
        <f>AVERAGE(H73:H76)</f>
        <v>20.085083961486816</v>
      </c>
      <c r="I77" s="38"/>
    </row>
    <row r="78" spans="1:9" ht="15.75" customHeight="1" thickBot="1" x14ac:dyDescent="0.3">
      <c r="A78" s="124" t="s">
        <v>79</v>
      </c>
      <c r="B78" s="33" t="s">
        <v>77</v>
      </c>
      <c r="C78" s="33" t="s">
        <v>78</v>
      </c>
      <c r="D78" s="63">
        <v>2.8113999366760254</v>
      </c>
      <c r="E78" s="63">
        <v>75.898200988769531</v>
      </c>
      <c r="F78" s="63">
        <v>2.1506350040435791</v>
      </c>
      <c r="G78" s="63">
        <v>9.565709114074707</v>
      </c>
      <c r="H78" s="63">
        <v>22.482757568359375</v>
      </c>
      <c r="I78" s="123"/>
    </row>
    <row r="79" spans="1:9" ht="16.5" thickBot="1" x14ac:dyDescent="0.3">
      <c r="A79" s="169" t="s">
        <v>7</v>
      </c>
      <c r="B79" s="187"/>
      <c r="C79" s="48"/>
      <c r="D79" s="49">
        <f>AVERAGE(D78:D78)</f>
        <v>2.8113999366760254</v>
      </c>
      <c r="E79" s="49">
        <f>AVERAGE(E78:E78)</f>
        <v>75.898200988769531</v>
      </c>
      <c r="F79" s="49">
        <f>AVERAGE(F78:F78)</f>
        <v>2.1506350040435791</v>
      </c>
      <c r="G79" s="49">
        <f>AVERAGE(G78:G78)</f>
        <v>9.565709114074707</v>
      </c>
      <c r="H79" s="50">
        <f>AVERAGE(H78:H78)</f>
        <v>22.482757568359375</v>
      </c>
      <c r="I79" s="38"/>
    </row>
    <row r="80" spans="1:9" ht="15" hidden="1" customHeight="1" outlineLevel="1" x14ac:dyDescent="0.25">
      <c r="A80" s="196" t="s">
        <v>24</v>
      </c>
      <c r="B80" s="28"/>
      <c r="C80" s="12"/>
      <c r="D80" s="5"/>
      <c r="E80" s="5"/>
      <c r="F80" s="5"/>
      <c r="G80" s="5"/>
      <c r="H80" s="5"/>
      <c r="I80" s="123"/>
    </row>
    <row r="81" spans="1:9" ht="15" hidden="1" customHeight="1" outlineLevel="1" x14ac:dyDescent="0.25">
      <c r="A81" s="197"/>
      <c r="B81" s="28"/>
      <c r="C81" s="12"/>
      <c r="D81" s="5"/>
      <c r="E81" s="5"/>
      <c r="F81" s="5"/>
      <c r="G81" s="5"/>
      <c r="H81" s="5"/>
      <c r="I81" s="123"/>
    </row>
    <row r="82" spans="1:9" ht="15" hidden="1" customHeight="1" outlineLevel="1" x14ac:dyDescent="0.25">
      <c r="A82" s="197"/>
      <c r="B82" s="28"/>
      <c r="C82" s="12"/>
      <c r="D82" s="5"/>
      <c r="E82" s="5"/>
      <c r="F82" s="5"/>
      <c r="G82" s="5"/>
      <c r="H82" s="5"/>
      <c r="I82" s="123"/>
    </row>
    <row r="83" spans="1:9" ht="15" hidden="1" customHeight="1" outlineLevel="1" x14ac:dyDescent="0.25">
      <c r="A83" s="194"/>
      <c r="B83" s="76"/>
      <c r="C83" s="12"/>
      <c r="D83" s="5"/>
      <c r="E83" s="5"/>
      <c r="F83" s="5"/>
      <c r="G83" s="5"/>
      <c r="H83" s="5"/>
      <c r="I83" s="24"/>
    </row>
    <row r="84" spans="1:9" ht="15" hidden="1" customHeight="1" outlineLevel="1" x14ac:dyDescent="0.25">
      <c r="A84" s="194"/>
      <c r="B84" s="76"/>
      <c r="C84" s="12"/>
      <c r="D84" s="5"/>
      <c r="E84" s="5"/>
      <c r="F84" s="5"/>
      <c r="G84" s="5"/>
      <c r="H84" s="5"/>
      <c r="I84" s="24"/>
    </row>
    <row r="85" spans="1:9" ht="15" hidden="1" customHeight="1" outlineLevel="1" x14ac:dyDescent="0.25">
      <c r="A85" s="194"/>
      <c r="B85" s="76"/>
      <c r="C85" s="12"/>
      <c r="D85" s="5"/>
      <c r="E85" s="5"/>
      <c r="F85" s="5"/>
      <c r="G85" s="5"/>
      <c r="H85" s="5"/>
      <c r="I85" s="24"/>
    </row>
    <row r="86" spans="1:9" ht="15" hidden="1" customHeight="1" outlineLevel="1" x14ac:dyDescent="0.25">
      <c r="A86" s="194"/>
      <c r="B86" s="77"/>
      <c r="C86" s="46"/>
      <c r="D86" s="56"/>
      <c r="E86" s="56"/>
      <c r="F86" s="56"/>
      <c r="G86" s="56"/>
      <c r="H86" s="22"/>
      <c r="I86" s="24"/>
    </row>
    <row r="87" spans="1:9" ht="15" hidden="1" customHeight="1" outlineLevel="1" thickBot="1" x14ac:dyDescent="0.3">
      <c r="A87" s="195"/>
      <c r="B87" s="76"/>
      <c r="C87" s="12"/>
      <c r="D87" s="5"/>
      <c r="E87" s="5"/>
      <c r="F87" s="5"/>
      <c r="G87" s="5"/>
      <c r="H87" s="21"/>
      <c r="I87" s="24"/>
    </row>
    <row r="88" spans="1:9" ht="16.5" hidden="1" outlineLevel="1" thickBot="1" x14ac:dyDescent="0.3">
      <c r="A88" s="169" t="s">
        <v>7</v>
      </c>
      <c r="B88" s="188"/>
      <c r="C88" s="31"/>
      <c r="D88" s="25" t="e">
        <f>AVERAGE(D80:D87)</f>
        <v>#DIV/0!</v>
      </c>
      <c r="E88" s="25" t="e">
        <f>AVERAGE(E80:E87)</f>
        <v>#DIV/0!</v>
      </c>
      <c r="F88" s="25" t="e">
        <f>AVERAGE(F80:F87)</f>
        <v>#DIV/0!</v>
      </c>
      <c r="G88" s="25" t="e">
        <f>AVERAGE(G80:G87)</f>
        <v>#DIV/0!</v>
      </c>
      <c r="H88" s="26" t="e">
        <f>AVERAGE(H80:H87)</f>
        <v>#DIV/0!</v>
      </c>
      <c r="I88" s="24"/>
    </row>
    <row r="89" spans="1:9" ht="15.75" hidden="1" outlineLevel="1" x14ac:dyDescent="0.25">
      <c r="A89" s="193" t="s">
        <v>35</v>
      </c>
      <c r="B89" s="76"/>
      <c r="C89" s="12"/>
      <c r="D89" s="5"/>
      <c r="E89" s="5"/>
      <c r="F89" s="5"/>
      <c r="G89" s="5"/>
      <c r="H89" s="21"/>
      <c r="I89" s="24"/>
    </row>
    <row r="90" spans="1:9" ht="15.75" hidden="1" outlineLevel="1" x14ac:dyDescent="0.25">
      <c r="A90" s="194"/>
      <c r="B90" s="76"/>
      <c r="C90" s="12"/>
      <c r="D90" s="5"/>
      <c r="E90" s="5"/>
      <c r="F90" s="5"/>
      <c r="G90" s="5"/>
      <c r="H90" s="21"/>
      <c r="I90" s="24"/>
    </row>
    <row r="91" spans="1:9" ht="15.75" hidden="1" outlineLevel="1" x14ac:dyDescent="0.25">
      <c r="A91" s="194"/>
      <c r="B91" s="76"/>
      <c r="C91" s="12"/>
      <c r="D91" s="5"/>
      <c r="E91" s="5"/>
      <c r="F91" s="5"/>
      <c r="G91" s="5"/>
      <c r="H91" s="21"/>
      <c r="I91" s="24"/>
    </row>
    <row r="92" spans="1:9" ht="15.75" hidden="1" outlineLevel="1" x14ac:dyDescent="0.25">
      <c r="A92" s="194"/>
      <c r="B92" s="76"/>
      <c r="C92" s="12"/>
      <c r="D92" s="5"/>
      <c r="E92" s="5"/>
      <c r="F92" s="5"/>
      <c r="G92" s="5"/>
      <c r="H92" s="21"/>
      <c r="I92" s="24"/>
    </row>
    <row r="93" spans="1:9" ht="16.5" hidden="1" outlineLevel="1" thickBot="1" x14ac:dyDescent="0.3">
      <c r="A93" s="195"/>
      <c r="B93" s="76"/>
      <c r="C93" s="12"/>
      <c r="D93" s="5"/>
      <c r="E93" s="5"/>
      <c r="F93" s="5"/>
      <c r="G93" s="5"/>
      <c r="H93" s="21"/>
      <c r="I93" s="24"/>
    </row>
    <row r="94" spans="1:9" ht="16.5" hidden="1" outlineLevel="1" thickBot="1" x14ac:dyDescent="0.3">
      <c r="A94" s="169" t="s">
        <v>7</v>
      </c>
      <c r="B94" s="188"/>
      <c r="C94" s="31"/>
      <c r="D94" s="25" t="e">
        <f>AVERAGE(D89:D93)</f>
        <v>#DIV/0!</v>
      </c>
      <c r="E94" s="25" t="e">
        <f>AVERAGE(E89:E93)</f>
        <v>#DIV/0!</v>
      </c>
      <c r="F94" s="25" t="e">
        <f>AVERAGE(F89:F93)</f>
        <v>#DIV/0!</v>
      </c>
      <c r="G94" s="25" t="e">
        <f>AVERAGE(G89:G93)</f>
        <v>#DIV/0!</v>
      </c>
      <c r="H94" s="26" t="e">
        <f>AVERAGE(H89:H93)</f>
        <v>#DIV/0!</v>
      </c>
      <c r="I94" s="24"/>
    </row>
    <row r="95" spans="1:9" ht="15.75" hidden="1" outlineLevel="1" x14ac:dyDescent="0.25">
      <c r="A95" s="193" t="s">
        <v>34</v>
      </c>
      <c r="B95" s="76"/>
      <c r="C95" s="12"/>
      <c r="D95" s="5"/>
      <c r="E95" s="5"/>
      <c r="F95" s="5"/>
      <c r="G95" s="5"/>
      <c r="H95" s="21"/>
      <c r="I95" s="24"/>
    </row>
    <row r="96" spans="1:9" ht="15.75" hidden="1" outlineLevel="1" x14ac:dyDescent="0.25">
      <c r="A96" s="194"/>
      <c r="B96" s="76"/>
      <c r="C96" s="12"/>
      <c r="D96" s="5"/>
      <c r="E96" s="5"/>
      <c r="F96" s="5"/>
      <c r="G96" s="5"/>
      <c r="H96" s="21"/>
      <c r="I96" s="24"/>
    </row>
    <row r="97" spans="1:9" ht="15.75" hidden="1" outlineLevel="1" x14ac:dyDescent="0.25">
      <c r="A97" s="194"/>
      <c r="B97" s="76"/>
      <c r="C97" s="12"/>
      <c r="D97" s="5"/>
      <c r="E97" s="5"/>
      <c r="F97" s="5"/>
      <c r="G97" s="5"/>
      <c r="H97" s="21"/>
      <c r="I97" s="24"/>
    </row>
    <row r="98" spans="1:9" ht="15.75" hidden="1" outlineLevel="1" x14ac:dyDescent="0.25">
      <c r="A98" s="194"/>
      <c r="B98" s="76"/>
      <c r="C98" s="12"/>
      <c r="D98" s="5"/>
      <c r="E98" s="5"/>
      <c r="F98" s="5"/>
      <c r="G98" s="5"/>
      <c r="H98" s="21"/>
      <c r="I98" s="24"/>
    </row>
    <row r="99" spans="1:9" ht="16.5" hidden="1" outlineLevel="1" thickBot="1" x14ac:dyDescent="0.3">
      <c r="A99" s="195"/>
      <c r="B99" s="76"/>
      <c r="C99" s="12"/>
      <c r="D99" s="5"/>
      <c r="E99" s="5"/>
      <c r="F99" s="5"/>
      <c r="G99" s="5"/>
      <c r="H99" s="21"/>
      <c r="I99" s="24"/>
    </row>
    <row r="100" spans="1:9" ht="16.5" hidden="1" outlineLevel="1" thickBot="1" x14ac:dyDescent="0.3">
      <c r="A100" s="169" t="s">
        <v>7</v>
      </c>
      <c r="B100" s="188"/>
      <c r="C100" s="31"/>
      <c r="D100" s="25" t="e">
        <f>AVERAGE(D95:D99)</f>
        <v>#DIV/0!</v>
      </c>
      <c r="E100" s="25" t="e">
        <f>AVERAGE(E95:E99)</f>
        <v>#DIV/0!</v>
      </c>
      <c r="F100" s="25" t="e">
        <f>AVERAGE(F95:F99)</f>
        <v>#DIV/0!</v>
      </c>
      <c r="G100" s="25" t="e">
        <f>AVERAGE(G95:G99)</f>
        <v>#DIV/0!</v>
      </c>
      <c r="H100" s="26" t="e">
        <f>AVERAGE(H95:H99)</f>
        <v>#DIV/0!</v>
      </c>
      <c r="I100" s="24"/>
    </row>
    <row r="101" spans="1:9" ht="15.75" hidden="1" customHeight="1" outlineLevel="1" x14ac:dyDescent="0.25">
      <c r="A101" s="193" t="s">
        <v>28</v>
      </c>
      <c r="B101" s="76"/>
      <c r="C101" s="12"/>
      <c r="D101" s="5"/>
      <c r="E101" s="5"/>
      <c r="F101" s="5"/>
      <c r="G101" s="5"/>
      <c r="H101" s="21"/>
      <c r="I101" s="24"/>
    </row>
    <row r="102" spans="1:9" ht="15.75" hidden="1" outlineLevel="1" x14ac:dyDescent="0.25">
      <c r="A102" s="194"/>
      <c r="B102" s="76"/>
      <c r="C102" s="12"/>
      <c r="D102" s="5"/>
      <c r="E102" s="5"/>
      <c r="F102" s="5"/>
      <c r="G102" s="5"/>
      <c r="H102" s="21"/>
      <c r="I102" s="24"/>
    </row>
    <row r="103" spans="1:9" ht="15.75" hidden="1" outlineLevel="1" x14ac:dyDescent="0.25">
      <c r="A103" s="194"/>
      <c r="B103" s="76"/>
      <c r="C103" s="12"/>
      <c r="D103" s="5"/>
      <c r="E103" s="5"/>
      <c r="F103" s="5"/>
      <c r="G103" s="5"/>
      <c r="H103" s="21"/>
      <c r="I103" s="24"/>
    </row>
    <row r="104" spans="1:9" ht="15.75" hidden="1" outlineLevel="1" x14ac:dyDescent="0.25">
      <c r="A104" s="194"/>
      <c r="B104" s="76"/>
      <c r="C104" s="12"/>
      <c r="D104" s="5"/>
      <c r="E104" s="5"/>
      <c r="F104" s="5"/>
      <c r="G104" s="5"/>
      <c r="H104" s="21"/>
      <c r="I104" s="24"/>
    </row>
    <row r="105" spans="1:9" ht="16.5" hidden="1" outlineLevel="1" thickBot="1" x14ac:dyDescent="0.3">
      <c r="A105" s="195"/>
      <c r="B105" s="76"/>
      <c r="C105" s="12"/>
      <c r="D105" s="5"/>
      <c r="E105" s="5"/>
      <c r="F105" s="5"/>
      <c r="G105" s="5"/>
      <c r="H105" s="21"/>
      <c r="I105" s="24"/>
    </row>
    <row r="106" spans="1:9" ht="16.5" hidden="1" outlineLevel="1" thickBot="1" x14ac:dyDescent="0.3">
      <c r="A106" s="169" t="s">
        <v>7</v>
      </c>
      <c r="B106" s="188"/>
      <c r="C106" s="31"/>
      <c r="D106" s="25" t="e">
        <f>AVERAGE(D101:D105)</f>
        <v>#DIV/0!</v>
      </c>
      <c r="E106" s="25" t="e">
        <f>AVERAGE(E101:E105)</f>
        <v>#DIV/0!</v>
      </c>
      <c r="F106" s="25" t="e">
        <f>AVERAGE(F101:F105)</f>
        <v>#DIV/0!</v>
      </c>
      <c r="G106" s="25" t="e">
        <f>AVERAGE(G101:G105)</f>
        <v>#DIV/0!</v>
      </c>
      <c r="H106" s="26" t="e">
        <f>AVERAGE(H101:H105)</f>
        <v>#DIV/0!</v>
      </c>
      <c r="I106" s="24"/>
    </row>
    <row r="107" spans="1:9" ht="15.75" hidden="1" customHeight="1" outlineLevel="1" x14ac:dyDescent="0.25">
      <c r="A107" s="193" t="s">
        <v>31</v>
      </c>
      <c r="B107" s="76"/>
      <c r="C107" s="12"/>
      <c r="D107" s="5"/>
      <c r="E107" s="5"/>
      <c r="F107" s="5"/>
      <c r="G107" s="5"/>
      <c r="H107" s="21"/>
      <c r="I107" s="24"/>
    </row>
    <row r="108" spans="1:9" ht="15.75" hidden="1" customHeight="1" outlineLevel="1" x14ac:dyDescent="0.25">
      <c r="A108" s="194"/>
      <c r="B108" s="76"/>
      <c r="C108" s="12"/>
      <c r="D108" s="5"/>
      <c r="E108" s="5"/>
      <c r="F108" s="5"/>
      <c r="G108" s="5"/>
      <c r="H108" s="21"/>
      <c r="I108" s="141"/>
    </row>
    <row r="109" spans="1:9" ht="15.75" hidden="1" customHeight="1" outlineLevel="1" thickBot="1" x14ac:dyDescent="0.3">
      <c r="A109" s="195"/>
      <c r="B109" s="76"/>
      <c r="C109" s="12"/>
      <c r="D109" s="5"/>
      <c r="E109" s="5"/>
      <c r="F109" s="5"/>
      <c r="G109" s="5"/>
      <c r="H109" s="21"/>
      <c r="I109" s="24"/>
    </row>
    <row r="110" spans="1:9" ht="16.5" hidden="1" outlineLevel="1" thickBot="1" x14ac:dyDescent="0.3">
      <c r="A110" s="169" t="s">
        <v>7</v>
      </c>
      <c r="B110" s="188"/>
      <c r="C110" s="31"/>
      <c r="D110" s="25" t="e">
        <f>AVERAGE(D107:D109)</f>
        <v>#DIV/0!</v>
      </c>
      <c r="E110" s="25" t="e">
        <f>AVERAGE(E107:E109)</f>
        <v>#DIV/0!</v>
      </c>
      <c r="F110" s="25" t="e">
        <f>AVERAGE(F107:F109)</f>
        <v>#DIV/0!</v>
      </c>
      <c r="G110" s="25" t="e">
        <f>AVERAGE(G107:G109)</f>
        <v>#DIV/0!</v>
      </c>
      <c r="H110" s="26" t="e">
        <f>AVERAGE(H107:H109)</f>
        <v>#DIV/0!</v>
      </c>
      <c r="I110" s="24"/>
    </row>
    <row r="111" spans="1:9" ht="30.75" hidden="1" customHeight="1" outlineLevel="1" x14ac:dyDescent="0.25">
      <c r="A111" s="193" t="s">
        <v>45</v>
      </c>
      <c r="B111" s="76"/>
      <c r="C111" s="12"/>
      <c r="D111" s="5"/>
      <c r="E111" s="5"/>
      <c r="F111" s="5"/>
      <c r="G111" s="5"/>
      <c r="H111" s="21"/>
      <c r="I111" s="24"/>
    </row>
    <row r="112" spans="1:9" ht="16.5" hidden="1" outlineLevel="1" thickBot="1" x14ac:dyDescent="0.3">
      <c r="A112" s="195"/>
      <c r="B112" s="76"/>
      <c r="C112" s="12"/>
      <c r="D112" s="5"/>
      <c r="E112" s="5"/>
      <c r="F112" s="5"/>
      <c r="G112" s="5"/>
      <c r="H112" s="21"/>
      <c r="I112" s="24"/>
    </row>
    <row r="113" spans="1:9" ht="16.5" hidden="1" outlineLevel="1" thickBot="1" x14ac:dyDescent="0.3">
      <c r="A113" s="169" t="s">
        <v>7</v>
      </c>
      <c r="B113" s="188"/>
      <c r="C113" s="31"/>
      <c r="D113" s="25" t="e">
        <f>AVERAGE(D111:D112)</f>
        <v>#DIV/0!</v>
      </c>
      <c r="E113" s="25" t="e">
        <f>AVERAGE(E111:E112)</f>
        <v>#DIV/0!</v>
      </c>
      <c r="F113" s="25" t="e">
        <f>AVERAGE(F111:F112)</f>
        <v>#DIV/0!</v>
      </c>
      <c r="G113" s="25" t="e">
        <f>AVERAGE(G111:G112)</f>
        <v>#DIV/0!</v>
      </c>
      <c r="H113" s="26" t="e">
        <f>AVERAGE(H111:H112)</f>
        <v>#DIV/0!</v>
      </c>
      <c r="I113" s="24"/>
    </row>
    <row r="114" spans="1:9" ht="30.75" hidden="1" customHeight="1" outlineLevel="1" x14ac:dyDescent="0.25">
      <c r="A114" s="193" t="s">
        <v>36</v>
      </c>
      <c r="B114" s="76"/>
      <c r="C114" s="12"/>
      <c r="D114" s="5"/>
      <c r="E114" s="5"/>
      <c r="F114" s="5"/>
      <c r="G114" s="5"/>
      <c r="H114" s="21"/>
      <c r="I114" s="24"/>
    </row>
    <row r="115" spans="1:9" ht="16.5" hidden="1" outlineLevel="1" thickBot="1" x14ac:dyDescent="0.3">
      <c r="A115" s="195"/>
      <c r="B115" s="76"/>
      <c r="C115" s="12"/>
      <c r="D115" s="5"/>
      <c r="E115" s="5"/>
      <c r="F115" s="5"/>
      <c r="G115" s="5"/>
      <c r="H115" s="21"/>
      <c r="I115" s="24"/>
    </row>
    <row r="116" spans="1:9" ht="16.5" hidden="1" outlineLevel="1" thickBot="1" x14ac:dyDescent="0.3">
      <c r="A116" s="169" t="s">
        <v>7</v>
      </c>
      <c r="B116" s="188"/>
      <c r="C116" s="31"/>
      <c r="D116" s="25" t="e">
        <f>AVERAGE(D114:D115)</f>
        <v>#DIV/0!</v>
      </c>
      <c r="E116" s="25" t="e">
        <f>AVERAGE(E114:E115)</f>
        <v>#DIV/0!</v>
      </c>
      <c r="F116" s="25" t="e">
        <f>AVERAGE(F114:F115)</f>
        <v>#DIV/0!</v>
      </c>
      <c r="G116" s="25" t="e">
        <f>AVERAGE(G114:G115)</f>
        <v>#DIV/0!</v>
      </c>
      <c r="H116" s="26" t="e">
        <f>AVERAGE(H114:H115)</f>
        <v>#DIV/0!</v>
      </c>
      <c r="I116" s="24"/>
    </row>
    <row r="117" spans="1:9" ht="15.75" hidden="1" customHeight="1" outlineLevel="1" x14ac:dyDescent="0.25">
      <c r="A117" s="196" t="s">
        <v>23</v>
      </c>
      <c r="B117" s="28"/>
      <c r="C117" s="12"/>
      <c r="D117" s="5"/>
      <c r="E117" s="5"/>
      <c r="F117" s="5"/>
      <c r="G117" s="5"/>
      <c r="H117" s="5"/>
      <c r="I117" s="73"/>
    </row>
    <row r="118" spans="1:9" ht="15.75" hidden="1" customHeight="1" outlineLevel="1" x14ac:dyDescent="0.25">
      <c r="A118" s="197"/>
      <c r="B118" s="28"/>
      <c r="C118" s="12"/>
      <c r="D118" s="5"/>
      <c r="E118" s="5"/>
      <c r="F118" s="5"/>
      <c r="G118" s="5"/>
      <c r="H118" s="5"/>
      <c r="I118" s="73"/>
    </row>
    <row r="119" spans="1:9" ht="15.75" hidden="1" customHeight="1" outlineLevel="1" x14ac:dyDescent="0.25">
      <c r="A119" s="197"/>
      <c r="B119" s="28"/>
      <c r="C119" s="12"/>
      <c r="D119" s="5"/>
      <c r="E119" s="5"/>
      <c r="F119" s="5"/>
      <c r="G119" s="5"/>
      <c r="H119" s="5"/>
      <c r="I119" s="73"/>
    </row>
    <row r="120" spans="1:9" ht="15.75" hidden="1" customHeight="1" outlineLevel="1" x14ac:dyDescent="0.25">
      <c r="A120" s="197"/>
      <c r="B120" s="28"/>
      <c r="C120" s="12"/>
      <c r="D120" s="5"/>
      <c r="E120" s="5"/>
      <c r="F120" s="5"/>
      <c r="G120" s="5"/>
      <c r="H120" s="5"/>
      <c r="I120" s="73"/>
    </row>
    <row r="121" spans="1:9" ht="15.75" hidden="1" customHeight="1" outlineLevel="1" x14ac:dyDescent="0.25">
      <c r="A121" s="197"/>
      <c r="B121" s="28"/>
      <c r="C121" s="12"/>
      <c r="D121" s="5"/>
      <c r="E121" s="5"/>
      <c r="F121" s="5"/>
      <c r="G121" s="5"/>
      <c r="H121" s="5"/>
      <c r="I121" s="73"/>
    </row>
    <row r="122" spans="1:9" ht="15.75" hidden="1" customHeight="1" outlineLevel="1" x14ac:dyDescent="0.25">
      <c r="A122" s="197"/>
      <c r="B122" s="28"/>
      <c r="C122" s="12"/>
      <c r="D122" s="5"/>
      <c r="E122" s="5"/>
      <c r="F122" s="5"/>
      <c r="G122" s="5"/>
      <c r="H122" s="5"/>
      <c r="I122" s="73"/>
    </row>
    <row r="123" spans="1:9" ht="15.75" hidden="1" customHeight="1" outlineLevel="1" x14ac:dyDescent="0.25">
      <c r="A123" s="197"/>
      <c r="B123" s="28"/>
      <c r="C123" s="12"/>
      <c r="D123" s="5"/>
      <c r="E123" s="5"/>
      <c r="F123" s="5"/>
      <c r="G123" s="5"/>
      <c r="H123" s="5"/>
      <c r="I123" s="73"/>
    </row>
    <row r="124" spans="1:9" ht="15.75" hidden="1" customHeight="1" outlineLevel="1" x14ac:dyDescent="0.25">
      <c r="A124" s="197"/>
      <c r="B124" s="28"/>
      <c r="C124" s="12"/>
      <c r="D124" s="5"/>
      <c r="E124" s="5"/>
      <c r="F124" s="5"/>
      <c r="G124" s="5"/>
      <c r="H124" s="5"/>
      <c r="I124" s="73"/>
    </row>
    <row r="125" spans="1:9" ht="15.75" hidden="1" customHeight="1" outlineLevel="1" thickBot="1" x14ac:dyDescent="0.3">
      <c r="A125" s="198"/>
      <c r="B125" s="28"/>
      <c r="C125" s="12"/>
      <c r="D125" s="5"/>
      <c r="E125" s="5"/>
      <c r="F125" s="5"/>
      <c r="G125" s="5"/>
      <c r="H125" s="5"/>
      <c r="I125" s="73"/>
    </row>
    <row r="126" spans="1:9" ht="16.5" hidden="1" outlineLevel="1" thickBot="1" x14ac:dyDescent="0.3">
      <c r="A126" s="169" t="s">
        <v>7</v>
      </c>
      <c r="B126" s="188"/>
      <c r="C126" s="31"/>
      <c r="D126" s="25" t="e">
        <f>AVERAGE(D117:D122)</f>
        <v>#DIV/0!</v>
      </c>
      <c r="E126" s="25" t="e">
        <f>AVERAGE(E117:E122)</f>
        <v>#DIV/0!</v>
      </c>
      <c r="F126" s="25" t="e">
        <f>AVERAGE(F117:F122)</f>
        <v>#DIV/0!</v>
      </c>
      <c r="G126" s="25" t="e">
        <f>AVERAGE(G117:G122)</f>
        <v>#DIV/0!</v>
      </c>
      <c r="H126" s="25" t="e">
        <f>AVERAGE(H117:H122)</f>
        <v>#DIV/0!</v>
      </c>
      <c r="I126" s="24"/>
    </row>
    <row r="127" spans="1:9" ht="15.75" customHeight="1" collapsed="1" x14ac:dyDescent="0.25">
      <c r="A127" s="193" t="s">
        <v>33</v>
      </c>
      <c r="B127" s="76" t="s">
        <v>132</v>
      </c>
      <c r="C127" s="12" t="s">
        <v>133</v>
      </c>
      <c r="D127" s="5">
        <v>9.4813337326049805</v>
      </c>
      <c r="E127" s="5">
        <v>69.782722473144531</v>
      </c>
      <c r="F127" s="5">
        <v>2.4130229949951172</v>
      </c>
      <c r="G127" s="5">
        <v>11.189231872558594</v>
      </c>
      <c r="H127" s="21">
        <v>21.565584182739258</v>
      </c>
      <c r="I127" s="24"/>
    </row>
    <row r="128" spans="1:9" ht="15.75" hidden="1" customHeight="1" outlineLevel="1" x14ac:dyDescent="0.25">
      <c r="A128" s="194"/>
      <c r="B128" s="76"/>
      <c r="C128" s="12"/>
      <c r="D128" s="5"/>
      <c r="E128" s="5"/>
      <c r="F128" s="5"/>
      <c r="G128" s="5"/>
      <c r="H128" s="21"/>
      <c r="I128" s="24"/>
    </row>
    <row r="129" spans="1:9" ht="15.75" hidden="1" customHeight="1" outlineLevel="1" x14ac:dyDescent="0.25">
      <c r="A129" s="194"/>
      <c r="B129" s="76"/>
      <c r="C129" s="12"/>
      <c r="D129" s="5"/>
      <c r="E129" s="5"/>
      <c r="F129" s="5"/>
      <c r="G129" s="5"/>
      <c r="H129" s="21"/>
      <c r="I129" s="24"/>
    </row>
    <row r="130" spans="1:9" ht="15.75" hidden="1" customHeight="1" outlineLevel="1" thickBot="1" x14ac:dyDescent="0.3">
      <c r="A130" s="195"/>
      <c r="B130" s="76"/>
      <c r="C130" s="12"/>
      <c r="D130" s="5"/>
      <c r="E130" s="5"/>
      <c r="F130" s="5"/>
      <c r="G130" s="5"/>
      <c r="H130" s="21"/>
      <c r="I130" s="24"/>
    </row>
    <row r="131" spans="1:9" ht="16.5" collapsed="1" thickBot="1" x14ac:dyDescent="0.3">
      <c r="A131" s="169" t="s">
        <v>7</v>
      </c>
      <c r="B131" s="188"/>
      <c r="C131" s="31"/>
      <c r="D131" s="25">
        <f>AVERAGE(D127:D130)</f>
        <v>9.4813337326049805</v>
      </c>
      <c r="E131" s="25">
        <f>AVERAGE(E127:E127)</f>
        <v>69.782722473144531</v>
      </c>
      <c r="F131" s="25">
        <f>AVERAGE(F127:F127)</f>
        <v>2.4130229949951172</v>
      </c>
      <c r="G131" s="25">
        <f>AVERAGE(G127:G127)</f>
        <v>11.189231872558594</v>
      </c>
      <c r="H131" s="26">
        <f>AVERAGE(H127:H127)</f>
        <v>21.565584182739258</v>
      </c>
      <c r="I131" s="24"/>
    </row>
    <row r="132" spans="1:9" ht="15.75" hidden="1" customHeight="1" outlineLevel="1" collapsed="1" x14ac:dyDescent="0.25">
      <c r="A132" s="193" t="s">
        <v>37</v>
      </c>
      <c r="B132" s="76"/>
      <c r="C132" s="12"/>
      <c r="D132" s="5"/>
      <c r="E132" s="5"/>
      <c r="F132" s="5"/>
      <c r="G132" s="5"/>
      <c r="H132" s="21"/>
      <c r="I132" s="24"/>
    </row>
    <row r="133" spans="1:9" ht="15.75" hidden="1" customHeight="1" outlineLevel="1" x14ac:dyDescent="0.25">
      <c r="A133" s="194"/>
      <c r="B133" s="76"/>
      <c r="C133" s="12"/>
      <c r="D133" s="5"/>
      <c r="E133" s="5"/>
      <c r="F133" s="5"/>
      <c r="G133" s="5"/>
      <c r="H133" s="21"/>
      <c r="I133" s="24"/>
    </row>
    <row r="134" spans="1:9" ht="15.75" hidden="1" customHeight="1" outlineLevel="1" x14ac:dyDescent="0.25">
      <c r="A134" s="194"/>
      <c r="B134" s="76"/>
      <c r="C134" s="12"/>
      <c r="D134" s="5"/>
      <c r="E134" s="5"/>
      <c r="F134" s="5"/>
      <c r="G134" s="5"/>
      <c r="H134" s="21"/>
      <c r="I134" s="24"/>
    </row>
    <row r="135" spans="1:9" ht="15.75" hidden="1" customHeight="1" outlineLevel="1" thickBot="1" x14ac:dyDescent="0.3">
      <c r="A135" s="195"/>
      <c r="B135" s="76"/>
      <c r="C135" s="12"/>
      <c r="D135" s="5"/>
      <c r="E135" s="5"/>
      <c r="F135" s="5"/>
      <c r="G135" s="5"/>
      <c r="H135" s="21"/>
      <c r="I135" s="24"/>
    </row>
    <row r="136" spans="1:9" ht="16.5" hidden="1" outlineLevel="1" thickBot="1" x14ac:dyDescent="0.3">
      <c r="A136" s="169" t="s">
        <v>7</v>
      </c>
      <c r="B136" s="188"/>
      <c r="C136" s="31"/>
      <c r="D136" s="25" t="e">
        <f>AVERAGE(D132:D135)</f>
        <v>#DIV/0!</v>
      </c>
      <c r="E136" s="25" t="e">
        <f>AVERAGE(E132:E135)</f>
        <v>#DIV/0!</v>
      </c>
      <c r="F136" s="25" t="e">
        <f>AVERAGE(F132:F135)</f>
        <v>#DIV/0!</v>
      </c>
      <c r="G136" s="25" t="e">
        <f>AVERAGE(G132:G135)</f>
        <v>#DIV/0!</v>
      </c>
      <c r="H136" s="26" t="e">
        <f>AVERAGE(H132:H135)</f>
        <v>#DIV/0!</v>
      </c>
      <c r="I136" s="24"/>
    </row>
    <row r="137" spans="1:9" ht="16.5" hidden="1" customHeight="1" outlineLevel="1" x14ac:dyDescent="0.25">
      <c r="A137" s="193" t="s">
        <v>27</v>
      </c>
      <c r="B137" s="76"/>
      <c r="C137" s="12"/>
      <c r="D137" s="5"/>
      <c r="E137" s="5"/>
      <c r="F137" s="5"/>
      <c r="G137" s="5"/>
      <c r="H137" s="5"/>
      <c r="I137" s="24"/>
    </row>
    <row r="138" spans="1:9" ht="16.5" hidden="1" customHeight="1" outlineLevel="1" x14ac:dyDescent="0.25">
      <c r="A138" s="194"/>
      <c r="B138" s="76"/>
      <c r="C138" s="12"/>
      <c r="D138" s="5"/>
      <c r="E138" s="5"/>
      <c r="F138" s="5"/>
      <c r="G138" s="5"/>
      <c r="H138" s="5"/>
      <c r="I138" s="24"/>
    </row>
    <row r="139" spans="1:9" ht="16.5" hidden="1" customHeight="1" outlineLevel="1" x14ac:dyDescent="0.25">
      <c r="A139" s="194"/>
      <c r="B139" s="77"/>
      <c r="C139" s="46"/>
      <c r="D139" s="56"/>
      <c r="E139" s="56"/>
      <c r="F139" s="56"/>
      <c r="G139" s="56"/>
      <c r="H139" s="22"/>
      <c r="I139" s="24"/>
    </row>
    <row r="140" spans="1:9" ht="16.5" hidden="1" customHeight="1" outlineLevel="1" x14ac:dyDescent="0.25">
      <c r="A140" s="194"/>
      <c r="B140" s="76"/>
      <c r="C140" s="12"/>
      <c r="D140" s="5"/>
      <c r="E140" s="5"/>
      <c r="F140" s="5"/>
      <c r="G140" s="5"/>
      <c r="H140" s="21"/>
      <c r="I140" s="24"/>
    </row>
    <row r="141" spans="1:9" ht="16.5" hidden="1" outlineLevel="1" thickBot="1" x14ac:dyDescent="0.3">
      <c r="A141" s="195"/>
      <c r="B141" s="76"/>
      <c r="C141" s="12"/>
      <c r="D141" s="5"/>
      <c r="E141" s="5"/>
      <c r="F141" s="5"/>
      <c r="G141" s="5"/>
      <c r="H141" s="21"/>
      <c r="I141" s="24"/>
    </row>
    <row r="142" spans="1:9" ht="16.5" hidden="1" outlineLevel="1" thickBot="1" x14ac:dyDescent="0.3">
      <c r="A142" s="169" t="s">
        <v>7</v>
      </c>
      <c r="B142" s="188"/>
      <c r="C142" s="31"/>
      <c r="D142" s="25" t="e">
        <f>AVERAGE(D137:D141)</f>
        <v>#DIV/0!</v>
      </c>
      <c r="E142" s="25" t="e">
        <f>AVERAGE(E137:E141)</f>
        <v>#DIV/0!</v>
      </c>
      <c r="F142" s="25" t="e">
        <f>AVERAGE(F137:F141)</f>
        <v>#DIV/0!</v>
      </c>
      <c r="G142" s="25" t="e">
        <f>AVERAGE(G137:G141)</f>
        <v>#DIV/0!</v>
      </c>
      <c r="H142" s="26" t="e">
        <f>AVERAGE(H137:H141)</f>
        <v>#DIV/0!</v>
      </c>
      <c r="I142" s="24"/>
    </row>
    <row r="143" spans="1:9" ht="25.5" hidden="1" customHeight="1" outlineLevel="1" x14ac:dyDescent="0.25">
      <c r="A143" s="193" t="s">
        <v>38</v>
      </c>
      <c r="B143" s="76"/>
      <c r="C143" s="12"/>
      <c r="D143" s="5"/>
      <c r="E143" s="5"/>
      <c r="F143" s="5"/>
      <c r="G143" s="5"/>
      <c r="H143" s="22"/>
      <c r="I143" s="24"/>
    </row>
    <row r="144" spans="1:9" ht="21.75" hidden="1" customHeight="1" outlineLevel="1" thickBot="1" x14ac:dyDescent="0.3">
      <c r="A144" s="195"/>
      <c r="B144" s="76"/>
      <c r="C144" s="12"/>
      <c r="D144" s="5"/>
      <c r="E144" s="5"/>
      <c r="F144" s="5"/>
      <c r="G144" s="5"/>
      <c r="H144" s="21"/>
      <c r="I144" s="24"/>
    </row>
    <row r="145" spans="1:9" ht="16.5" hidden="1" outlineLevel="1" thickBot="1" x14ac:dyDescent="0.3">
      <c r="A145" s="169" t="s">
        <v>7</v>
      </c>
      <c r="B145" s="188"/>
      <c r="C145" s="31"/>
      <c r="D145" s="25" t="e">
        <f>AVERAGE(D143:D144)</f>
        <v>#DIV/0!</v>
      </c>
      <c r="E145" s="25" t="e">
        <f>AVERAGE(E143:E144)</f>
        <v>#DIV/0!</v>
      </c>
      <c r="F145" s="25" t="e">
        <f>AVERAGE(F143:F144)</f>
        <v>#DIV/0!</v>
      </c>
      <c r="G145" s="25" t="e">
        <f>AVERAGE(G143:G144)</f>
        <v>#DIV/0!</v>
      </c>
      <c r="H145" s="26" t="e">
        <f>AVERAGE(H143:H144)</f>
        <v>#DIV/0!</v>
      </c>
      <c r="I145" s="24"/>
    </row>
    <row r="146" spans="1:9" ht="15.75" hidden="1" customHeight="1" outlineLevel="1" x14ac:dyDescent="0.25">
      <c r="A146" s="193" t="s">
        <v>40</v>
      </c>
      <c r="B146" s="76"/>
      <c r="C146" s="12"/>
      <c r="D146" s="5"/>
      <c r="E146" s="5"/>
      <c r="F146" s="5"/>
      <c r="G146" s="5"/>
      <c r="H146" s="22"/>
      <c r="I146" s="24"/>
    </row>
    <row r="147" spans="1:9" ht="15.75" hidden="1" customHeight="1" outlineLevel="1" x14ac:dyDescent="0.25">
      <c r="A147" s="194"/>
      <c r="B147" s="76"/>
      <c r="C147" s="12"/>
      <c r="D147" s="5"/>
      <c r="E147" s="5"/>
      <c r="F147" s="5"/>
      <c r="G147" s="5"/>
      <c r="H147" s="22"/>
      <c r="I147" s="24"/>
    </row>
    <row r="148" spans="1:9" ht="15.75" hidden="1" customHeight="1" outlineLevel="1" x14ac:dyDescent="0.25">
      <c r="A148" s="194"/>
      <c r="B148" s="76"/>
      <c r="C148" s="12"/>
      <c r="D148" s="5"/>
      <c r="E148" s="5"/>
      <c r="F148" s="5"/>
      <c r="G148" s="5"/>
      <c r="H148" s="22"/>
      <c r="I148" s="24"/>
    </row>
    <row r="149" spans="1:9" ht="15.75" hidden="1" customHeight="1" outlineLevel="1" thickBot="1" x14ac:dyDescent="0.3">
      <c r="A149" s="195"/>
      <c r="B149" s="76"/>
      <c r="C149" s="12"/>
      <c r="D149" s="5"/>
      <c r="E149" s="5"/>
      <c r="F149" s="5"/>
      <c r="G149" s="5"/>
      <c r="H149" s="21"/>
      <c r="I149" s="24"/>
    </row>
    <row r="150" spans="1:9" ht="16.5" hidden="1" outlineLevel="1" thickBot="1" x14ac:dyDescent="0.3">
      <c r="A150" s="169" t="s">
        <v>7</v>
      </c>
      <c r="B150" s="188"/>
      <c r="C150" s="31"/>
      <c r="D150" s="25" t="e">
        <f>AVERAGE(D146:D149)</f>
        <v>#DIV/0!</v>
      </c>
      <c r="E150" s="25" t="e">
        <f>AVERAGE(E146:E149)</f>
        <v>#DIV/0!</v>
      </c>
      <c r="F150" s="25" t="e">
        <f>AVERAGE(F146:F149)</f>
        <v>#DIV/0!</v>
      </c>
      <c r="G150" s="25" t="e">
        <f>AVERAGE(G146:G149)</f>
        <v>#DIV/0!</v>
      </c>
      <c r="H150" s="26" t="e">
        <f>AVERAGE(H146:H149)</f>
        <v>#DIV/0!</v>
      </c>
      <c r="I150" s="24"/>
    </row>
    <row r="151" spans="1:9" ht="15.75" customHeight="1" collapsed="1" x14ac:dyDescent="0.25">
      <c r="A151" s="193" t="s">
        <v>25</v>
      </c>
      <c r="B151" s="76" t="s">
        <v>134</v>
      </c>
      <c r="C151" s="12" t="s">
        <v>135</v>
      </c>
      <c r="D151" s="5">
        <v>13.91849422454834</v>
      </c>
      <c r="E151" s="5">
        <v>66.113784790039063</v>
      </c>
      <c r="F151" s="5">
        <v>2.933459997177124</v>
      </c>
      <c r="G151" s="5">
        <v>14.965601921081543</v>
      </c>
      <c r="H151" s="5">
        <v>19.601346969604492</v>
      </c>
      <c r="I151" s="24"/>
    </row>
    <row r="152" spans="1:9" ht="15.75" customHeight="1" x14ac:dyDescent="0.25">
      <c r="A152" s="194"/>
      <c r="B152" s="76" t="s">
        <v>136</v>
      </c>
      <c r="C152" s="12" t="s">
        <v>137</v>
      </c>
      <c r="D152" s="5">
        <v>15.673076629638672</v>
      </c>
      <c r="E152" s="5">
        <v>64.555381774902344</v>
      </c>
      <c r="F152" s="5">
        <v>2.9982140064239502</v>
      </c>
      <c r="G152" s="5">
        <v>15.987363815307617</v>
      </c>
      <c r="H152" s="5">
        <v>18.753650665283203</v>
      </c>
      <c r="I152" s="24"/>
    </row>
    <row r="153" spans="1:9" ht="15.75" customHeight="1" x14ac:dyDescent="0.25">
      <c r="A153" s="194"/>
      <c r="B153" s="76" t="s">
        <v>138</v>
      </c>
      <c r="C153" s="12" t="s">
        <v>139</v>
      </c>
      <c r="D153" s="5">
        <v>16.761016845703125</v>
      </c>
      <c r="E153" s="5">
        <v>63.508888244628906</v>
      </c>
      <c r="F153" s="5">
        <v>2.7296609878540039</v>
      </c>
      <c r="G153" s="5">
        <v>14.875430107116699</v>
      </c>
      <c r="H153" s="5">
        <v>18.350135803222656</v>
      </c>
      <c r="I153" s="24"/>
    </row>
    <row r="154" spans="1:9" ht="15.75" customHeight="1" x14ac:dyDescent="0.25">
      <c r="A154" s="194"/>
      <c r="B154" s="76" t="s">
        <v>140</v>
      </c>
      <c r="C154" s="12" t="s">
        <v>141</v>
      </c>
      <c r="D154" s="5">
        <v>13.560861587524414</v>
      </c>
      <c r="E154" s="5">
        <v>66.080772399902344</v>
      </c>
      <c r="F154" s="5">
        <v>2.700700044631958</v>
      </c>
      <c r="G154" s="5">
        <v>14.295195579528809</v>
      </c>
      <c r="H154" s="5">
        <v>18.892364501953125</v>
      </c>
      <c r="I154" s="24"/>
    </row>
    <row r="155" spans="1:9" ht="15.75" customHeight="1" x14ac:dyDescent="0.25">
      <c r="A155" s="194"/>
      <c r="B155" s="76" t="s">
        <v>142</v>
      </c>
      <c r="C155" s="12" t="s">
        <v>143</v>
      </c>
      <c r="D155" s="5">
        <v>12.835577011108398</v>
      </c>
      <c r="E155" s="5">
        <v>67.239990234375</v>
      </c>
      <c r="F155" s="5">
        <v>2.961622953414917</v>
      </c>
      <c r="G155" s="5">
        <v>15.384750366210937</v>
      </c>
      <c r="H155" s="5">
        <v>19.25037956237793</v>
      </c>
      <c r="I155" s="24"/>
    </row>
    <row r="156" spans="1:9" ht="15.75" customHeight="1" x14ac:dyDescent="0.25">
      <c r="A156" s="194"/>
      <c r="B156" s="76" t="s">
        <v>144</v>
      </c>
      <c r="C156" s="12" t="s">
        <v>145</v>
      </c>
      <c r="D156" s="5">
        <v>13.573271751403809</v>
      </c>
      <c r="E156" s="5">
        <v>66.197319030761719</v>
      </c>
      <c r="F156" s="5">
        <v>2.3554348945617676</v>
      </c>
      <c r="G156" s="5">
        <v>12.369193077087402</v>
      </c>
      <c r="H156" s="5">
        <v>19.042755126953125</v>
      </c>
      <c r="I156" s="24"/>
    </row>
    <row r="157" spans="1:9" ht="15.75" customHeight="1" x14ac:dyDescent="0.25">
      <c r="A157" s="194"/>
      <c r="B157" s="77" t="s">
        <v>146</v>
      </c>
      <c r="C157" s="46" t="s">
        <v>147</v>
      </c>
      <c r="D157" s="56">
        <v>9.5347566604614258</v>
      </c>
      <c r="E157" s="56">
        <v>69.743324279785156</v>
      </c>
      <c r="F157" s="56">
        <v>2.551292896270752</v>
      </c>
      <c r="G157" s="56">
        <v>12.988266944885254</v>
      </c>
      <c r="H157" s="22">
        <v>19.643060684204102</v>
      </c>
      <c r="I157" s="24"/>
    </row>
    <row r="158" spans="1:9" ht="15.75" customHeight="1" x14ac:dyDescent="0.25">
      <c r="A158" s="194"/>
      <c r="B158" s="76" t="s">
        <v>148</v>
      </c>
      <c r="C158" s="12" t="s">
        <v>149</v>
      </c>
      <c r="D158" s="5">
        <v>10.50261116027832</v>
      </c>
      <c r="E158" s="5">
        <v>68.789825439453125</v>
      </c>
      <c r="F158" s="5">
        <v>2.8029520511627197</v>
      </c>
      <c r="G158" s="5">
        <v>14.302556991577148</v>
      </c>
      <c r="H158" s="21">
        <v>19.597558975219727</v>
      </c>
      <c r="I158" s="24"/>
    </row>
    <row r="159" spans="1:9" ht="15.75" customHeight="1" x14ac:dyDescent="0.25">
      <c r="A159" s="194"/>
      <c r="B159" s="76" t="s">
        <v>150</v>
      </c>
      <c r="C159" s="12" t="s">
        <v>151</v>
      </c>
      <c r="D159" s="5">
        <v>15.706690788269043</v>
      </c>
      <c r="E159" s="5">
        <v>64.342811584472656</v>
      </c>
      <c r="F159" s="5">
        <v>2.7546730041503906</v>
      </c>
      <c r="G159" s="5">
        <v>15.078603744506836</v>
      </c>
      <c r="H159" s="21">
        <v>18.268753051757812</v>
      </c>
      <c r="I159" s="24"/>
    </row>
    <row r="160" spans="1:9" ht="15.75" customHeight="1" thickBot="1" x14ac:dyDescent="0.3">
      <c r="A160" s="195"/>
      <c r="B160" s="76" t="s">
        <v>152</v>
      </c>
      <c r="C160" s="12" t="s">
        <v>153</v>
      </c>
      <c r="D160" s="5">
        <v>14.956938743591309</v>
      </c>
      <c r="E160" s="5">
        <v>65.025367736816406</v>
      </c>
      <c r="F160" s="5">
        <v>2.5340950489044189</v>
      </c>
      <c r="G160" s="5">
        <v>13.361540794372559</v>
      </c>
      <c r="H160" s="21">
        <v>18.965591430664063</v>
      </c>
      <c r="I160" s="24"/>
    </row>
    <row r="161" spans="1:9" ht="15.75" x14ac:dyDescent="0.25">
      <c r="A161" s="169" t="s">
        <v>7</v>
      </c>
      <c r="B161" s="188"/>
      <c r="C161" s="31"/>
      <c r="D161" s="25">
        <f>AVERAGE(D151:D160)</f>
        <v>13.702329540252686</v>
      </c>
      <c r="E161" s="25">
        <f>AVERAGE(E151:E160)</f>
        <v>66.159746551513678</v>
      </c>
      <c r="F161" s="25">
        <f>AVERAGE(F151:F160)</f>
        <v>2.7322105884552004</v>
      </c>
      <c r="G161" s="25">
        <f>AVERAGE(G151:G160)</f>
        <v>14.36085033416748</v>
      </c>
      <c r="H161" s="26">
        <f>AVERAGE(H151:H160)</f>
        <v>19.036559677124025</v>
      </c>
      <c r="I161" s="24"/>
    </row>
    <row r="162" spans="1:9" ht="15.75" hidden="1" customHeight="1" outlineLevel="1" x14ac:dyDescent="0.25">
      <c r="A162" s="193" t="s">
        <v>39</v>
      </c>
      <c r="B162" s="76"/>
      <c r="C162" s="12"/>
      <c r="D162" s="5"/>
      <c r="E162" s="5"/>
      <c r="F162" s="5"/>
      <c r="G162" s="5"/>
      <c r="H162" s="21"/>
      <c r="I162" s="24"/>
    </row>
    <row r="163" spans="1:9" ht="15.75" hidden="1" outlineLevel="1" x14ac:dyDescent="0.25">
      <c r="A163" s="194"/>
      <c r="B163" s="76"/>
      <c r="C163" s="12"/>
      <c r="D163" s="5"/>
      <c r="E163" s="5"/>
      <c r="F163" s="5"/>
      <c r="G163" s="5"/>
      <c r="H163" s="21"/>
      <c r="I163" s="24"/>
    </row>
    <row r="164" spans="1:9" ht="15.75" hidden="1" outlineLevel="1" x14ac:dyDescent="0.25">
      <c r="A164" s="194"/>
      <c r="B164" s="76"/>
      <c r="C164" s="12"/>
      <c r="D164" s="5"/>
      <c r="E164" s="5"/>
      <c r="F164" s="5"/>
      <c r="G164" s="5"/>
      <c r="H164" s="21"/>
      <c r="I164" s="24"/>
    </row>
    <row r="165" spans="1:9" ht="15.75" hidden="1" outlineLevel="1" x14ac:dyDescent="0.25">
      <c r="A165" s="194"/>
      <c r="B165" s="76"/>
      <c r="C165" s="12"/>
      <c r="D165" s="5"/>
      <c r="E165" s="5"/>
      <c r="F165" s="5"/>
      <c r="G165" s="5"/>
      <c r="H165" s="21"/>
      <c r="I165" s="24"/>
    </row>
    <row r="166" spans="1:9" ht="16.5" hidden="1" outlineLevel="1" thickBot="1" x14ac:dyDescent="0.3">
      <c r="A166" s="195"/>
      <c r="B166" s="76"/>
      <c r="C166" s="12"/>
      <c r="D166" s="5"/>
      <c r="E166" s="5"/>
      <c r="F166" s="5"/>
      <c r="G166" s="5"/>
      <c r="H166" s="21"/>
      <c r="I166" s="24"/>
    </row>
    <row r="167" spans="1:9" ht="16.5" hidden="1" outlineLevel="1" thickBot="1" x14ac:dyDescent="0.3">
      <c r="A167" s="169" t="s">
        <v>7</v>
      </c>
      <c r="B167" s="188"/>
      <c r="C167" s="31"/>
      <c r="D167" s="25" t="e">
        <f>AVERAGE(D162:D166)</f>
        <v>#DIV/0!</v>
      </c>
      <c r="E167" s="25" t="e">
        <f>AVERAGE(E162:E166)</f>
        <v>#DIV/0!</v>
      </c>
      <c r="F167" s="25" t="e">
        <f>AVERAGE(F162:F166)</f>
        <v>#DIV/0!</v>
      </c>
      <c r="G167" s="25" t="e">
        <f>AVERAGE(G162:G166)</f>
        <v>#DIV/0!</v>
      </c>
      <c r="H167" s="26" t="e">
        <f>AVERAGE(H162:H166)</f>
        <v>#DIV/0!</v>
      </c>
      <c r="I167" s="24"/>
    </row>
    <row r="168" spans="1:9" ht="15.75" hidden="1" outlineLevel="1" x14ac:dyDescent="0.25">
      <c r="A168" s="193" t="s">
        <v>26</v>
      </c>
      <c r="B168" s="76"/>
      <c r="C168" s="12"/>
      <c r="D168" s="5"/>
      <c r="E168" s="5"/>
      <c r="F168" s="5"/>
      <c r="G168" s="5"/>
      <c r="H168" s="21"/>
      <c r="I168" s="24"/>
    </row>
    <row r="169" spans="1:9" ht="16.5" hidden="1" outlineLevel="1" thickBot="1" x14ac:dyDescent="0.3">
      <c r="A169" s="195"/>
      <c r="B169" s="76"/>
      <c r="C169" s="12"/>
      <c r="D169" s="5"/>
      <c r="E169" s="5"/>
      <c r="F169" s="5"/>
      <c r="G169" s="5"/>
      <c r="H169" s="21"/>
      <c r="I169" s="24"/>
    </row>
    <row r="170" spans="1:9" ht="15.75" hidden="1" outlineLevel="1" x14ac:dyDescent="0.25">
      <c r="A170" s="187" t="s">
        <v>7</v>
      </c>
      <c r="B170" s="188"/>
      <c r="C170" s="31"/>
      <c r="D170" s="25" t="e">
        <f>AVERAGE(D168:D169)</f>
        <v>#DIV/0!</v>
      </c>
      <c r="E170" s="25" t="e">
        <f>AVERAGE(E168:E169)</f>
        <v>#DIV/0!</v>
      </c>
      <c r="F170" s="25" t="e">
        <f>AVERAGE(F168:F169)</f>
        <v>#DIV/0!</v>
      </c>
      <c r="G170" s="25" t="e">
        <f>AVERAGE(G168:G169)</f>
        <v>#DIV/0!</v>
      </c>
      <c r="H170" s="26" t="e">
        <f>AVERAGE(H168:H169)</f>
        <v>#DIV/0!</v>
      </c>
      <c r="I170" s="24"/>
    </row>
    <row r="171" spans="1:9" ht="18.75" collapsed="1" x14ac:dyDescent="0.3">
      <c r="B171" s="60"/>
      <c r="C171" s="61"/>
      <c r="D171" s="59"/>
      <c r="E171" s="59"/>
      <c r="F171" s="59"/>
      <c r="G171" s="59"/>
      <c r="H171" s="59"/>
    </row>
    <row r="172" spans="1:9" ht="18.75" x14ac:dyDescent="0.3">
      <c r="B172" s="60"/>
      <c r="C172" s="61"/>
      <c r="D172" s="59"/>
      <c r="E172" s="59"/>
      <c r="F172" s="59"/>
      <c r="G172" s="59"/>
      <c r="H172" s="59"/>
    </row>
  </sheetData>
  <mergeCells count="59">
    <mergeCell ref="I4:I6"/>
    <mergeCell ref="I25:I26"/>
    <mergeCell ref="A48:A51"/>
    <mergeCell ref="A9:A14"/>
    <mergeCell ref="A72:B72"/>
    <mergeCell ref="A73:A76"/>
    <mergeCell ref="A111:A112"/>
    <mergeCell ref="A77:B77"/>
    <mergeCell ref="A79:B79"/>
    <mergeCell ref="A101:A105"/>
    <mergeCell ref="A89:A93"/>
    <mergeCell ref="A94:B94"/>
    <mergeCell ref="A88:B88"/>
    <mergeCell ref="A95:A99"/>
    <mergeCell ref="A117:A125"/>
    <mergeCell ref="A168:A169"/>
    <mergeCell ref="A100:B100"/>
    <mergeCell ref="A107:A109"/>
    <mergeCell ref="A106:B106"/>
    <mergeCell ref="A161:B161"/>
    <mergeCell ref="A162:A166"/>
    <mergeCell ref="A167:B167"/>
    <mergeCell ref="A126:B126"/>
    <mergeCell ref="A146:A149"/>
    <mergeCell ref="A150:B150"/>
    <mergeCell ref="A151:A160"/>
    <mergeCell ref="A113:B113"/>
    <mergeCell ref="A170:B170"/>
    <mergeCell ref="A53:A56"/>
    <mergeCell ref="A57:A58"/>
    <mergeCell ref="A60:A63"/>
    <mergeCell ref="A132:A135"/>
    <mergeCell ref="A136:B136"/>
    <mergeCell ref="A137:A141"/>
    <mergeCell ref="A142:B142"/>
    <mergeCell ref="A110:B110"/>
    <mergeCell ref="A143:A144"/>
    <mergeCell ref="A145:B145"/>
    <mergeCell ref="A127:A130"/>
    <mergeCell ref="A131:B131"/>
    <mergeCell ref="A80:A87"/>
    <mergeCell ref="A114:A115"/>
    <mergeCell ref="A116:B116"/>
    <mergeCell ref="E1:H1"/>
    <mergeCell ref="A67:B67"/>
    <mergeCell ref="A70:A71"/>
    <mergeCell ref="A16:A26"/>
    <mergeCell ref="A52:B52"/>
    <mergeCell ref="A59:B59"/>
    <mergeCell ref="A64:A66"/>
    <mergeCell ref="A40:B40"/>
    <mergeCell ref="A69:B69"/>
    <mergeCell ref="A1:D1"/>
    <mergeCell ref="A35:A39"/>
    <mergeCell ref="A15:B15"/>
    <mergeCell ref="A3:A5"/>
    <mergeCell ref="A6:A8"/>
    <mergeCell ref="A27:A34"/>
    <mergeCell ref="A41:A47"/>
  </mergeCells>
  <conditionalFormatting sqref="D53:D59 D70:D72 D80:D106 D3:D14">
    <cfRule type="cellIs" dxfId="47" priority="12" operator="greaterThan">
      <formula>5</formula>
    </cfRule>
  </conditionalFormatting>
  <conditionalFormatting sqref="D13:D15 D107:D110 D114:D116">
    <cfRule type="cellIs" dxfId="46" priority="11" operator="greaterThan">
      <formula>10</formula>
    </cfRule>
  </conditionalFormatting>
  <conditionalFormatting sqref="D60:D67 D73:D77 D117:D150 D16 D23:D33 D38:D40">
    <cfRule type="cellIs" dxfId="45" priority="10" operator="greaterThan">
      <formula>15</formula>
    </cfRule>
  </conditionalFormatting>
  <conditionalFormatting sqref="D41:D52 D151:D167">
    <cfRule type="cellIs" dxfId="44" priority="9" operator="greaterThan">
      <formula>20</formula>
    </cfRule>
  </conditionalFormatting>
  <conditionalFormatting sqref="D111:D113">
    <cfRule type="cellIs" dxfId="43" priority="7" operator="greaterThan">
      <formula>10</formula>
    </cfRule>
  </conditionalFormatting>
  <conditionalFormatting sqref="D16:D35">
    <cfRule type="cellIs" dxfId="42" priority="5" operator="greaterThan">
      <formula>15</formula>
    </cfRule>
  </conditionalFormatting>
  <conditionalFormatting sqref="D15">
    <cfRule type="cellIs" dxfId="41" priority="1" operator="greaterThan">
      <formula>5</formula>
    </cfRule>
  </conditionalFormatting>
  <pageMargins left="0.7" right="0.7" top="0.75" bottom="0.75" header="0.3" footer="0.3"/>
  <pageSetup paperSize="9" scale="61" fitToHeight="0" orientation="portrait" r:id="rId1"/>
  <rowBreaks count="1" manualBreakCount="1">
    <brk id="161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168"/>
  <sheetViews>
    <sheetView view="pageBreakPreview" zoomScale="90" zoomScaleSheetLayoutView="90" workbookViewId="0">
      <selection activeCell="J1" sqref="J1"/>
    </sheetView>
  </sheetViews>
  <sheetFormatPr baseColWidth="10" defaultRowHeight="15" outlineLevelRow="1" x14ac:dyDescent="0.25"/>
  <cols>
    <col min="1" max="1" width="21.7109375" style="1" bestFit="1" customWidth="1"/>
    <col min="2" max="2" width="17.140625" style="29" customWidth="1"/>
    <col min="3" max="3" width="11.85546875" style="32" customWidth="1"/>
    <col min="4" max="4" width="15.42578125" style="1" customWidth="1"/>
    <col min="5" max="5" width="14.85546875" style="1" bestFit="1" customWidth="1"/>
    <col min="6" max="6" width="11" style="1" customWidth="1"/>
    <col min="7" max="7" width="12" style="1" customWidth="1"/>
    <col min="8" max="8" width="12.140625" style="1" customWidth="1"/>
    <col min="9" max="9" width="26.42578125" style="58" bestFit="1" customWidth="1"/>
    <col min="10" max="16384" width="11.42578125" style="1"/>
  </cols>
  <sheetData>
    <row r="1" spans="1:9" ht="20.25" x14ac:dyDescent="0.3">
      <c r="A1" s="152" t="s">
        <v>30</v>
      </c>
      <c r="B1" s="152"/>
      <c r="C1" s="152"/>
      <c r="D1" s="152"/>
      <c r="E1" s="152">
        <f>Lundi!E1+1</f>
        <v>42003</v>
      </c>
      <c r="F1" s="152"/>
      <c r="G1" s="152"/>
      <c r="H1" s="152"/>
      <c r="I1" s="150"/>
    </row>
    <row r="2" spans="1:9" ht="15.75" thickBot="1" x14ac:dyDescent="0.3">
      <c r="A2" s="10"/>
      <c r="B2" s="27" t="s">
        <v>29</v>
      </c>
      <c r="C2" s="30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11" t="s">
        <v>6</v>
      </c>
      <c r="I2" s="150"/>
    </row>
    <row r="3" spans="1:9" ht="16.5" hidden="1" customHeight="1" outlineLevel="1" x14ac:dyDescent="0.25">
      <c r="A3" s="206" t="s">
        <v>0</v>
      </c>
      <c r="B3" s="28"/>
      <c r="C3" s="12"/>
      <c r="D3" s="2"/>
      <c r="E3" s="2"/>
      <c r="F3" s="2"/>
      <c r="G3" s="2"/>
      <c r="H3" s="2"/>
      <c r="I3" s="150"/>
    </row>
    <row r="4" spans="1:9" ht="16.5" hidden="1" customHeight="1" outlineLevel="1" x14ac:dyDescent="0.25">
      <c r="A4" s="206"/>
      <c r="B4" s="28"/>
      <c r="C4" s="12"/>
      <c r="D4" s="2"/>
      <c r="E4" s="2"/>
      <c r="F4" s="2"/>
      <c r="G4" s="2"/>
      <c r="H4" s="2"/>
      <c r="I4" s="36"/>
    </row>
    <row r="5" spans="1:9" ht="16.5" customHeight="1" collapsed="1" x14ac:dyDescent="0.25">
      <c r="A5" s="206"/>
      <c r="B5" s="28" t="s">
        <v>210</v>
      </c>
      <c r="C5" s="12" t="s">
        <v>211</v>
      </c>
      <c r="D5" s="3">
        <v>5.4953441619873047</v>
      </c>
      <c r="E5" s="15">
        <v>72.6143798828125</v>
      </c>
      <c r="F5" s="15">
        <v>2.0817708969116211</v>
      </c>
      <c r="G5" s="15">
        <v>10.052600860595703</v>
      </c>
      <c r="H5" s="156">
        <v>20.708780288696289</v>
      </c>
      <c r="I5" s="202" t="s">
        <v>156</v>
      </c>
    </row>
    <row r="6" spans="1:9" ht="18" customHeight="1" x14ac:dyDescent="0.25">
      <c r="A6" s="206" t="s">
        <v>49</v>
      </c>
      <c r="B6" s="28" t="s">
        <v>212</v>
      </c>
      <c r="C6" s="12" t="s">
        <v>213</v>
      </c>
      <c r="D6" s="2">
        <v>6.6913719177246094</v>
      </c>
      <c r="E6" s="2">
        <v>72.627510070800781</v>
      </c>
      <c r="F6" s="2">
        <v>2.2932040691375732</v>
      </c>
      <c r="G6" s="2">
        <v>11.215484619140625</v>
      </c>
      <c r="H6" s="19">
        <v>20.44676399230957</v>
      </c>
      <c r="I6" s="203"/>
    </row>
    <row r="7" spans="1:9" ht="15.75" customHeight="1" thickBot="1" x14ac:dyDescent="0.3">
      <c r="A7" s="206"/>
      <c r="B7" s="28" t="s">
        <v>214</v>
      </c>
      <c r="C7" s="12" t="s">
        <v>215</v>
      </c>
      <c r="D7" s="2">
        <v>6.2780218124389648</v>
      </c>
      <c r="E7" s="2">
        <v>72.227714538574219</v>
      </c>
      <c r="F7" s="2">
        <v>1.5202440023422241</v>
      </c>
      <c r="G7" s="2">
        <v>7.4416279792785645</v>
      </c>
      <c r="H7" s="19">
        <v>20.428911209106445</v>
      </c>
      <c r="I7" s="204"/>
    </row>
    <row r="8" spans="1:9" ht="15.75" customHeight="1" thickBot="1" x14ac:dyDescent="0.3">
      <c r="A8" s="206"/>
      <c r="B8" s="28" t="s">
        <v>216</v>
      </c>
      <c r="C8" s="12" t="s">
        <v>217</v>
      </c>
      <c r="D8" s="2">
        <v>4.7098917961120605</v>
      </c>
      <c r="E8" s="2">
        <v>73.405166625976563</v>
      </c>
      <c r="F8" s="2">
        <v>2.1047759056091309</v>
      </c>
      <c r="G8" s="2">
        <v>9.9648313522338867</v>
      </c>
      <c r="H8" s="19">
        <v>21.122039794921875</v>
      </c>
      <c r="I8" s="158" t="s">
        <v>254</v>
      </c>
    </row>
    <row r="9" spans="1:9" ht="15.75" customHeight="1" x14ac:dyDescent="0.25">
      <c r="A9" s="206" t="s">
        <v>48</v>
      </c>
      <c r="B9" s="28" t="s">
        <v>165</v>
      </c>
      <c r="C9" s="12" t="s">
        <v>166</v>
      </c>
      <c r="D9" s="2">
        <v>5.2835631370544434</v>
      </c>
      <c r="E9" s="2">
        <v>72.8382568359375</v>
      </c>
      <c r="F9" s="2">
        <v>1.4139549732208252</v>
      </c>
      <c r="G9" s="2">
        <v>6.3873429298400879</v>
      </c>
      <c r="H9" s="2">
        <v>22.136823654174805</v>
      </c>
      <c r="I9" s="38"/>
    </row>
    <row r="10" spans="1:9" ht="15.75" customHeight="1" x14ac:dyDescent="0.25">
      <c r="A10" s="206"/>
      <c r="B10" s="28" t="s">
        <v>167</v>
      </c>
      <c r="C10" s="12" t="s">
        <v>168</v>
      </c>
      <c r="D10" s="2">
        <v>5.6633510589599609</v>
      </c>
      <c r="E10" s="2">
        <v>72.89764404296875</v>
      </c>
      <c r="F10" s="2">
        <v>1.7116719484329224</v>
      </c>
      <c r="G10" s="2">
        <v>7.4967770576477051</v>
      </c>
      <c r="H10" s="2">
        <v>22.832111358642578</v>
      </c>
      <c r="I10" s="150"/>
    </row>
    <row r="11" spans="1:9" ht="15.75" customHeight="1" x14ac:dyDescent="0.25">
      <c r="A11" s="206"/>
      <c r="B11" s="28" t="s">
        <v>169</v>
      </c>
      <c r="C11" s="12" t="s">
        <v>170</v>
      </c>
      <c r="D11" s="2">
        <v>4.4366087913513184</v>
      </c>
      <c r="E11" s="2">
        <v>73.535163879394531</v>
      </c>
      <c r="F11" s="2">
        <v>1.3814870119094849</v>
      </c>
      <c r="G11" s="2">
        <v>6.5352878570556641</v>
      </c>
      <c r="H11" s="2">
        <v>21.138881683349609</v>
      </c>
      <c r="I11" s="150"/>
    </row>
    <row r="12" spans="1:9" ht="17.25" customHeight="1" x14ac:dyDescent="0.25">
      <c r="A12" s="206"/>
      <c r="B12" s="28" t="s">
        <v>171</v>
      </c>
      <c r="C12" s="12" t="s">
        <v>172</v>
      </c>
      <c r="D12" s="2">
        <v>5.6690278053283691</v>
      </c>
      <c r="E12" s="2">
        <v>72.180686950683594</v>
      </c>
      <c r="F12" s="2">
        <v>1.0681920051574707</v>
      </c>
      <c r="G12" s="2">
        <v>5.121802806854248</v>
      </c>
      <c r="H12" s="2">
        <v>20.855783462524414</v>
      </c>
      <c r="I12" s="150"/>
    </row>
    <row r="13" spans="1:9" ht="17.25" customHeight="1" thickBot="1" x14ac:dyDescent="0.3">
      <c r="A13" s="188" t="s">
        <v>7</v>
      </c>
      <c r="B13" s="188"/>
      <c r="C13" s="31"/>
      <c r="D13" s="25">
        <f>AVERAGE(D3:D12)</f>
        <v>5.5283975601196289</v>
      </c>
      <c r="E13" s="25">
        <f>AVERAGE(E3:E12)</f>
        <v>72.790815353393555</v>
      </c>
      <c r="F13" s="25">
        <f>AVERAGE(F3:F12)</f>
        <v>1.6969126015901566</v>
      </c>
      <c r="G13" s="25">
        <f>AVERAGE(G3:G12)</f>
        <v>8.0269694328308105</v>
      </c>
      <c r="H13" s="25">
        <f>AVERAGE(H3:H12)</f>
        <v>21.208761930465698</v>
      </c>
      <c r="I13" s="36"/>
    </row>
    <row r="14" spans="1:9" ht="17.25" customHeight="1" x14ac:dyDescent="0.25">
      <c r="A14" s="206" t="s">
        <v>8</v>
      </c>
      <c r="B14" s="62" t="s">
        <v>177</v>
      </c>
      <c r="C14" s="12" t="s">
        <v>178</v>
      </c>
      <c r="D14" s="4">
        <v>12.745830535888672</v>
      </c>
      <c r="E14" s="4">
        <v>67.988471984863281</v>
      </c>
      <c r="F14" s="4">
        <v>3.2565889358520508</v>
      </c>
      <c r="G14" s="4">
        <v>17.260480880737305</v>
      </c>
      <c r="H14" s="249">
        <v>18.867311477661133</v>
      </c>
      <c r="I14" s="202" t="s">
        <v>154</v>
      </c>
    </row>
    <row r="15" spans="1:9" ht="16.5" customHeight="1" thickBot="1" x14ac:dyDescent="0.3">
      <c r="A15" s="206"/>
      <c r="B15" s="28" t="s">
        <v>179</v>
      </c>
      <c r="C15" s="12" t="s">
        <v>180</v>
      </c>
      <c r="D15" s="3">
        <v>9.9960775375366211</v>
      </c>
      <c r="E15" s="15">
        <v>69.245719909667969</v>
      </c>
      <c r="F15" s="15">
        <v>2.8069469928741455</v>
      </c>
      <c r="G15" s="15">
        <v>14.247291564941406</v>
      </c>
      <c r="H15" s="156">
        <v>19.701616287231445</v>
      </c>
      <c r="I15" s="204"/>
    </row>
    <row r="16" spans="1:9" ht="17.25" customHeight="1" thickBot="1" x14ac:dyDescent="0.3">
      <c r="A16" s="206"/>
      <c r="B16" s="28" t="s">
        <v>181</v>
      </c>
      <c r="C16" s="12" t="s">
        <v>182</v>
      </c>
      <c r="D16" s="8">
        <v>17.06043815612793</v>
      </c>
      <c r="E16" s="8">
        <v>63.819873809814453</v>
      </c>
      <c r="F16" s="8">
        <v>3.0890600681304932</v>
      </c>
      <c r="G16" s="8">
        <v>17.122158050537109</v>
      </c>
      <c r="H16" s="8">
        <v>18.041303634643555</v>
      </c>
      <c r="I16" s="39"/>
    </row>
    <row r="17" spans="1:9" ht="17.25" customHeight="1" thickBot="1" x14ac:dyDescent="0.3">
      <c r="A17" s="206"/>
      <c r="B17" s="28" t="s">
        <v>183</v>
      </c>
      <c r="C17" s="12" t="s">
        <v>184</v>
      </c>
      <c r="D17" s="8">
        <v>10.567812919616699</v>
      </c>
      <c r="E17" s="8">
        <v>69.452972412109375</v>
      </c>
      <c r="F17" s="8">
        <v>2.7037398815155029</v>
      </c>
      <c r="G17" s="8">
        <v>13.876447677612305</v>
      </c>
      <c r="H17" s="20">
        <v>19.484382629394531</v>
      </c>
      <c r="I17" s="158" t="s">
        <v>255</v>
      </c>
    </row>
    <row r="18" spans="1:9" ht="17.25" customHeight="1" x14ac:dyDescent="0.25">
      <c r="A18" s="206"/>
      <c r="B18" s="28" t="s">
        <v>185</v>
      </c>
      <c r="C18" s="12" t="s">
        <v>186</v>
      </c>
      <c r="D18" s="2">
        <v>11.47760009765625</v>
      </c>
      <c r="E18" s="2">
        <v>67.841545104980469</v>
      </c>
      <c r="F18" s="2">
        <v>2.6329250335693359</v>
      </c>
      <c r="G18" s="2">
        <v>12.052316665649414</v>
      </c>
      <c r="H18" s="19">
        <v>21.845804214477539</v>
      </c>
      <c r="I18" s="202" t="s">
        <v>154</v>
      </c>
    </row>
    <row r="19" spans="1:9" ht="17.25" customHeight="1" x14ac:dyDescent="0.25">
      <c r="A19" s="206"/>
      <c r="B19" s="28" t="s">
        <v>187</v>
      </c>
      <c r="C19" s="12" t="s">
        <v>188</v>
      </c>
      <c r="D19" s="2">
        <v>13.010679244995117</v>
      </c>
      <c r="E19" s="2">
        <v>66.841697692871094</v>
      </c>
      <c r="F19" s="2">
        <v>2.8846700191497803</v>
      </c>
      <c r="G19" s="2">
        <v>14.319478034973145</v>
      </c>
      <c r="H19" s="19">
        <v>20.145074844360352</v>
      </c>
      <c r="I19" s="203"/>
    </row>
    <row r="20" spans="1:9" ht="17.25" customHeight="1" thickBot="1" x14ac:dyDescent="0.3">
      <c r="A20" s="206"/>
      <c r="B20" s="28" t="s">
        <v>189</v>
      </c>
      <c r="C20" s="12" t="s">
        <v>190</v>
      </c>
      <c r="D20" s="2">
        <v>15.437811851501465</v>
      </c>
      <c r="E20" s="2">
        <v>64.835296630859375</v>
      </c>
      <c r="F20" s="2">
        <v>3.3296940326690674</v>
      </c>
      <c r="G20" s="2">
        <v>17.524652481079102</v>
      </c>
      <c r="H20" s="19">
        <v>19.000055313110352</v>
      </c>
      <c r="I20" s="204"/>
    </row>
    <row r="21" spans="1:9" ht="17.25" hidden="1" customHeight="1" outlineLevel="1" x14ac:dyDescent="0.25">
      <c r="A21" s="206"/>
      <c r="B21" s="28"/>
      <c r="C21" s="12"/>
      <c r="D21" s="4"/>
      <c r="E21" s="4"/>
      <c r="F21" s="4"/>
      <c r="G21" s="4"/>
      <c r="H21" s="4"/>
      <c r="I21" s="38"/>
    </row>
    <row r="22" spans="1:9" ht="17.25" hidden="1" customHeight="1" outlineLevel="1" x14ac:dyDescent="0.25">
      <c r="A22" s="206"/>
      <c r="B22" s="28"/>
      <c r="C22" s="12"/>
      <c r="D22" s="2"/>
      <c r="E22" s="2"/>
      <c r="F22" s="2"/>
      <c r="G22" s="2"/>
      <c r="H22" s="2"/>
      <c r="I22" s="150"/>
    </row>
    <row r="23" spans="1:9" ht="16.5" hidden="1" customHeight="1" outlineLevel="1" x14ac:dyDescent="0.25">
      <c r="A23" s="206"/>
      <c r="B23" s="28"/>
      <c r="C23" s="12"/>
      <c r="D23" s="4"/>
      <c r="E23" s="5"/>
      <c r="F23" s="5"/>
      <c r="G23" s="5"/>
      <c r="H23" s="5"/>
      <c r="I23" s="150"/>
    </row>
    <row r="24" spans="1:9" ht="16.5" hidden="1" customHeight="1" outlineLevel="1" x14ac:dyDescent="0.25">
      <c r="A24" s="206"/>
      <c r="B24" s="28"/>
      <c r="C24" s="12"/>
      <c r="D24" s="5"/>
      <c r="E24" s="13"/>
      <c r="F24" s="13"/>
      <c r="G24" s="13"/>
      <c r="H24" s="70"/>
      <c r="I24" s="150"/>
    </row>
    <row r="25" spans="1:9" ht="15.75" customHeight="1" collapsed="1" x14ac:dyDescent="0.25">
      <c r="A25" s="206" t="s">
        <v>50</v>
      </c>
      <c r="B25" s="28" t="s">
        <v>157</v>
      </c>
      <c r="C25" s="12" t="s">
        <v>158</v>
      </c>
      <c r="D25" s="5">
        <v>16.600309371948242</v>
      </c>
      <c r="E25" s="13">
        <v>63.824970245361328</v>
      </c>
      <c r="F25" s="13">
        <v>2.5478920936584473</v>
      </c>
      <c r="G25" s="13">
        <v>13.892623901367188</v>
      </c>
      <c r="H25" s="70">
        <v>18.339887619018555</v>
      </c>
      <c r="I25" s="150"/>
    </row>
    <row r="26" spans="1:9" ht="15.75" customHeight="1" x14ac:dyDescent="0.25">
      <c r="A26" s="206"/>
      <c r="B26" s="28" t="s">
        <v>159</v>
      </c>
      <c r="C26" s="12" t="s">
        <v>160</v>
      </c>
      <c r="D26" s="5">
        <v>14.752763748168945</v>
      </c>
      <c r="E26" s="13">
        <v>65.38726806640625</v>
      </c>
      <c r="F26" s="13">
        <v>2.6743400096893311</v>
      </c>
      <c r="G26" s="13">
        <v>13.720211029052734</v>
      </c>
      <c r="H26" s="70">
        <v>19.491975784301758</v>
      </c>
      <c r="I26" s="150"/>
    </row>
    <row r="27" spans="1:9" ht="15.75" customHeight="1" x14ac:dyDescent="0.25">
      <c r="A27" s="206"/>
      <c r="B27" s="28" t="s">
        <v>161</v>
      </c>
      <c r="C27" s="12" t="s">
        <v>162</v>
      </c>
      <c r="D27" s="5">
        <v>14.030024528503418</v>
      </c>
      <c r="E27" s="13">
        <v>66.2098388671875</v>
      </c>
      <c r="F27" s="13">
        <v>3.1957979202270508</v>
      </c>
      <c r="G27" s="13">
        <v>17.037906646728516</v>
      </c>
      <c r="H27" s="70">
        <v>18.756986618041992</v>
      </c>
      <c r="I27" s="150"/>
    </row>
    <row r="28" spans="1:9" ht="15.75" customHeight="1" x14ac:dyDescent="0.25">
      <c r="A28" s="206"/>
      <c r="B28" s="28" t="s">
        <v>163</v>
      </c>
      <c r="C28" s="12" t="s">
        <v>164</v>
      </c>
      <c r="D28" s="5">
        <v>14.052865028381348</v>
      </c>
      <c r="E28" s="13">
        <v>65.671920776367188</v>
      </c>
      <c r="F28" s="13">
        <v>2.0608420372009277</v>
      </c>
      <c r="G28" s="13">
        <v>9.9961948394775391</v>
      </c>
      <c r="H28" s="70">
        <v>20.616262435913086</v>
      </c>
      <c r="I28" s="150"/>
    </row>
    <row r="29" spans="1:9" ht="17.25" hidden="1" customHeight="1" outlineLevel="1" x14ac:dyDescent="0.25">
      <c r="A29" s="206"/>
      <c r="B29" s="28"/>
      <c r="C29" s="12"/>
      <c r="D29" s="8"/>
      <c r="E29" s="8"/>
      <c r="F29" s="8"/>
      <c r="G29" s="8"/>
      <c r="H29" s="8"/>
      <c r="I29" s="150"/>
    </row>
    <row r="30" spans="1:9" ht="17.25" hidden="1" customHeight="1" outlineLevel="1" collapsed="1" x14ac:dyDescent="0.25">
      <c r="A30" s="207" t="s">
        <v>43</v>
      </c>
      <c r="B30" s="28"/>
      <c r="C30" s="12"/>
      <c r="D30" s="8"/>
      <c r="E30" s="8"/>
      <c r="F30" s="8"/>
      <c r="G30" s="8"/>
      <c r="H30" s="8"/>
      <c r="I30" s="150"/>
    </row>
    <row r="31" spans="1:9" ht="17.25" hidden="1" customHeight="1" outlineLevel="1" x14ac:dyDescent="0.25">
      <c r="A31" s="206"/>
      <c r="B31" s="28"/>
      <c r="C31" s="12"/>
      <c r="D31" s="2"/>
      <c r="E31" s="2"/>
      <c r="F31" s="2"/>
      <c r="G31" s="2"/>
      <c r="H31" s="2"/>
      <c r="I31" s="150"/>
    </row>
    <row r="32" spans="1:9" ht="17.25" hidden="1" customHeight="1" outlineLevel="1" x14ac:dyDescent="0.25">
      <c r="A32" s="206"/>
      <c r="B32" s="28"/>
      <c r="C32" s="12"/>
      <c r="D32" s="2"/>
      <c r="E32" s="2"/>
      <c r="F32" s="2"/>
      <c r="G32" s="2"/>
      <c r="H32" s="2"/>
      <c r="I32" s="150"/>
    </row>
    <row r="33" spans="1:9" ht="17.25" hidden="1" customHeight="1" outlineLevel="1" x14ac:dyDescent="0.25">
      <c r="A33" s="206"/>
      <c r="B33" s="28"/>
      <c r="C33" s="12"/>
      <c r="D33" s="8"/>
      <c r="E33" s="8"/>
      <c r="F33" s="8"/>
      <c r="G33" s="8"/>
      <c r="H33" s="8"/>
      <c r="I33" s="150"/>
    </row>
    <row r="34" spans="1:9" ht="17.25" hidden="1" customHeight="1" outlineLevel="1" x14ac:dyDescent="0.25">
      <c r="A34" s="206"/>
      <c r="B34" s="28"/>
      <c r="C34" s="12"/>
      <c r="D34" s="2"/>
      <c r="E34" s="2"/>
      <c r="F34" s="2"/>
      <c r="G34" s="2"/>
      <c r="H34" s="2"/>
      <c r="I34" s="150"/>
    </row>
    <row r="35" spans="1:9" ht="17.25" customHeight="1" collapsed="1" x14ac:dyDescent="0.25">
      <c r="A35" s="188" t="s">
        <v>7</v>
      </c>
      <c r="B35" s="188"/>
      <c r="C35" s="31"/>
      <c r="D35" s="25">
        <f>AVERAGE(D14:D34)</f>
        <v>13.612019365484064</v>
      </c>
      <c r="E35" s="25">
        <f>AVERAGE(E14:E34)</f>
        <v>66.465415954589844</v>
      </c>
      <c r="F35" s="25">
        <f>AVERAGE(F14:F34)</f>
        <v>2.8347724567760122</v>
      </c>
      <c r="G35" s="25">
        <f>AVERAGE(G14:G34)</f>
        <v>14.640887433832342</v>
      </c>
      <c r="H35" s="25">
        <f>AVERAGE(H14:H34)</f>
        <v>19.480969168923117</v>
      </c>
      <c r="I35" s="150"/>
    </row>
    <row r="36" spans="1:9" ht="17.25" customHeight="1" x14ac:dyDescent="0.25">
      <c r="A36" s="244" t="s">
        <v>9</v>
      </c>
      <c r="B36" s="28" t="s">
        <v>191</v>
      </c>
      <c r="C36" s="12" t="s">
        <v>192</v>
      </c>
      <c r="D36" s="4">
        <v>21.544475555419922</v>
      </c>
      <c r="E36" s="4">
        <v>60.625965118408203</v>
      </c>
      <c r="F36" s="4">
        <v>3.4681079387664795</v>
      </c>
      <c r="G36" s="4">
        <v>20.52003288269043</v>
      </c>
      <c r="H36" s="4">
        <v>16.901084899902344</v>
      </c>
      <c r="I36" s="150"/>
    </row>
    <row r="37" spans="1:9" ht="17.25" customHeight="1" thickBot="1" x14ac:dyDescent="0.3">
      <c r="A37" s="245"/>
      <c r="B37" s="28" t="s">
        <v>193</v>
      </c>
      <c r="C37" s="12" t="s">
        <v>194</v>
      </c>
      <c r="D37" s="4">
        <v>21.685817718505859</v>
      </c>
      <c r="E37" s="4">
        <v>60.136562347412109</v>
      </c>
      <c r="F37" s="4">
        <v>3.7368860244750977</v>
      </c>
      <c r="G37" s="4">
        <v>21.620462417602539</v>
      </c>
      <c r="H37" s="4">
        <v>17.284023284912109</v>
      </c>
      <c r="I37" s="36"/>
    </row>
    <row r="38" spans="1:9" ht="15.75" customHeight="1" thickBot="1" x14ac:dyDescent="0.3">
      <c r="A38" s="245"/>
      <c r="B38" s="28" t="s">
        <v>195</v>
      </c>
      <c r="C38" s="12" t="s">
        <v>196</v>
      </c>
      <c r="D38" s="4">
        <v>20.095176696777344</v>
      </c>
      <c r="E38" s="4">
        <v>61.472049713134766</v>
      </c>
      <c r="F38" s="4">
        <v>3.620074987411499</v>
      </c>
      <c r="G38" s="4">
        <v>20.881635665893555</v>
      </c>
      <c r="H38" s="249">
        <v>17.336166381835938</v>
      </c>
      <c r="I38" s="158" t="s">
        <v>154</v>
      </c>
    </row>
    <row r="39" spans="1:9" ht="15.75" customHeight="1" thickBot="1" x14ac:dyDescent="0.3">
      <c r="A39" s="245"/>
      <c r="B39" s="28" t="s">
        <v>197</v>
      </c>
      <c r="C39" s="12" t="s">
        <v>198</v>
      </c>
      <c r="D39" s="4">
        <v>21.288797378540039</v>
      </c>
      <c r="E39" s="4">
        <v>59.495189666748047</v>
      </c>
      <c r="F39" s="4">
        <v>3.7305610179901123</v>
      </c>
      <c r="G39" s="4">
        <v>20.090421676635742</v>
      </c>
      <c r="H39" s="249">
        <v>18.568853378295898</v>
      </c>
      <c r="I39" s="158" t="s">
        <v>156</v>
      </c>
    </row>
    <row r="40" spans="1:9" ht="15.75" customHeight="1" thickBot="1" x14ac:dyDescent="0.3">
      <c r="A40" s="245"/>
      <c r="B40" s="28" t="s">
        <v>199</v>
      </c>
      <c r="C40" s="12" t="s">
        <v>200</v>
      </c>
      <c r="D40" s="4">
        <v>16.368875503540039</v>
      </c>
      <c r="E40" s="5">
        <v>64.564300537109375</v>
      </c>
      <c r="F40" s="5">
        <v>3.1688110828399658</v>
      </c>
      <c r="G40" s="5">
        <v>16.878269195556641</v>
      </c>
      <c r="H40" s="21">
        <v>18.774499893188477</v>
      </c>
      <c r="I40" s="158" t="s">
        <v>256</v>
      </c>
    </row>
    <row r="41" spans="1:9" ht="15.75" customHeight="1" thickBot="1" x14ac:dyDescent="0.3">
      <c r="A41" s="245"/>
      <c r="B41" s="28" t="s">
        <v>201</v>
      </c>
      <c r="C41" s="12" t="s">
        <v>202</v>
      </c>
      <c r="D41" s="9">
        <v>7.9911608695983887</v>
      </c>
      <c r="E41" s="9">
        <v>71.763153076171875</v>
      </c>
      <c r="F41" s="9">
        <v>2.2749791145324707</v>
      </c>
      <c r="G41" s="9">
        <v>10.350683212280273</v>
      </c>
      <c r="H41" s="250">
        <v>21.979022979736328</v>
      </c>
      <c r="I41" s="158" t="s">
        <v>257</v>
      </c>
    </row>
    <row r="42" spans="1:9" ht="15.75" customHeight="1" x14ac:dyDescent="0.25">
      <c r="A42" s="246"/>
      <c r="B42" s="28" t="s">
        <v>203</v>
      </c>
      <c r="C42" s="12" t="s">
        <v>204</v>
      </c>
      <c r="D42" s="4">
        <v>11.28470516204834</v>
      </c>
      <c r="E42" s="4">
        <v>68.75494384765625</v>
      </c>
      <c r="F42" s="4">
        <v>2.6344029903411865</v>
      </c>
      <c r="G42" s="4">
        <v>12.074380874633789</v>
      </c>
      <c r="H42" s="249">
        <v>21.818120956420898</v>
      </c>
      <c r="I42" s="202" t="s">
        <v>155</v>
      </c>
    </row>
    <row r="43" spans="1:9" ht="15.75" customHeight="1" x14ac:dyDescent="0.25">
      <c r="A43" s="247" t="s">
        <v>205</v>
      </c>
      <c r="B43" s="28" t="s">
        <v>206</v>
      </c>
      <c r="C43" s="12" t="s">
        <v>207</v>
      </c>
      <c r="D43" s="4">
        <v>27.45060920715332</v>
      </c>
      <c r="E43" s="4">
        <v>55.593284606933594</v>
      </c>
      <c r="F43" s="4">
        <v>4.2017221450805664</v>
      </c>
      <c r="G43" s="4">
        <v>26.045694351196289</v>
      </c>
      <c r="H43" s="249">
        <v>16.132118225097656</v>
      </c>
      <c r="I43" s="203"/>
    </row>
    <row r="44" spans="1:9" ht="15.75" customHeight="1" thickBot="1" x14ac:dyDescent="0.3">
      <c r="A44" s="247" t="s">
        <v>51</v>
      </c>
      <c r="B44" s="28" t="s">
        <v>208</v>
      </c>
      <c r="C44" s="12" t="s">
        <v>209</v>
      </c>
      <c r="D44" s="4">
        <v>9.1839790344238281</v>
      </c>
      <c r="E44" s="4">
        <v>70.643028259277344</v>
      </c>
      <c r="F44" s="4">
        <v>3.1523749828338623</v>
      </c>
      <c r="G44" s="4">
        <v>15.531495094299316</v>
      </c>
      <c r="H44" s="249">
        <v>20.296661376953125</v>
      </c>
      <c r="I44" s="204"/>
    </row>
    <row r="45" spans="1:9" ht="15.75" hidden="1" customHeight="1" outlineLevel="1" x14ac:dyDescent="0.25">
      <c r="A45" s="248"/>
      <c r="B45" s="28"/>
      <c r="C45" s="12"/>
      <c r="D45" s="9"/>
      <c r="E45" s="9"/>
      <c r="F45" s="9"/>
      <c r="G45" s="9"/>
      <c r="H45" s="9"/>
      <c r="I45" s="38"/>
    </row>
    <row r="46" spans="1:9" ht="15.75" customHeight="1" collapsed="1" x14ac:dyDescent="0.25">
      <c r="A46" s="188" t="s">
        <v>7</v>
      </c>
      <c r="B46" s="188"/>
      <c r="C46" s="31"/>
      <c r="D46" s="25">
        <f>AVERAGE(D36:D42,D44:D45)</f>
        <v>16.18037348985672</v>
      </c>
      <c r="E46" s="25">
        <f>AVERAGE(E36:E45)</f>
        <v>63.672053019205727</v>
      </c>
      <c r="F46" s="25">
        <f>AVERAGE(F36:F45)</f>
        <v>3.3319911426968045</v>
      </c>
      <c r="G46" s="25">
        <f>AVERAGE(G36:G45)</f>
        <v>18.221452818976509</v>
      </c>
      <c r="H46" s="25">
        <f>AVERAGE(H36:H45)</f>
        <v>18.787839041815865</v>
      </c>
      <c r="I46" s="150"/>
    </row>
    <row r="47" spans="1:9" ht="15.75" customHeight="1" x14ac:dyDescent="0.25">
      <c r="A47" s="210" t="s">
        <v>22</v>
      </c>
      <c r="B47" s="28" t="s">
        <v>218</v>
      </c>
      <c r="C47" s="12" t="s">
        <v>219</v>
      </c>
      <c r="D47" s="4">
        <v>3.3804481029510498</v>
      </c>
      <c r="E47" s="4">
        <v>74.236160278320313</v>
      </c>
      <c r="F47" s="4">
        <v>1.1002440452575684</v>
      </c>
      <c r="G47" s="4">
        <v>4.6417207717895508</v>
      </c>
      <c r="H47" s="4">
        <v>23.703371047973633</v>
      </c>
      <c r="I47" s="150"/>
    </row>
    <row r="48" spans="1:9" ht="15.75" customHeight="1" x14ac:dyDescent="0.25">
      <c r="A48" s="210"/>
      <c r="B48" s="28" t="s">
        <v>220</v>
      </c>
      <c r="C48" s="12" t="s">
        <v>221</v>
      </c>
      <c r="D48" s="4">
        <v>3.4217650890350342</v>
      </c>
      <c r="E48" s="4">
        <v>75.463325500488281</v>
      </c>
      <c r="F48" s="4">
        <v>0.96617799997329712</v>
      </c>
      <c r="G48" s="4">
        <v>4.069699764251709</v>
      </c>
      <c r="H48" s="4">
        <v>23.740768432617188</v>
      </c>
      <c r="I48" s="150"/>
    </row>
    <row r="49" spans="1:9" ht="15.75" hidden="1" customHeight="1" outlineLevel="1" x14ac:dyDescent="0.25">
      <c r="A49" s="210"/>
      <c r="B49" s="28"/>
      <c r="C49" s="12"/>
      <c r="D49" s="4"/>
      <c r="E49" s="4"/>
      <c r="F49" s="4"/>
      <c r="G49" s="4"/>
      <c r="H49" s="4"/>
      <c r="I49" s="150"/>
    </row>
    <row r="50" spans="1:9" ht="15.75" hidden="1" customHeight="1" outlineLevel="1" x14ac:dyDescent="0.25">
      <c r="A50" s="210"/>
      <c r="B50" s="28"/>
      <c r="C50" s="12"/>
      <c r="D50" s="4"/>
      <c r="E50" s="4"/>
      <c r="F50" s="4"/>
      <c r="G50" s="4"/>
      <c r="H50" s="4"/>
      <c r="I50" s="150"/>
    </row>
    <row r="51" spans="1:9" ht="15.75" customHeight="1" collapsed="1" x14ac:dyDescent="0.25">
      <c r="A51" s="209" t="s">
        <v>19</v>
      </c>
      <c r="B51" s="28" t="s">
        <v>175</v>
      </c>
      <c r="C51" s="12" t="s">
        <v>176</v>
      </c>
      <c r="D51" s="4">
        <v>4.1288890838623047</v>
      </c>
      <c r="E51" s="4">
        <v>74.705215454101563</v>
      </c>
      <c r="F51" s="4">
        <v>2.2705349922180176</v>
      </c>
      <c r="G51" s="4">
        <v>0</v>
      </c>
      <c r="H51" s="4">
        <v>20.628721237182617</v>
      </c>
      <c r="I51" s="150"/>
    </row>
    <row r="52" spans="1:9" ht="16.5" hidden="1" customHeight="1" outlineLevel="1" x14ac:dyDescent="0.25">
      <c r="A52" s="209"/>
      <c r="B52" s="28"/>
      <c r="C52" s="12"/>
      <c r="D52" s="4"/>
      <c r="E52" s="4"/>
      <c r="F52" s="4"/>
      <c r="G52" s="4"/>
      <c r="H52" s="4"/>
      <c r="I52" s="150"/>
    </row>
    <row r="53" spans="1:9" ht="16.5" customHeight="1" collapsed="1" x14ac:dyDescent="0.25">
      <c r="A53" s="188" t="s">
        <v>7</v>
      </c>
      <c r="B53" s="188"/>
      <c r="C53" s="31"/>
      <c r="D53" s="25">
        <f>AVERAGE(D47:D52)</f>
        <v>3.6437007586161294</v>
      </c>
      <c r="E53" s="25">
        <f>AVERAGE(E47:E52)</f>
        <v>74.801567077636719</v>
      </c>
      <c r="F53" s="25">
        <f>AVERAGE(F47:F52)</f>
        <v>1.4456523458162944</v>
      </c>
      <c r="G53" s="25">
        <f>AVERAGE(G47:G52)</f>
        <v>2.9038068453470864</v>
      </c>
      <c r="H53" s="25">
        <f>AVERAGE(H47:H52)</f>
        <v>22.690953572591145</v>
      </c>
      <c r="I53" s="150"/>
    </row>
    <row r="54" spans="1:9" ht="16.5" customHeight="1" x14ac:dyDescent="0.25">
      <c r="A54" s="208" t="s">
        <v>18</v>
      </c>
      <c r="B54" s="28" t="s">
        <v>222</v>
      </c>
      <c r="C54" s="12" t="s">
        <v>223</v>
      </c>
      <c r="D54" s="6">
        <v>10.434062957763672</v>
      </c>
      <c r="E54" s="6">
        <v>68.757675170898437</v>
      </c>
      <c r="F54" s="6">
        <v>2.2628970146179199</v>
      </c>
      <c r="G54" s="6">
        <v>10.465324401855469</v>
      </c>
      <c r="H54" s="6">
        <v>21.622804641723633</v>
      </c>
      <c r="I54" s="150"/>
    </row>
    <row r="55" spans="1:9" ht="15.75" customHeight="1" x14ac:dyDescent="0.25">
      <c r="A55" s="208"/>
      <c r="B55" s="28" t="s">
        <v>224</v>
      </c>
      <c r="C55" s="12" t="s">
        <v>225</v>
      </c>
      <c r="D55" s="6">
        <v>10.247913360595703</v>
      </c>
      <c r="E55" s="6">
        <v>68.816390991210937</v>
      </c>
      <c r="F55" s="6">
        <v>1.6049909591674805</v>
      </c>
      <c r="G55" s="6">
        <v>8.4918727874755859</v>
      </c>
      <c r="H55" s="6">
        <v>18.900314331054688</v>
      </c>
      <c r="I55" s="150"/>
    </row>
    <row r="56" spans="1:9" ht="15.75" hidden="1" customHeight="1" outlineLevel="1" x14ac:dyDescent="0.25">
      <c r="A56" s="208"/>
      <c r="B56" s="28"/>
      <c r="C56" s="12"/>
      <c r="D56" s="6"/>
      <c r="E56" s="6"/>
      <c r="F56" s="6"/>
      <c r="G56" s="6"/>
      <c r="H56" s="6"/>
      <c r="I56" s="150"/>
    </row>
    <row r="57" spans="1:9" ht="16.5" hidden="1" customHeight="1" outlineLevel="1" x14ac:dyDescent="0.25">
      <c r="A57" s="208"/>
      <c r="B57" s="28"/>
      <c r="C57" s="12"/>
      <c r="D57" s="6"/>
      <c r="E57" s="6"/>
      <c r="F57" s="6"/>
      <c r="G57" s="6"/>
      <c r="H57" s="6"/>
      <c r="I57" s="150"/>
    </row>
    <row r="58" spans="1:9" ht="16.5" customHeight="1" collapsed="1" x14ac:dyDescent="0.25">
      <c r="A58" s="209" t="s">
        <v>20</v>
      </c>
      <c r="B58" s="28" t="s">
        <v>173</v>
      </c>
      <c r="C58" s="12" t="s">
        <v>174</v>
      </c>
      <c r="D58" s="4">
        <v>8.7333345413208008</v>
      </c>
      <c r="E58" s="4">
        <v>70.604705810546875</v>
      </c>
      <c r="F58" s="4">
        <v>2.7692539691925049</v>
      </c>
      <c r="G58" s="4">
        <v>13.867691040039062</v>
      </c>
      <c r="H58" s="4">
        <v>19.969104766845703</v>
      </c>
      <c r="I58" s="150"/>
    </row>
    <row r="59" spans="1:9" ht="15.75" hidden="1" customHeight="1" outlineLevel="1" x14ac:dyDescent="0.25">
      <c r="A59" s="209"/>
      <c r="B59" s="28"/>
      <c r="C59" s="12"/>
      <c r="D59" s="4"/>
      <c r="E59" s="4"/>
      <c r="F59" s="4"/>
      <c r="G59" s="4"/>
      <c r="H59" s="4"/>
      <c r="I59" s="150"/>
    </row>
    <row r="60" spans="1:9" ht="15.75" hidden="1" outlineLevel="1" x14ac:dyDescent="0.25">
      <c r="A60" s="209"/>
      <c r="B60" s="28"/>
      <c r="C60" s="12"/>
      <c r="D60" s="3"/>
      <c r="E60" s="3"/>
      <c r="F60" s="3"/>
      <c r="G60" s="3"/>
      <c r="H60" s="3"/>
      <c r="I60" s="150"/>
    </row>
    <row r="61" spans="1:9" ht="15" customHeight="1" collapsed="1" x14ac:dyDescent="0.25">
      <c r="A61" s="188" t="s">
        <v>7</v>
      </c>
      <c r="B61" s="188"/>
      <c r="C61" s="31"/>
      <c r="D61" s="25">
        <f>AVERAGE(D54:D60)</f>
        <v>9.8051036198933925</v>
      </c>
      <c r="E61" s="25">
        <f>AVERAGE(E54:E60)</f>
        <v>69.392923990885421</v>
      </c>
      <c r="F61" s="25">
        <f>AVERAGE(F54:F60)</f>
        <v>2.2123806476593018</v>
      </c>
      <c r="G61" s="25">
        <f>AVERAGE(G54:G60)</f>
        <v>10.941629409790039</v>
      </c>
      <c r="H61" s="25">
        <f>AVERAGE(H54:H60)</f>
        <v>20.164074579874676</v>
      </c>
      <c r="I61" s="150"/>
    </row>
    <row r="62" spans="1:9" ht="15" customHeight="1" x14ac:dyDescent="0.25">
      <c r="A62" s="120" t="s">
        <v>46</v>
      </c>
      <c r="B62" s="121"/>
      <c r="C62" s="66"/>
      <c r="D62" s="17"/>
      <c r="E62" s="17"/>
      <c r="F62" s="17"/>
      <c r="G62" s="17"/>
      <c r="H62" s="17"/>
      <c r="I62" s="150"/>
    </row>
    <row r="63" spans="1:9" ht="15" customHeight="1" thickBot="1" x14ac:dyDescent="0.3">
      <c r="A63" s="188" t="s">
        <v>7</v>
      </c>
      <c r="B63" s="188"/>
      <c r="C63" s="31"/>
      <c r="D63" s="25" t="e">
        <f>AVERAGE(D62:D62)</f>
        <v>#DIV/0!</v>
      </c>
      <c r="E63" s="25" t="e">
        <f>AVERAGE(E62:E62)</f>
        <v>#DIV/0!</v>
      </c>
      <c r="F63" s="25" t="e">
        <f>AVERAGE(F62:F62)</f>
        <v>#DIV/0!</v>
      </c>
      <c r="G63" s="25" t="e">
        <f>AVERAGE(G62:G62)</f>
        <v>#DIV/0!</v>
      </c>
      <c r="H63" s="25" t="e">
        <f>AVERAGE(H62:H62)</f>
        <v>#DIV/0!</v>
      </c>
      <c r="I63" s="36"/>
    </row>
    <row r="64" spans="1:9" ht="15" customHeight="1" x14ac:dyDescent="0.25">
      <c r="A64" s="211" t="s">
        <v>17</v>
      </c>
      <c r="B64" s="62" t="s">
        <v>230</v>
      </c>
      <c r="C64" s="12" t="s">
        <v>231</v>
      </c>
      <c r="D64" s="4">
        <v>9.748133659362793</v>
      </c>
      <c r="E64" s="4">
        <v>69.289535522460938</v>
      </c>
      <c r="F64" s="4">
        <v>2.2120270729064941</v>
      </c>
      <c r="G64" s="4">
        <v>10.756486892700195</v>
      </c>
      <c r="H64" s="249">
        <v>20.564586639404297</v>
      </c>
      <c r="I64" s="202" t="s">
        <v>155</v>
      </c>
    </row>
    <row r="65" spans="1:9" ht="15" customHeight="1" thickBot="1" x14ac:dyDescent="0.3">
      <c r="A65" s="211"/>
      <c r="B65" s="28" t="s">
        <v>232</v>
      </c>
      <c r="C65" s="12" t="s">
        <v>233</v>
      </c>
      <c r="D65" s="7">
        <v>8.8773374557495117</v>
      </c>
      <c r="E65" s="7">
        <v>70.227928161621094</v>
      </c>
      <c r="F65" s="7">
        <v>1.7809669971466064</v>
      </c>
      <c r="G65" s="7">
        <v>8.8753128051757813</v>
      </c>
      <c r="H65" s="251">
        <v>20.066526412963867</v>
      </c>
      <c r="I65" s="204"/>
    </row>
    <row r="66" spans="1:9" ht="15" customHeight="1" thickBot="1" x14ac:dyDescent="0.3">
      <c r="A66" s="188" t="s">
        <v>7</v>
      </c>
      <c r="B66" s="188"/>
      <c r="C66" s="31"/>
      <c r="D66" s="25">
        <f>AVERAGE(D64:D65)</f>
        <v>9.3127355575561523</v>
      </c>
      <c r="E66" s="25">
        <f>AVERAGE(E64:E65)</f>
        <v>69.758731842041016</v>
      </c>
      <c r="F66" s="25">
        <f>AVERAGE(F64:F65)</f>
        <v>1.9964970350265503</v>
      </c>
      <c r="G66" s="25">
        <f>AVERAGE(G64:G65)</f>
        <v>9.8158998489379883</v>
      </c>
      <c r="H66" s="25">
        <f>AVERAGE(H64:H65)</f>
        <v>20.315556526184082</v>
      </c>
      <c r="I66" s="39"/>
    </row>
    <row r="67" spans="1:9" ht="15" customHeight="1" x14ac:dyDescent="0.25">
      <c r="A67" s="211" t="s">
        <v>16</v>
      </c>
      <c r="B67" s="28" t="s">
        <v>226</v>
      </c>
      <c r="C67" s="12" t="s">
        <v>227</v>
      </c>
      <c r="D67" s="2">
        <v>15.640918731689453</v>
      </c>
      <c r="E67" s="2">
        <v>65.741973876953125</v>
      </c>
      <c r="F67" s="2">
        <v>3.2788920402526855</v>
      </c>
      <c r="G67" s="2">
        <v>18.109552383422852</v>
      </c>
      <c r="H67" s="19">
        <v>18.105867385864258</v>
      </c>
      <c r="I67" s="202" t="s">
        <v>156</v>
      </c>
    </row>
    <row r="68" spans="1:9" ht="15" customHeight="1" thickBot="1" x14ac:dyDescent="0.3">
      <c r="A68" s="211"/>
      <c r="B68" s="28" t="s">
        <v>228</v>
      </c>
      <c r="C68" s="12" t="s">
        <v>229</v>
      </c>
      <c r="D68" s="2">
        <v>11.408844947814941</v>
      </c>
      <c r="E68" s="2">
        <v>67.903739929199219</v>
      </c>
      <c r="F68" s="2">
        <v>1.9261560440063477</v>
      </c>
      <c r="G68" s="2">
        <v>8.5035905838012695</v>
      </c>
      <c r="H68" s="19">
        <v>22.651088714599609</v>
      </c>
      <c r="I68" s="204"/>
    </row>
    <row r="69" spans="1:9" ht="15.75" hidden="1" outlineLevel="1" x14ac:dyDescent="0.25">
      <c r="A69" s="211"/>
      <c r="B69" s="28"/>
      <c r="C69" s="12"/>
      <c r="D69" s="2"/>
      <c r="E69" s="2"/>
      <c r="F69" s="2"/>
      <c r="G69" s="2"/>
      <c r="H69" s="2"/>
      <c r="I69" s="252"/>
    </row>
    <row r="70" spans="1:9" ht="15.75" hidden="1" outlineLevel="1" x14ac:dyDescent="0.25">
      <c r="A70" s="211"/>
      <c r="B70" s="28"/>
      <c r="C70" s="12"/>
      <c r="D70" s="2"/>
      <c r="E70" s="2"/>
      <c r="F70" s="2"/>
      <c r="G70" s="2"/>
      <c r="H70" s="2"/>
      <c r="I70" s="150"/>
    </row>
    <row r="71" spans="1:9" ht="16.5" collapsed="1" thickBot="1" x14ac:dyDescent="0.3">
      <c r="A71" s="188" t="s">
        <v>7</v>
      </c>
      <c r="B71" s="188"/>
      <c r="C71" s="31"/>
      <c r="D71" s="25">
        <f>AVERAGE(D67:D70)</f>
        <v>13.524881839752197</v>
      </c>
      <c r="E71" s="25">
        <f>AVERAGE(E67:E70)</f>
        <v>66.822856903076172</v>
      </c>
      <c r="F71" s="25">
        <f>AVERAGE(F67:F70)</f>
        <v>2.6025240421295166</v>
      </c>
      <c r="G71" s="25">
        <f>AVERAGE(G67:G70)</f>
        <v>13.306571483612061</v>
      </c>
      <c r="H71" s="25">
        <f>AVERAGE(H67:H70)</f>
        <v>20.378478050231934</v>
      </c>
      <c r="I71" s="150"/>
    </row>
    <row r="72" spans="1:9" ht="15.75" hidden="1" customHeight="1" outlineLevel="1" x14ac:dyDescent="0.25">
      <c r="A72" s="151" t="s">
        <v>21</v>
      </c>
      <c r="B72" s="33"/>
      <c r="C72" s="33"/>
      <c r="D72" s="63"/>
      <c r="E72" s="63"/>
      <c r="F72" s="63"/>
      <c r="G72" s="63"/>
      <c r="H72" s="63"/>
      <c r="I72" s="150"/>
    </row>
    <row r="73" spans="1:9" ht="15.75" hidden="1" outlineLevel="1" x14ac:dyDescent="0.25">
      <c r="A73" s="188" t="s">
        <v>7</v>
      </c>
      <c r="B73" s="188"/>
      <c r="C73" s="31"/>
      <c r="D73" s="25" t="e">
        <f>AVERAGE(D72:D72)</f>
        <v>#DIV/0!</v>
      </c>
      <c r="E73" s="25" t="e">
        <f>AVERAGE(E72:E72)</f>
        <v>#DIV/0!</v>
      </c>
      <c r="F73" s="25" t="e">
        <f>AVERAGE(F72:F72)</f>
        <v>#DIV/0!</v>
      </c>
      <c r="G73" s="25" t="e">
        <f>AVERAGE(G72:G72)</f>
        <v>#DIV/0!</v>
      </c>
      <c r="H73" s="25" t="e">
        <f>AVERAGE(H72:H72)</f>
        <v>#DIV/0!</v>
      </c>
      <c r="I73" s="150"/>
    </row>
    <row r="74" spans="1:9" ht="15.75" hidden="1" outlineLevel="1" x14ac:dyDescent="0.25">
      <c r="A74" s="205" t="s">
        <v>24</v>
      </c>
      <c r="B74" s="28"/>
      <c r="C74" s="12"/>
      <c r="D74" s="5"/>
      <c r="E74" s="5"/>
      <c r="F74" s="5"/>
      <c r="G74" s="5"/>
      <c r="H74" s="5"/>
      <c r="I74" s="150"/>
    </row>
    <row r="75" spans="1:9" ht="15.75" hidden="1" outlineLevel="1" x14ac:dyDescent="0.25">
      <c r="A75" s="205"/>
      <c r="B75" s="28"/>
      <c r="C75" s="12"/>
      <c r="D75" s="5"/>
      <c r="E75" s="5"/>
      <c r="F75" s="5"/>
      <c r="G75" s="5"/>
      <c r="H75" s="5"/>
      <c r="I75" s="150"/>
    </row>
    <row r="76" spans="1:9" ht="15.75" hidden="1" outlineLevel="1" x14ac:dyDescent="0.25">
      <c r="A76" s="205"/>
      <c r="B76" s="28"/>
      <c r="C76" s="12"/>
      <c r="D76" s="5"/>
      <c r="E76" s="5"/>
      <c r="F76" s="5"/>
      <c r="G76" s="5"/>
      <c r="H76" s="5"/>
      <c r="I76" s="150"/>
    </row>
    <row r="77" spans="1:9" ht="15.75" hidden="1" outlineLevel="1" x14ac:dyDescent="0.25">
      <c r="A77" s="205"/>
      <c r="B77" s="28"/>
      <c r="C77" s="12"/>
      <c r="D77" s="5"/>
      <c r="E77" s="5"/>
      <c r="F77" s="5"/>
      <c r="G77" s="5"/>
      <c r="H77" s="5"/>
      <c r="I77" s="150"/>
    </row>
    <row r="78" spans="1:9" ht="15.75" hidden="1" outlineLevel="1" x14ac:dyDescent="0.25">
      <c r="A78" s="205"/>
      <c r="B78" s="28"/>
      <c r="C78" s="12"/>
      <c r="D78" s="5"/>
      <c r="E78" s="5"/>
      <c r="F78" s="5"/>
      <c r="G78" s="5"/>
      <c r="H78" s="5"/>
      <c r="I78" s="150"/>
    </row>
    <row r="79" spans="1:9" ht="15.75" hidden="1" outlineLevel="1" x14ac:dyDescent="0.25">
      <c r="A79" s="205"/>
      <c r="B79" s="28"/>
      <c r="C79" s="12"/>
      <c r="D79" s="5"/>
      <c r="E79" s="5"/>
      <c r="F79" s="5"/>
      <c r="G79" s="5"/>
      <c r="H79" s="5"/>
      <c r="I79" s="150"/>
    </row>
    <row r="80" spans="1:9" ht="15.75" hidden="1" outlineLevel="1" x14ac:dyDescent="0.25">
      <c r="A80" s="205"/>
      <c r="B80" s="28"/>
      <c r="C80" s="12"/>
      <c r="D80" s="5"/>
      <c r="E80" s="5"/>
      <c r="F80" s="5"/>
      <c r="G80" s="5"/>
      <c r="H80" s="5"/>
      <c r="I80" s="150"/>
    </row>
    <row r="81" spans="1:9" ht="15.75" hidden="1" outlineLevel="1" x14ac:dyDescent="0.25">
      <c r="A81" s="205"/>
      <c r="B81" s="28"/>
      <c r="C81" s="12"/>
      <c r="D81" s="5"/>
      <c r="E81" s="5"/>
      <c r="F81" s="5"/>
      <c r="G81" s="5"/>
      <c r="H81" s="5"/>
      <c r="I81" s="150"/>
    </row>
    <row r="82" spans="1:9" ht="15.75" hidden="1" outlineLevel="1" x14ac:dyDescent="0.25">
      <c r="A82" s="188" t="s">
        <v>7</v>
      </c>
      <c r="B82" s="188"/>
      <c r="C82" s="31"/>
      <c r="D82" s="25" t="e">
        <f>AVERAGE(D74:D81)</f>
        <v>#DIV/0!</v>
      </c>
      <c r="E82" s="25" t="e">
        <f>AVERAGE(E74:E81)</f>
        <v>#DIV/0!</v>
      </c>
      <c r="F82" s="25" t="e">
        <f>AVERAGE(F74:F81)</f>
        <v>#DIV/0!</v>
      </c>
      <c r="G82" s="25" t="e">
        <f>AVERAGE(G74:G81)</f>
        <v>#DIV/0!</v>
      </c>
      <c r="H82" s="25" t="e">
        <f>AVERAGE(H74:H81)</f>
        <v>#DIV/0!</v>
      </c>
      <c r="I82" s="150"/>
    </row>
    <row r="83" spans="1:9" ht="15.75" hidden="1" outlineLevel="1" x14ac:dyDescent="0.25">
      <c r="A83" s="205" t="s">
        <v>35</v>
      </c>
      <c r="B83" s="28"/>
      <c r="C83" s="12"/>
      <c r="D83" s="5"/>
      <c r="E83" s="5"/>
      <c r="F83" s="5"/>
      <c r="G83" s="5"/>
      <c r="H83" s="5"/>
      <c r="I83" s="150"/>
    </row>
    <row r="84" spans="1:9" ht="15.75" hidden="1" outlineLevel="1" x14ac:dyDescent="0.25">
      <c r="A84" s="205"/>
      <c r="B84" s="28"/>
      <c r="C84" s="12"/>
      <c r="D84" s="5"/>
      <c r="E84" s="5"/>
      <c r="F84" s="5"/>
      <c r="G84" s="5"/>
      <c r="H84" s="5"/>
      <c r="I84" s="150"/>
    </row>
    <row r="85" spans="1:9" ht="15.75" hidden="1" outlineLevel="1" x14ac:dyDescent="0.25">
      <c r="A85" s="205"/>
      <c r="B85" s="28"/>
      <c r="C85" s="12"/>
      <c r="D85" s="5"/>
      <c r="E85" s="5"/>
      <c r="F85" s="5"/>
      <c r="G85" s="5"/>
      <c r="H85" s="5"/>
      <c r="I85" s="150"/>
    </row>
    <row r="86" spans="1:9" ht="15.75" hidden="1" outlineLevel="1" x14ac:dyDescent="0.25">
      <c r="A86" s="205"/>
      <c r="B86" s="28"/>
      <c r="C86" s="12"/>
      <c r="D86" s="5"/>
      <c r="E86" s="5"/>
      <c r="F86" s="5"/>
      <c r="G86" s="5"/>
      <c r="H86" s="5"/>
      <c r="I86" s="150"/>
    </row>
    <row r="87" spans="1:9" ht="15.75" hidden="1" outlineLevel="1" x14ac:dyDescent="0.25">
      <c r="A87" s="205"/>
      <c r="B87" s="28"/>
      <c r="C87" s="12"/>
      <c r="D87" s="5"/>
      <c r="E87" s="5"/>
      <c r="F87" s="5"/>
      <c r="G87" s="5"/>
      <c r="H87" s="5"/>
      <c r="I87" s="150"/>
    </row>
    <row r="88" spans="1:9" ht="16.5" hidden="1" customHeight="1" outlineLevel="1" x14ac:dyDescent="0.25">
      <c r="A88" s="188" t="s">
        <v>7</v>
      </c>
      <c r="B88" s="188"/>
      <c r="C88" s="31"/>
      <c r="D88" s="25" t="e">
        <f>AVERAGE(D83:D87)</f>
        <v>#DIV/0!</v>
      </c>
      <c r="E88" s="25" t="e">
        <f>AVERAGE(E83:E87)</f>
        <v>#DIV/0!</v>
      </c>
      <c r="F88" s="25" t="e">
        <f>AVERAGE(F83:F87)</f>
        <v>#DIV/0!</v>
      </c>
      <c r="G88" s="25" t="e">
        <f>AVERAGE(G83:G87)</f>
        <v>#DIV/0!</v>
      </c>
      <c r="H88" s="25" t="e">
        <f>AVERAGE(H83:H87)</f>
        <v>#DIV/0!</v>
      </c>
      <c r="I88" s="150"/>
    </row>
    <row r="89" spans="1:9" ht="16.5" hidden="1" customHeight="1" outlineLevel="1" x14ac:dyDescent="0.25">
      <c r="A89" s="205" t="s">
        <v>34</v>
      </c>
      <c r="B89" s="28"/>
      <c r="C89" s="12"/>
      <c r="D89" s="5"/>
      <c r="E89" s="5"/>
      <c r="F89" s="5"/>
      <c r="G89" s="5"/>
      <c r="H89" s="5"/>
      <c r="I89" s="150"/>
    </row>
    <row r="90" spans="1:9" ht="16.5" hidden="1" customHeight="1" outlineLevel="1" x14ac:dyDescent="0.25">
      <c r="A90" s="205"/>
      <c r="B90" s="28"/>
      <c r="C90" s="12"/>
      <c r="D90" s="5"/>
      <c r="E90" s="5"/>
      <c r="F90" s="5"/>
      <c r="G90" s="5"/>
      <c r="H90" s="5"/>
      <c r="I90" s="150"/>
    </row>
    <row r="91" spans="1:9" ht="16.5" hidden="1" customHeight="1" outlineLevel="1" x14ac:dyDescent="0.25">
      <c r="A91" s="205"/>
      <c r="B91" s="28"/>
      <c r="C91" s="12"/>
      <c r="D91" s="5"/>
      <c r="E91" s="5"/>
      <c r="F91" s="5"/>
      <c r="G91" s="5"/>
      <c r="H91" s="5"/>
      <c r="I91" s="150"/>
    </row>
    <row r="92" spans="1:9" ht="15.75" hidden="1" outlineLevel="1" x14ac:dyDescent="0.25">
      <c r="A92" s="205"/>
      <c r="B92" s="28"/>
      <c r="C92" s="12"/>
      <c r="D92" s="5"/>
      <c r="E92" s="5"/>
      <c r="F92" s="5"/>
      <c r="G92" s="5"/>
      <c r="H92" s="5"/>
      <c r="I92" s="150"/>
    </row>
    <row r="93" spans="1:9" ht="20.25" hidden="1" customHeight="1" outlineLevel="1" x14ac:dyDescent="0.25">
      <c r="A93" s="205"/>
      <c r="B93" s="28"/>
      <c r="C93" s="12"/>
      <c r="D93" s="5"/>
      <c r="E93" s="5"/>
      <c r="F93" s="5"/>
      <c r="G93" s="5"/>
      <c r="H93" s="5"/>
      <c r="I93" s="150"/>
    </row>
    <row r="94" spans="1:9" ht="15.75" hidden="1" outlineLevel="1" x14ac:dyDescent="0.25">
      <c r="A94" s="188" t="s">
        <v>7</v>
      </c>
      <c r="B94" s="188"/>
      <c r="C94" s="31"/>
      <c r="D94" s="25" t="e">
        <f>AVERAGE(D89:D93)</f>
        <v>#DIV/0!</v>
      </c>
      <c r="E94" s="25" t="e">
        <f>AVERAGE(E89:E93)</f>
        <v>#DIV/0!</v>
      </c>
      <c r="F94" s="25" t="e">
        <f>AVERAGE(F89:F93)</f>
        <v>#DIV/0!</v>
      </c>
      <c r="G94" s="25" t="e">
        <f>AVERAGE(G89:G93)</f>
        <v>#DIV/0!</v>
      </c>
      <c r="H94" s="25" t="e">
        <f>AVERAGE(H89:H93)</f>
        <v>#DIV/0!</v>
      </c>
      <c r="I94" s="150"/>
    </row>
    <row r="95" spans="1:9" ht="15.75" hidden="1" outlineLevel="1" x14ac:dyDescent="0.25">
      <c r="A95" s="205" t="s">
        <v>28</v>
      </c>
      <c r="B95" s="28"/>
      <c r="C95" s="12"/>
      <c r="D95" s="5"/>
      <c r="E95" s="5"/>
      <c r="F95" s="5"/>
      <c r="G95" s="5"/>
      <c r="H95" s="5"/>
      <c r="I95" s="150"/>
    </row>
    <row r="96" spans="1:9" ht="30.75" hidden="1" customHeight="1" outlineLevel="1" x14ac:dyDescent="0.25">
      <c r="A96" s="205"/>
      <c r="B96" s="28"/>
      <c r="C96" s="12"/>
      <c r="D96" s="5"/>
      <c r="E96" s="5"/>
      <c r="F96" s="5"/>
      <c r="G96" s="5"/>
      <c r="H96" s="5"/>
      <c r="I96" s="150"/>
    </row>
    <row r="97" spans="1:9" ht="15.75" hidden="1" outlineLevel="1" x14ac:dyDescent="0.25">
      <c r="A97" s="205"/>
      <c r="B97" s="28"/>
      <c r="C97" s="12"/>
      <c r="D97" s="5"/>
      <c r="E97" s="5"/>
      <c r="F97" s="5"/>
      <c r="G97" s="5"/>
      <c r="H97" s="5"/>
      <c r="I97" s="150"/>
    </row>
    <row r="98" spans="1:9" ht="15.75" hidden="1" outlineLevel="1" x14ac:dyDescent="0.25">
      <c r="A98" s="205"/>
      <c r="B98" s="28"/>
      <c r="C98" s="12"/>
      <c r="D98" s="5"/>
      <c r="E98" s="5"/>
      <c r="F98" s="5"/>
      <c r="G98" s="5"/>
      <c r="H98" s="5"/>
      <c r="I98" s="150"/>
    </row>
    <row r="99" spans="1:9" ht="25.5" hidden="1" customHeight="1" outlineLevel="1" x14ac:dyDescent="0.25">
      <c r="A99" s="205"/>
      <c r="B99" s="28"/>
      <c r="C99" s="12"/>
      <c r="D99" s="5"/>
      <c r="E99" s="5"/>
      <c r="F99" s="5"/>
      <c r="G99" s="5"/>
      <c r="H99" s="5"/>
      <c r="I99" s="150"/>
    </row>
    <row r="100" spans="1:9" ht="21.75" hidden="1" customHeight="1" outlineLevel="1" x14ac:dyDescent="0.25">
      <c r="A100" s="188" t="s">
        <v>7</v>
      </c>
      <c r="B100" s="188"/>
      <c r="C100" s="31"/>
      <c r="D100" s="25" t="e">
        <f>AVERAGE(D95:D99)</f>
        <v>#DIV/0!</v>
      </c>
      <c r="E100" s="25" t="e">
        <f>AVERAGE(E95:E99)</f>
        <v>#DIV/0!</v>
      </c>
      <c r="F100" s="25" t="e">
        <f>AVERAGE(F95:F99)</f>
        <v>#DIV/0!</v>
      </c>
      <c r="G100" s="25" t="e">
        <f>AVERAGE(G95:G99)</f>
        <v>#DIV/0!</v>
      </c>
      <c r="H100" s="25" t="e">
        <f>AVERAGE(H95:H99)</f>
        <v>#DIV/0!</v>
      </c>
      <c r="I100" s="150"/>
    </row>
    <row r="101" spans="1:9" ht="15.75" hidden="1" outlineLevel="1" x14ac:dyDescent="0.25">
      <c r="A101" s="205" t="s">
        <v>31</v>
      </c>
      <c r="B101" s="28"/>
      <c r="C101" s="12"/>
      <c r="D101" s="5"/>
      <c r="E101" s="5"/>
      <c r="F101" s="5"/>
      <c r="G101" s="5"/>
      <c r="H101" s="5"/>
      <c r="I101" s="150"/>
    </row>
    <row r="102" spans="1:9" ht="15.75" hidden="1" customHeight="1" outlineLevel="1" x14ac:dyDescent="0.25">
      <c r="A102" s="205"/>
      <c r="B102" s="28"/>
      <c r="C102" s="12"/>
      <c r="D102" s="5"/>
      <c r="E102" s="5"/>
      <c r="F102" s="5"/>
      <c r="G102" s="5"/>
      <c r="H102" s="5"/>
      <c r="I102" s="150"/>
    </row>
    <row r="103" spans="1:9" ht="15.75" hidden="1" customHeight="1" outlineLevel="1" x14ac:dyDescent="0.25">
      <c r="A103" s="188" t="s">
        <v>7</v>
      </c>
      <c r="B103" s="188"/>
      <c r="C103" s="31"/>
      <c r="D103" s="25" t="e">
        <f>AVERAGE(D101:D102)</f>
        <v>#DIV/0!</v>
      </c>
      <c r="E103" s="25" t="e">
        <f>AVERAGE(E101:E102)</f>
        <v>#DIV/0!</v>
      </c>
      <c r="F103" s="25" t="e">
        <f>AVERAGE(F101:F102)</f>
        <v>#DIV/0!</v>
      </c>
      <c r="G103" s="25" t="e">
        <f>AVERAGE(G101:G102)</f>
        <v>#DIV/0!</v>
      </c>
      <c r="H103" s="25" t="e">
        <f>AVERAGE(H101:H102)</f>
        <v>#DIV/0!</v>
      </c>
      <c r="I103" s="150"/>
    </row>
    <row r="104" spans="1:9" ht="15.75" hidden="1" customHeight="1" outlineLevel="1" x14ac:dyDescent="0.25">
      <c r="A104" s="205" t="s">
        <v>45</v>
      </c>
      <c r="B104" s="28"/>
      <c r="C104" s="12"/>
      <c r="D104" s="5"/>
      <c r="E104" s="5"/>
      <c r="F104" s="5"/>
      <c r="G104" s="5"/>
      <c r="H104" s="5"/>
      <c r="I104" s="150"/>
    </row>
    <row r="105" spans="1:9" ht="15.75" hidden="1" customHeight="1" outlineLevel="1" x14ac:dyDescent="0.25">
      <c r="A105" s="205"/>
      <c r="B105" s="28"/>
      <c r="C105" s="12"/>
      <c r="D105" s="5"/>
      <c r="E105" s="5"/>
      <c r="F105" s="5"/>
      <c r="G105" s="5"/>
      <c r="H105" s="5"/>
      <c r="I105" s="150"/>
    </row>
    <row r="106" spans="1:9" ht="15.75" hidden="1" outlineLevel="1" x14ac:dyDescent="0.25">
      <c r="A106" s="188" t="s">
        <v>7</v>
      </c>
      <c r="B106" s="188"/>
      <c r="C106" s="31"/>
      <c r="D106" s="25" t="e">
        <f>AVERAGE(D104:D105)</f>
        <v>#DIV/0!</v>
      </c>
      <c r="E106" s="25" t="e">
        <f>AVERAGE(E104:E105)</f>
        <v>#DIV/0!</v>
      </c>
      <c r="F106" s="25" t="e">
        <f>AVERAGE(F104:F105)</f>
        <v>#DIV/0!</v>
      </c>
      <c r="G106" s="25" t="e">
        <f>AVERAGE(G104:G105)</f>
        <v>#DIV/0!</v>
      </c>
      <c r="H106" s="25" t="e">
        <f>AVERAGE(H104:H105)</f>
        <v>#DIV/0!</v>
      </c>
      <c r="I106" s="150"/>
    </row>
    <row r="107" spans="1:9" ht="15.75" hidden="1" outlineLevel="1" x14ac:dyDescent="0.25">
      <c r="A107" s="205" t="s">
        <v>36</v>
      </c>
      <c r="B107" s="28"/>
      <c r="C107" s="12"/>
      <c r="D107" s="5"/>
      <c r="E107" s="5"/>
      <c r="F107" s="5"/>
      <c r="G107" s="5"/>
      <c r="H107" s="5"/>
      <c r="I107" s="150"/>
    </row>
    <row r="108" spans="1:9" ht="15.75" hidden="1" outlineLevel="1" x14ac:dyDescent="0.25">
      <c r="A108" s="205"/>
      <c r="B108" s="28"/>
      <c r="C108" s="12"/>
      <c r="D108" s="5"/>
      <c r="E108" s="5"/>
      <c r="F108" s="5"/>
      <c r="G108" s="5"/>
      <c r="H108" s="5"/>
      <c r="I108" s="150"/>
    </row>
    <row r="109" spans="1:9" ht="15.75" hidden="1" outlineLevel="1" x14ac:dyDescent="0.25">
      <c r="A109" s="188" t="s">
        <v>7</v>
      </c>
      <c r="B109" s="188"/>
      <c r="C109" s="31"/>
      <c r="D109" s="25" t="e">
        <f>AVERAGE(D107:D108)</f>
        <v>#DIV/0!</v>
      </c>
      <c r="E109" s="25" t="e">
        <f>AVERAGE(E107:E108)</f>
        <v>#DIV/0!</v>
      </c>
      <c r="F109" s="25" t="e">
        <f>AVERAGE(F107:F108)</f>
        <v>#DIV/0!</v>
      </c>
      <c r="G109" s="25" t="e">
        <f>AVERAGE(G107:G108)</f>
        <v>#DIV/0!</v>
      </c>
      <c r="H109" s="25" t="e">
        <f>AVERAGE(H107:H108)</f>
        <v>#DIV/0!</v>
      </c>
      <c r="I109" s="150"/>
    </row>
    <row r="110" spans="1:9" ht="15.75" hidden="1" outlineLevel="1" x14ac:dyDescent="0.25">
      <c r="A110" s="205" t="s">
        <v>23</v>
      </c>
      <c r="B110" s="28"/>
      <c r="C110" s="12"/>
      <c r="D110" s="5"/>
      <c r="E110" s="5"/>
      <c r="F110" s="5"/>
      <c r="G110" s="5"/>
      <c r="H110" s="5"/>
      <c r="I110" s="150"/>
    </row>
    <row r="111" spans="1:9" ht="15.75" hidden="1" outlineLevel="1" x14ac:dyDescent="0.25">
      <c r="A111" s="205"/>
      <c r="B111" s="28"/>
      <c r="C111" s="12"/>
      <c r="D111" s="5"/>
      <c r="E111" s="5"/>
      <c r="F111" s="5"/>
      <c r="G111" s="5"/>
      <c r="H111" s="5"/>
      <c r="I111" s="150"/>
    </row>
    <row r="112" spans="1:9" ht="15.75" hidden="1" outlineLevel="1" x14ac:dyDescent="0.25">
      <c r="A112" s="205"/>
      <c r="B112" s="28"/>
      <c r="C112" s="12"/>
      <c r="D112" s="5"/>
      <c r="E112" s="5"/>
      <c r="F112" s="5"/>
      <c r="G112" s="5"/>
      <c r="H112" s="5"/>
      <c r="I112" s="150"/>
    </row>
    <row r="113" spans="1:9" ht="15.75" hidden="1" outlineLevel="1" x14ac:dyDescent="0.25">
      <c r="A113" s="205"/>
      <c r="B113" s="28"/>
      <c r="C113" s="12"/>
      <c r="D113" s="5"/>
      <c r="E113" s="5"/>
      <c r="F113" s="5"/>
      <c r="G113" s="5"/>
      <c r="H113" s="5"/>
      <c r="I113" s="150"/>
    </row>
    <row r="114" spans="1:9" ht="15.75" hidden="1" outlineLevel="1" x14ac:dyDescent="0.25">
      <c r="A114" s="205"/>
      <c r="B114" s="28"/>
      <c r="C114" s="12"/>
      <c r="D114" s="5"/>
      <c r="E114" s="5"/>
      <c r="F114" s="5"/>
      <c r="G114" s="5"/>
      <c r="H114" s="5"/>
      <c r="I114" s="150"/>
    </row>
    <row r="115" spans="1:9" ht="15.75" hidden="1" outlineLevel="1" x14ac:dyDescent="0.25">
      <c r="A115" s="205"/>
      <c r="B115" s="28"/>
      <c r="C115" s="12"/>
      <c r="D115" s="5"/>
      <c r="E115" s="5"/>
      <c r="F115" s="5"/>
      <c r="G115" s="5"/>
      <c r="H115" s="5"/>
      <c r="I115" s="150"/>
    </row>
    <row r="116" spans="1:9" ht="15.75" hidden="1" customHeight="1" outlineLevel="1" x14ac:dyDescent="0.25">
      <c r="A116" s="205"/>
      <c r="B116" s="28"/>
      <c r="C116" s="12"/>
      <c r="D116" s="5"/>
      <c r="E116" s="5"/>
      <c r="F116" s="5"/>
      <c r="G116" s="5"/>
      <c r="H116" s="5"/>
      <c r="I116" s="150"/>
    </row>
    <row r="117" spans="1:9" ht="15.75" hidden="1" customHeight="1" outlineLevel="1" x14ac:dyDescent="0.25">
      <c r="A117" s="205"/>
      <c r="B117" s="28"/>
      <c r="C117" s="12"/>
      <c r="D117" s="5"/>
      <c r="E117" s="5"/>
      <c r="F117" s="5"/>
      <c r="G117" s="5"/>
      <c r="H117" s="5"/>
      <c r="I117" s="150"/>
    </row>
    <row r="118" spans="1:9" ht="15.75" hidden="1" customHeight="1" outlineLevel="1" x14ac:dyDescent="0.25">
      <c r="A118" s="205"/>
      <c r="B118" s="28"/>
      <c r="C118" s="12"/>
      <c r="D118" s="5"/>
      <c r="E118" s="5"/>
      <c r="F118" s="5"/>
      <c r="G118" s="5"/>
      <c r="H118" s="5"/>
      <c r="I118" s="150"/>
    </row>
    <row r="119" spans="1:9" ht="15.75" hidden="1" customHeight="1" outlineLevel="1" x14ac:dyDescent="0.25">
      <c r="A119" s="188" t="s">
        <v>7</v>
      </c>
      <c r="B119" s="188"/>
      <c r="C119" s="31"/>
      <c r="D119" s="25" t="e">
        <f>AVERAGE(D110:D115)</f>
        <v>#DIV/0!</v>
      </c>
      <c r="E119" s="25" t="e">
        <f>AVERAGE(E110:E115)</f>
        <v>#DIV/0!</v>
      </c>
      <c r="F119" s="25" t="e">
        <f>AVERAGE(F110:F115)</f>
        <v>#DIV/0!</v>
      </c>
      <c r="G119" s="25" t="e">
        <f>AVERAGE(G110:G115)</f>
        <v>#DIV/0!</v>
      </c>
      <c r="H119" s="25" t="e">
        <f>AVERAGE(H110:H115)</f>
        <v>#DIV/0!</v>
      </c>
      <c r="I119" s="150"/>
    </row>
    <row r="120" spans="1:9" ht="15.75" hidden="1" customHeight="1" outlineLevel="1" x14ac:dyDescent="0.25">
      <c r="A120" s="205" t="s">
        <v>33</v>
      </c>
      <c r="B120" s="28"/>
      <c r="C120" s="12"/>
      <c r="D120" s="5"/>
      <c r="E120" s="5"/>
      <c r="F120" s="5"/>
      <c r="G120" s="5"/>
      <c r="H120" s="5"/>
      <c r="I120" s="150"/>
    </row>
    <row r="121" spans="1:9" ht="15.75" hidden="1" customHeight="1" outlineLevel="1" x14ac:dyDescent="0.25">
      <c r="A121" s="205"/>
      <c r="B121" s="28"/>
      <c r="C121" s="12"/>
      <c r="D121" s="5"/>
      <c r="E121" s="5"/>
      <c r="F121" s="5"/>
      <c r="G121" s="5"/>
      <c r="H121" s="5"/>
      <c r="I121" s="150"/>
    </row>
    <row r="122" spans="1:9" ht="15.75" hidden="1" outlineLevel="1" x14ac:dyDescent="0.25">
      <c r="A122" s="205"/>
      <c r="B122" s="28"/>
      <c r="C122" s="12"/>
      <c r="D122" s="5"/>
      <c r="E122" s="5"/>
      <c r="F122" s="5"/>
      <c r="G122" s="5"/>
      <c r="H122" s="5"/>
      <c r="I122" s="150"/>
    </row>
    <row r="123" spans="1:9" ht="15.75" hidden="1" customHeight="1" outlineLevel="1" x14ac:dyDescent="0.25">
      <c r="A123" s="205"/>
      <c r="B123" s="28"/>
      <c r="C123" s="12"/>
      <c r="D123" s="5"/>
      <c r="E123" s="5"/>
      <c r="F123" s="5"/>
      <c r="G123" s="5"/>
      <c r="H123" s="5"/>
      <c r="I123" s="150"/>
    </row>
    <row r="124" spans="1:9" ht="16.5" hidden="1" customHeight="1" outlineLevel="1" x14ac:dyDescent="0.25">
      <c r="A124" s="188" t="s">
        <v>7</v>
      </c>
      <c r="B124" s="188"/>
      <c r="C124" s="31"/>
      <c r="D124" s="25" t="e">
        <f>AVERAGE(D120:D123)</f>
        <v>#DIV/0!</v>
      </c>
      <c r="E124" s="25" t="e">
        <f>AVERAGE(E120:E120)</f>
        <v>#DIV/0!</v>
      </c>
      <c r="F124" s="25" t="e">
        <f>AVERAGE(F120:F120)</f>
        <v>#DIV/0!</v>
      </c>
      <c r="G124" s="25" t="e">
        <f>AVERAGE(G120:G120)</f>
        <v>#DIV/0!</v>
      </c>
      <c r="H124" s="25" t="e">
        <f>AVERAGE(H120:H120)</f>
        <v>#DIV/0!</v>
      </c>
      <c r="I124" s="150"/>
    </row>
    <row r="125" spans="1:9" ht="15.75" hidden="1" customHeight="1" outlineLevel="1" x14ac:dyDescent="0.25">
      <c r="A125" s="205" t="s">
        <v>37</v>
      </c>
      <c r="B125" s="153"/>
      <c r="C125" s="147"/>
      <c r="D125" s="148"/>
      <c r="E125" s="148"/>
      <c r="F125" s="148"/>
      <c r="G125" s="148"/>
      <c r="H125" s="148"/>
      <c r="I125" s="150"/>
    </row>
    <row r="126" spans="1:9" ht="15.75" hidden="1" customHeight="1" outlineLevel="1" x14ac:dyDescent="0.25">
      <c r="A126" s="205"/>
      <c r="B126" s="153"/>
      <c r="C126" s="147"/>
      <c r="D126" s="148"/>
      <c r="E126" s="148"/>
      <c r="F126" s="148"/>
      <c r="G126" s="148"/>
      <c r="H126" s="148"/>
      <c r="I126" s="150"/>
    </row>
    <row r="127" spans="1:9" ht="15.75" hidden="1" customHeight="1" outlineLevel="1" x14ac:dyDescent="0.25">
      <c r="A127" s="205"/>
      <c r="B127" s="153"/>
      <c r="C127" s="147"/>
      <c r="D127" s="148"/>
      <c r="E127" s="148"/>
      <c r="F127" s="148"/>
      <c r="G127" s="148"/>
      <c r="H127" s="148"/>
      <c r="I127" s="150"/>
    </row>
    <row r="128" spans="1:9" ht="15.75" hidden="1" customHeight="1" outlineLevel="1" x14ac:dyDescent="0.25">
      <c r="A128" s="205"/>
      <c r="B128" s="153"/>
      <c r="C128" s="147"/>
      <c r="D128" s="148"/>
      <c r="E128" s="148"/>
      <c r="F128" s="148"/>
      <c r="G128" s="148"/>
      <c r="H128" s="148"/>
      <c r="I128" s="150"/>
    </row>
    <row r="129" spans="1:9" ht="15.75" hidden="1" customHeight="1" outlineLevel="1" x14ac:dyDescent="0.25">
      <c r="A129" s="205"/>
      <c r="B129" s="154"/>
      <c r="C129" s="149"/>
      <c r="D129" s="148"/>
      <c r="E129" s="148"/>
      <c r="F129" s="148"/>
      <c r="G129" s="148"/>
      <c r="H129" s="148"/>
      <c r="I129" s="150"/>
    </row>
    <row r="130" spans="1:9" ht="15.75" hidden="1" customHeight="1" outlineLevel="1" x14ac:dyDescent="0.25">
      <c r="A130" s="205"/>
      <c r="B130" s="154"/>
      <c r="C130" s="149"/>
      <c r="D130" s="148"/>
      <c r="E130" s="148"/>
      <c r="F130" s="148"/>
      <c r="G130" s="148"/>
      <c r="H130" s="148"/>
      <c r="I130" s="150"/>
    </row>
    <row r="131" spans="1:9" ht="15.75" hidden="1" customHeight="1" outlineLevel="1" x14ac:dyDescent="0.25">
      <c r="A131" s="205"/>
      <c r="B131" s="154"/>
      <c r="C131" s="149"/>
      <c r="D131" s="148"/>
      <c r="E131" s="148"/>
      <c r="F131" s="148"/>
      <c r="G131" s="148"/>
      <c r="H131" s="148"/>
      <c r="I131" s="150"/>
    </row>
    <row r="132" spans="1:9" ht="15.75" hidden="1" customHeight="1" outlineLevel="1" x14ac:dyDescent="0.25">
      <c r="A132" s="205"/>
      <c r="B132" s="154"/>
      <c r="C132" s="149"/>
      <c r="D132" s="148"/>
      <c r="E132" s="148"/>
      <c r="F132" s="148"/>
      <c r="G132" s="148"/>
      <c r="H132" s="148"/>
      <c r="I132" s="150"/>
    </row>
    <row r="133" spans="1:9" ht="15.75" hidden="1" outlineLevel="1" x14ac:dyDescent="0.25">
      <c r="A133" s="188" t="s">
        <v>7</v>
      </c>
      <c r="B133" s="188"/>
      <c r="C133" s="31"/>
      <c r="D133" s="25" t="e">
        <f>AVERAGE(D129:D132)</f>
        <v>#DIV/0!</v>
      </c>
      <c r="E133" s="25" t="e">
        <f>AVERAGE(E129:E132)</f>
        <v>#DIV/0!</v>
      </c>
      <c r="F133" s="25" t="e">
        <f>AVERAGE(F129:F132)</f>
        <v>#DIV/0!</v>
      </c>
      <c r="G133" s="25" t="e">
        <f>AVERAGE(G129:G132)</f>
        <v>#DIV/0!</v>
      </c>
      <c r="H133" s="25" t="e">
        <f>AVERAGE(H129:H132)</f>
        <v>#DIV/0!</v>
      </c>
      <c r="I133" s="150"/>
    </row>
    <row r="134" spans="1:9" ht="15.75" hidden="1" outlineLevel="1" x14ac:dyDescent="0.25">
      <c r="A134" s="194" t="s">
        <v>27</v>
      </c>
      <c r="B134" s="77"/>
      <c r="C134" s="46"/>
      <c r="D134" s="56"/>
      <c r="E134" s="56"/>
      <c r="F134" s="56"/>
      <c r="G134" s="56"/>
      <c r="H134" s="56"/>
      <c r="I134" s="38"/>
    </row>
    <row r="135" spans="1:9" ht="15.75" hidden="1" outlineLevel="1" x14ac:dyDescent="0.25">
      <c r="A135" s="194"/>
      <c r="B135" s="76"/>
      <c r="C135" s="12"/>
      <c r="D135" s="5"/>
      <c r="E135" s="5"/>
      <c r="F135" s="5"/>
      <c r="G135" s="5"/>
      <c r="H135" s="5"/>
      <c r="I135" s="24"/>
    </row>
    <row r="136" spans="1:9" ht="15" hidden="1" customHeight="1" outlineLevel="1" x14ac:dyDescent="0.25">
      <c r="A136" s="194"/>
      <c r="B136" s="77"/>
      <c r="C136" s="46"/>
      <c r="D136" s="56"/>
      <c r="E136" s="56"/>
      <c r="F136" s="56"/>
      <c r="G136" s="56"/>
      <c r="H136" s="22"/>
      <c r="I136" s="24"/>
    </row>
    <row r="137" spans="1:9" ht="14.25" hidden="1" customHeight="1" outlineLevel="1" x14ac:dyDescent="0.25">
      <c r="A137" s="194"/>
      <c r="B137" s="76"/>
      <c r="C137" s="12"/>
      <c r="D137" s="5"/>
      <c r="E137" s="5"/>
      <c r="F137" s="5"/>
      <c r="G137" s="5"/>
      <c r="H137" s="21"/>
      <c r="I137" s="24"/>
    </row>
    <row r="138" spans="1:9" ht="16.5" hidden="1" outlineLevel="1" thickBot="1" x14ac:dyDescent="0.3">
      <c r="A138" s="195"/>
      <c r="B138" s="76"/>
      <c r="C138" s="12"/>
      <c r="D138" s="5"/>
      <c r="E138" s="5"/>
      <c r="F138" s="5"/>
      <c r="G138" s="5"/>
      <c r="H138" s="21"/>
      <c r="I138" s="24"/>
    </row>
    <row r="139" spans="1:9" ht="16.5" hidden="1" outlineLevel="1" thickBot="1" x14ac:dyDescent="0.3">
      <c r="A139" s="169" t="s">
        <v>7</v>
      </c>
      <c r="B139" s="188"/>
      <c r="C139" s="31"/>
      <c r="D139" s="25" t="e">
        <f>AVERAGE(D134:D138)</f>
        <v>#DIV/0!</v>
      </c>
      <c r="E139" s="25" t="e">
        <f>AVERAGE(E134:E138)</f>
        <v>#DIV/0!</v>
      </c>
      <c r="F139" s="25" t="e">
        <f>AVERAGE(F134:F138)</f>
        <v>#DIV/0!</v>
      </c>
      <c r="G139" s="25" t="e">
        <f>AVERAGE(G134:G138)</f>
        <v>#DIV/0!</v>
      </c>
      <c r="H139" s="26" t="e">
        <f>AVERAGE(H134:H138)</f>
        <v>#DIV/0!</v>
      </c>
      <c r="I139" s="24"/>
    </row>
    <row r="140" spans="1:9" ht="15.75" hidden="1" outlineLevel="1" x14ac:dyDescent="0.25">
      <c r="A140" s="193" t="s">
        <v>38</v>
      </c>
      <c r="B140" s="76"/>
      <c r="C140" s="12"/>
      <c r="D140" s="5"/>
      <c r="E140" s="5"/>
      <c r="F140" s="5"/>
      <c r="G140" s="5"/>
      <c r="H140" s="22"/>
      <c r="I140" s="24"/>
    </row>
    <row r="141" spans="1:9" ht="16.5" hidden="1" outlineLevel="1" thickBot="1" x14ac:dyDescent="0.3">
      <c r="A141" s="195"/>
      <c r="B141" s="76"/>
      <c r="C141" s="12"/>
      <c r="D141" s="5"/>
      <c r="E141" s="5"/>
      <c r="F141" s="5"/>
      <c r="G141" s="5"/>
      <c r="H141" s="21"/>
      <c r="I141" s="24"/>
    </row>
    <row r="142" spans="1:9" ht="16.5" hidden="1" outlineLevel="1" thickBot="1" x14ac:dyDescent="0.3">
      <c r="A142" s="169" t="s">
        <v>7</v>
      </c>
      <c r="B142" s="188"/>
      <c r="C142" s="31"/>
      <c r="D142" s="25" t="e">
        <f>AVERAGE(D140:D141)</f>
        <v>#DIV/0!</v>
      </c>
      <c r="E142" s="25" t="e">
        <f>AVERAGE(E140:E141)</f>
        <v>#DIV/0!</v>
      </c>
      <c r="F142" s="25" t="e">
        <f>AVERAGE(F140:F141)</f>
        <v>#DIV/0!</v>
      </c>
      <c r="G142" s="25" t="e">
        <f>AVERAGE(G140:G141)</f>
        <v>#DIV/0!</v>
      </c>
      <c r="H142" s="26" t="e">
        <f>AVERAGE(H140:H141)</f>
        <v>#DIV/0!</v>
      </c>
      <c r="I142" s="24"/>
    </row>
    <row r="143" spans="1:9" ht="15.75" hidden="1" outlineLevel="1" x14ac:dyDescent="0.25">
      <c r="A143" s="193" t="s">
        <v>40</v>
      </c>
      <c r="B143" s="76"/>
      <c r="C143" s="12"/>
      <c r="D143" s="5"/>
      <c r="E143" s="5"/>
      <c r="F143" s="5"/>
      <c r="G143" s="5"/>
      <c r="H143" s="22"/>
      <c r="I143" s="24"/>
    </row>
    <row r="144" spans="1:9" ht="15.75" hidden="1" outlineLevel="1" x14ac:dyDescent="0.25">
      <c r="A144" s="194"/>
      <c r="B144" s="76"/>
      <c r="C144" s="12"/>
      <c r="D144" s="5"/>
      <c r="E144" s="5"/>
      <c r="F144" s="5"/>
      <c r="G144" s="5"/>
      <c r="H144" s="22"/>
      <c r="I144" s="24"/>
    </row>
    <row r="145" spans="1:9" ht="15.75" hidden="1" outlineLevel="1" x14ac:dyDescent="0.25">
      <c r="A145" s="194"/>
      <c r="B145" s="76"/>
      <c r="C145" s="12"/>
      <c r="D145" s="5"/>
      <c r="E145" s="5"/>
      <c r="F145" s="5"/>
      <c r="G145" s="5"/>
      <c r="H145" s="22"/>
      <c r="I145" s="24"/>
    </row>
    <row r="146" spans="1:9" ht="16.5" hidden="1" outlineLevel="1" thickBot="1" x14ac:dyDescent="0.3">
      <c r="A146" s="195"/>
      <c r="B146" s="76"/>
      <c r="C146" s="12"/>
      <c r="D146" s="5"/>
      <c r="E146" s="5"/>
      <c r="F146" s="5"/>
      <c r="G146" s="5"/>
      <c r="H146" s="21"/>
      <c r="I146" s="24"/>
    </row>
    <row r="147" spans="1:9" ht="16.5" hidden="1" outlineLevel="1" thickBot="1" x14ac:dyDescent="0.3">
      <c r="A147" s="169" t="s">
        <v>7</v>
      </c>
      <c r="B147" s="188"/>
      <c r="C147" s="31"/>
      <c r="D147" s="25" t="e">
        <f>AVERAGE(D143:D146)</f>
        <v>#DIV/0!</v>
      </c>
      <c r="E147" s="25" t="e">
        <f>AVERAGE(E143:E146)</f>
        <v>#DIV/0!</v>
      </c>
      <c r="F147" s="25" t="e">
        <f>AVERAGE(F143:F146)</f>
        <v>#DIV/0!</v>
      </c>
      <c r="G147" s="25" t="e">
        <f>AVERAGE(G143:G146)</f>
        <v>#DIV/0!</v>
      </c>
      <c r="H147" s="26" t="e">
        <f>AVERAGE(H143:H146)</f>
        <v>#DIV/0!</v>
      </c>
      <c r="I147" s="24"/>
    </row>
    <row r="148" spans="1:9" ht="15.75" customHeight="1" collapsed="1" x14ac:dyDescent="0.25">
      <c r="A148" s="193" t="s">
        <v>25</v>
      </c>
      <c r="B148" s="76" t="s">
        <v>234</v>
      </c>
      <c r="C148" s="12" t="s">
        <v>235</v>
      </c>
      <c r="D148" s="5">
        <v>15.243264198303223</v>
      </c>
      <c r="E148" s="5">
        <v>64.844879150390625</v>
      </c>
      <c r="F148" s="5">
        <v>2.8409891128540039</v>
      </c>
      <c r="G148" s="5">
        <v>14.511992454528809</v>
      </c>
      <c r="H148" s="5">
        <v>19.576835632324219</v>
      </c>
      <c r="I148" s="24"/>
    </row>
    <row r="149" spans="1:9" ht="15.75" customHeight="1" x14ac:dyDescent="0.25">
      <c r="A149" s="194"/>
      <c r="B149" s="76" t="s">
        <v>236</v>
      </c>
      <c r="C149" s="12" t="s">
        <v>237</v>
      </c>
      <c r="D149" s="5">
        <v>16.354944229125977</v>
      </c>
      <c r="E149" s="5">
        <v>64.146003723144531</v>
      </c>
      <c r="F149" s="5">
        <v>2.8729050159454346</v>
      </c>
      <c r="G149" s="5">
        <v>14.592805862426758</v>
      </c>
      <c r="H149" s="5">
        <v>19.687135696411133</v>
      </c>
      <c r="I149" s="24"/>
    </row>
    <row r="150" spans="1:9" ht="15.75" customHeight="1" x14ac:dyDescent="0.25">
      <c r="A150" s="194"/>
      <c r="B150" s="76" t="s">
        <v>238</v>
      </c>
      <c r="C150" s="12" t="s">
        <v>239</v>
      </c>
      <c r="D150" s="5">
        <v>7.5992789268493652</v>
      </c>
      <c r="E150" s="5">
        <v>71.340080261230469</v>
      </c>
      <c r="F150" s="5">
        <v>1.7953720092773437</v>
      </c>
      <c r="G150" s="5">
        <v>8.3296413421630859</v>
      </c>
      <c r="H150" s="5">
        <v>21.554014205932617</v>
      </c>
      <c r="I150" s="24"/>
    </row>
    <row r="151" spans="1:9" ht="15.75" customHeight="1" x14ac:dyDescent="0.25">
      <c r="A151" s="194"/>
      <c r="B151" s="76" t="s">
        <v>240</v>
      </c>
      <c r="C151" s="12" t="s">
        <v>241</v>
      </c>
      <c r="D151" s="5">
        <v>16.983894348144531</v>
      </c>
      <c r="E151" s="5">
        <v>63.637248992919922</v>
      </c>
      <c r="F151" s="5">
        <v>2.7031619548797607</v>
      </c>
      <c r="G151" s="5">
        <v>13.77230167388916</v>
      </c>
      <c r="H151" s="5">
        <v>19.627529144287109</v>
      </c>
      <c r="I151" s="24"/>
    </row>
    <row r="152" spans="1:9" ht="15.75" customHeight="1" x14ac:dyDescent="0.25">
      <c r="A152" s="194"/>
      <c r="B152" s="76" t="s">
        <v>242</v>
      </c>
      <c r="C152" s="12" t="s">
        <v>243</v>
      </c>
      <c r="D152" s="5">
        <v>19.758401870727539</v>
      </c>
      <c r="E152" s="5">
        <v>61.914535522460938</v>
      </c>
      <c r="F152" s="5">
        <v>3.5550661087036133</v>
      </c>
      <c r="G152" s="5">
        <v>18.719112396240234</v>
      </c>
      <c r="H152" s="5">
        <v>18.991636276245117</v>
      </c>
      <c r="I152" s="24"/>
    </row>
    <row r="153" spans="1:9" ht="15.75" customHeight="1" x14ac:dyDescent="0.25">
      <c r="A153" s="194"/>
      <c r="B153" s="76" t="s">
        <v>244</v>
      </c>
      <c r="C153" s="12" t="s">
        <v>245</v>
      </c>
      <c r="D153" s="5">
        <v>15.693431854248047</v>
      </c>
      <c r="E153" s="5">
        <v>64.926582336425781</v>
      </c>
      <c r="F153" s="5">
        <v>2.9172630310058594</v>
      </c>
      <c r="G153" s="5">
        <v>14.99750804901123</v>
      </c>
      <c r="H153" s="5">
        <v>19.451650619506836</v>
      </c>
      <c r="I153" s="24"/>
    </row>
    <row r="154" spans="1:9" ht="15.75" customHeight="1" x14ac:dyDescent="0.25">
      <c r="A154" s="194"/>
      <c r="B154" s="77" t="s">
        <v>246</v>
      </c>
      <c r="C154" s="46" t="s">
        <v>247</v>
      </c>
      <c r="D154" s="56">
        <v>14.102253913879395</v>
      </c>
      <c r="E154" s="56">
        <v>66.113433837890625</v>
      </c>
      <c r="F154" s="56">
        <v>2.1620140075683594</v>
      </c>
      <c r="G154" s="56">
        <v>11.159079551696777</v>
      </c>
      <c r="H154" s="22">
        <v>19.374481201171875</v>
      </c>
      <c r="I154" s="24"/>
    </row>
    <row r="155" spans="1:9" ht="15.75" customHeight="1" x14ac:dyDescent="0.25">
      <c r="A155" s="194"/>
      <c r="B155" s="76" t="s">
        <v>248</v>
      </c>
      <c r="C155" s="12" t="s">
        <v>249</v>
      </c>
      <c r="D155" s="5">
        <v>14.920528411865234</v>
      </c>
      <c r="E155" s="5">
        <v>65.269393920898437</v>
      </c>
      <c r="F155" s="5">
        <v>2.4105339050292969</v>
      </c>
      <c r="G155" s="5">
        <v>12.354763984680176</v>
      </c>
      <c r="H155" s="21">
        <v>19.510967254638672</v>
      </c>
      <c r="I155" s="24"/>
    </row>
    <row r="156" spans="1:9" ht="15.75" customHeight="1" x14ac:dyDescent="0.25">
      <c r="A156" s="194"/>
      <c r="B156" s="76" t="s">
        <v>250</v>
      </c>
      <c r="C156" s="12" t="s">
        <v>251</v>
      </c>
      <c r="D156" s="5">
        <v>15.403783798217773</v>
      </c>
      <c r="E156" s="5">
        <v>65.184394836425781</v>
      </c>
      <c r="F156" s="5">
        <v>2.2134261131286621</v>
      </c>
      <c r="G156" s="5">
        <v>11.535052299499512</v>
      </c>
      <c r="H156" s="21">
        <v>19.188692092895508</v>
      </c>
      <c r="I156" s="24"/>
    </row>
    <row r="157" spans="1:9" ht="15.75" customHeight="1" thickBot="1" x14ac:dyDescent="0.3">
      <c r="A157" s="195"/>
      <c r="B157" s="76" t="s">
        <v>252</v>
      </c>
      <c r="C157" s="12" t="s">
        <v>253</v>
      </c>
      <c r="D157" s="5">
        <v>12.868826866149902</v>
      </c>
      <c r="E157" s="5">
        <v>66.990547180175781</v>
      </c>
      <c r="F157" s="5">
        <v>1.6973079442977905</v>
      </c>
      <c r="G157" s="5">
        <v>8.9196805953979492</v>
      </c>
      <c r="H157" s="21">
        <v>19.028797149658203</v>
      </c>
      <c r="I157" s="24"/>
    </row>
    <row r="158" spans="1:9" ht="15.75" x14ac:dyDescent="0.25">
      <c r="A158" s="169" t="s">
        <v>7</v>
      </c>
      <c r="B158" s="188"/>
      <c r="C158" s="31"/>
      <c r="D158" s="25">
        <f>AVERAGE(D148:D157)</f>
        <v>14.892860841751098</v>
      </c>
      <c r="E158" s="25">
        <f>AVERAGE(E148:E157)</f>
        <v>65.436709976196283</v>
      </c>
      <c r="F158" s="25">
        <f>AVERAGE(F148:F157)</f>
        <v>2.5168039202690125</v>
      </c>
      <c r="G158" s="25">
        <f>AVERAGE(G148:G157)</f>
        <v>12.88919382095337</v>
      </c>
      <c r="H158" s="26">
        <f>AVERAGE(H148:H157)</f>
        <v>19.599173927307127</v>
      </c>
      <c r="I158" s="24"/>
    </row>
    <row r="159" spans="1:9" ht="15.75" hidden="1" outlineLevel="1" x14ac:dyDescent="0.25">
      <c r="A159" s="193" t="s">
        <v>39</v>
      </c>
      <c r="B159" s="76"/>
      <c r="C159" s="12"/>
      <c r="D159" s="5"/>
      <c r="E159" s="5"/>
      <c r="F159" s="5"/>
      <c r="G159" s="5"/>
      <c r="H159" s="21"/>
      <c r="I159" s="24"/>
    </row>
    <row r="160" spans="1:9" ht="15.75" hidden="1" outlineLevel="1" x14ac:dyDescent="0.25">
      <c r="A160" s="194"/>
      <c r="B160" s="76"/>
      <c r="C160" s="12"/>
      <c r="D160" s="5"/>
      <c r="E160" s="5"/>
      <c r="F160" s="5"/>
      <c r="G160" s="5"/>
      <c r="H160" s="21"/>
      <c r="I160" s="24"/>
    </row>
    <row r="161" spans="1:9" ht="15.75" hidden="1" outlineLevel="1" x14ac:dyDescent="0.25">
      <c r="A161" s="194"/>
      <c r="B161" s="76"/>
      <c r="C161" s="12"/>
      <c r="D161" s="5"/>
      <c r="E161" s="5"/>
      <c r="F161" s="5"/>
      <c r="G161" s="5"/>
      <c r="H161" s="21"/>
      <c r="I161" s="24"/>
    </row>
    <row r="162" spans="1:9" ht="15.75" hidden="1" outlineLevel="1" x14ac:dyDescent="0.25">
      <c r="A162" s="194"/>
      <c r="B162" s="76"/>
      <c r="C162" s="12"/>
      <c r="D162" s="5"/>
      <c r="E162" s="5"/>
      <c r="F162" s="5"/>
      <c r="G162" s="5"/>
      <c r="H162" s="21"/>
      <c r="I162" s="24"/>
    </row>
    <row r="163" spans="1:9" ht="16.5" hidden="1" outlineLevel="1" thickBot="1" x14ac:dyDescent="0.3">
      <c r="A163" s="195"/>
      <c r="B163" s="76"/>
      <c r="C163" s="12"/>
      <c r="D163" s="5"/>
      <c r="E163" s="5"/>
      <c r="F163" s="5"/>
      <c r="G163" s="5"/>
      <c r="H163" s="21"/>
      <c r="I163" s="24"/>
    </row>
    <row r="164" spans="1:9" ht="16.5" hidden="1" outlineLevel="1" thickBot="1" x14ac:dyDescent="0.3">
      <c r="A164" s="169" t="s">
        <v>7</v>
      </c>
      <c r="B164" s="188"/>
      <c r="C164" s="31"/>
      <c r="D164" s="25" t="e">
        <f>AVERAGE(D159:D163)</f>
        <v>#DIV/0!</v>
      </c>
      <c r="E164" s="25" t="e">
        <f>AVERAGE(E159:E163)</f>
        <v>#DIV/0!</v>
      </c>
      <c r="F164" s="25" t="e">
        <f>AVERAGE(F159:F163)</f>
        <v>#DIV/0!</v>
      </c>
      <c r="G164" s="25" t="e">
        <f>AVERAGE(G159:G163)</f>
        <v>#DIV/0!</v>
      </c>
      <c r="H164" s="26" t="e">
        <f>AVERAGE(H159:H163)</f>
        <v>#DIV/0!</v>
      </c>
      <c r="I164" s="24"/>
    </row>
    <row r="165" spans="1:9" ht="15.75" hidden="1" outlineLevel="1" x14ac:dyDescent="0.25">
      <c r="A165" s="193" t="s">
        <v>26</v>
      </c>
      <c r="B165" s="76"/>
      <c r="C165" s="12"/>
      <c r="D165" s="5"/>
      <c r="E165" s="5"/>
      <c r="F165" s="5"/>
      <c r="G165" s="5"/>
      <c r="H165" s="21"/>
      <c r="I165" s="24"/>
    </row>
    <row r="166" spans="1:9" ht="16.5" hidden="1" outlineLevel="1" thickBot="1" x14ac:dyDescent="0.3">
      <c r="A166" s="195"/>
      <c r="B166" s="76"/>
      <c r="C166" s="12"/>
      <c r="D166" s="5"/>
      <c r="E166" s="5"/>
      <c r="F166" s="5"/>
      <c r="G166" s="5"/>
      <c r="H166" s="21"/>
      <c r="I166" s="24"/>
    </row>
    <row r="167" spans="1:9" ht="15.75" hidden="1" outlineLevel="1" x14ac:dyDescent="0.25">
      <c r="A167" s="187" t="s">
        <v>7</v>
      </c>
      <c r="B167" s="188"/>
      <c r="C167" s="31"/>
      <c r="D167" s="25" t="e">
        <f>AVERAGE(D165:D166)</f>
        <v>#DIV/0!</v>
      </c>
      <c r="E167" s="25" t="e">
        <f>AVERAGE(E165:E166)</f>
        <v>#DIV/0!</v>
      </c>
      <c r="F167" s="25" t="e">
        <f>AVERAGE(F165:F166)</f>
        <v>#DIV/0!</v>
      </c>
      <c r="G167" s="25" t="e">
        <f>AVERAGE(G165:G166)</f>
        <v>#DIV/0!</v>
      </c>
      <c r="H167" s="26" t="e">
        <f>AVERAGE(H165:H166)</f>
        <v>#DIV/0!</v>
      </c>
      <c r="I167" s="24"/>
    </row>
    <row r="168" spans="1:9" collapsed="1" x14ac:dyDescent="0.25"/>
  </sheetData>
  <mergeCells count="60">
    <mergeCell ref="I64:I65"/>
    <mergeCell ref="I67:I68"/>
    <mergeCell ref="I5:I7"/>
    <mergeCell ref="I14:I15"/>
    <mergeCell ref="I18:I20"/>
    <mergeCell ref="I42:I44"/>
    <mergeCell ref="A71:B71"/>
    <mergeCell ref="A73:B73"/>
    <mergeCell ref="A74:A81"/>
    <mergeCell ref="A82:B82"/>
    <mergeCell ref="A63:B63"/>
    <mergeCell ref="A64:A65"/>
    <mergeCell ref="A66:B66"/>
    <mergeCell ref="A67:A70"/>
    <mergeCell ref="A100:B100"/>
    <mergeCell ref="A83:A87"/>
    <mergeCell ref="A88:B88"/>
    <mergeCell ref="A89:A93"/>
    <mergeCell ref="A94:B94"/>
    <mergeCell ref="A95:A99"/>
    <mergeCell ref="A3:A5"/>
    <mergeCell ref="A6:A8"/>
    <mergeCell ref="A9:A12"/>
    <mergeCell ref="A13:B13"/>
    <mergeCell ref="A14:A24"/>
    <mergeCell ref="A25:A29"/>
    <mergeCell ref="A30:A34"/>
    <mergeCell ref="A35:B35"/>
    <mergeCell ref="A61:B61"/>
    <mergeCell ref="A54:A57"/>
    <mergeCell ref="A58:A60"/>
    <mergeCell ref="A53:B53"/>
    <mergeCell ref="A46:B46"/>
    <mergeCell ref="A47:A50"/>
    <mergeCell ref="A51:A52"/>
    <mergeCell ref="A36:A42"/>
    <mergeCell ref="A109:B109"/>
    <mergeCell ref="A120:A123"/>
    <mergeCell ref="A124:B124"/>
    <mergeCell ref="A101:A102"/>
    <mergeCell ref="A103:B103"/>
    <mergeCell ref="A104:A105"/>
    <mergeCell ref="A106:B106"/>
    <mergeCell ref="A107:A108"/>
    <mergeCell ref="A119:B119"/>
    <mergeCell ref="A165:A166"/>
    <mergeCell ref="A167:B167"/>
    <mergeCell ref="A110:A118"/>
    <mergeCell ref="A147:B147"/>
    <mergeCell ref="A148:A157"/>
    <mergeCell ref="A158:B158"/>
    <mergeCell ref="A159:A163"/>
    <mergeCell ref="A164:B164"/>
    <mergeCell ref="A133:B133"/>
    <mergeCell ref="A134:A138"/>
    <mergeCell ref="A139:B139"/>
    <mergeCell ref="A140:A141"/>
    <mergeCell ref="A143:A146"/>
    <mergeCell ref="A142:B142"/>
    <mergeCell ref="A125:A132"/>
  </mergeCells>
  <conditionalFormatting sqref="D6:D7">
    <cfRule type="cellIs" dxfId="40" priority="1" operator="greaterThan">
      <formula>5</formula>
    </cfRule>
  </conditionalFormatting>
  <conditionalFormatting sqref="D3:D5 D47:D53 D64:D66 D74:D100 D8:D12">
    <cfRule type="cellIs" dxfId="39" priority="9" operator="greaterThan">
      <formula>5</formula>
    </cfRule>
  </conditionalFormatting>
  <conditionalFormatting sqref="D11:D13 D101:D103 D107:D109">
    <cfRule type="cellIs" dxfId="38" priority="8" operator="greaterThan">
      <formula>10</formula>
    </cfRule>
  </conditionalFormatting>
  <conditionalFormatting sqref="D54:D61 D67:D71 D110:D147 D14 D21:D28 D33:D35">
    <cfRule type="cellIs" dxfId="37" priority="7" operator="greaterThan">
      <formula>15</formula>
    </cfRule>
  </conditionalFormatting>
  <conditionalFormatting sqref="D36:D46 D148:D164">
    <cfRule type="cellIs" dxfId="36" priority="6" operator="greaterThan">
      <formula>20</formula>
    </cfRule>
  </conditionalFormatting>
  <conditionalFormatting sqref="D104:D106">
    <cfRule type="cellIs" dxfId="35" priority="4" operator="greaterThan">
      <formula>10</formula>
    </cfRule>
  </conditionalFormatting>
  <conditionalFormatting sqref="D14:D30">
    <cfRule type="cellIs" dxfId="34" priority="3" operator="greaterThan">
      <formula>15</formula>
    </cfRule>
  </conditionalFormatting>
  <conditionalFormatting sqref="D13">
    <cfRule type="cellIs" dxfId="33" priority="2" operator="greaterThan">
      <formula>5</formula>
    </cfRule>
  </conditionalFormatting>
  <pageMargins left="0.7" right="0.7" top="0.75" bottom="0.75" header="0.3" footer="0.3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I165"/>
  <sheetViews>
    <sheetView view="pageBreakPreview" zoomScale="85" zoomScaleSheetLayoutView="85" workbookViewId="0">
      <selection activeCell="J1" sqref="J1"/>
    </sheetView>
  </sheetViews>
  <sheetFormatPr baseColWidth="10" defaultRowHeight="15" outlineLevelRow="1" x14ac:dyDescent="0.25"/>
  <cols>
    <col min="1" max="1" width="21.7109375" style="1" bestFit="1" customWidth="1"/>
    <col min="2" max="2" width="17.28515625" style="29" bestFit="1" customWidth="1"/>
    <col min="3" max="3" width="11.85546875" style="32" customWidth="1"/>
    <col min="4" max="4" width="15.42578125" style="1" customWidth="1"/>
    <col min="5" max="5" width="14.85546875" style="1" bestFit="1" customWidth="1"/>
    <col min="6" max="6" width="11" style="1" customWidth="1"/>
    <col min="7" max="7" width="12" style="1" customWidth="1"/>
    <col min="8" max="8" width="12.140625" style="1" customWidth="1"/>
    <col min="9" max="9" width="21.85546875" style="34" bestFit="1" customWidth="1"/>
    <col min="10" max="16384" width="11.42578125" style="1"/>
  </cols>
  <sheetData>
    <row r="1" spans="1:9" ht="20.25" x14ac:dyDescent="0.3">
      <c r="A1" s="182" t="s">
        <v>30</v>
      </c>
      <c r="B1" s="182"/>
      <c r="C1" s="182"/>
      <c r="D1" s="182"/>
      <c r="E1" s="167">
        <f>Mardi!E1+1</f>
        <v>42004</v>
      </c>
      <c r="F1" s="168"/>
      <c r="G1" s="168"/>
      <c r="H1" s="220"/>
    </row>
    <row r="2" spans="1:9" ht="15.75" thickBot="1" x14ac:dyDescent="0.3">
      <c r="A2" s="78"/>
      <c r="B2" s="40" t="s">
        <v>29</v>
      </c>
      <c r="C2" s="41" t="s">
        <v>1</v>
      </c>
      <c r="D2" s="42" t="s">
        <v>2</v>
      </c>
      <c r="E2" s="42" t="s">
        <v>3</v>
      </c>
      <c r="F2" s="42" t="s">
        <v>4</v>
      </c>
      <c r="G2" s="42" t="s">
        <v>5</v>
      </c>
      <c r="H2" s="23" t="s">
        <v>6</v>
      </c>
      <c r="I2" s="36"/>
    </row>
    <row r="3" spans="1:9" ht="15.75" hidden="1" customHeight="1" outlineLevel="1" x14ac:dyDescent="0.25">
      <c r="A3" s="186" t="s">
        <v>0</v>
      </c>
      <c r="B3" s="28"/>
      <c r="C3" s="12"/>
      <c r="D3" s="2"/>
      <c r="E3" s="2"/>
      <c r="F3" s="2"/>
      <c r="G3" s="2"/>
      <c r="H3" s="2"/>
      <c r="I3" s="145"/>
    </row>
    <row r="4" spans="1:9" ht="15.75" hidden="1" customHeight="1" outlineLevel="1" x14ac:dyDescent="0.25">
      <c r="A4" s="172"/>
      <c r="B4" s="28"/>
      <c r="C4" s="12"/>
      <c r="D4" s="2"/>
      <c r="E4" s="2"/>
      <c r="F4" s="2"/>
      <c r="G4" s="2"/>
      <c r="H4" s="2"/>
      <c r="I4" s="255"/>
    </row>
    <row r="5" spans="1:9" ht="15.75" customHeight="1" collapsed="1" x14ac:dyDescent="0.25">
      <c r="A5" s="172"/>
      <c r="B5" s="28" t="s">
        <v>312</v>
      </c>
      <c r="C5" s="12" t="s">
        <v>313</v>
      </c>
      <c r="D5" s="2">
        <v>4.7448639869689941</v>
      </c>
      <c r="E5" s="2">
        <v>71.841171264648437</v>
      </c>
      <c r="F5" s="2">
        <v>0.52853000164031982</v>
      </c>
      <c r="G5" s="2">
        <v>2.2060480117797852</v>
      </c>
      <c r="H5" s="19">
        <v>23.958229064941406</v>
      </c>
      <c r="I5" s="256" t="s">
        <v>154</v>
      </c>
    </row>
    <row r="6" spans="1:9" ht="15.75" customHeight="1" x14ac:dyDescent="0.25">
      <c r="A6" s="206" t="s">
        <v>49</v>
      </c>
      <c r="B6" s="28" t="s">
        <v>314</v>
      </c>
      <c r="C6" s="12" t="s">
        <v>315</v>
      </c>
      <c r="D6" s="2">
        <v>3.2762351036071777</v>
      </c>
      <c r="E6" s="2">
        <v>72.248565673828125</v>
      </c>
      <c r="F6" s="2">
        <v>0.81441599130630493</v>
      </c>
      <c r="G6" s="2">
        <v>3.9646170139312744</v>
      </c>
      <c r="H6" s="19">
        <v>20.542116165161133</v>
      </c>
      <c r="I6" s="257"/>
    </row>
    <row r="7" spans="1:9" ht="15.75" customHeight="1" thickBot="1" x14ac:dyDescent="0.3">
      <c r="A7" s="206"/>
      <c r="B7" s="28" t="s">
        <v>316</v>
      </c>
      <c r="C7" s="12" t="s">
        <v>317</v>
      </c>
      <c r="D7" s="2">
        <v>4.2136940956115723</v>
      </c>
      <c r="E7" s="2">
        <v>74.23443603515625</v>
      </c>
      <c r="F7" s="2">
        <v>2.1466619968414307</v>
      </c>
      <c r="G7" s="2">
        <v>10.23677921295166</v>
      </c>
      <c r="H7" s="19">
        <v>20.970094680786133</v>
      </c>
      <c r="I7" s="258"/>
    </row>
    <row r="8" spans="1:9" ht="15.75" customHeight="1" x14ac:dyDescent="0.25">
      <c r="A8" s="253" t="s">
        <v>48</v>
      </c>
      <c r="B8" s="28" t="s">
        <v>270</v>
      </c>
      <c r="C8" s="12" t="s">
        <v>271</v>
      </c>
      <c r="D8" s="3">
        <v>4.9986248016357422</v>
      </c>
      <c r="E8" s="15">
        <v>72.471572875976563</v>
      </c>
      <c r="F8" s="15">
        <v>0.82933902740478516</v>
      </c>
      <c r="G8" s="15">
        <v>3.7353971004486084</v>
      </c>
      <c r="H8" s="15">
        <v>22.202169418334961</v>
      </c>
      <c r="I8" s="38"/>
    </row>
    <row r="9" spans="1:9" ht="15.75" customHeight="1" x14ac:dyDescent="0.25">
      <c r="A9" s="253"/>
      <c r="B9" s="28" t="s">
        <v>272</v>
      </c>
      <c r="C9" s="12" t="s">
        <v>273</v>
      </c>
      <c r="D9" s="2">
        <v>5.4377670288085937</v>
      </c>
      <c r="E9" s="2">
        <v>72.886642456054688</v>
      </c>
      <c r="F9" s="2">
        <v>1.5898250341415405</v>
      </c>
      <c r="G9" s="2">
        <v>7.4944782257080078</v>
      </c>
      <c r="H9" s="2">
        <v>21.213277816772461</v>
      </c>
      <c r="I9" s="35"/>
    </row>
    <row r="10" spans="1:9" ht="15.75" customHeight="1" x14ac:dyDescent="0.25">
      <c r="A10" s="253"/>
      <c r="B10" s="28" t="s">
        <v>274</v>
      </c>
      <c r="C10" s="12" t="s">
        <v>275</v>
      </c>
      <c r="D10" s="2">
        <v>5.2106418609619141</v>
      </c>
      <c r="E10" s="2">
        <v>73.675552368164062</v>
      </c>
      <c r="F10" s="2">
        <v>1.8660819530487061</v>
      </c>
      <c r="G10" s="2">
        <v>8.7623348236083984</v>
      </c>
      <c r="H10" s="2">
        <v>21.296625137329102</v>
      </c>
      <c r="I10" s="35"/>
    </row>
    <row r="11" spans="1:9" ht="15.75" customHeight="1" x14ac:dyDescent="0.25">
      <c r="A11" s="253"/>
      <c r="B11" s="28" t="s">
        <v>276</v>
      </c>
      <c r="C11" s="12" t="s">
        <v>277</v>
      </c>
      <c r="D11" s="2">
        <v>6.3834519386291504</v>
      </c>
      <c r="E11" s="2">
        <v>71.482131958007812</v>
      </c>
      <c r="F11" s="2">
        <v>0.78115701675415039</v>
      </c>
      <c r="G11" s="2">
        <v>3.7059450149536133</v>
      </c>
      <c r="H11" s="2">
        <v>21.078489303588867</v>
      </c>
      <c r="I11" s="35"/>
    </row>
    <row r="12" spans="1:9" ht="15.75" customHeight="1" x14ac:dyDescent="0.25">
      <c r="A12" s="253"/>
      <c r="B12" s="28" t="s">
        <v>278</v>
      </c>
      <c r="C12" s="12" t="s">
        <v>279</v>
      </c>
      <c r="D12" s="2">
        <v>7.9759659767150879</v>
      </c>
      <c r="E12" s="2">
        <v>70.971954345703125</v>
      </c>
      <c r="F12" s="2">
        <v>2.0657699108123779</v>
      </c>
      <c r="G12" s="2">
        <v>10.164520263671875</v>
      </c>
      <c r="H12" s="2">
        <v>20.323341369628906</v>
      </c>
      <c r="I12" s="139"/>
    </row>
    <row r="13" spans="1:9" ht="17.25" customHeight="1" thickBot="1" x14ac:dyDescent="0.3">
      <c r="A13" s="254"/>
      <c r="B13" s="28" t="s">
        <v>280</v>
      </c>
      <c r="C13" s="12" t="s">
        <v>281</v>
      </c>
      <c r="D13" s="2">
        <v>6.2204899787902832</v>
      </c>
      <c r="E13" s="2">
        <v>72.821334838867187</v>
      </c>
      <c r="F13" s="2">
        <v>1.8700770139694214</v>
      </c>
      <c r="G13" s="2">
        <v>9.2154760360717773</v>
      </c>
      <c r="H13" s="2">
        <v>20.292789459228516</v>
      </c>
      <c r="I13" s="129"/>
    </row>
    <row r="14" spans="1:9" ht="17.25" customHeight="1" thickBot="1" x14ac:dyDescent="0.3">
      <c r="A14" s="169" t="s">
        <v>7</v>
      </c>
      <c r="B14" s="169"/>
      <c r="C14" s="51"/>
      <c r="D14" s="52">
        <f>AVERAGE(D3:D13)</f>
        <v>5.3846371968587237</v>
      </c>
      <c r="E14" s="52">
        <f>AVERAGE(E3:E13)</f>
        <v>72.514817979600693</v>
      </c>
      <c r="F14" s="52">
        <f>AVERAGE(F3:F13)</f>
        <v>1.3879842162132263</v>
      </c>
      <c r="G14" s="52">
        <f>AVERAGE(G3:G13)</f>
        <v>6.6095106336805554</v>
      </c>
      <c r="H14" s="53">
        <f>AVERAGE(H3:H13)</f>
        <v>21.319681379530167</v>
      </c>
      <c r="I14" s="144"/>
    </row>
    <row r="15" spans="1:9" ht="17.25" hidden="1" customHeight="1" outlineLevel="1" x14ac:dyDescent="0.25">
      <c r="A15" s="186" t="s">
        <v>8</v>
      </c>
      <c r="B15" s="62"/>
      <c r="C15" s="12"/>
      <c r="D15" s="4"/>
      <c r="E15" s="4"/>
      <c r="F15" s="4"/>
      <c r="G15" s="4"/>
      <c r="H15" s="4"/>
      <c r="I15" s="145"/>
    </row>
    <row r="16" spans="1:9" ht="17.25" hidden="1" customHeight="1" outlineLevel="1" x14ac:dyDescent="0.25">
      <c r="A16" s="172"/>
      <c r="B16" s="28"/>
      <c r="C16" s="12"/>
      <c r="D16" s="3"/>
      <c r="E16" s="15"/>
      <c r="F16" s="15"/>
      <c r="G16" s="15"/>
      <c r="H16" s="15"/>
      <c r="I16" s="145"/>
    </row>
    <row r="17" spans="1:9" ht="17.25" hidden="1" customHeight="1" outlineLevel="1" x14ac:dyDescent="0.25">
      <c r="A17" s="172"/>
      <c r="B17" s="28"/>
      <c r="C17" s="12"/>
      <c r="D17" s="8"/>
      <c r="E17" s="8"/>
      <c r="F17" s="8"/>
      <c r="G17" s="8"/>
      <c r="H17" s="8"/>
      <c r="I17" s="145"/>
    </row>
    <row r="18" spans="1:9" ht="17.25" hidden="1" customHeight="1" outlineLevel="1" x14ac:dyDescent="0.25">
      <c r="A18" s="172"/>
      <c r="B18" s="28"/>
      <c r="C18" s="12"/>
      <c r="D18" s="8"/>
      <c r="E18" s="8"/>
      <c r="F18" s="8"/>
      <c r="G18" s="8"/>
      <c r="H18" s="8"/>
      <c r="I18" s="145"/>
    </row>
    <row r="19" spans="1:9" s="65" customFormat="1" ht="17.25" hidden="1" customHeight="1" outlineLevel="1" x14ac:dyDescent="0.25">
      <c r="A19" s="172"/>
      <c r="B19" s="28"/>
      <c r="C19" s="12"/>
      <c r="D19" s="2"/>
      <c r="E19" s="2"/>
      <c r="F19" s="2"/>
      <c r="G19" s="2"/>
      <c r="H19" s="2"/>
      <c r="I19" s="129"/>
    </row>
    <row r="20" spans="1:9" s="65" customFormat="1" ht="17.25" customHeight="1" collapsed="1" x14ac:dyDescent="0.25">
      <c r="A20" s="172"/>
      <c r="B20" s="28" t="s">
        <v>282</v>
      </c>
      <c r="C20" s="12" t="s">
        <v>283</v>
      </c>
      <c r="D20" s="2">
        <v>13.572223663330078</v>
      </c>
      <c r="E20" s="2">
        <v>65.596603393554687</v>
      </c>
      <c r="F20" s="2">
        <v>2.1552228927612305</v>
      </c>
      <c r="G20" s="2">
        <v>10.265896797180176</v>
      </c>
      <c r="H20" s="19">
        <v>20.994003295898437</v>
      </c>
      <c r="I20" s="256" t="s">
        <v>154</v>
      </c>
    </row>
    <row r="21" spans="1:9" s="65" customFormat="1" ht="17.25" customHeight="1" x14ac:dyDescent="0.25">
      <c r="A21" s="172"/>
      <c r="B21" s="28" t="s">
        <v>284</v>
      </c>
      <c r="C21" s="12" t="s">
        <v>285</v>
      </c>
      <c r="D21" s="2">
        <v>13.845855712890625</v>
      </c>
      <c r="E21" s="2">
        <v>65.493637084960938</v>
      </c>
      <c r="F21" s="2">
        <v>3.015131950378418</v>
      </c>
      <c r="G21" s="2">
        <v>15.205108642578125</v>
      </c>
      <c r="H21" s="19">
        <v>19.829732894897461</v>
      </c>
      <c r="I21" s="257"/>
    </row>
    <row r="22" spans="1:9" s="65" customFormat="1" ht="17.25" customHeight="1" x14ac:dyDescent="0.25">
      <c r="A22" s="172"/>
      <c r="B22" s="28" t="s">
        <v>286</v>
      </c>
      <c r="C22" s="12" t="s">
        <v>287</v>
      </c>
      <c r="D22" s="4">
        <v>14.318179130554199</v>
      </c>
      <c r="E22" s="4">
        <v>65.122642517089844</v>
      </c>
      <c r="F22" s="4">
        <v>3.3488249778747559</v>
      </c>
      <c r="G22" s="4">
        <v>16.667242050170898</v>
      </c>
      <c r="H22" s="249">
        <v>20.092256546020508</v>
      </c>
      <c r="I22" s="257"/>
    </row>
    <row r="23" spans="1:9" s="65" customFormat="1" ht="17.25" customHeight="1" thickBot="1" x14ac:dyDescent="0.3">
      <c r="A23" s="172"/>
      <c r="B23" s="28" t="s">
        <v>288</v>
      </c>
      <c r="C23" s="12" t="s">
        <v>289</v>
      </c>
      <c r="D23" s="2">
        <v>11.287858009338379</v>
      </c>
      <c r="E23" s="2">
        <v>68.001365661621094</v>
      </c>
      <c r="F23" s="2">
        <v>2.7365078926086426</v>
      </c>
      <c r="G23" s="2">
        <v>13.222756385803223</v>
      </c>
      <c r="H23" s="19">
        <v>20.695440292358398</v>
      </c>
      <c r="I23" s="258"/>
    </row>
    <row r="24" spans="1:9" ht="16.5" customHeight="1" thickBot="1" x14ac:dyDescent="0.3">
      <c r="A24" s="172"/>
      <c r="B24" s="28" t="s">
        <v>290</v>
      </c>
      <c r="C24" s="12" t="s">
        <v>291</v>
      </c>
      <c r="D24" s="4">
        <v>9.0008535385131836</v>
      </c>
      <c r="E24" s="5">
        <v>69.873443603515625</v>
      </c>
      <c r="F24" s="5">
        <v>1.8810629844665527</v>
      </c>
      <c r="G24" s="5">
        <v>8.6540489196777344</v>
      </c>
      <c r="H24" s="5">
        <v>21.736213684082031</v>
      </c>
      <c r="I24" s="260" t="s">
        <v>360</v>
      </c>
    </row>
    <row r="25" spans="1:9" ht="16.5" customHeight="1" thickBot="1" x14ac:dyDescent="0.3">
      <c r="A25" s="212"/>
      <c r="B25" s="28" t="s">
        <v>292</v>
      </c>
      <c r="C25" s="12" t="s">
        <v>293</v>
      </c>
      <c r="D25" s="5">
        <v>9.6599388122558594</v>
      </c>
      <c r="E25" s="13">
        <v>69.714935302734375</v>
      </c>
      <c r="F25" s="13">
        <v>2.8043179512023926</v>
      </c>
      <c r="G25" s="13">
        <v>14.171384811401367</v>
      </c>
      <c r="H25" s="165">
        <v>19.788599014282227</v>
      </c>
      <c r="I25" s="260" t="s">
        <v>155</v>
      </c>
    </row>
    <row r="26" spans="1:9" ht="15.75" customHeight="1" x14ac:dyDescent="0.25">
      <c r="A26" s="186" t="s">
        <v>50</v>
      </c>
      <c r="B26" s="28" t="s">
        <v>258</v>
      </c>
      <c r="C26" s="12" t="s">
        <v>259</v>
      </c>
      <c r="D26" s="5">
        <v>8.1268367767333984</v>
      </c>
      <c r="E26" s="13">
        <v>70.477424621582031</v>
      </c>
      <c r="F26" s="13">
        <v>1.5835989713668823</v>
      </c>
      <c r="G26" s="13">
        <v>7.3026390075683594</v>
      </c>
      <c r="H26" s="165">
        <v>21.685291290283203</v>
      </c>
      <c r="I26" s="259"/>
    </row>
    <row r="27" spans="1:9" ht="15.75" customHeight="1" x14ac:dyDescent="0.25">
      <c r="A27" s="172"/>
      <c r="B27" s="28" t="s">
        <v>260</v>
      </c>
      <c r="C27" s="12" t="s">
        <v>261</v>
      </c>
      <c r="D27" s="5">
        <v>13.345367431640625</v>
      </c>
      <c r="E27" s="13">
        <v>66.149818420410156</v>
      </c>
      <c r="F27" s="13">
        <v>2.5836069583892822</v>
      </c>
      <c r="G27" s="13">
        <v>12.862838745117188</v>
      </c>
      <c r="H27" s="165">
        <v>20.085826873779297</v>
      </c>
      <c r="I27" s="145"/>
    </row>
    <row r="28" spans="1:9" ht="15.75" customHeight="1" x14ac:dyDescent="0.25">
      <c r="A28" s="172"/>
      <c r="B28" s="28" t="s">
        <v>262</v>
      </c>
      <c r="C28" s="12" t="s">
        <v>263</v>
      </c>
      <c r="D28" s="5">
        <v>16.907726287841797</v>
      </c>
      <c r="E28" s="13">
        <v>63.814746856689453</v>
      </c>
      <c r="F28" s="13">
        <v>2.9518229961395264</v>
      </c>
      <c r="G28" s="13">
        <v>16.135002136230469</v>
      </c>
      <c r="H28" s="70">
        <v>18.294532775878906</v>
      </c>
      <c r="I28" s="38"/>
    </row>
    <row r="29" spans="1:9" ht="15.75" customHeight="1" x14ac:dyDescent="0.25">
      <c r="A29" s="172"/>
      <c r="B29" s="28" t="s">
        <v>264</v>
      </c>
      <c r="C29" s="12" t="s">
        <v>265</v>
      </c>
      <c r="D29" s="5">
        <v>15.174094200134277</v>
      </c>
      <c r="E29" s="13">
        <v>65.68560791015625</v>
      </c>
      <c r="F29" s="13">
        <v>3.3905129432678223</v>
      </c>
      <c r="G29" s="13">
        <v>18.296358108520508</v>
      </c>
      <c r="H29" s="70">
        <v>18.531082153320313</v>
      </c>
      <c r="I29" s="123"/>
    </row>
    <row r="30" spans="1:9" ht="17.25" customHeight="1" thickBot="1" x14ac:dyDescent="0.3">
      <c r="A30" s="212"/>
      <c r="B30" s="28" t="s">
        <v>266</v>
      </c>
      <c r="C30" s="12" t="s">
        <v>267</v>
      </c>
      <c r="D30" s="8">
        <v>16.547618865966797</v>
      </c>
      <c r="E30" s="8">
        <v>64.165657043457031</v>
      </c>
      <c r="F30" s="8">
        <v>2.9897620677947998</v>
      </c>
      <c r="G30" s="8">
        <v>16.097568511962891</v>
      </c>
      <c r="H30" s="8">
        <v>18.57275390625</v>
      </c>
      <c r="I30" s="28"/>
    </row>
    <row r="31" spans="1:9" ht="17.25" customHeight="1" x14ac:dyDescent="0.25">
      <c r="A31" s="213" t="s">
        <v>43</v>
      </c>
      <c r="B31" s="28" t="s">
        <v>268</v>
      </c>
      <c r="C31" s="12" t="s">
        <v>269</v>
      </c>
      <c r="D31" s="8">
        <v>15.21324634552002</v>
      </c>
      <c r="E31" s="8">
        <v>65.613006591796875</v>
      </c>
      <c r="F31" s="8">
        <v>3.1885249614715576</v>
      </c>
      <c r="G31" s="8">
        <v>17.288972854614258</v>
      </c>
      <c r="H31" s="8">
        <v>18.442533493041992</v>
      </c>
      <c r="I31" s="28"/>
    </row>
    <row r="32" spans="1:9" ht="17.25" hidden="1" customHeight="1" outlineLevel="1" x14ac:dyDescent="0.25">
      <c r="A32" s="214"/>
      <c r="B32" s="77"/>
      <c r="C32" s="46"/>
      <c r="D32" s="2"/>
      <c r="E32" s="2"/>
      <c r="F32" s="2"/>
      <c r="G32" s="2"/>
      <c r="H32" s="86"/>
      <c r="I32" s="76"/>
    </row>
    <row r="33" spans="1:9" ht="17.25" hidden="1" customHeight="1" outlineLevel="1" x14ac:dyDescent="0.25">
      <c r="A33" s="214"/>
      <c r="B33" s="76"/>
      <c r="C33" s="12"/>
      <c r="D33" s="2"/>
      <c r="E33" s="2"/>
      <c r="F33" s="2"/>
      <c r="G33" s="2"/>
      <c r="H33" s="86"/>
      <c r="I33" s="76"/>
    </row>
    <row r="34" spans="1:9" ht="17.25" hidden="1" customHeight="1" outlineLevel="1" x14ac:dyDescent="0.25">
      <c r="A34" s="214"/>
      <c r="B34" s="76"/>
      <c r="C34" s="12"/>
      <c r="D34" s="8"/>
      <c r="E34" s="8"/>
      <c r="F34" s="8"/>
      <c r="G34" s="8"/>
      <c r="H34" s="95"/>
      <c r="I34" s="76"/>
    </row>
    <row r="35" spans="1:9" ht="17.25" hidden="1" customHeight="1" outlineLevel="1" thickBot="1" x14ac:dyDescent="0.3">
      <c r="A35" s="215"/>
      <c r="B35" s="97"/>
      <c r="C35" s="87"/>
      <c r="D35" s="88"/>
      <c r="E35" s="88"/>
      <c r="F35" s="88"/>
      <c r="G35" s="88"/>
      <c r="H35" s="89"/>
      <c r="I35" s="76"/>
    </row>
    <row r="36" spans="1:9" ht="17.25" customHeight="1" collapsed="1" thickBot="1" x14ac:dyDescent="0.3">
      <c r="A36" s="169" t="s">
        <v>7</v>
      </c>
      <c r="B36" s="169"/>
      <c r="C36" s="51"/>
      <c r="D36" s="52">
        <f>AVERAGE(D15:D35)</f>
        <v>13.083316564559937</v>
      </c>
      <c r="E36" s="52">
        <f>AVERAGE(E15:E35)</f>
        <v>66.642407417297363</v>
      </c>
      <c r="F36" s="52">
        <f>AVERAGE(F15:F35)</f>
        <v>2.7190747956434884</v>
      </c>
      <c r="G36" s="52">
        <f>AVERAGE(G15:G35)</f>
        <v>13.847484747568766</v>
      </c>
      <c r="H36" s="53">
        <f>AVERAGE(H15:H35)</f>
        <v>19.895688851674397</v>
      </c>
      <c r="I36" s="127"/>
    </row>
    <row r="37" spans="1:9" ht="17.25" customHeight="1" x14ac:dyDescent="0.25">
      <c r="A37" s="217" t="s">
        <v>9</v>
      </c>
      <c r="B37" s="62" t="s">
        <v>304</v>
      </c>
      <c r="C37" s="12" t="s">
        <v>305</v>
      </c>
      <c r="D37" s="4">
        <v>11.78115177154541</v>
      </c>
      <c r="E37" s="4">
        <v>68.374183654785156</v>
      </c>
      <c r="F37" s="4">
        <v>2.5264639854431152</v>
      </c>
      <c r="G37" s="4">
        <v>12.783078193664551</v>
      </c>
      <c r="H37" s="249">
        <v>19.764129638671875</v>
      </c>
      <c r="I37" s="261" t="s">
        <v>155</v>
      </c>
    </row>
    <row r="38" spans="1:9" ht="17.25" customHeight="1" thickBot="1" x14ac:dyDescent="0.3">
      <c r="A38" s="218"/>
      <c r="B38" s="28" t="s">
        <v>306</v>
      </c>
      <c r="C38" s="12" t="s">
        <v>307</v>
      </c>
      <c r="D38" s="4">
        <v>11.295792579650879</v>
      </c>
      <c r="E38" s="4">
        <v>68.630973815917969</v>
      </c>
      <c r="F38" s="4">
        <v>2.0671548843383789</v>
      </c>
      <c r="G38" s="4">
        <v>9.6946229934692383</v>
      </c>
      <c r="H38" s="249">
        <v>21.322698593139648</v>
      </c>
      <c r="I38" s="262"/>
    </row>
    <row r="39" spans="1:9" ht="17.25" customHeight="1" x14ac:dyDescent="0.25">
      <c r="A39" s="218"/>
      <c r="B39" s="28" t="s">
        <v>308</v>
      </c>
      <c r="C39" s="12" t="s">
        <v>309</v>
      </c>
      <c r="D39" s="4">
        <v>21.652727127075195</v>
      </c>
      <c r="E39" s="4">
        <v>59.828777313232422</v>
      </c>
      <c r="F39" s="4">
        <v>3.5720338821411133</v>
      </c>
      <c r="G39" s="4">
        <v>20.255311965942383</v>
      </c>
      <c r="H39" s="4">
        <v>17.635049819946289</v>
      </c>
      <c r="I39" s="252"/>
    </row>
    <row r="40" spans="1:9" ht="15.75" customHeight="1" x14ac:dyDescent="0.25">
      <c r="A40" s="218"/>
      <c r="B40" s="28" t="s">
        <v>310</v>
      </c>
      <c r="C40" s="12" t="s">
        <v>311</v>
      </c>
      <c r="D40" s="4">
        <v>18.400783538818359</v>
      </c>
      <c r="E40" s="4">
        <v>63.065544128417969</v>
      </c>
      <c r="F40" s="4">
        <v>2.9323830604553223</v>
      </c>
      <c r="G40" s="4">
        <v>17.080600738525391</v>
      </c>
      <c r="H40" s="4">
        <v>17.167911529541016</v>
      </c>
      <c r="I40" s="64"/>
    </row>
    <row r="41" spans="1:9" ht="15.75" hidden="1" customHeight="1" outlineLevel="1" x14ac:dyDescent="0.25">
      <c r="A41" s="218"/>
      <c r="B41" s="28"/>
      <c r="C41" s="12"/>
      <c r="D41" s="4"/>
      <c r="E41" s="4"/>
      <c r="F41" s="4"/>
      <c r="G41" s="4"/>
      <c r="H41" s="4"/>
      <c r="I41" s="64"/>
    </row>
    <row r="42" spans="1:9" ht="15.75" hidden="1" customHeight="1" outlineLevel="1" thickBot="1" x14ac:dyDescent="0.3">
      <c r="A42" s="219"/>
      <c r="B42" s="28"/>
      <c r="C42" s="12"/>
      <c r="D42" s="9"/>
      <c r="E42" s="9"/>
      <c r="F42" s="9"/>
      <c r="G42" s="9"/>
      <c r="H42" s="9"/>
      <c r="I42" s="64"/>
    </row>
    <row r="43" spans="1:9" ht="15.75" hidden="1" customHeight="1" outlineLevel="1" x14ac:dyDescent="0.25">
      <c r="A43" s="216" t="s">
        <v>51</v>
      </c>
      <c r="B43" s="28"/>
      <c r="C43" s="12"/>
      <c r="D43" s="4"/>
      <c r="E43" s="4"/>
      <c r="F43" s="4"/>
      <c r="G43" s="4"/>
      <c r="H43" s="4"/>
      <c r="I43" s="64"/>
    </row>
    <row r="44" spans="1:9" ht="15.75" hidden="1" customHeight="1" outlineLevel="1" x14ac:dyDescent="0.25">
      <c r="A44" s="214"/>
      <c r="B44" s="77"/>
      <c r="C44" s="46"/>
      <c r="D44" s="47"/>
      <c r="E44" s="47"/>
      <c r="F44" s="47"/>
      <c r="G44" s="47"/>
      <c r="H44" s="128"/>
      <c r="I44" s="90"/>
    </row>
    <row r="45" spans="1:9" ht="15.75" hidden="1" outlineLevel="1" x14ac:dyDescent="0.25">
      <c r="A45" s="214"/>
      <c r="B45" s="76"/>
      <c r="C45" s="12"/>
      <c r="D45" s="4"/>
      <c r="E45" s="4"/>
      <c r="F45" s="4"/>
      <c r="G45" s="4"/>
      <c r="H45" s="96"/>
      <c r="I45" s="73"/>
    </row>
    <row r="46" spans="1:9" ht="15.75" hidden="1" customHeight="1" outlineLevel="1" thickBot="1" x14ac:dyDescent="0.3">
      <c r="A46" s="215"/>
      <c r="B46" s="97"/>
      <c r="C46" s="87"/>
      <c r="D46" s="99"/>
      <c r="E46" s="99"/>
      <c r="F46" s="99"/>
      <c r="G46" s="99"/>
      <c r="H46" s="100"/>
      <c r="I46" s="74"/>
    </row>
    <row r="47" spans="1:9" ht="15.75" customHeight="1" collapsed="1" thickBot="1" x14ac:dyDescent="0.3">
      <c r="A47" s="221" t="s">
        <v>7</v>
      </c>
      <c r="B47" s="222"/>
      <c r="C47" s="51"/>
      <c r="D47" s="52">
        <f>AVERAGE(D37:D38,D43)</f>
        <v>11.538472175598145</v>
      </c>
      <c r="E47" s="52">
        <f>AVERAGE(E37:E46)</f>
        <v>64.974869728088379</v>
      </c>
      <c r="F47" s="52">
        <f>AVERAGE(F37:F46)</f>
        <v>2.7745089530944824</v>
      </c>
      <c r="G47" s="52">
        <f>AVERAGE(G37:G46)</f>
        <v>14.953403472900391</v>
      </c>
      <c r="H47" s="53">
        <f>AVERAGE(H37:H46)</f>
        <v>18.972447395324707</v>
      </c>
      <c r="I47" s="35"/>
    </row>
    <row r="48" spans="1:9" ht="15.75" customHeight="1" x14ac:dyDescent="0.25">
      <c r="A48" s="223" t="s">
        <v>22</v>
      </c>
      <c r="B48" s="98" t="s">
        <v>318</v>
      </c>
      <c r="C48" s="85" t="s">
        <v>319</v>
      </c>
      <c r="D48" s="93">
        <v>3.8420701026916504</v>
      </c>
      <c r="E48" s="93">
        <v>74.211906433105469</v>
      </c>
      <c r="F48" s="93">
        <v>0.13967500627040863</v>
      </c>
      <c r="G48" s="93">
        <v>0.66048699617385864</v>
      </c>
      <c r="H48" s="94">
        <v>21.147336959838867</v>
      </c>
      <c r="I48" s="74"/>
    </row>
    <row r="49" spans="1:9" ht="15.75" customHeight="1" collapsed="1" x14ac:dyDescent="0.25">
      <c r="A49" s="224"/>
      <c r="B49" s="76" t="s">
        <v>320</v>
      </c>
      <c r="C49" s="12" t="s">
        <v>321</v>
      </c>
      <c r="D49" s="4">
        <v>7.4322628974914551</v>
      </c>
      <c r="E49" s="4">
        <v>71.747413635253906</v>
      </c>
      <c r="F49" s="4">
        <v>1.5170799493789673</v>
      </c>
      <c r="G49" s="4">
        <v>7.5087070465087891</v>
      </c>
      <c r="H49" s="96">
        <v>20.204273223876953</v>
      </c>
      <c r="I49" s="73"/>
    </row>
    <row r="50" spans="1:9" ht="15.75" customHeight="1" thickBot="1" x14ac:dyDescent="0.3">
      <c r="A50" s="224"/>
      <c r="B50" s="76" t="s">
        <v>322</v>
      </c>
      <c r="C50" s="12" t="s">
        <v>323</v>
      </c>
      <c r="D50" s="4">
        <v>6.260498046875</v>
      </c>
      <c r="E50" s="4">
        <v>73.442436218261719</v>
      </c>
      <c r="F50" s="4">
        <v>0.84580498933792114</v>
      </c>
      <c r="G50" s="4">
        <v>4.0256872177124023</v>
      </c>
      <c r="H50" s="96">
        <v>21.010211944580078</v>
      </c>
      <c r="I50" s="73"/>
    </row>
    <row r="51" spans="1:9" ht="15.75" hidden="1" customHeight="1" outlineLevel="1" thickBot="1" x14ac:dyDescent="0.3">
      <c r="A51" s="225"/>
      <c r="B51" s="97"/>
      <c r="C51" s="87"/>
      <c r="D51" s="101"/>
      <c r="E51" s="101"/>
      <c r="F51" s="101"/>
      <c r="G51" s="101"/>
      <c r="H51" s="102"/>
      <c r="I51" s="73"/>
    </row>
    <row r="52" spans="1:9" ht="15.75" customHeight="1" collapsed="1" x14ac:dyDescent="0.25">
      <c r="A52" s="226" t="s">
        <v>19</v>
      </c>
      <c r="B52" s="98" t="s">
        <v>300</v>
      </c>
      <c r="C52" s="85" t="s">
        <v>301</v>
      </c>
      <c r="D52" s="93">
        <v>4.259282112121582</v>
      </c>
      <c r="E52" s="93">
        <v>73.65863037109375</v>
      </c>
      <c r="F52" s="93">
        <v>1.525164008140564</v>
      </c>
      <c r="G52" s="93">
        <v>0</v>
      </c>
      <c r="H52" s="94">
        <v>22.739725112915039</v>
      </c>
      <c r="I52" s="73"/>
    </row>
    <row r="53" spans="1:9" ht="15.75" customHeight="1" thickBot="1" x14ac:dyDescent="0.3">
      <c r="A53" s="227"/>
      <c r="B53" s="97" t="s">
        <v>302</v>
      </c>
      <c r="C53" s="87" t="s">
        <v>303</v>
      </c>
      <c r="D53" s="101">
        <v>4.3963809013366699</v>
      </c>
      <c r="E53" s="101">
        <v>73.659233093261719</v>
      </c>
      <c r="F53" s="101">
        <v>1.8341120481491089</v>
      </c>
      <c r="G53" s="101">
        <v>0</v>
      </c>
      <c r="H53" s="102">
        <v>20.627908706665039</v>
      </c>
      <c r="I53" s="73"/>
    </row>
    <row r="54" spans="1:9" ht="15.75" customHeight="1" thickBot="1" x14ac:dyDescent="0.3">
      <c r="A54" s="169" t="s">
        <v>7</v>
      </c>
      <c r="B54" s="169"/>
      <c r="C54" s="51"/>
      <c r="D54" s="52">
        <f>AVERAGE(D48:D53)</f>
        <v>5.2380988121032717</v>
      </c>
      <c r="E54" s="52">
        <f>AVERAGE(E48:E53)</f>
        <v>73.343923950195318</v>
      </c>
      <c r="F54" s="52">
        <f>AVERAGE(F48:F53)</f>
        <v>1.172367200255394</v>
      </c>
      <c r="G54" s="52">
        <f>AVERAGE(G48:G53)</f>
        <v>2.4389762520790099</v>
      </c>
      <c r="H54" s="53">
        <f>AVERAGE(H48:H53)</f>
        <v>21.145891189575195</v>
      </c>
      <c r="I54" s="36"/>
    </row>
    <row r="55" spans="1:9" ht="16.5" customHeight="1" x14ac:dyDescent="0.25">
      <c r="A55" s="228" t="s">
        <v>18</v>
      </c>
      <c r="B55" s="98" t="s">
        <v>324</v>
      </c>
      <c r="C55" s="85" t="s">
        <v>325</v>
      </c>
      <c r="D55" s="104">
        <v>12.441980361938477</v>
      </c>
      <c r="E55" s="104">
        <v>69.024436950683594</v>
      </c>
      <c r="F55" s="104">
        <v>3.0187408924102783</v>
      </c>
      <c r="G55" s="104">
        <v>16.965456008911133</v>
      </c>
      <c r="H55" s="105">
        <v>17.793458938598633</v>
      </c>
      <c r="I55" s="76"/>
    </row>
    <row r="56" spans="1:9" ht="16.5" customHeight="1" x14ac:dyDescent="0.25">
      <c r="A56" s="229"/>
      <c r="B56" s="76" t="s">
        <v>326</v>
      </c>
      <c r="C56" s="12" t="s">
        <v>327</v>
      </c>
      <c r="D56" s="6">
        <v>8.8783111572265625</v>
      </c>
      <c r="E56" s="6">
        <v>70.875480651855469</v>
      </c>
      <c r="F56" s="6">
        <v>2.0162830352783203</v>
      </c>
      <c r="G56" s="6">
        <v>10.615013122558594</v>
      </c>
      <c r="H56" s="106">
        <v>18.994634628295898</v>
      </c>
      <c r="I56" s="103"/>
    </row>
    <row r="57" spans="1:9" ht="16.5" customHeight="1" thickBot="1" x14ac:dyDescent="0.3">
      <c r="A57" s="229"/>
      <c r="B57" s="76" t="s">
        <v>328</v>
      </c>
      <c r="C57" s="12" t="s">
        <v>329</v>
      </c>
      <c r="D57" s="6">
        <v>12.711117744445801</v>
      </c>
      <c r="E57" s="6">
        <v>68.080192565917969</v>
      </c>
      <c r="F57" s="6">
        <v>2.7177259922027588</v>
      </c>
      <c r="G57" s="6">
        <v>13.603351593017578</v>
      </c>
      <c r="H57" s="106">
        <v>19.978357315063477</v>
      </c>
      <c r="I57" s="92"/>
    </row>
    <row r="58" spans="1:9" ht="15.75" hidden="1" customHeight="1" outlineLevel="1" thickBot="1" x14ac:dyDescent="0.3">
      <c r="A58" s="230"/>
      <c r="B58" s="97"/>
      <c r="C58" s="87"/>
      <c r="D58" s="107"/>
      <c r="E58" s="107"/>
      <c r="F58" s="107"/>
      <c r="G58" s="107"/>
      <c r="H58" s="108"/>
      <c r="I58" s="76"/>
    </row>
    <row r="59" spans="1:9" ht="15.75" customHeight="1" collapsed="1" x14ac:dyDescent="0.25">
      <c r="A59" s="226" t="s">
        <v>20</v>
      </c>
      <c r="B59" s="98" t="s">
        <v>294</v>
      </c>
      <c r="C59" s="85" t="s">
        <v>295</v>
      </c>
      <c r="D59" s="93">
        <v>10.07243824005127</v>
      </c>
      <c r="E59" s="93">
        <v>69.237205505371094</v>
      </c>
      <c r="F59" s="93">
        <v>2.2613379955291748</v>
      </c>
      <c r="G59" s="93">
        <v>11.742271423339844</v>
      </c>
      <c r="H59" s="94">
        <v>19.258092880249023</v>
      </c>
      <c r="I59" s="76"/>
    </row>
    <row r="60" spans="1:9" ht="15.75" customHeight="1" x14ac:dyDescent="0.25">
      <c r="A60" s="231"/>
      <c r="B60" s="76" t="s">
        <v>296</v>
      </c>
      <c r="C60" s="12" t="s">
        <v>297</v>
      </c>
      <c r="D60" s="4">
        <v>11.693520545959473</v>
      </c>
      <c r="E60" s="4">
        <v>68.369071960449219</v>
      </c>
      <c r="F60" s="4">
        <v>3.0815351009368896</v>
      </c>
      <c r="G60" s="4">
        <v>15.790983200073242</v>
      </c>
      <c r="H60" s="96">
        <v>19.514522552490234</v>
      </c>
      <c r="I60" s="103"/>
    </row>
    <row r="61" spans="1:9" ht="15.75" customHeight="1" thickBot="1" x14ac:dyDescent="0.3">
      <c r="A61" s="227"/>
      <c r="B61" s="97" t="s">
        <v>298</v>
      </c>
      <c r="C61" s="87" t="s">
        <v>299</v>
      </c>
      <c r="D61" s="91">
        <v>9.1071577072143555</v>
      </c>
      <c r="E61" s="91">
        <v>70.618888854980469</v>
      </c>
      <c r="F61" s="91">
        <v>2.8472650051116943</v>
      </c>
      <c r="G61" s="91">
        <v>14.333183288574219</v>
      </c>
      <c r="H61" s="110">
        <v>19.864843368530273</v>
      </c>
      <c r="I61" s="109"/>
    </row>
    <row r="62" spans="1:9" ht="16.5" thickBot="1" x14ac:dyDescent="0.3">
      <c r="A62" s="169" t="s">
        <v>7</v>
      </c>
      <c r="B62" s="169"/>
      <c r="C62" s="51"/>
      <c r="D62" s="52">
        <f>AVERAGE(D55:D61)</f>
        <v>10.817420959472656</v>
      </c>
      <c r="E62" s="52">
        <f>AVERAGE(E55:E61)</f>
        <v>69.367546081542969</v>
      </c>
      <c r="F62" s="52">
        <f>AVERAGE(F55:F61)</f>
        <v>2.657148003578186</v>
      </c>
      <c r="G62" s="52">
        <f>AVERAGE(G55:G61)</f>
        <v>13.841709772745768</v>
      </c>
      <c r="H62" s="53">
        <f>AVERAGE(H55:H61)</f>
        <v>19.23398494720459</v>
      </c>
      <c r="I62" s="83"/>
    </row>
    <row r="63" spans="1:9" ht="15.75" customHeight="1" thickBot="1" x14ac:dyDescent="0.3">
      <c r="A63" s="80" t="s">
        <v>46</v>
      </c>
      <c r="B63" s="111"/>
      <c r="C63" s="112"/>
      <c r="D63" s="113"/>
      <c r="E63" s="113"/>
      <c r="F63" s="113"/>
      <c r="G63" s="113"/>
      <c r="H63" s="114"/>
      <c r="I63" s="73"/>
    </row>
    <row r="64" spans="1:9" ht="16.5" thickBot="1" x14ac:dyDescent="0.3">
      <c r="A64" s="169" t="s">
        <v>7</v>
      </c>
      <c r="B64" s="169"/>
      <c r="C64" s="51"/>
      <c r="D64" s="52" t="e">
        <f>AVERAGE(D63:D63)</f>
        <v>#DIV/0!</v>
      </c>
      <c r="E64" s="52" t="e">
        <f>AVERAGE(E63:E63)</f>
        <v>#DIV/0!</v>
      </c>
      <c r="F64" s="52" t="e">
        <f>AVERAGE(F63:F63)</f>
        <v>#DIV/0!</v>
      </c>
      <c r="G64" s="52" t="e">
        <f>AVERAGE(G63:G63)</f>
        <v>#DIV/0!</v>
      </c>
      <c r="H64" s="53" t="e">
        <f>AVERAGE(H63:H63)</f>
        <v>#DIV/0!</v>
      </c>
      <c r="I64" s="36"/>
    </row>
    <row r="65" spans="1:9" ht="15" customHeight="1" thickBot="1" x14ac:dyDescent="0.3">
      <c r="A65" s="170" t="s">
        <v>17</v>
      </c>
      <c r="B65" s="62" t="s">
        <v>338</v>
      </c>
      <c r="C65" s="12" t="s">
        <v>339</v>
      </c>
      <c r="D65" s="4">
        <v>5.7315769195556641</v>
      </c>
      <c r="E65" s="4">
        <v>72.2459716796875</v>
      </c>
      <c r="F65" s="4">
        <v>1.3932839632034302</v>
      </c>
      <c r="G65" s="4">
        <v>6.2636270523071289</v>
      </c>
      <c r="H65" s="249">
        <v>22.244050979614258</v>
      </c>
      <c r="I65" s="158" t="s">
        <v>155</v>
      </c>
    </row>
    <row r="66" spans="1:9" ht="15" hidden="1" customHeight="1" outlineLevel="1" thickBot="1" x14ac:dyDescent="0.3">
      <c r="A66" s="171"/>
      <c r="B66" s="28"/>
      <c r="C66" s="12"/>
      <c r="D66" s="7"/>
      <c r="E66" s="7"/>
      <c r="F66" s="7"/>
      <c r="G66" s="7"/>
      <c r="H66" s="7"/>
      <c r="I66" s="252"/>
    </row>
    <row r="67" spans="1:9" ht="15" customHeight="1" collapsed="1" thickBot="1" x14ac:dyDescent="0.3">
      <c r="A67" s="169" t="s">
        <v>7</v>
      </c>
      <c r="B67" s="169"/>
      <c r="C67" s="51"/>
      <c r="D67" s="52">
        <f>AVERAGE(D65:D66)</f>
        <v>5.7315769195556641</v>
      </c>
      <c r="E67" s="52">
        <f>AVERAGE(E65:E66)</f>
        <v>72.2459716796875</v>
      </c>
      <c r="F67" s="52">
        <f>AVERAGE(F65:F66)</f>
        <v>1.3932839632034302</v>
      </c>
      <c r="G67" s="52">
        <f>AVERAGE(G65:G66)</f>
        <v>6.2636270523071289</v>
      </c>
      <c r="H67" s="53">
        <f>AVERAGE(H65:H66)</f>
        <v>22.244050979614258</v>
      </c>
      <c r="I67" s="39"/>
    </row>
    <row r="68" spans="1:9" ht="15" customHeight="1" x14ac:dyDescent="0.25">
      <c r="A68" s="199" t="s">
        <v>16</v>
      </c>
      <c r="B68" s="28" t="s">
        <v>330</v>
      </c>
      <c r="C68" s="12" t="s">
        <v>331</v>
      </c>
      <c r="D68" s="2">
        <v>12.401509284973145</v>
      </c>
      <c r="E68" s="2">
        <v>68.085990905761719</v>
      </c>
      <c r="F68" s="2">
        <v>2.6724629402160645</v>
      </c>
      <c r="G68" s="2">
        <v>13.796998977661133</v>
      </c>
      <c r="H68" s="19">
        <v>19.36988639831543</v>
      </c>
      <c r="I68" s="202" t="s">
        <v>156</v>
      </c>
    </row>
    <row r="69" spans="1:9" ht="15" customHeight="1" x14ac:dyDescent="0.25">
      <c r="A69" s="200"/>
      <c r="B69" s="28" t="s">
        <v>332</v>
      </c>
      <c r="C69" s="12" t="s">
        <v>333</v>
      </c>
      <c r="D69" s="2">
        <v>6.2645511627197266</v>
      </c>
      <c r="E69" s="2">
        <v>73.146110534667969</v>
      </c>
      <c r="F69" s="2">
        <v>2.5239219665527344</v>
      </c>
      <c r="G69" s="2">
        <v>12.564083099365234</v>
      </c>
      <c r="H69" s="19">
        <v>20.08839225769043</v>
      </c>
      <c r="I69" s="203"/>
    </row>
    <row r="70" spans="1:9" ht="15" customHeight="1" x14ac:dyDescent="0.25">
      <c r="A70" s="200"/>
      <c r="B70" s="28" t="s">
        <v>334</v>
      </c>
      <c r="C70" s="12" t="s">
        <v>335</v>
      </c>
      <c r="D70" s="2">
        <v>10.703512191772461</v>
      </c>
      <c r="E70" s="2">
        <v>68.804763793945313</v>
      </c>
      <c r="F70" s="2">
        <v>2.7056610584259033</v>
      </c>
      <c r="G70" s="2">
        <v>12.874542236328125</v>
      </c>
      <c r="H70" s="19">
        <v>21.015586853027344</v>
      </c>
      <c r="I70" s="203"/>
    </row>
    <row r="71" spans="1:9" ht="15" customHeight="1" thickBot="1" x14ac:dyDescent="0.3">
      <c r="A71" s="232"/>
      <c r="B71" s="125" t="s">
        <v>336</v>
      </c>
      <c r="C71" s="126" t="s">
        <v>337</v>
      </c>
      <c r="D71" s="146">
        <v>7.806696891784668</v>
      </c>
      <c r="E71" s="146">
        <v>72.413703918457031</v>
      </c>
      <c r="F71" s="146">
        <v>2.3614799976348877</v>
      </c>
      <c r="G71" s="146">
        <v>11.114944458007812</v>
      </c>
      <c r="H71" s="263">
        <v>21.245996475219727</v>
      </c>
      <c r="I71" s="204"/>
    </row>
    <row r="72" spans="1:9" ht="15" customHeight="1" thickBot="1" x14ac:dyDescent="0.3">
      <c r="A72" s="169" t="s">
        <v>7</v>
      </c>
      <c r="B72" s="169"/>
      <c r="C72" s="51"/>
      <c r="D72" s="52">
        <f>AVERAGE(D68:D71)</f>
        <v>9.2940673828125</v>
      </c>
      <c r="E72" s="52">
        <f>AVERAGE(E68:E71)</f>
        <v>70.612642288208008</v>
      </c>
      <c r="F72" s="52">
        <f>AVERAGE(F68:F71)</f>
        <v>2.5658814907073975</v>
      </c>
      <c r="G72" s="52">
        <f>AVERAGE(G68:G71)</f>
        <v>12.587642192840576</v>
      </c>
      <c r="H72" s="53">
        <f>AVERAGE(H68:H71)</f>
        <v>20.429965496063232</v>
      </c>
      <c r="I72" s="264"/>
    </row>
    <row r="73" spans="1:9" ht="15.75" hidden="1" customHeight="1" outlineLevel="1" thickBot="1" x14ac:dyDescent="0.3">
      <c r="A73" s="81" t="s">
        <v>21</v>
      </c>
      <c r="B73" s="115"/>
      <c r="C73" s="116"/>
      <c r="D73" s="117"/>
      <c r="E73" s="117"/>
      <c r="F73" s="117"/>
      <c r="G73" s="117"/>
      <c r="H73" s="118"/>
      <c r="I73" s="140"/>
    </row>
    <row r="74" spans="1:9" ht="16.5" hidden="1" outlineLevel="1" thickBot="1" x14ac:dyDescent="0.3">
      <c r="A74" s="169" t="s">
        <v>7</v>
      </c>
      <c r="B74" s="187"/>
      <c r="C74" s="48"/>
      <c r="D74" s="49" t="e">
        <f>AVERAGE(D73:D73)</f>
        <v>#DIV/0!</v>
      </c>
      <c r="E74" s="49" t="e">
        <f>AVERAGE(E73:E73)</f>
        <v>#DIV/0!</v>
      </c>
      <c r="F74" s="49" t="e">
        <f>AVERAGE(F73:F73)</f>
        <v>#DIV/0!</v>
      </c>
      <c r="G74" s="49" t="e">
        <f>AVERAGE(G73:G73)</f>
        <v>#DIV/0!</v>
      </c>
      <c r="H74" s="50" t="e">
        <f>AVERAGE(H73:H73)</f>
        <v>#DIV/0!</v>
      </c>
      <c r="I74" s="119"/>
    </row>
    <row r="75" spans="1:9" ht="15.75" hidden="1" outlineLevel="1" x14ac:dyDescent="0.25">
      <c r="A75" s="193" t="s">
        <v>24</v>
      </c>
      <c r="B75" s="76"/>
      <c r="C75" s="12"/>
      <c r="D75" s="5"/>
      <c r="E75" s="5"/>
      <c r="F75" s="5"/>
      <c r="G75" s="5"/>
      <c r="H75" s="5"/>
      <c r="I75" s="37"/>
    </row>
    <row r="76" spans="1:9" ht="15.75" hidden="1" outlineLevel="1" x14ac:dyDescent="0.25">
      <c r="A76" s="194"/>
      <c r="B76" s="76"/>
      <c r="C76" s="12"/>
      <c r="D76" s="5"/>
      <c r="E76" s="5"/>
      <c r="F76" s="5"/>
      <c r="G76" s="5"/>
      <c r="H76" s="5"/>
      <c r="I76" s="37"/>
    </row>
    <row r="77" spans="1:9" ht="15.75" hidden="1" outlineLevel="1" x14ac:dyDescent="0.25">
      <c r="A77" s="194"/>
      <c r="B77" s="76"/>
      <c r="C77" s="12"/>
      <c r="D77" s="5"/>
      <c r="E77" s="5"/>
      <c r="F77" s="5"/>
      <c r="G77" s="5"/>
      <c r="H77" s="5"/>
      <c r="I77" s="37"/>
    </row>
    <row r="78" spans="1:9" ht="15.75" hidden="1" outlineLevel="1" x14ac:dyDescent="0.25">
      <c r="A78" s="194"/>
      <c r="B78" s="76"/>
      <c r="C78" s="12"/>
      <c r="D78" s="5"/>
      <c r="E78" s="5"/>
      <c r="F78" s="5"/>
      <c r="G78" s="5"/>
      <c r="H78" s="5"/>
      <c r="I78" s="37"/>
    </row>
    <row r="79" spans="1:9" ht="15.75" hidden="1" outlineLevel="1" x14ac:dyDescent="0.25">
      <c r="A79" s="194"/>
      <c r="B79" s="76"/>
      <c r="C79" s="12"/>
      <c r="D79" s="5"/>
      <c r="E79" s="5"/>
      <c r="F79" s="5"/>
      <c r="G79" s="5"/>
      <c r="H79" s="5"/>
      <c r="I79" s="37"/>
    </row>
    <row r="80" spans="1:9" ht="15.75" hidden="1" outlineLevel="1" x14ac:dyDescent="0.25">
      <c r="A80" s="194"/>
      <c r="B80" s="76"/>
      <c r="C80" s="12"/>
      <c r="D80" s="5"/>
      <c r="E80" s="5"/>
      <c r="F80" s="5"/>
      <c r="G80" s="5"/>
      <c r="H80" s="5"/>
      <c r="I80" s="37"/>
    </row>
    <row r="81" spans="1:9" ht="15.75" hidden="1" outlineLevel="1" x14ac:dyDescent="0.25">
      <c r="A81" s="194"/>
      <c r="B81" s="77"/>
      <c r="C81" s="46"/>
      <c r="D81" s="56"/>
      <c r="E81" s="56"/>
      <c r="F81" s="56"/>
      <c r="G81" s="56"/>
      <c r="H81" s="22"/>
      <c r="I81" s="37"/>
    </row>
    <row r="82" spans="1:9" ht="16.5" hidden="1" outlineLevel="1" thickBot="1" x14ac:dyDescent="0.3">
      <c r="A82" s="195"/>
      <c r="B82" s="76"/>
      <c r="C82" s="12"/>
      <c r="D82" s="5"/>
      <c r="E82" s="5"/>
      <c r="F82" s="5"/>
      <c r="G82" s="5"/>
      <c r="H82" s="21"/>
      <c r="I82" s="37"/>
    </row>
    <row r="83" spans="1:9" ht="16.5" hidden="1" outlineLevel="1" thickBot="1" x14ac:dyDescent="0.3">
      <c r="A83" s="169" t="s">
        <v>7</v>
      </c>
      <c r="B83" s="188"/>
      <c r="C83" s="31"/>
      <c r="D83" s="25" t="e">
        <f>AVERAGE(D75:D82)</f>
        <v>#DIV/0!</v>
      </c>
      <c r="E83" s="25" t="e">
        <f>AVERAGE(E75:E82)</f>
        <v>#DIV/0!</v>
      </c>
      <c r="F83" s="25" t="e">
        <f>AVERAGE(F75:F82)</f>
        <v>#DIV/0!</v>
      </c>
      <c r="G83" s="25" t="e">
        <f>AVERAGE(G75:G82)</f>
        <v>#DIV/0!</v>
      </c>
      <c r="H83" s="26" t="e">
        <f>AVERAGE(H75:H82)</f>
        <v>#DIV/0!</v>
      </c>
      <c r="I83" s="37"/>
    </row>
    <row r="84" spans="1:9" ht="15.75" hidden="1" outlineLevel="1" x14ac:dyDescent="0.25">
      <c r="A84" s="193" t="s">
        <v>35</v>
      </c>
      <c r="B84" s="76"/>
      <c r="C84" s="12"/>
      <c r="D84" s="5"/>
      <c r="E84" s="5"/>
      <c r="F84" s="5"/>
      <c r="G84" s="5"/>
      <c r="H84" s="21"/>
      <c r="I84" s="37"/>
    </row>
    <row r="85" spans="1:9" ht="15.75" hidden="1" outlineLevel="1" x14ac:dyDescent="0.25">
      <c r="A85" s="194"/>
      <c r="B85" s="76"/>
      <c r="C85" s="12"/>
      <c r="D85" s="5"/>
      <c r="E85" s="5"/>
      <c r="F85" s="5"/>
      <c r="G85" s="5"/>
      <c r="H85" s="21"/>
      <c r="I85" s="37"/>
    </row>
    <row r="86" spans="1:9" ht="15.75" hidden="1" outlineLevel="1" x14ac:dyDescent="0.25">
      <c r="A86" s="194"/>
      <c r="B86" s="76"/>
      <c r="C86" s="12"/>
      <c r="D86" s="5"/>
      <c r="E86" s="5"/>
      <c r="F86" s="5"/>
      <c r="G86" s="5"/>
      <c r="H86" s="21"/>
      <c r="I86" s="37"/>
    </row>
    <row r="87" spans="1:9" ht="15.75" hidden="1" outlineLevel="1" x14ac:dyDescent="0.25">
      <c r="A87" s="194"/>
      <c r="B87" s="76"/>
      <c r="C87" s="12"/>
      <c r="D87" s="5"/>
      <c r="E87" s="5"/>
      <c r="F87" s="5"/>
      <c r="G87" s="5"/>
      <c r="H87" s="21"/>
      <c r="I87" s="37"/>
    </row>
    <row r="88" spans="1:9" ht="16.5" hidden="1" outlineLevel="1" thickBot="1" x14ac:dyDescent="0.3">
      <c r="A88" s="195"/>
      <c r="B88" s="76"/>
      <c r="C88" s="12"/>
      <c r="D88" s="5"/>
      <c r="E88" s="5"/>
      <c r="F88" s="5"/>
      <c r="G88" s="5"/>
      <c r="H88" s="21"/>
      <c r="I88" s="37"/>
    </row>
    <row r="89" spans="1:9" ht="16.5" hidden="1" outlineLevel="1" thickBot="1" x14ac:dyDescent="0.3">
      <c r="A89" s="169" t="s">
        <v>7</v>
      </c>
      <c r="B89" s="188"/>
      <c r="C89" s="31"/>
      <c r="D89" s="25" t="e">
        <f>AVERAGE(D84:D88)</f>
        <v>#DIV/0!</v>
      </c>
      <c r="E89" s="25" t="e">
        <f>AVERAGE(E84:E88)</f>
        <v>#DIV/0!</v>
      </c>
      <c r="F89" s="25" t="e">
        <f>AVERAGE(F84:F88)</f>
        <v>#DIV/0!</v>
      </c>
      <c r="G89" s="25" t="e">
        <f>AVERAGE(G84:G88)</f>
        <v>#DIV/0!</v>
      </c>
      <c r="H89" s="26" t="e">
        <f>AVERAGE(H84:H88)</f>
        <v>#DIV/0!</v>
      </c>
      <c r="I89" s="37"/>
    </row>
    <row r="90" spans="1:9" ht="15.75" hidden="1" outlineLevel="1" x14ac:dyDescent="0.25">
      <c r="A90" s="193" t="s">
        <v>34</v>
      </c>
      <c r="B90" s="76"/>
      <c r="C90" s="12"/>
      <c r="D90" s="5"/>
      <c r="E90" s="5"/>
      <c r="F90" s="5"/>
      <c r="G90" s="5"/>
      <c r="H90" s="21"/>
      <c r="I90" s="37"/>
    </row>
    <row r="91" spans="1:9" ht="15.75" hidden="1" outlineLevel="1" x14ac:dyDescent="0.25">
      <c r="A91" s="194"/>
      <c r="B91" s="76"/>
      <c r="C91" s="12"/>
      <c r="D91" s="5"/>
      <c r="E91" s="5"/>
      <c r="F91" s="5"/>
      <c r="G91" s="5"/>
      <c r="H91" s="21"/>
      <c r="I91" s="37"/>
    </row>
    <row r="92" spans="1:9" ht="30.75" hidden="1" customHeight="1" outlineLevel="1" x14ac:dyDescent="0.25">
      <c r="A92" s="194"/>
      <c r="B92" s="76"/>
      <c r="C92" s="12"/>
      <c r="D92" s="5"/>
      <c r="E92" s="5"/>
      <c r="F92" s="5"/>
      <c r="G92" s="5"/>
      <c r="H92" s="21"/>
      <c r="I92" s="37"/>
    </row>
    <row r="93" spans="1:9" ht="15.75" hidden="1" outlineLevel="1" x14ac:dyDescent="0.25">
      <c r="A93" s="194"/>
      <c r="B93" s="76"/>
      <c r="C93" s="12"/>
      <c r="D93" s="5"/>
      <c r="E93" s="5"/>
      <c r="F93" s="5"/>
      <c r="G93" s="5"/>
      <c r="H93" s="21"/>
      <c r="I93" s="37"/>
    </row>
    <row r="94" spans="1:9" ht="16.5" hidden="1" outlineLevel="1" thickBot="1" x14ac:dyDescent="0.3">
      <c r="A94" s="195"/>
      <c r="B94" s="76"/>
      <c r="C94" s="12"/>
      <c r="D94" s="5"/>
      <c r="E94" s="5"/>
      <c r="F94" s="5"/>
      <c r="G94" s="5"/>
      <c r="H94" s="21"/>
      <c r="I94" s="37"/>
    </row>
    <row r="95" spans="1:9" ht="30.75" hidden="1" customHeight="1" outlineLevel="1" thickBot="1" x14ac:dyDescent="0.3">
      <c r="A95" s="169" t="s">
        <v>7</v>
      </c>
      <c r="B95" s="188"/>
      <c r="C95" s="31"/>
      <c r="D95" s="25" t="e">
        <f>AVERAGE(D90:D94)</f>
        <v>#DIV/0!</v>
      </c>
      <c r="E95" s="25" t="e">
        <f>AVERAGE(E90:E94)</f>
        <v>#DIV/0!</v>
      </c>
      <c r="F95" s="25" t="e">
        <f>AVERAGE(F90:F94)</f>
        <v>#DIV/0!</v>
      </c>
      <c r="G95" s="25" t="e">
        <f>AVERAGE(G90:G94)</f>
        <v>#DIV/0!</v>
      </c>
      <c r="H95" s="26" t="e">
        <f>AVERAGE(H90:H94)</f>
        <v>#DIV/0!</v>
      </c>
      <c r="I95" s="37"/>
    </row>
    <row r="96" spans="1:9" ht="15.75" hidden="1" customHeight="1" outlineLevel="1" x14ac:dyDescent="0.25">
      <c r="A96" s="193" t="s">
        <v>28</v>
      </c>
      <c r="B96" s="76"/>
      <c r="C96" s="12"/>
      <c r="D96" s="5"/>
      <c r="E96" s="5"/>
      <c r="F96" s="5"/>
      <c r="G96" s="5"/>
      <c r="H96" s="21"/>
      <c r="I96" s="37"/>
    </row>
    <row r="97" spans="1:9" ht="15.75" hidden="1" outlineLevel="1" x14ac:dyDescent="0.25">
      <c r="A97" s="194"/>
      <c r="B97" s="76"/>
      <c r="C97" s="12"/>
      <c r="D97" s="5"/>
      <c r="E97" s="5"/>
      <c r="F97" s="5"/>
      <c r="G97" s="5"/>
      <c r="H97" s="21"/>
      <c r="I97" s="37"/>
    </row>
    <row r="98" spans="1:9" ht="30.75" hidden="1" customHeight="1" outlineLevel="1" x14ac:dyDescent="0.25">
      <c r="A98" s="194"/>
      <c r="B98" s="76"/>
      <c r="C98" s="12"/>
      <c r="D98" s="5"/>
      <c r="E98" s="5"/>
      <c r="F98" s="5"/>
      <c r="G98" s="5"/>
      <c r="H98" s="21"/>
      <c r="I98" s="37"/>
    </row>
    <row r="99" spans="1:9" ht="15.75" hidden="1" outlineLevel="1" x14ac:dyDescent="0.25">
      <c r="A99" s="194"/>
      <c r="B99" s="76"/>
      <c r="C99" s="12"/>
      <c r="D99" s="5"/>
      <c r="E99" s="5"/>
      <c r="F99" s="5"/>
      <c r="G99" s="5"/>
      <c r="H99" s="21"/>
      <c r="I99" s="37"/>
    </row>
    <row r="100" spans="1:9" ht="17.25" hidden="1" customHeight="1" outlineLevel="1" thickBot="1" x14ac:dyDescent="0.3">
      <c r="A100" s="195"/>
      <c r="B100" s="76"/>
      <c r="C100" s="12"/>
      <c r="D100" s="5"/>
      <c r="E100" s="5"/>
      <c r="F100" s="5"/>
      <c r="G100" s="5"/>
      <c r="H100" s="21"/>
      <c r="I100" s="37"/>
    </row>
    <row r="101" spans="1:9" ht="15.75" hidden="1" customHeight="1" outlineLevel="1" thickBot="1" x14ac:dyDescent="0.3">
      <c r="A101" s="169" t="s">
        <v>7</v>
      </c>
      <c r="B101" s="188"/>
      <c r="C101" s="31"/>
      <c r="D101" s="25" t="e">
        <f>AVERAGE(D96:D100)</f>
        <v>#DIV/0!</v>
      </c>
      <c r="E101" s="25" t="e">
        <f>AVERAGE(E96:E100)</f>
        <v>#DIV/0!</v>
      </c>
      <c r="F101" s="25" t="e">
        <f>AVERAGE(F96:F100)</f>
        <v>#DIV/0!</v>
      </c>
      <c r="G101" s="25" t="e">
        <f>AVERAGE(G96:G100)</f>
        <v>#DIV/0!</v>
      </c>
      <c r="H101" s="26" t="e">
        <f>AVERAGE(H96:H100)</f>
        <v>#DIV/0!</v>
      </c>
      <c r="I101" s="37"/>
    </row>
    <row r="102" spans="1:9" ht="15.75" hidden="1" customHeight="1" outlineLevel="1" x14ac:dyDescent="0.25">
      <c r="A102" s="193" t="s">
        <v>31</v>
      </c>
      <c r="B102" s="76"/>
      <c r="C102" s="12"/>
      <c r="D102" s="5"/>
      <c r="E102" s="5"/>
      <c r="F102" s="5"/>
      <c r="G102" s="5"/>
      <c r="H102" s="21"/>
      <c r="I102" s="37"/>
    </row>
    <row r="103" spans="1:9" ht="15.75" hidden="1" customHeight="1" outlineLevel="1" thickBot="1" x14ac:dyDescent="0.3">
      <c r="A103" s="195"/>
      <c r="B103" s="76"/>
      <c r="C103" s="12"/>
      <c r="D103" s="5"/>
      <c r="E103" s="5"/>
      <c r="F103" s="5"/>
      <c r="G103" s="5"/>
      <c r="H103" s="21"/>
      <c r="I103" s="37"/>
    </row>
    <row r="104" spans="1:9" ht="15.75" hidden="1" customHeight="1" outlineLevel="1" thickBot="1" x14ac:dyDescent="0.3">
      <c r="A104" s="169" t="s">
        <v>7</v>
      </c>
      <c r="B104" s="188"/>
      <c r="C104" s="31"/>
      <c r="D104" s="25" t="e">
        <f>AVERAGE(D102:D103)</f>
        <v>#DIV/0!</v>
      </c>
      <c r="E104" s="25" t="e">
        <f>AVERAGE(E102:E103)</f>
        <v>#DIV/0!</v>
      </c>
      <c r="F104" s="25" t="e">
        <f>AVERAGE(F102:F103)</f>
        <v>#DIV/0!</v>
      </c>
      <c r="G104" s="25" t="e">
        <f>AVERAGE(G102:G103)</f>
        <v>#DIV/0!</v>
      </c>
      <c r="H104" s="26" t="e">
        <f>AVERAGE(H102:H103)</f>
        <v>#DIV/0!</v>
      </c>
      <c r="I104" s="37"/>
    </row>
    <row r="105" spans="1:9" ht="15.75" hidden="1" customHeight="1" outlineLevel="1" x14ac:dyDescent="0.25">
      <c r="A105" s="193" t="s">
        <v>45</v>
      </c>
      <c r="B105" s="76"/>
      <c r="C105" s="12"/>
      <c r="D105" s="5"/>
      <c r="E105" s="5"/>
      <c r="F105" s="5"/>
      <c r="G105" s="5"/>
      <c r="H105" s="21"/>
      <c r="I105" s="37"/>
    </row>
    <row r="106" spans="1:9" ht="15.75" hidden="1" customHeight="1" outlineLevel="1" thickBot="1" x14ac:dyDescent="0.3">
      <c r="A106" s="195"/>
      <c r="B106" s="76"/>
      <c r="C106" s="12"/>
      <c r="D106" s="5"/>
      <c r="E106" s="5"/>
      <c r="F106" s="5"/>
      <c r="G106" s="5"/>
      <c r="H106" s="21"/>
      <c r="I106" s="37"/>
    </row>
    <row r="107" spans="1:9" ht="15.75" hidden="1" customHeight="1" outlineLevel="1" thickBot="1" x14ac:dyDescent="0.3">
      <c r="A107" s="169" t="s">
        <v>7</v>
      </c>
      <c r="B107" s="188"/>
      <c r="C107" s="31"/>
      <c r="D107" s="25" t="e">
        <f>AVERAGE(D105:D106)</f>
        <v>#DIV/0!</v>
      </c>
      <c r="E107" s="25" t="e">
        <f>AVERAGE(E105:E106)</f>
        <v>#DIV/0!</v>
      </c>
      <c r="F107" s="25" t="e">
        <f>AVERAGE(F105:F106)</f>
        <v>#DIV/0!</v>
      </c>
      <c r="G107" s="25" t="e">
        <f>AVERAGE(G105:G106)</f>
        <v>#DIV/0!</v>
      </c>
      <c r="H107" s="26" t="e">
        <f>AVERAGE(H105:H106)</f>
        <v>#DIV/0!</v>
      </c>
      <c r="I107" s="37"/>
    </row>
    <row r="108" spans="1:9" ht="15.75" hidden="1" outlineLevel="1" x14ac:dyDescent="0.25">
      <c r="A108" s="193" t="s">
        <v>36</v>
      </c>
      <c r="B108" s="76"/>
      <c r="C108" s="12"/>
      <c r="D108" s="5"/>
      <c r="E108" s="5"/>
      <c r="F108" s="5"/>
      <c r="G108" s="5"/>
      <c r="H108" s="21"/>
      <c r="I108" s="37"/>
    </row>
    <row r="109" spans="1:9" ht="16.5" hidden="1" outlineLevel="1" thickBot="1" x14ac:dyDescent="0.3">
      <c r="A109" s="195"/>
      <c r="B109" s="76"/>
      <c r="C109" s="12"/>
      <c r="D109" s="5"/>
      <c r="E109" s="5"/>
      <c r="F109" s="5"/>
      <c r="G109" s="5"/>
      <c r="H109" s="21"/>
      <c r="I109" s="37"/>
    </row>
    <row r="110" spans="1:9" ht="16.5" hidden="1" outlineLevel="1" thickBot="1" x14ac:dyDescent="0.3">
      <c r="A110" s="169" t="s">
        <v>7</v>
      </c>
      <c r="B110" s="188"/>
      <c r="C110" s="31"/>
      <c r="D110" s="25" t="e">
        <f>AVERAGE(D108:D109)</f>
        <v>#DIV/0!</v>
      </c>
      <c r="E110" s="25" t="e">
        <f>AVERAGE(E108:E109)</f>
        <v>#DIV/0!</v>
      </c>
      <c r="F110" s="25" t="e">
        <f>AVERAGE(F108:F109)</f>
        <v>#DIV/0!</v>
      </c>
      <c r="G110" s="25" t="e">
        <f>AVERAGE(G108:G109)</f>
        <v>#DIV/0!</v>
      </c>
      <c r="H110" s="26" t="e">
        <f>AVERAGE(H108:H109)</f>
        <v>#DIV/0!</v>
      </c>
      <c r="I110" s="37"/>
    </row>
    <row r="111" spans="1:9" ht="16.5" hidden="1" customHeight="1" outlineLevel="1" x14ac:dyDescent="0.25">
      <c r="A111" s="193" t="s">
        <v>23</v>
      </c>
      <c r="B111" s="76"/>
      <c r="C111" s="12"/>
      <c r="D111" s="5"/>
      <c r="E111" s="5"/>
      <c r="F111" s="5"/>
      <c r="G111" s="5"/>
      <c r="H111" s="22"/>
      <c r="I111" s="37"/>
    </row>
    <row r="112" spans="1:9" ht="15.75" hidden="1" customHeight="1" outlineLevel="1" x14ac:dyDescent="0.25">
      <c r="A112" s="194"/>
      <c r="B112" s="76"/>
      <c r="C112" s="12"/>
      <c r="D112" s="5"/>
      <c r="E112" s="5"/>
      <c r="F112" s="5"/>
      <c r="G112" s="5"/>
      <c r="H112" s="22"/>
      <c r="I112" s="37"/>
    </row>
    <row r="113" spans="1:9" ht="15.75" hidden="1" customHeight="1" outlineLevel="1" x14ac:dyDescent="0.25">
      <c r="A113" s="194"/>
      <c r="B113" s="76"/>
      <c r="C113" s="12"/>
      <c r="D113" s="5"/>
      <c r="E113" s="5"/>
      <c r="F113" s="5"/>
      <c r="G113" s="5"/>
      <c r="H113" s="5"/>
      <c r="I113" s="37"/>
    </row>
    <row r="114" spans="1:9" ht="15.75" hidden="1" customHeight="1" outlineLevel="1" x14ac:dyDescent="0.25">
      <c r="A114" s="194"/>
      <c r="B114" s="76"/>
      <c r="C114" s="12"/>
      <c r="D114" s="5"/>
      <c r="E114" s="5"/>
      <c r="F114" s="5"/>
      <c r="G114" s="5"/>
      <c r="H114" s="5"/>
      <c r="I114" s="37"/>
    </row>
    <row r="115" spans="1:9" ht="15.75" hidden="1" customHeight="1" outlineLevel="1" x14ac:dyDescent="0.25">
      <c r="A115" s="194"/>
      <c r="B115" s="76"/>
      <c r="C115" s="12"/>
      <c r="D115" s="5"/>
      <c r="E115" s="5"/>
      <c r="F115" s="5"/>
      <c r="G115" s="5"/>
      <c r="H115" s="5"/>
      <c r="I115" s="37"/>
    </row>
    <row r="116" spans="1:9" ht="15.75" hidden="1" customHeight="1" outlineLevel="1" x14ac:dyDescent="0.25">
      <c r="A116" s="194"/>
      <c r="B116" s="76"/>
      <c r="C116" s="12"/>
      <c r="D116" s="5"/>
      <c r="E116" s="5"/>
      <c r="F116" s="5"/>
      <c r="G116" s="5"/>
      <c r="H116" s="5"/>
      <c r="I116" s="37"/>
    </row>
    <row r="117" spans="1:9" ht="15.75" hidden="1" customHeight="1" outlineLevel="1" x14ac:dyDescent="0.25">
      <c r="A117" s="194"/>
      <c r="B117" s="76"/>
      <c r="C117" s="12"/>
      <c r="D117" s="5"/>
      <c r="E117" s="5"/>
      <c r="F117" s="5"/>
      <c r="G117" s="5"/>
      <c r="H117" s="5"/>
      <c r="I117" s="37"/>
    </row>
    <row r="118" spans="1:9" ht="15.75" hidden="1" customHeight="1" outlineLevel="1" x14ac:dyDescent="0.25">
      <c r="A118" s="194"/>
      <c r="B118" s="76"/>
      <c r="C118" s="12"/>
      <c r="D118" s="5"/>
      <c r="E118" s="5"/>
      <c r="F118" s="5"/>
      <c r="G118" s="5"/>
      <c r="H118" s="5"/>
      <c r="I118" s="37"/>
    </row>
    <row r="119" spans="1:9" ht="16.5" hidden="1" outlineLevel="1" thickBot="1" x14ac:dyDescent="0.3">
      <c r="A119" s="195"/>
      <c r="B119" s="76"/>
      <c r="C119" s="12"/>
      <c r="D119" s="5"/>
      <c r="E119" s="5"/>
      <c r="F119" s="5"/>
      <c r="G119" s="5"/>
      <c r="H119" s="21"/>
      <c r="I119" s="37"/>
    </row>
    <row r="120" spans="1:9" ht="16.5" hidden="1" outlineLevel="1" thickBot="1" x14ac:dyDescent="0.3">
      <c r="A120" s="169" t="s">
        <v>7</v>
      </c>
      <c r="B120" s="188"/>
      <c r="C120" s="31"/>
      <c r="D120" s="25" t="e">
        <f>AVERAGE(D111:D115)</f>
        <v>#DIV/0!</v>
      </c>
      <c r="E120" s="25" t="e">
        <f>AVERAGE(E111:E116)</f>
        <v>#DIV/0!</v>
      </c>
      <c r="F120" s="25" t="e">
        <f>AVERAGE(F111:F116)</f>
        <v>#DIV/0!</v>
      </c>
      <c r="G120" s="25" t="e">
        <f>AVERAGE(G111:G116)</f>
        <v>#DIV/0!</v>
      </c>
      <c r="H120" s="25" t="e">
        <f>AVERAGE(H111:H116)</f>
        <v>#DIV/0!</v>
      </c>
      <c r="I120" s="37"/>
    </row>
    <row r="121" spans="1:9" ht="15.75" hidden="1" customHeight="1" outlineLevel="1" x14ac:dyDescent="0.25">
      <c r="A121" s="193" t="s">
        <v>33</v>
      </c>
      <c r="B121" s="76"/>
      <c r="C121" s="12"/>
      <c r="D121" s="5"/>
      <c r="E121" s="5"/>
      <c r="F121" s="5"/>
      <c r="G121" s="5"/>
      <c r="H121" s="21"/>
      <c r="I121" s="37"/>
    </row>
    <row r="122" spans="1:9" ht="15.75" hidden="1" customHeight="1" outlineLevel="1" x14ac:dyDescent="0.25">
      <c r="A122" s="194"/>
      <c r="B122" s="76"/>
      <c r="C122" s="12"/>
      <c r="D122" s="5"/>
      <c r="E122" s="5"/>
      <c r="F122" s="5"/>
      <c r="G122" s="5"/>
      <c r="H122" s="21"/>
      <c r="I122" s="37"/>
    </row>
    <row r="123" spans="1:9" ht="15.75" hidden="1" outlineLevel="1" x14ac:dyDescent="0.25">
      <c r="A123" s="194"/>
      <c r="B123" s="76"/>
      <c r="C123" s="12"/>
      <c r="D123" s="5"/>
      <c r="E123" s="5"/>
      <c r="F123" s="5"/>
      <c r="G123" s="5"/>
      <c r="H123" s="21"/>
      <c r="I123" s="37"/>
    </row>
    <row r="124" spans="1:9" ht="25.5" hidden="1" customHeight="1" outlineLevel="1" thickBot="1" x14ac:dyDescent="0.3">
      <c r="A124" s="195"/>
      <c r="B124" s="76"/>
      <c r="C124" s="12"/>
      <c r="D124" s="5"/>
      <c r="E124" s="5"/>
      <c r="F124" s="5"/>
      <c r="G124" s="5"/>
      <c r="H124" s="21"/>
      <c r="I124" s="37"/>
    </row>
    <row r="125" spans="1:9" ht="21.75" hidden="1" customHeight="1" outlineLevel="1" thickBot="1" x14ac:dyDescent="0.3">
      <c r="A125" s="169" t="s">
        <v>7</v>
      </c>
      <c r="B125" s="188"/>
      <c r="C125" s="31"/>
      <c r="D125" s="25" t="e">
        <f>AVERAGE(D121:D124)</f>
        <v>#DIV/0!</v>
      </c>
      <c r="E125" s="25" t="e">
        <f>AVERAGE(E121:E121)</f>
        <v>#DIV/0!</v>
      </c>
      <c r="F125" s="25" t="e">
        <f>AVERAGE(F121:F121)</f>
        <v>#DIV/0!</v>
      </c>
      <c r="G125" s="25" t="e">
        <f>AVERAGE(G121:G121)</f>
        <v>#DIV/0!</v>
      </c>
      <c r="H125" s="26" t="e">
        <f>AVERAGE(H121:H121)</f>
        <v>#DIV/0!</v>
      </c>
      <c r="I125" s="37"/>
    </row>
    <row r="126" spans="1:9" ht="15.75" hidden="1" outlineLevel="1" x14ac:dyDescent="0.25">
      <c r="A126" s="193" t="s">
        <v>37</v>
      </c>
      <c r="B126" s="76"/>
      <c r="C126" s="12"/>
      <c r="D126" s="5"/>
      <c r="E126" s="5"/>
      <c r="F126" s="5"/>
      <c r="G126" s="5"/>
      <c r="H126" s="21"/>
      <c r="I126" s="37"/>
    </row>
    <row r="127" spans="1:9" ht="18" hidden="1" customHeight="1" outlineLevel="1" collapsed="1" x14ac:dyDescent="0.25">
      <c r="A127" s="194"/>
      <c r="B127" s="76"/>
      <c r="C127" s="12"/>
      <c r="D127" s="5"/>
      <c r="E127" s="5"/>
      <c r="F127" s="5"/>
      <c r="G127" s="5"/>
      <c r="H127" s="21"/>
      <c r="I127" s="37"/>
    </row>
    <row r="128" spans="1:9" ht="15.75" hidden="1" outlineLevel="1" x14ac:dyDescent="0.25">
      <c r="A128" s="194"/>
      <c r="B128" s="76"/>
      <c r="C128" s="12"/>
      <c r="D128" s="5"/>
      <c r="E128" s="5"/>
      <c r="F128" s="5"/>
      <c r="G128" s="5"/>
      <c r="H128" s="21"/>
      <c r="I128" s="37"/>
    </row>
    <row r="129" spans="1:9" ht="16.5" hidden="1" outlineLevel="1" thickBot="1" x14ac:dyDescent="0.3">
      <c r="A129" s="195"/>
      <c r="B129" s="76"/>
      <c r="C129" s="12"/>
      <c r="D129" s="5"/>
      <c r="E129" s="5"/>
      <c r="F129" s="5"/>
      <c r="G129" s="5"/>
      <c r="H129" s="21"/>
      <c r="I129" s="37"/>
    </row>
    <row r="130" spans="1:9" ht="16.5" hidden="1" outlineLevel="1" thickBot="1" x14ac:dyDescent="0.3">
      <c r="A130" s="169" t="s">
        <v>7</v>
      </c>
      <c r="B130" s="188"/>
      <c r="C130" s="31"/>
      <c r="D130" s="25" t="e">
        <f>AVERAGE(D126:D129)</f>
        <v>#DIV/0!</v>
      </c>
      <c r="E130" s="25" t="e">
        <f>AVERAGE(E126:E129)</f>
        <v>#DIV/0!</v>
      </c>
      <c r="F130" s="25" t="e">
        <f>AVERAGE(F126:F129)</f>
        <v>#DIV/0!</v>
      </c>
      <c r="G130" s="25" t="e">
        <f>AVERAGE(G126:G129)</f>
        <v>#DIV/0!</v>
      </c>
      <c r="H130" s="26" t="e">
        <f>AVERAGE(H126:H129)</f>
        <v>#DIV/0!</v>
      </c>
      <c r="I130" s="37"/>
    </row>
    <row r="131" spans="1:9" ht="15.75" hidden="1" outlineLevel="1" x14ac:dyDescent="0.25">
      <c r="A131" s="193" t="s">
        <v>27</v>
      </c>
      <c r="B131" s="76"/>
      <c r="C131" s="12"/>
      <c r="D131" s="5"/>
      <c r="E131" s="5"/>
      <c r="F131" s="5"/>
      <c r="G131" s="5"/>
      <c r="H131" s="5"/>
      <c r="I131" s="37"/>
    </row>
    <row r="132" spans="1:9" ht="15.75" hidden="1" outlineLevel="1" collapsed="1" x14ac:dyDescent="0.25">
      <c r="A132" s="194"/>
      <c r="B132" s="76"/>
      <c r="C132" s="12"/>
      <c r="D132" s="5"/>
      <c r="E132" s="5"/>
      <c r="F132" s="5"/>
      <c r="G132" s="5"/>
      <c r="H132" s="5"/>
      <c r="I132" s="37"/>
    </row>
    <row r="133" spans="1:9" ht="15.75" hidden="1" customHeight="1" outlineLevel="1" x14ac:dyDescent="0.25">
      <c r="A133" s="194"/>
      <c r="B133" s="77"/>
      <c r="C133" s="46"/>
      <c r="D133" s="56"/>
      <c r="E133" s="56"/>
      <c r="F133" s="56"/>
      <c r="G133" s="56"/>
      <c r="H133" s="22"/>
      <c r="I133" s="37"/>
    </row>
    <row r="134" spans="1:9" ht="15.75" hidden="1" customHeight="1" outlineLevel="1" x14ac:dyDescent="0.25">
      <c r="A134" s="194"/>
      <c r="B134" s="76"/>
      <c r="C134" s="12"/>
      <c r="D134" s="5"/>
      <c r="E134" s="5"/>
      <c r="F134" s="5"/>
      <c r="G134" s="5"/>
      <c r="H134" s="21"/>
      <c r="I134" s="37"/>
    </row>
    <row r="135" spans="1:9" ht="15.75" hidden="1" customHeight="1" outlineLevel="1" thickBot="1" x14ac:dyDescent="0.3">
      <c r="A135" s="195"/>
      <c r="B135" s="76"/>
      <c r="C135" s="12"/>
      <c r="D135" s="5"/>
      <c r="E135" s="5"/>
      <c r="F135" s="5"/>
      <c r="G135" s="5"/>
      <c r="H135" s="21"/>
      <c r="I135" s="37"/>
    </row>
    <row r="136" spans="1:9" ht="15.75" hidden="1" customHeight="1" outlineLevel="1" thickBot="1" x14ac:dyDescent="0.3">
      <c r="A136" s="169" t="s">
        <v>7</v>
      </c>
      <c r="B136" s="188"/>
      <c r="C136" s="31"/>
      <c r="D136" s="25" t="e">
        <f>AVERAGE(D131:D135)</f>
        <v>#DIV/0!</v>
      </c>
      <c r="E136" s="25" t="e">
        <f>AVERAGE(E131:E135)</f>
        <v>#DIV/0!</v>
      </c>
      <c r="F136" s="25" t="e">
        <f>AVERAGE(F131:F135)</f>
        <v>#DIV/0!</v>
      </c>
      <c r="G136" s="25" t="e">
        <f>AVERAGE(G131:G135)</f>
        <v>#DIV/0!</v>
      </c>
      <c r="H136" s="26" t="e">
        <f>AVERAGE(H131:H135)</f>
        <v>#DIV/0!</v>
      </c>
      <c r="I136" s="37"/>
    </row>
    <row r="137" spans="1:9" ht="15.75" hidden="1" customHeight="1" outlineLevel="1" x14ac:dyDescent="0.25">
      <c r="A137" s="193" t="s">
        <v>38</v>
      </c>
      <c r="B137" s="76"/>
      <c r="C137" s="12"/>
      <c r="D137" s="5"/>
      <c r="E137" s="5"/>
      <c r="F137" s="5"/>
      <c r="G137" s="5"/>
      <c r="H137" s="22"/>
      <c r="I137" s="37"/>
    </row>
    <row r="138" spans="1:9" ht="15.75" hidden="1" customHeight="1" outlineLevel="1" thickBot="1" x14ac:dyDescent="0.3">
      <c r="A138" s="195"/>
      <c r="B138" s="76"/>
      <c r="C138" s="12"/>
      <c r="D138" s="5"/>
      <c r="E138" s="5"/>
      <c r="F138" s="5"/>
      <c r="G138" s="5"/>
      <c r="H138" s="21"/>
      <c r="I138" s="37"/>
    </row>
    <row r="139" spans="1:9" ht="16.5" hidden="1" outlineLevel="1" thickBot="1" x14ac:dyDescent="0.3">
      <c r="A139" s="169" t="s">
        <v>7</v>
      </c>
      <c r="B139" s="188"/>
      <c r="C139" s="31"/>
      <c r="D139" s="25" t="e">
        <f>AVERAGE(D137:D138)</f>
        <v>#DIV/0!</v>
      </c>
      <c r="E139" s="25" t="e">
        <f>AVERAGE(E137:E138)</f>
        <v>#DIV/0!</v>
      </c>
      <c r="F139" s="25" t="e">
        <f>AVERAGE(F137:F138)</f>
        <v>#DIV/0!</v>
      </c>
      <c r="G139" s="25" t="e">
        <f>AVERAGE(G137:G138)</f>
        <v>#DIV/0!</v>
      </c>
      <c r="H139" s="26" t="e">
        <f>AVERAGE(H137:H138)</f>
        <v>#DIV/0!</v>
      </c>
      <c r="I139" s="37"/>
    </row>
    <row r="140" spans="1:9" ht="15" hidden="1" customHeight="1" outlineLevel="1" x14ac:dyDescent="0.25">
      <c r="A140" s="193" t="s">
        <v>40</v>
      </c>
      <c r="B140" s="76"/>
      <c r="C140" s="12"/>
      <c r="D140" s="5"/>
      <c r="E140" s="5"/>
      <c r="F140" s="5"/>
      <c r="G140" s="5"/>
      <c r="H140" s="22"/>
      <c r="I140" s="37"/>
    </row>
    <row r="141" spans="1:9" ht="15" hidden="1" customHeight="1" outlineLevel="1" x14ac:dyDescent="0.25">
      <c r="A141" s="194"/>
      <c r="B141" s="76"/>
      <c r="C141" s="12"/>
      <c r="D141" s="5"/>
      <c r="E141" s="5"/>
      <c r="F141" s="5"/>
      <c r="G141" s="5"/>
      <c r="H141" s="22"/>
      <c r="I141" s="37"/>
    </row>
    <row r="142" spans="1:9" ht="15" hidden="1" customHeight="1" outlineLevel="1" x14ac:dyDescent="0.25">
      <c r="A142" s="194"/>
      <c r="B142" s="76"/>
      <c r="C142" s="12"/>
      <c r="D142" s="5"/>
      <c r="E142" s="5"/>
      <c r="F142" s="5"/>
      <c r="G142" s="5"/>
      <c r="H142" s="22"/>
      <c r="I142" s="37"/>
    </row>
    <row r="143" spans="1:9" ht="15" hidden="1" customHeight="1" outlineLevel="1" thickBot="1" x14ac:dyDescent="0.3">
      <c r="A143" s="195"/>
      <c r="B143" s="76"/>
      <c r="C143" s="12"/>
      <c r="D143" s="5"/>
      <c r="E143" s="5"/>
      <c r="F143" s="5"/>
      <c r="G143" s="5"/>
      <c r="H143" s="21"/>
    </row>
    <row r="144" spans="1:9" ht="16.5" hidden="1" outlineLevel="1" thickBot="1" x14ac:dyDescent="0.3">
      <c r="A144" s="169" t="s">
        <v>7</v>
      </c>
      <c r="B144" s="188"/>
      <c r="C144" s="31"/>
      <c r="D144" s="25" t="e">
        <f>AVERAGE(D140:D143)</f>
        <v>#DIV/0!</v>
      </c>
      <c r="E144" s="25" t="e">
        <f>AVERAGE(E140:E143)</f>
        <v>#DIV/0!</v>
      </c>
      <c r="F144" s="25" t="e">
        <f>AVERAGE(F140:F143)</f>
        <v>#DIV/0!</v>
      </c>
      <c r="G144" s="25" t="e">
        <f>AVERAGE(G140:G143)</f>
        <v>#DIV/0!</v>
      </c>
      <c r="H144" s="26" t="e">
        <f>AVERAGE(H140:H143)</f>
        <v>#DIV/0!</v>
      </c>
    </row>
    <row r="145" spans="1:8" ht="15.75" customHeight="1" collapsed="1" x14ac:dyDescent="0.25">
      <c r="A145" s="193" t="s">
        <v>25</v>
      </c>
      <c r="B145" s="76" t="s">
        <v>340</v>
      </c>
      <c r="C145" s="12" t="s">
        <v>341</v>
      </c>
      <c r="D145" s="5">
        <v>13.982752799987793</v>
      </c>
      <c r="E145" s="5">
        <v>66.287818908691406</v>
      </c>
      <c r="F145" s="5">
        <v>2.794874906539917</v>
      </c>
      <c r="G145" s="5">
        <v>14.867775917053223</v>
      </c>
      <c r="H145" s="5">
        <v>18.79820442199707</v>
      </c>
    </row>
    <row r="146" spans="1:8" ht="15.75" customHeight="1" x14ac:dyDescent="0.25">
      <c r="A146" s="194"/>
      <c r="B146" s="76" t="s">
        <v>342</v>
      </c>
      <c r="C146" s="12" t="s">
        <v>343</v>
      </c>
      <c r="D146" s="5">
        <v>12.763121604919434</v>
      </c>
      <c r="E146" s="5">
        <v>67.256851196289062</v>
      </c>
      <c r="F146" s="5">
        <v>2.3080489635467529</v>
      </c>
      <c r="G146" s="5">
        <v>11.419089317321777</v>
      </c>
      <c r="H146" s="5">
        <v>20.212200164794922</v>
      </c>
    </row>
    <row r="147" spans="1:8" ht="15.75" customHeight="1" x14ac:dyDescent="0.25">
      <c r="A147" s="194"/>
      <c r="B147" s="76" t="s">
        <v>344</v>
      </c>
      <c r="C147" s="12" t="s">
        <v>345</v>
      </c>
      <c r="D147" s="5">
        <v>15.560351371765137</v>
      </c>
      <c r="E147" s="5">
        <v>64.307380676269531</v>
      </c>
      <c r="F147" s="5">
        <v>2.3737170696258545</v>
      </c>
      <c r="G147" s="5">
        <v>12.381008148193359</v>
      </c>
      <c r="H147" s="5">
        <v>19.172239303588867</v>
      </c>
    </row>
    <row r="148" spans="1:8" ht="15.75" customHeight="1" x14ac:dyDescent="0.25">
      <c r="A148" s="194"/>
      <c r="B148" s="76" t="s">
        <v>346</v>
      </c>
      <c r="C148" s="12" t="s">
        <v>347</v>
      </c>
      <c r="D148" s="5">
        <v>13.498652458190918</v>
      </c>
      <c r="E148" s="5">
        <v>66.230888366699219</v>
      </c>
      <c r="F148" s="5">
        <v>2.7985100746154785</v>
      </c>
      <c r="G148" s="5">
        <v>13.730305671691895</v>
      </c>
      <c r="H148" s="5">
        <v>20.381990432739258</v>
      </c>
    </row>
    <row r="149" spans="1:8" ht="15.75" customHeight="1" x14ac:dyDescent="0.25">
      <c r="A149" s="194"/>
      <c r="B149" s="76" t="s">
        <v>348</v>
      </c>
      <c r="C149" s="12" t="s">
        <v>349</v>
      </c>
      <c r="D149" s="5">
        <v>15.837567329406738</v>
      </c>
      <c r="E149" s="5">
        <v>64.281707763671875</v>
      </c>
      <c r="F149" s="5">
        <v>2.9161360263824463</v>
      </c>
      <c r="G149" s="5">
        <v>14.450642585754395</v>
      </c>
      <c r="H149" s="5">
        <v>20.179975509643555</v>
      </c>
    </row>
    <row r="150" spans="1:8" ht="15.75" customHeight="1" x14ac:dyDescent="0.25">
      <c r="A150" s="194"/>
      <c r="B150" s="76" t="s">
        <v>350</v>
      </c>
      <c r="C150" s="12" t="s">
        <v>351</v>
      </c>
      <c r="D150" s="5">
        <v>15.498715400695801</v>
      </c>
      <c r="E150" s="5">
        <v>64.453109741210938</v>
      </c>
      <c r="F150" s="5">
        <v>2.6983020305633545</v>
      </c>
      <c r="G150" s="5">
        <v>14.302530288696289</v>
      </c>
      <c r="H150" s="5">
        <v>18.865903854370117</v>
      </c>
    </row>
    <row r="151" spans="1:8" ht="15.75" customHeight="1" x14ac:dyDescent="0.25">
      <c r="A151" s="194"/>
      <c r="B151" s="77" t="s">
        <v>352</v>
      </c>
      <c r="C151" s="46" t="s">
        <v>353</v>
      </c>
      <c r="D151" s="56">
        <v>15.347936630249023</v>
      </c>
      <c r="E151" s="56">
        <v>64.970230102539062</v>
      </c>
      <c r="F151" s="56">
        <v>2.4981880187988281</v>
      </c>
      <c r="G151" s="56">
        <v>13.382111549377441</v>
      </c>
      <c r="H151" s="5">
        <v>18.668115615844727</v>
      </c>
    </row>
    <row r="152" spans="1:8" ht="15.75" customHeight="1" x14ac:dyDescent="0.25">
      <c r="A152" s="194"/>
      <c r="B152" s="76" t="s">
        <v>354</v>
      </c>
      <c r="C152" s="12" t="s">
        <v>355</v>
      </c>
      <c r="D152" s="5">
        <v>9.4385557174682617</v>
      </c>
      <c r="E152" s="5">
        <v>69.539176940917969</v>
      </c>
      <c r="F152" s="5">
        <v>1.8484489917755127</v>
      </c>
      <c r="G152" s="5">
        <v>9.5900382995605469</v>
      </c>
      <c r="H152" s="5">
        <v>19.274673461914063</v>
      </c>
    </row>
    <row r="153" spans="1:8" ht="15.75" customHeight="1" x14ac:dyDescent="0.25">
      <c r="A153" s="194"/>
      <c r="B153" s="76" t="s">
        <v>356</v>
      </c>
      <c r="C153" s="12" t="s">
        <v>357</v>
      </c>
      <c r="D153" s="5">
        <v>9.2146530151367187</v>
      </c>
      <c r="E153" s="5">
        <v>69.945503234863281</v>
      </c>
      <c r="F153" s="5">
        <v>1.9966720342636108</v>
      </c>
      <c r="G153" s="5">
        <v>9.5250988006591797</v>
      </c>
      <c r="H153" s="5">
        <v>20.962221145629883</v>
      </c>
    </row>
    <row r="154" spans="1:8" ht="15.75" customHeight="1" thickBot="1" x14ac:dyDescent="0.3">
      <c r="A154" s="195"/>
      <c r="B154" s="76" t="s">
        <v>358</v>
      </c>
      <c r="C154" s="12" t="s">
        <v>359</v>
      </c>
      <c r="D154" s="5">
        <v>11.259457588195801</v>
      </c>
      <c r="E154" s="5">
        <v>68.508949279785156</v>
      </c>
      <c r="F154" s="5">
        <v>1.8644100427627563</v>
      </c>
      <c r="G154" s="5">
        <v>9.0055418014526367</v>
      </c>
      <c r="H154" s="5">
        <v>20.702920913696289</v>
      </c>
    </row>
    <row r="155" spans="1:8" ht="15.75" x14ac:dyDescent="0.25">
      <c r="A155" s="169" t="s">
        <v>7</v>
      </c>
      <c r="B155" s="188"/>
      <c r="C155" s="31"/>
      <c r="D155" s="25">
        <f>AVERAGE(D145:D154)</f>
        <v>13.240176391601562</v>
      </c>
      <c r="E155" s="25">
        <f>AVERAGE(E145:E154)</f>
        <v>66.578161621093756</v>
      </c>
      <c r="F155" s="25">
        <f>AVERAGE(F145:F154)</f>
        <v>2.4097308158874511</v>
      </c>
      <c r="G155" s="25">
        <f>AVERAGE(G145:G154)</f>
        <v>12.265414237976074</v>
      </c>
      <c r="H155" s="26">
        <f>AVERAGE(H145:H154)</f>
        <v>19.721844482421876</v>
      </c>
    </row>
    <row r="156" spans="1:8" ht="15.75" hidden="1" outlineLevel="1" x14ac:dyDescent="0.25">
      <c r="A156" s="193" t="s">
        <v>39</v>
      </c>
      <c r="B156" s="76"/>
      <c r="C156" s="12"/>
      <c r="D156" s="5"/>
      <c r="E156" s="5"/>
      <c r="F156" s="5"/>
      <c r="G156" s="5"/>
      <c r="H156" s="21"/>
    </row>
    <row r="157" spans="1:8" ht="15.75" hidden="1" outlineLevel="1" x14ac:dyDescent="0.25">
      <c r="A157" s="194"/>
      <c r="B157" s="76"/>
      <c r="C157" s="12"/>
      <c r="D157" s="5"/>
      <c r="E157" s="5"/>
      <c r="F157" s="5"/>
      <c r="G157" s="5"/>
      <c r="H157" s="21"/>
    </row>
    <row r="158" spans="1:8" ht="15.75" hidden="1" outlineLevel="1" x14ac:dyDescent="0.25">
      <c r="A158" s="194"/>
      <c r="B158" s="76"/>
      <c r="C158" s="12"/>
      <c r="D158" s="5"/>
      <c r="E158" s="5"/>
      <c r="F158" s="5"/>
      <c r="G158" s="5"/>
      <c r="H158" s="21"/>
    </row>
    <row r="159" spans="1:8" ht="15.75" hidden="1" outlineLevel="1" x14ac:dyDescent="0.25">
      <c r="A159" s="194"/>
      <c r="B159" s="76"/>
      <c r="C159" s="12"/>
      <c r="D159" s="5"/>
      <c r="E159" s="5"/>
      <c r="F159" s="5"/>
      <c r="G159" s="5"/>
      <c r="H159" s="21"/>
    </row>
    <row r="160" spans="1:8" ht="16.5" hidden="1" outlineLevel="1" thickBot="1" x14ac:dyDescent="0.3">
      <c r="A160" s="195"/>
      <c r="B160" s="76"/>
      <c r="C160" s="12"/>
      <c r="D160" s="5"/>
      <c r="E160" s="5"/>
      <c r="F160" s="5"/>
      <c r="G160" s="5"/>
      <c r="H160" s="21"/>
    </row>
    <row r="161" spans="1:8" ht="16.5" hidden="1" outlineLevel="1" thickBot="1" x14ac:dyDescent="0.3">
      <c r="A161" s="169" t="s">
        <v>7</v>
      </c>
      <c r="B161" s="188"/>
      <c r="C161" s="31"/>
      <c r="D161" s="25" t="e">
        <f>AVERAGE(D156:D160)</f>
        <v>#DIV/0!</v>
      </c>
      <c r="E161" s="25" t="e">
        <f>AVERAGE(E156:E160)</f>
        <v>#DIV/0!</v>
      </c>
      <c r="F161" s="25" t="e">
        <f>AVERAGE(F156:F160)</f>
        <v>#DIV/0!</v>
      </c>
      <c r="G161" s="25" t="e">
        <f>AVERAGE(G156:G160)</f>
        <v>#DIV/0!</v>
      </c>
      <c r="H161" s="26" t="e">
        <f>AVERAGE(H156:H160)</f>
        <v>#DIV/0!</v>
      </c>
    </row>
    <row r="162" spans="1:8" ht="15.75" hidden="1" outlineLevel="1" x14ac:dyDescent="0.25">
      <c r="A162" s="193" t="s">
        <v>26</v>
      </c>
      <c r="B162" s="76"/>
      <c r="C162" s="12"/>
      <c r="D162" s="5"/>
      <c r="E162" s="5"/>
      <c r="F162" s="5"/>
      <c r="G162" s="5"/>
      <c r="H162" s="21"/>
    </row>
    <row r="163" spans="1:8" ht="16.5" hidden="1" outlineLevel="1" thickBot="1" x14ac:dyDescent="0.3">
      <c r="A163" s="195"/>
      <c r="B163" s="76"/>
      <c r="C163" s="12"/>
      <c r="D163" s="5"/>
      <c r="E163" s="5"/>
      <c r="F163" s="5"/>
      <c r="G163" s="5"/>
      <c r="H163" s="21"/>
    </row>
    <row r="164" spans="1:8" ht="15.75" hidden="1" outlineLevel="1" x14ac:dyDescent="0.25">
      <c r="A164" s="187" t="s">
        <v>7</v>
      </c>
      <c r="B164" s="188"/>
      <c r="C164" s="31"/>
      <c r="D164" s="25" t="e">
        <f>AVERAGE(D162:D163)</f>
        <v>#DIV/0!</v>
      </c>
      <c r="E164" s="25" t="e">
        <f>AVERAGE(E162:E163)</f>
        <v>#DIV/0!</v>
      </c>
      <c r="F164" s="25" t="e">
        <f>AVERAGE(F162:F163)</f>
        <v>#DIV/0!</v>
      </c>
      <c r="G164" s="25" t="e">
        <f>AVERAGE(G162:G163)</f>
        <v>#DIV/0!</v>
      </c>
      <c r="H164" s="26" t="e">
        <f>AVERAGE(H162:H163)</f>
        <v>#DIV/0!</v>
      </c>
    </row>
    <row r="165" spans="1:8" collapsed="1" x14ac:dyDescent="0.25"/>
  </sheetData>
  <mergeCells count="61">
    <mergeCell ref="I37:I38"/>
    <mergeCell ref="I68:I71"/>
    <mergeCell ref="I5:I7"/>
    <mergeCell ref="I20:I23"/>
    <mergeCell ref="A156:A160"/>
    <mergeCell ref="A161:B161"/>
    <mergeCell ref="A162:A163"/>
    <mergeCell ref="A164:B164"/>
    <mergeCell ref="A137:A138"/>
    <mergeCell ref="A140:A143"/>
    <mergeCell ref="A144:B144"/>
    <mergeCell ref="A145:A154"/>
    <mergeCell ref="A155:B155"/>
    <mergeCell ref="A139:B139"/>
    <mergeCell ref="A95:B95"/>
    <mergeCell ref="A96:A100"/>
    <mergeCell ref="A101:B101"/>
    <mergeCell ref="A102:A103"/>
    <mergeCell ref="A104:B104"/>
    <mergeCell ref="A75:A82"/>
    <mergeCell ref="A83:B83"/>
    <mergeCell ref="A84:A88"/>
    <mergeCell ref="A89:B89"/>
    <mergeCell ref="A90:A94"/>
    <mergeCell ref="A105:A106"/>
    <mergeCell ref="A107:B107"/>
    <mergeCell ref="A108:A109"/>
    <mergeCell ref="A110:B110"/>
    <mergeCell ref="A111:A119"/>
    <mergeCell ref="A121:A124"/>
    <mergeCell ref="A125:B125"/>
    <mergeCell ref="A126:A129"/>
    <mergeCell ref="A130:B130"/>
    <mergeCell ref="A131:A135"/>
    <mergeCell ref="A136:B136"/>
    <mergeCell ref="A1:D1"/>
    <mergeCell ref="E1:H1"/>
    <mergeCell ref="A64:B64"/>
    <mergeCell ref="A62:B62"/>
    <mergeCell ref="A120:B120"/>
    <mergeCell ref="A47:B47"/>
    <mergeCell ref="A48:A51"/>
    <mergeCell ref="A52:A53"/>
    <mergeCell ref="A55:A58"/>
    <mergeCell ref="A59:A61"/>
    <mergeCell ref="A54:B54"/>
    <mergeCell ref="A65:A66"/>
    <mergeCell ref="A67:B67"/>
    <mergeCell ref="A68:A71"/>
    <mergeCell ref="A72:B72"/>
    <mergeCell ref="A74:B74"/>
    <mergeCell ref="A3:A5"/>
    <mergeCell ref="A14:B14"/>
    <mergeCell ref="A15:A25"/>
    <mergeCell ref="A26:A30"/>
    <mergeCell ref="A31:A35"/>
    <mergeCell ref="A43:A46"/>
    <mergeCell ref="A36:B36"/>
    <mergeCell ref="A37:A42"/>
    <mergeCell ref="A8:A13"/>
    <mergeCell ref="A6:A7"/>
  </mergeCells>
  <conditionalFormatting sqref="D3:D5 D48:D54 D65:D67 D75:D101 D9:D13">
    <cfRule type="cellIs" dxfId="32" priority="10" operator="greaterThan">
      <formula>5</formula>
    </cfRule>
  </conditionalFormatting>
  <conditionalFormatting sqref="D12:D14 D102:D104 D108:D110">
    <cfRule type="cellIs" dxfId="31" priority="9" operator="greaterThan">
      <formula>10</formula>
    </cfRule>
  </conditionalFormatting>
  <conditionalFormatting sqref="D55:D62 D68:D72 D111:D144 D15 D22:D29 D34:D36">
    <cfRule type="cellIs" dxfId="30" priority="8" operator="greaterThan">
      <formula>15</formula>
    </cfRule>
  </conditionalFormatting>
  <conditionalFormatting sqref="D37:D47 D145:D161">
    <cfRule type="cellIs" dxfId="29" priority="7" operator="greaterThan">
      <formula>20</formula>
    </cfRule>
  </conditionalFormatting>
  <conditionalFormatting sqref="D105:D107">
    <cfRule type="cellIs" dxfId="28" priority="5" operator="greaterThan">
      <formula>10</formula>
    </cfRule>
  </conditionalFormatting>
  <conditionalFormatting sqref="D15:D31">
    <cfRule type="cellIs" dxfId="27" priority="4" operator="greaterThan">
      <formula>15</formula>
    </cfRule>
  </conditionalFormatting>
  <conditionalFormatting sqref="D14">
    <cfRule type="cellIs" dxfId="26" priority="3" operator="greaterThan">
      <formula>5</formula>
    </cfRule>
  </conditionalFormatting>
  <conditionalFormatting sqref="D6:D8">
    <cfRule type="cellIs" dxfId="25" priority="1" operator="greaterThan">
      <formula>5</formula>
    </cfRule>
  </conditionalFormatting>
  <pageMargins left="0.7" right="0.7" top="0.75" bottom="0.75" header="0.3" footer="0.3"/>
  <pageSetup paperSize="9" scale="63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I174"/>
  <sheetViews>
    <sheetView view="pageBreakPreview" zoomScale="90" zoomScaleSheetLayoutView="90" workbookViewId="0">
      <selection activeCell="B3" sqref="B3"/>
    </sheetView>
  </sheetViews>
  <sheetFormatPr baseColWidth="10" defaultRowHeight="15" x14ac:dyDescent="0.25"/>
  <cols>
    <col min="1" max="1" width="21.7109375" style="1" bestFit="1" customWidth="1"/>
    <col min="2" max="2" width="17.42578125" style="29" bestFit="1" customWidth="1"/>
    <col min="3" max="3" width="11.85546875" style="32" customWidth="1"/>
    <col min="4" max="4" width="15.42578125" style="1" customWidth="1"/>
    <col min="5" max="5" width="14.85546875" style="1" bestFit="1" customWidth="1"/>
    <col min="6" max="6" width="11" style="1" customWidth="1"/>
    <col min="7" max="7" width="12" style="1" customWidth="1"/>
    <col min="8" max="8" width="12.140625" style="1" customWidth="1"/>
    <col min="9" max="9" width="23.5703125" style="34" bestFit="1" customWidth="1"/>
    <col min="10" max="16384" width="11.42578125" style="1"/>
  </cols>
  <sheetData>
    <row r="1" spans="1:9" ht="20.25" x14ac:dyDescent="0.3">
      <c r="A1" s="182" t="s">
        <v>30</v>
      </c>
      <c r="B1" s="182"/>
      <c r="C1" s="182"/>
      <c r="D1" s="182"/>
      <c r="E1" s="167">
        <f>Mercredi!E1+1</f>
        <v>42005</v>
      </c>
      <c r="F1" s="168"/>
      <c r="G1" s="168"/>
      <c r="H1" s="220"/>
    </row>
    <row r="2" spans="1:9" x14ac:dyDescent="0.25">
      <c r="A2" s="10"/>
      <c r="B2" s="40" t="s">
        <v>29</v>
      </c>
      <c r="C2" s="41" t="s">
        <v>1</v>
      </c>
      <c r="D2" s="42" t="s">
        <v>2</v>
      </c>
      <c r="E2" s="42" t="s">
        <v>3</v>
      </c>
      <c r="F2" s="42" t="s">
        <v>4</v>
      </c>
      <c r="G2" s="42" t="s">
        <v>5</v>
      </c>
      <c r="H2" s="23" t="s">
        <v>6</v>
      </c>
      <c r="I2" s="36"/>
    </row>
    <row r="3" spans="1:9" ht="16.5" customHeight="1" x14ac:dyDescent="0.25">
      <c r="A3" s="206" t="s">
        <v>0</v>
      </c>
      <c r="B3" s="28"/>
      <c r="C3" s="12"/>
      <c r="D3" s="2"/>
      <c r="E3" s="2"/>
      <c r="F3" s="2"/>
      <c r="G3" s="2"/>
      <c r="H3" s="2"/>
      <c r="I3" s="64"/>
    </row>
    <row r="4" spans="1:9" ht="16.5" customHeight="1" x14ac:dyDescent="0.25">
      <c r="A4" s="206"/>
      <c r="B4" s="28"/>
      <c r="C4" s="12"/>
      <c r="D4" s="2"/>
      <c r="E4" s="2"/>
      <c r="F4" s="2"/>
      <c r="G4" s="2"/>
      <c r="H4" s="2"/>
      <c r="I4" s="64"/>
    </row>
    <row r="5" spans="1:9" ht="16.5" customHeight="1" x14ac:dyDescent="0.25">
      <c r="A5" s="206"/>
      <c r="B5" s="28"/>
      <c r="C5" s="12"/>
      <c r="D5" s="3"/>
      <c r="E5" s="15"/>
      <c r="F5" s="15"/>
      <c r="G5" s="15"/>
      <c r="H5" s="15"/>
      <c r="I5" s="64"/>
    </row>
    <row r="6" spans="1:9" ht="15.75" customHeight="1" x14ac:dyDescent="0.25">
      <c r="A6" s="206" t="s">
        <v>49</v>
      </c>
      <c r="B6" s="62"/>
      <c r="C6" s="12"/>
      <c r="D6" s="2"/>
      <c r="E6" s="2"/>
      <c r="F6" s="2"/>
      <c r="G6" s="2"/>
      <c r="H6" s="2"/>
      <c r="I6" s="64"/>
    </row>
    <row r="7" spans="1:9" ht="15.75" customHeight="1" x14ac:dyDescent="0.25">
      <c r="A7" s="206"/>
      <c r="B7" s="28"/>
      <c r="C7" s="12"/>
      <c r="D7" s="3"/>
      <c r="E7" s="15"/>
      <c r="F7" s="15"/>
      <c r="G7" s="15"/>
      <c r="H7" s="15"/>
      <c r="I7" s="64"/>
    </row>
    <row r="8" spans="1:9" ht="15.75" customHeight="1" x14ac:dyDescent="0.25">
      <c r="A8" s="206"/>
      <c r="B8" s="28"/>
      <c r="C8" s="12"/>
      <c r="D8" s="2"/>
      <c r="E8" s="2"/>
      <c r="F8" s="2"/>
      <c r="G8" s="2"/>
      <c r="H8" s="2"/>
      <c r="I8" s="123"/>
    </row>
    <row r="9" spans="1:9" ht="15.75" customHeight="1" x14ac:dyDescent="0.25">
      <c r="A9" s="206" t="s">
        <v>48</v>
      </c>
      <c r="B9" s="28"/>
      <c r="C9" s="12"/>
      <c r="D9" s="2"/>
      <c r="E9" s="2"/>
      <c r="F9" s="2"/>
      <c r="G9" s="2"/>
      <c r="H9" s="2"/>
      <c r="I9" s="35"/>
    </row>
    <row r="10" spans="1:9" ht="15.75" customHeight="1" x14ac:dyDescent="0.25">
      <c r="A10" s="206"/>
      <c r="B10" s="28"/>
      <c r="C10" s="12"/>
      <c r="D10" s="2"/>
      <c r="E10" s="2"/>
      <c r="F10" s="2"/>
      <c r="G10" s="2"/>
      <c r="H10" s="2"/>
      <c r="I10" s="35"/>
    </row>
    <row r="11" spans="1:9" ht="15.75" customHeight="1" x14ac:dyDescent="0.25">
      <c r="A11" s="206"/>
      <c r="B11" s="132"/>
      <c r="C11" s="46"/>
      <c r="D11" s="54"/>
      <c r="E11" s="54"/>
      <c r="F11" s="54"/>
      <c r="G11" s="54"/>
      <c r="H11" s="54"/>
      <c r="I11" s="72"/>
    </row>
    <row r="12" spans="1:9" ht="15.75" customHeight="1" x14ac:dyDescent="0.25">
      <c r="A12" s="206"/>
      <c r="B12" s="132"/>
      <c r="C12" s="46"/>
      <c r="D12" s="54"/>
      <c r="E12" s="54"/>
      <c r="F12" s="54"/>
      <c r="G12" s="54"/>
      <c r="H12" s="54"/>
      <c r="I12" s="38"/>
    </row>
    <row r="13" spans="1:9" ht="17.25" customHeight="1" x14ac:dyDescent="0.25">
      <c r="A13" s="206"/>
      <c r="B13" s="28"/>
      <c r="C13" s="12"/>
      <c r="D13" s="2"/>
      <c r="E13" s="2"/>
      <c r="F13" s="2"/>
      <c r="G13" s="2"/>
      <c r="H13" s="2"/>
      <c r="I13" s="24"/>
    </row>
    <row r="14" spans="1:9" ht="17.25" customHeight="1" x14ac:dyDescent="0.25">
      <c r="A14" s="188" t="s">
        <v>7</v>
      </c>
      <c r="B14" s="181"/>
      <c r="C14" s="43"/>
      <c r="D14" s="44" t="e">
        <f>AVERAGE(D3:D13)</f>
        <v>#DIV/0!</v>
      </c>
      <c r="E14" s="44" t="e">
        <f>AVERAGE(E3:E13)</f>
        <v>#DIV/0!</v>
      </c>
      <c r="F14" s="44" t="e">
        <f>AVERAGE(F3:F13)</f>
        <v>#DIV/0!</v>
      </c>
      <c r="G14" s="44" t="e">
        <f>AVERAGE(G3:G13)</f>
        <v>#DIV/0!</v>
      </c>
      <c r="H14" s="45" t="e">
        <f>AVERAGE(H3:H13)</f>
        <v>#DIV/0!</v>
      </c>
      <c r="I14" s="36"/>
    </row>
    <row r="15" spans="1:9" ht="17.25" customHeight="1" x14ac:dyDescent="0.25">
      <c r="A15" s="206" t="s">
        <v>8</v>
      </c>
      <c r="B15" s="62"/>
      <c r="C15" s="12"/>
      <c r="D15" s="4"/>
      <c r="E15" s="4"/>
      <c r="F15" s="4"/>
      <c r="G15" s="4"/>
      <c r="H15" s="4"/>
      <c r="I15" s="64"/>
    </row>
    <row r="16" spans="1:9" ht="17.25" customHeight="1" x14ac:dyDescent="0.25">
      <c r="A16" s="206"/>
      <c r="B16" s="28"/>
      <c r="C16" s="12"/>
      <c r="D16" s="3"/>
      <c r="E16" s="15"/>
      <c r="F16" s="15"/>
      <c r="G16" s="15"/>
      <c r="H16" s="15"/>
      <c r="I16" s="64"/>
    </row>
    <row r="17" spans="1:9" ht="17.25" customHeight="1" x14ac:dyDescent="0.25">
      <c r="A17" s="206"/>
      <c r="B17" s="28"/>
      <c r="C17" s="12"/>
      <c r="D17" s="8"/>
      <c r="E17" s="8"/>
      <c r="F17" s="8"/>
      <c r="G17" s="8"/>
      <c r="H17" s="8"/>
      <c r="I17" s="123"/>
    </row>
    <row r="18" spans="1:9" ht="17.25" customHeight="1" x14ac:dyDescent="0.25">
      <c r="A18" s="206"/>
      <c r="B18" s="28"/>
      <c r="C18" s="12"/>
      <c r="D18" s="8"/>
      <c r="E18" s="8"/>
      <c r="F18" s="8"/>
      <c r="G18" s="8"/>
      <c r="H18" s="8"/>
      <c r="I18" s="123"/>
    </row>
    <row r="19" spans="1:9" ht="17.25" customHeight="1" x14ac:dyDescent="0.25">
      <c r="A19" s="206"/>
      <c r="B19" s="28"/>
      <c r="C19" s="12"/>
      <c r="D19" s="2"/>
      <c r="E19" s="2"/>
      <c r="F19" s="2"/>
      <c r="G19" s="2"/>
      <c r="H19" s="2"/>
      <c r="I19" s="123"/>
    </row>
    <row r="20" spans="1:9" ht="17.25" customHeight="1" x14ac:dyDescent="0.25">
      <c r="A20" s="206"/>
      <c r="B20" s="28"/>
      <c r="C20" s="12"/>
      <c r="D20" s="2"/>
      <c r="E20" s="2"/>
      <c r="F20" s="2"/>
      <c r="G20" s="2"/>
      <c r="H20" s="2"/>
      <c r="I20" s="123"/>
    </row>
    <row r="21" spans="1:9" ht="17.25" customHeight="1" x14ac:dyDescent="0.25">
      <c r="A21" s="206"/>
      <c r="B21" s="28"/>
      <c r="C21" s="12"/>
      <c r="D21" s="2"/>
      <c r="E21" s="2"/>
      <c r="F21" s="2"/>
      <c r="G21" s="2"/>
      <c r="H21" s="2"/>
      <c r="I21" s="123"/>
    </row>
    <row r="22" spans="1:9" ht="17.25" customHeight="1" x14ac:dyDescent="0.25">
      <c r="A22" s="206"/>
      <c r="B22" s="28"/>
      <c r="C22" s="12"/>
      <c r="D22" s="4"/>
      <c r="E22" s="4"/>
      <c r="F22" s="4"/>
      <c r="G22" s="4"/>
      <c r="H22" s="4"/>
      <c r="I22" s="123"/>
    </row>
    <row r="23" spans="1:9" ht="17.25" customHeight="1" x14ac:dyDescent="0.25">
      <c r="A23" s="206"/>
      <c r="B23" s="28"/>
      <c r="C23" s="12"/>
      <c r="D23" s="2"/>
      <c r="E23" s="2"/>
      <c r="F23" s="2"/>
      <c r="G23" s="2"/>
      <c r="H23" s="2"/>
      <c r="I23" s="123"/>
    </row>
    <row r="24" spans="1:9" ht="16.5" customHeight="1" x14ac:dyDescent="0.25">
      <c r="A24" s="206"/>
      <c r="B24" s="28"/>
      <c r="C24" s="12"/>
      <c r="D24" s="4"/>
      <c r="E24" s="5"/>
      <c r="F24" s="5"/>
      <c r="G24" s="5"/>
      <c r="H24" s="5"/>
      <c r="I24" s="123"/>
    </row>
    <row r="25" spans="1:9" ht="16.5" customHeight="1" x14ac:dyDescent="0.25">
      <c r="A25" s="206"/>
      <c r="B25" s="28"/>
      <c r="C25" s="12"/>
      <c r="D25" s="5"/>
      <c r="E25" s="13"/>
      <c r="F25" s="13"/>
      <c r="G25" s="13"/>
      <c r="H25" s="70"/>
      <c r="I25" s="123"/>
    </row>
    <row r="26" spans="1:9" ht="15.75" customHeight="1" x14ac:dyDescent="0.25">
      <c r="A26" s="206" t="s">
        <v>50</v>
      </c>
      <c r="B26" s="28"/>
      <c r="C26" s="12"/>
      <c r="D26" s="5"/>
      <c r="E26" s="13"/>
      <c r="F26" s="13"/>
      <c r="G26" s="13"/>
      <c r="H26" s="70"/>
      <c r="I26" s="123"/>
    </row>
    <row r="27" spans="1:9" ht="15.75" customHeight="1" x14ac:dyDescent="0.25">
      <c r="A27" s="206"/>
      <c r="B27" s="28"/>
      <c r="C27" s="12"/>
      <c r="D27" s="5"/>
      <c r="E27" s="13"/>
      <c r="F27" s="13"/>
      <c r="G27" s="13"/>
      <c r="H27" s="70"/>
      <c r="I27" s="123"/>
    </row>
    <row r="28" spans="1:9" ht="15.75" customHeight="1" x14ac:dyDescent="0.25">
      <c r="A28" s="206"/>
      <c r="B28" s="28"/>
      <c r="C28" s="12"/>
      <c r="D28" s="5"/>
      <c r="E28" s="13"/>
      <c r="F28" s="13"/>
      <c r="G28" s="13"/>
      <c r="H28" s="70"/>
      <c r="I28" s="123"/>
    </row>
    <row r="29" spans="1:9" ht="15.75" customHeight="1" x14ac:dyDescent="0.25">
      <c r="A29" s="206"/>
      <c r="B29" s="28"/>
      <c r="C29" s="12"/>
      <c r="D29" s="5"/>
      <c r="E29" s="13"/>
      <c r="F29" s="13"/>
      <c r="G29" s="13"/>
      <c r="H29" s="70"/>
      <c r="I29" s="123"/>
    </row>
    <row r="30" spans="1:9" ht="15.75" customHeight="1" x14ac:dyDescent="0.25">
      <c r="A30" s="206"/>
      <c r="B30" s="28"/>
      <c r="C30" s="12"/>
      <c r="D30" s="5"/>
      <c r="E30" s="13"/>
      <c r="F30" s="13"/>
      <c r="G30" s="13"/>
      <c r="H30" s="70"/>
      <c r="I30" s="123"/>
    </row>
    <row r="31" spans="1:9" ht="15.75" customHeight="1" x14ac:dyDescent="0.25">
      <c r="A31" s="206"/>
      <c r="B31" s="28"/>
      <c r="C31" s="12"/>
      <c r="D31" s="5"/>
      <c r="E31" s="13"/>
      <c r="F31" s="13"/>
      <c r="G31" s="13"/>
      <c r="H31" s="70"/>
      <c r="I31" s="123"/>
    </row>
    <row r="32" spans="1:9" ht="15.75" customHeight="1" x14ac:dyDescent="0.25">
      <c r="A32" s="206"/>
      <c r="B32" s="28"/>
      <c r="C32" s="12"/>
      <c r="D32" s="5"/>
      <c r="E32" s="13"/>
      <c r="F32" s="13"/>
      <c r="G32" s="13"/>
      <c r="H32" s="70"/>
      <c r="I32" s="123"/>
    </row>
    <row r="33" spans="1:9" ht="15.75" customHeight="1" x14ac:dyDescent="0.25">
      <c r="A33" s="206"/>
      <c r="B33" s="28"/>
      <c r="C33" s="12"/>
      <c r="D33" s="8"/>
      <c r="E33" s="8"/>
      <c r="F33" s="8"/>
      <c r="G33" s="8"/>
      <c r="H33" s="8"/>
      <c r="I33" s="68"/>
    </row>
    <row r="34" spans="1:9" ht="17.25" customHeight="1" x14ac:dyDescent="0.25">
      <c r="A34" s="207" t="s">
        <v>43</v>
      </c>
      <c r="B34" s="28"/>
      <c r="C34" s="12"/>
      <c r="D34" s="8"/>
      <c r="E34" s="8"/>
      <c r="F34" s="8"/>
      <c r="G34" s="8"/>
      <c r="H34" s="8"/>
      <c r="I34" s="68"/>
    </row>
    <row r="35" spans="1:9" ht="17.25" customHeight="1" x14ac:dyDescent="0.25">
      <c r="A35" s="206"/>
      <c r="B35" s="132"/>
      <c r="C35" s="46"/>
      <c r="D35" s="54"/>
      <c r="E35" s="54"/>
      <c r="F35" s="54"/>
      <c r="G35" s="54"/>
      <c r="H35" s="55"/>
      <c r="I35" s="134"/>
    </row>
    <row r="36" spans="1:9" ht="17.25" customHeight="1" x14ac:dyDescent="0.25">
      <c r="A36" s="206"/>
      <c r="B36" s="28"/>
      <c r="C36" s="12"/>
      <c r="D36" s="2"/>
      <c r="E36" s="2"/>
      <c r="F36" s="2"/>
      <c r="G36" s="2"/>
      <c r="H36" s="19"/>
      <c r="I36" s="35"/>
    </row>
    <row r="37" spans="1:9" ht="17.25" customHeight="1" x14ac:dyDescent="0.25">
      <c r="A37" s="206"/>
      <c r="B37" s="28"/>
      <c r="C37" s="12"/>
      <c r="D37" s="8"/>
      <c r="E37" s="8"/>
      <c r="F37" s="8"/>
      <c r="G37" s="8"/>
      <c r="H37" s="20"/>
      <c r="I37" s="35"/>
    </row>
    <row r="38" spans="1:9" ht="17.25" customHeight="1" x14ac:dyDescent="0.25">
      <c r="A38" s="206"/>
      <c r="B38" s="28"/>
      <c r="C38" s="12"/>
      <c r="D38" s="2"/>
      <c r="E38" s="2"/>
      <c r="F38" s="2"/>
      <c r="G38" s="2"/>
      <c r="H38" s="19"/>
      <c r="I38" s="72"/>
    </row>
    <row r="39" spans="1:9" ht="17.25" customHeight="1" x14ac:dyDescent="0.25">
      <c r="A39" s="188" t="s">
        <v>7</v>
      </c>
      <c r="B39" s="181"/>
      <c r="C39" s="43"/>
      <c r="D39" s="44" t="e">
        <f>AVERAGE(D15:D38)</f>
        <v>#DIV/0!</v>
      </c>
      <c r="E39" s="44" t="e">
        <f>AVERAGE(E15:E38)</f>
        <v>#DIV/0!</v>
      </c>
      <c r="F39" s="44" t="e">
        <f>AVERAGE(F15:F38)</f>
        <v>#DIV/0!</v>
      </c>
      <c r="G39" s="44" t="e">
        <f>AVERAGE(G15:G38)</f>
        <v>#DIV/0!</v>
      </c>
      <c r="H39" s="45" t="e">
        <f>AVERAGE(H15:H38)</f>
        <v>#DIV/0!</v>
      </c>
      <c r="I39" s="122"/>
    </row>
    <row r="40" spans="1:9" ht="15.75" customHeight="1" x14ac:dyDescent="0.25">
      <c r="A40" s="206" t="s">
        <v>9</v>
      </c>
      <c r="B40" s="28"/>
      <c r="C40" s="12"/>
      <c r="D40" s="4"/>
      <c r="E40" s="4"/>
      <c r="F40" s="4"/>
      <c r="G40" s="4"/>
      <c r="H40" s="4"/>
      <c r="I40" s="35"/>
    </row>
    <row r="41" spans="1:9" ht="15.75" customHeight="1" x14ac:dyDescent="0.25">
      <c r="A41" s="206"/>
      <c r="B41" s="28"/>
      <c r="C41" s="12"/>
      <c r="D41" s="4"/>
      <c r="E41" s="4"/>
      <c r="F41" s="4"/>
      <c r="G41" s="4"/>
      <c r="H41" s="4"/>
      <c r="I41" s="123"/>
    </row>
    <row r="42" spans="1:9" ht="15.75" customHeight="1" x14ac:dyDescent="0.25">
      <c r="A42" s="206"/>
      <c r="B42" s="28"/>
      <c r="C42" s="12"/>
      <c r="D42" s="4"/>
      <c r="E42" s="4"/>
      <c r="F42" s="4"/>
      <c r="G42" s="4"/>
      <c r="H42" s="4"/>
      <c r="I42" s="123"/>
    </row>
    <row r="43" spans="1:9" ht="15.75" customHeight="1" x14ac:dyDescent="0.25">
      <c r="A43" s="206"/>
      <c r="B43" s="28"/>
      <c r="C43" s="12"/>
      <c r="D43" s="4"/>
      <c r="E43" s="4"/>
      <c r="F43" s="4"/>
      <c r="G43" s="4"/>
      <c r="H43" s="4"/>
      <c r="I43" s="123"/>
    </row>
    <row r="44" spans="1:9" ht="15.75" customHeight="1" x14ac:dyDescent="0.25">
      <c r="A44" s="206"/>
      <c r="B44" s="28"/>
      <c r="C44" s="12"/>
      <c r="D44" s="4"/>
      <c r="E44" s="4"/>
      <c r="F44" s="4"/>
      <c r="G44" s="4"/>
      <c r="H44" s="4"/>
      <c r="I44" s="123"/>
    </row>
    <row r="45" spans="1:9" ht="15.75" customHeight="1" x14ac:dyDescent="0.25">
      <c r="A45" s="206"/>
      <c r="B45" s="28"/>
      <c r="C45" s="12"/>
      <c r="D45" s="9"/>
      <c r="E45" s="9"/>
      <c r="F45" s="9"/>
      <c r="G45" s="9"/>
      <c r="H45" s="9"/>
      <c r="I45" s="123"/>
    </row>
    <row r="46" spans="1:9" ht="15.75" customHeight="1" x14ac:dyDescent="0.25">
      <c r="A46" s="206" t="s">
        <v>51</v>
      </c>
      <c r="B46" s="28"/>
      <c r="C46" s="12"/>
      <c r="D46" s="4"/>
      <c r="E46" s="4"/>
      <c r="F46" s="4"/>
      <c r="G46" s="4"/>
      <c r="H46" s="4"/>
      <c r="I46" s="64"/>
    </row>
    <row r="47" spans="1:9" ht="15.75" customHeight="1" x14ac:dyDescent="0.25">
      <c r="A47" s="206"/>
      <c r="B47" s="28"/>
      <c r="C47" s="12"/>
      <c r="D47" s="4"/>
      <c r="E47" s="4"/>
      <c r="F47" s="4"/>
      <c r="G47" s="4"/>
      <c r="H47" s="4"/>
      <c r="I47" s="64"/>
    </row>
    <row r="48" spans="1:9" ht="15.75" x14ac:dyDescent="0.25">
      <c r="A48" s="206"/>
      <c r="B48" s="132"/>
      <c r="C48" s="46"/>
      <c r="D48" s="47"/>
      <c r="E48" s="47"/>
      <c r="F48" s="47"/>
      <c r="G48" s="47"/>
      <c r="H48" s="47"/>
      <c r="I48" s="38"/>
    </row>
    <row r="49" spans="1:9" ht="15.75" customHeight="1" x14ac:dyDescent="0.25">
      <c r="A49" s="206"/>
      <c r="B49" s="28"/>
      <c r="C49" s="12"/>
      <c r="D49" s="9"/>
      <c r="E49" s="9"/>
      <c r="F49" s="9"/>
      <c r="G49" s="9"/>
      <c r="H49" s="9"/>
      <c r="I49" s="35"/>
    </row>
    <row r="50" spans="1:9" ht="15.75" customHeight="1" x14ac:dyDescent="0.25">
      <c r="A50" s="188" t="s">
        <v>7</v>
      </c>
      <c r="B50" s="181"/>
      <c r="C50" s="43"/>
      <c r="D50" s="44" t="e">
        <f>AVERAGE(D40:D49)</f>
        <v>#DIV/0!</v>
      </c>
      <c r="E50" s="44" t="e">
        <f>AVERAGE(E40:E49)</f>
        <v>#DIV/0!</v>
      </c>
      <c r="F50" s="44" t="e">
        <f>AVERAGE(F40:F49)</f>
        <v>#DIV/0!</v>
      </c>
      <c r="G50" s="44" t="e">
        <f>AVERAGE(G40:G49)</f>
        <v>#DIV/0!</v>
      </c>
      <c r="H50" s="45" t="e">
        <f>AVERAGE(H40:H49)</f>
        <v>#DIV/0!</v>
      </c>
      <c r="I50" s="35"/>
    </row>
    <row r="51" spans="1:9" ht="15.75" customHeight="1" x14ac:dyDescent="0.25">
      <c r="A51" s="210" t="s">
        <v>22</v>
      </c>
      <c r="B51" s="28"/>
      <c r="C51" s="12"/>
      <c r="D51" s="4"/>
      <c r="E51" s="4"/>
      <c r="F51" s="4"/>
      <c r="G51" s="4"/>
      <c r="H51" s="4"/>
      <c r="I51" s="35"/>
    </row>
    <row r="52" spans="1:9" ht="15.75" customHeight="1" x14ac:dyDescent="0.25">
      <c r="A52" s="210"/>
      <c r="B52" s="28"/>
      <c r="C52" s="12"/>
      <c r="D52" s="4"/>
      <c r="E52" s="4"/>
      <c r="F52" s="4"/>
      <c r="G52" s="4"/>
      <c r="H52" s="4"/>
      <c r="I52" s="24"/>
    </row>
    <row r="53" spans="1:9" ht="15.75" customHeight="1" x14ac:dyDescent="0.25">
      <c r="A53" s="210"/>
      <c r="B53" s="28"/>
      <c r="C53" s="12"/>
      <c r="D53" s="4"/>
      <c r="E53" s="4"/>
      <c r="F53" s="4"/>
      <c r="G53" s="4"/>
      <c r="H53" s="4"/>
      <c r="I53" s="24"/>
    </row>
    <row r="54" spans="1:9" ht="15.75" customHeight="1" x14ac:dyDescent="0.25">
      <c r="A54" s="210"/>
      <c r="B54" s="28"/>
      <c r="C54" s="12"/>
      <c r="D54" s="4"/>
      <c r="E54" s="4"/>
      <c r="F54" s="4"/>
      <c r="G54" s="4"/>
      <c r="H54" s="4"/>
      <c r="I54" s="38"/>
    </row>
    <row r="55" spans="1:9" ht="15.75" customHeight="1" x14ac:dyDescent="0.25">
      <c r="A55" s="209" t="s">
        <v>19</v>
      </c>
      <c r="B55" s="28"/>
      <c r="C55" s="12"/>
      <c r="D55" s="4"/>
      <c r="E55" s="4"/>
      <c r="F55" s="4"/>
      <c r="G55" s="4"/>
      <c r="H55" s="4"/>
      <c r="I55" s="24"/>
    </row>
    <row r="56" spans="1:9" ht="15.75" x14ac:dyDescent="0.25">
      <c r="A56" s="209"/>
      <c r="B56" s="132"/>
      <c r="C56" s="46"/>
      <c r="D56" s="47"/>
      <c r="E56" s="47"/>
      <c r="F56" s="47"/>
      <c r="G56" s="47"/>
      <c r="H56" s="47"/>
      <c r="I56" s="36"/>
    </row>
    <row r="57" spans="1:9" ht="16.5" customHeight="1" x14ac:dyDescent="0.25">
      <c r="A57" s="188" t="s">
        <v>7</v>
      </c>
      <c r="B57" s="181"/>
      <c r="C57" s="43"/>
      <c r="D57" s="44" t="e">
        <f>AVERAGE(D51:D56)</f>
        <v>#DIV/0!</v>
      </c>
      <c r="E57" s="52" t="e">
        <f>AVERAGE(E51:E56)</f>
        <v>#DIV/0!</v>
      </c>
      <c r="F57" s="52" t="e">
        <f>AVERAGE(F51:F56)</f>
        <v>#DIV/0!</v>
      </c>
      <c r="G57" s="52" t="e">
        <f>AVERAGE(G51:G56)</f>
        <v>#DIV/0!</v>
      </c>
      <c r="H57" s="53" t="e">
        <f>AVERAGE(H51:H56)</f>
        <v>#DIV/0!</v>
      </c>
      <c r="I57" s="131"/>
    </row>
    <row r="58" spans="1:9" ht="16.5" customHeight="1" x14ac:dyDescent="0.25">
      <c r="A58" s="233" t="s">
        <v>18</v>
      </c>
      <c r="B58" s="62"/>
      <c r="C58" s="12"/>
      <c r="D58" s="6"/>
      <c r="E58" s="6"/>
      <c r="F58" s="6"/>
      <c r="G58" s="6"/>
      <c r="H58" s="6"/>
      <c r="I58" s="69"/>
    </row>
    <row r="59" spans="1:9" ht="15.75" customHeight="1" x14ac:dyDescent="0.25">
      <c r="A59" s="234"/>
      <c r="B59" s="28"/>
      <c r="C59" s="12"/>
      <c r="D59" s="6"/>
      <c r="E59" s="6"/>
      <c r="F59" s="6"/>
      <c r="G59" s="6"/>
      <c r="H59" s="6"/>
      <c r="I59" s="123"/>
    </row>
    <row r="60" spans="1:9" ht="15.75" customHeight="1" x14ac:dyDescent="0.25">
      <c r="A60" s="234"/>
      <c r="B60" s="28"/>
      <c r="C60" s="12"/>
      <c r="D60" s="6"/>
      <c r="E60" s="6"/>
      <c r="F60" s="6"/>
      <c r="G60" s="6"/>
      <c r="H60" s="6"/>
      <c r="I60" s="69"/>
    </row>
    <row r="61" spans="1:9" ht="15.75" customHeight="1" x14ac:dyDescent="0.25">
      <c r="A61" s="234"/>
      <c r="B61" s="28"/>
      <c r="C61" s="12"/>
      <c r="D61" s="6"/>
      <c r="E61" s="6"/>
      <c r="F61" s="6"/>
      <c r="G61" s="6"/>
      <c r="H61" s="6"/>
      <c r="I61" s="69"/>
    </row>
    <row r="62" spans="1:9" ht="16.5" customHeight="1" x14ac:dyDescent="0.25">
      <c r="A62" s="235"/>
      <c r="B62" s="28"/>
      <c r="C62" s="12"/>
      <c r="D62" s="4"/>
      <c r="E62" s="4"/>
      <c r="F62" s="4"/>
      <c r="G62" s="4"/>
      <c r="H62" s="4"/>
      <c r="I62" s="69"/>
    </row>
    <row r="63" spans="1:9" ht="15.75" customHeight="1" x14ac:dyDescent="0.25">
      <c r="A63" s="236" t="s">
        <v>20</v>
      </c>
      <c r="B63" s="28"/>
      <c r="C63" s="12"/>
      <c r="D63" s="4"/>
      <c r="E63" s="4"/>
      <c r="F63" s="4"/>
      <c r="G63" s="4"/>
      <c r="H63" s="4"/>
      <c r="I63" s="123"/>
    </row>
    <row r="64" spans="1:9" ht="15.75" customHeight="1" x14ac:dyDescent="0.25">
      <c r="A64" s="237"/>
      <c r="B64" s="132"/>
      <c r="C64" s="46"/>
      <c r="D64" s="133"/>
      <c r="E64" s="133"/>
      <c r="F64" s="133"/>
      <c r="G64" s="133"/>
      <c r="H64" s="133"/>
      <c r="I64" s="38"/>
    </row>
    <row r="65" spans="1:9" ht="15.75" x14ac:dyDescent="0.25">
      <c r="A65" s="188" t="s">
        <v>7</v>
      </c>
      <c r="B65" s="188"/>
      <c r="C65" s="31"/>
      <c r="D65" s="25" t="e">
        <f>AVERAGE(D58:D64)</f>
        <v>#DIV/0!</v>
      </c>
      <c r="E65" s="52" t="e">
        <f>AVERAGE(E58:E64)</f>
        <v>#DIV/0!</v>
      </c>
      <c r="F65" s="52" t="e">
        <f>AVERAGE(F58:F64)</f>
        <v>#DIV/0!</v>
      </c>
      <c r="G65" s="52" t="e">
        <f>AVERAGE(G58:G64)</f>
        <v>#DIV/0!</v>
      </c>
      <c r="H65" s="53" t="e">
        <f>AVERAGE(H58:H64)</f>
        <v>#DIV/0!</v>
      </c>
      <c r="I65" s="24"/>
    </row>
    <row r="66" spans="1:9" ht="15" customHeight="1" x14ac:dyDescent="0.25">
      <c r="A66" s="120" t="s">
        <v>46</v>
      </c>
      <c r="B66" s="121"/>
      <c r="C66" s="66"/>
      <c r="D66" s="17"/>
      <c r="E66" s="17"/>
      <c r="F66" s="17"/>
      <c r="G66" s="17"/>
      <c r="H66" s="82"/>
      <c r="I66" s="24"/>
    </row>
    <row r="67" spans="1:9" ht="15" customHeight="1" x14ac:dyDescent="0.25">
      <c r="A67" s="188" t="s">
        <v>7</v>
      </c>
      <c r="B67" s="181"/>
      <c r="C67" s="43"/>
      <c r="D67" s="44" t="e">
        <f>AVERAGE(D66:D66)</f>
        <v>#DIV/0!</v>
      </c>
      <c r="E67" s="52" t="e">
        <f>AVERAGE(E66:E66)</f>
        <v>#DIV/0!</v>
      </c>
      <c r="F67" s="52" t="e">
        <f>AVERAGE(F66:F66)</f>
        <v>#DIV/0!</v>
      </c>
      <c r="G67" s="52" t="e">
        <f>AVERAGE(G66:G66)</f>
        <v>#DIV/0!</v>
      </c>
      <c r="H67" s="53" t="e">
        <f>AVERAGE(H66:H66)</f>
        <v>#DIV/0!</v>
      </c>
      <c r="I67" s="36"/>
    </row>
    <row r="68" spans="1:9" ht="15" customHeight="1" x14ac:dyDescent="0.25">
      <c r="A68" s="211" t="s">
        <v>17</v>
      </c>
      <c r="B68" s="62"/>
      <c r="C68" s="12"/>
      <c r="D68" s="4"/>
      <c r="E68" s="4"/>
      <c r="F68" s="4"/>
      <c r="G68" s="4"/>
      <c r="H68" s="4"/>
      <c r="I68" s="123"/>
    </row>
    <row r="69" spans="1:9" ht="15" customHeight="1" x14ac:dyDescent="0.25">
      <c r="A69" s="211"/>
      <c r="B69" s="132"/>
      <c r="C69" s="46"/>
      <c r="D69" s="75"/>
      <c r="E69" s="75"/>
      <c r="F69" s="75"/>
      <c r="G69" s="75"/>
      <c r="H69" s="75"/>
      <c r="I69" s="38"/>
    </row>
    <row r="70" spans="1:9" ht="15" customHeight="1" x14ac:dyDescent="0.25">
      <c r="A70" s="188" t="s">
        <v>7</v>
      </c>
      <c r="B70" s="181"/>
      <c r="C70" s="43"/>
      <c r="D70" s="44" t="e">
        <f>AVERAGE(D68:D69)</f>
        <v>#DIV/0!</v>
      </c>
      <c r="E70" s="52" t="e">
        <f>AVERAGE(E68:E69)</f>
        <v>#DIV/0!</v>
      </c>
      <c r="F70" s="52" t="e">
        <f>AVERAGE(F68:F69)</f>
        <v>#DIV/0!</v>
      </c>
      <c r="G70" s="52" t="e">
        <f>AVERAGE(G68:G69)</f>
        <v>#DIV/0!</v>
      </c>
      <c r="H70" s="53" t="e">
        <f>AVERAGE(H68:H69)</f>
        <v>#DIV/0!</v>
      </c>
      <c r="I70" s="36"/>
    </row>
    <row r="71" spans="1:9" ht="15" customHeight="1" x14ac:dyDescent="0.25">
      <c r="A71" s="211" t="s">
        <v>16</v>
      </c>
      <c r="B71" s="28"/>
      <c r="C71" s="12"/>
      <c r="D71" s="2"/>
      <c r="E71" s="2"/>
      <c r="F71" s="2"/>
      <c r="G71" s="2"/>
      <c r="H71" s="2"/>
      <c r="I71" s="64"/>
    </row>
    <row r="72" spans="1:9" ht="15" customHeight="1" x14ac:dyDescent="0.25">
      <c r="A72" s="211"/>
      <c r="B72" s="28"/>
      <c r="C72" s="12"/>
      <c r="D72" s="2"/>
      <c r="E72" s="2"/>
      <c r="F72" s="2"/>
      <c r="G72" s="2"/>
      <c r="H72" s="2"/>
      <c r="I72" s="64"/>
    </row>
    <row r="73" spans="1:9" ht="15" customHeight="1" x14ac:dyDescent="0.25">
      <c r="A73" s="211"/>
      <c r="B73" s="28"/>
      <c r="C73" s="12"/>
      <c r="D73" s="2"/>
      <c r="E73" s="2"/>
      <c r="F73" s="2"/>
      <c r="G73" s="2"/>
      <c r="H73" s="2"/>
      <c r="I73" s="135"/>
    </row>
    <row r="74" spans="1:9" ht="15.75" customHeight="1" x14ac:dyDescent="0.25">
      <c r="A74" s="211"/>
      <c r="B74" s="132"/>
      <c r="C74" s="46"/>
      <c r="D74" s="54"/>
      <c r="E74" s="54"/>
      <c r="F74" s="54"/>
      <c r="G74" s="54"/>
      <c r="H74" s="54"/>
      <c r="I74" s="119"/>
    </row>
    <row r="75" spans="1:9" ht="15.75" x14ac:dyDescent="0.25">
      <c r="A75" s="188" t="s">
        <v>7</v>
      </c>
      <c r="B75" s="188"/>
      <c r="C75" s="31"/>
      <c r="D75" s="25" t="e">
        <f>AVERAGE(D71:D74)</f>
        <v>#DIV/0!</v>
      </c>
      <c r="E75" s="25" t="e">
        <f>AVERAGE(E71:E74)</f>
        <v>#DIV/0!</v>
      </c>
      <c r="F75" s="25" t="e">
        <f>AVERAGE(F71:F74)</f>
        <v>#DIV/0!</v>
      </c>
      <c r="G75" s="25" t="e">
        <f>AVERAGE(G71:G74)</f>
        <v>#DIV/0!</v>
      </c>
      <c r="H75" s="26" t="e">
        <f>AVERAGE(H71:H74)</f>
        <v>#DIV/0!</v>
      </c>
      <c r="I75" s="37"/>
    </row>
    <row r="76" spans="1:9" ht="15.75" customHeight="1" x14ac:dyDescent="0.25">
      <c r="A76" s="84" t="s">
        <v>21</v>
      </c>
      <c r="B76" s="33"/>
      <c r="C76" s="33"/>
      <c r="D76" s="63"/>
      <c r="E76" s="63"/>
      <c r="F76" s="63"/>
      <c r="G76" s="63"/>
      <c r="H76" s="63"/>
      <c r="I76" s="37"/>
    </row>
    <row r="77" spans="1:9" ht="15.75" x14ac:dyDescent="0.25">
      <c r="A77" s="188" t="s">
        <v>7</v>
      </c>
      <c r="B77" s="188"/>
      <c r="C77" s="31"/>
      <c r="D77" s="25" t="e">
        <f>AVERAGE(D76:D76)</f>
        <v>#DIV/0!</v>
      </c>
      <c r="E77" s="49" t="e">
        <f>AVERAGE(E76:E76)</f>
        <v>#DIV/0!</v>
      </c>
      <c r="F77" s="49" t="e">
        <f>AVERAGE(F76:F76)</f>
        <v>#DIV/0!</v>
      </c>
      <c r="G77" s="49" t="e">
        <f>AVERAGE(G76:G76)</f>
        <v>#DIV/0!</v>
      </c>
      <c r="H77" s="50" t="e">
        <f>AVERAGE(H76:H76)</f>
        <v>#DIV/0!</v>
      </c>
      <c r="I77" s="37"/>
    </row>
    <row r="78" spans="1:9" ht="15.75" x14ac:dyDescent="0.25">
      <c r="A78" s="205" t="s">
        <v>24</v>
      </c>
      <c r="B78" s="28"/>
      <c r="C78" s="12"/>
      <c r="D78" s="5"/>
      <c r="E78" s="5"/>
      <c r="F78" s="5"/>
      <c r="G78" s="5"/>
      <c r="H78" s="5"/>
      <c r="I78" s="37"/>
    </row>
    <row r="79" spans="1:9" ht="15.75" x14ac:dyDescent="0.25">
      <c r="A79" s="205"/>
      <c r="B79" s="28"/>
      <c r="C79" s="12"/>
      <c r="D79" s="5"/>
      <c r="E79" s="5"/>
      <c r="F79" s="5"/>
      <c r="G79" s="5"/>
      <c r="H79" s="5"/>
      <c r="I79" s="37"/>
    </row>
    <row r="80" spans="1:9" ht="15.75" x14ac:dyDescent="0.25">
      <c r="A80" s="205"/>
      <c r="B80" s="28"/>
      <c r="C80" s="12"/>
      <c r="D80" s="5"/>
      <c r="E80" s="5"/>
      <c r="F80" s="5"/>
      <c r="G80" s="5"/>
      <c r="H80" s="5"/>
      <c r="I80" s="37"/>
    </row>
    <row r="81" spans="1:9" ht="15.75" x14ac:dyDescent="0.25">
      <c r="A81" s="205"/>
      <c r="B81" s="28"/>
      <c r="C81" s="12"/>
      <c r="D81" s="5"/>
      <c r="E81" s="5"/>
      <c r="F81" s="5"/>
      <c r="G81" s="5"/>
      <c r="H81" s="5"/>
      <c r="I81" s="37"/>
    </row>
    <row r="82" spans="1:9" ht="15.75" x14ac:dyDescent="0.25">
      <c r="A82" s="205"/>
      <c r="B82" s="28"/>
      <c r="C82" s="12"/>
      <c r="D82" s="5"/>
      <c r="E82" s="5"/>
      <c r="F82" s="5"/>
      <c r="G82" s="5"/>
      <c r="H82" s="5"/>
      <c r="I82" s="37"/>
    </row>
    <row r="83" spans="1:9" ht="15.75" x14ac:dyDescent="0.25">
      <c r="A83" s="205"/>
      <c r="B83" s="28"/>
      <c r="C83" s="12"/>
      <c r="D83" s="5"/>
      <c r="E83" s="5"/>
      <c r="F83" s="5"/>
      <c r="G83" s="5"/>
      <c r="H83" s="5"/>
      <c r="I83" s="37"/>
    </row>
    <row r="84" spans="1:9" ht="15.75" x14ac:dyDescent="0.25">
      <c r="A84" s="205"/>
      <c r="B84" s="28"/>
      <c r="C84" s="12"/>
      <c r="D84" s="5"/>
      <c r="E84" s="56"/>
      <c r="F84" s="56"/>
      <c r="G84" s="56"/>
      <c r="H84" s="22"/>
      <c r="I84" s="37"/>
    </row>
    <row r="85" spans="1:9" ht="15.75" x14ac:dyDescent="0.25">
      <c r="A85" s="205"/>
      <c r="B85" s="28"/>
      <c r="C85" s="12"/>
      <c r="D85" s="5"/>
      <c r="E85" s="5"/>
      <c r="F85" s="5"/>
      <c r="G85" s="5"/>
      <c r="H85" s="21"/>
      <c r="I85" s="37"/>
    </row>
    <row r="86" spans="1:9" ht="15.75" x14ac:dyDescent="0.25">
      <c r="A86" s="188" t="s">
        <v>7</v>
      </c>
      <c r="B86" s="188"/>
      <c r="C86" s="31"/>
      <c r="D86" s="25" t="e">
        <f>AVERAGE(D78:D85)</f>
        <v>#DIV/0!</v>
      </c>
      <c r="E86" s="25" t="e">
        <f>AVERAGE(E78:E85)</f>
        <v>#DIV/0!</v>
      </c>
      <c r="F86" s="25" t="e">
        <f>AVERAGE(F78:F85)</f>
        <v>#DIV/0!</v>
      </c>
      <c r="G86" s="25" t="e">
        <f>AVERAGE(G78:G85)</f>
        <v>#DIV/0!</v>
      </c>
      <c r="H86" s="26" t="e">
        <f>AVERAGE(H78:H85)</f>
        <v>#DIV/0!</v>
      </c>
      <c r="I86" s="37"/>
    </row>
    <row r="87" spans="1:9" ht="15.75" x14ac:dyDescent="0.25">
      <c r="A87" s="205" t="s">
        <v>35</v>
      </c>
      <c r="B87" s="28"/>
      <c r="C87" s="12"/>
      <c r="D87" s="5"/>
      <c r="E87" s="5"/>
      <c r="F87" s="5"/>
      <c r="G87" s="5"/>
      <c r="H87" s="21"/>
      <c r="I87" s="37"/>
    </row>
    <row r="88" spans="1:9" ht="15.75" x14ac:dyDescent="0.25">
      <c r="A88" s="205"/>
      <c r="B88" s="28"/>
      <c r="C88" s="12"/>
      <c r="D88" s="5"/>
      <c r="E88" s="5"/>
      <c r="F88" s="5"/>
      <c r="G88" s="5"/>
      <c r="H88" s="21"/>
      <c r="I88" s="37"/>
    </row>
    <row r="89" spans="1:9" ht="15.75" x14ac:dyDescent="0.25">
      <c r="A89" s="205"/>
      <c r="B89" s="28"/>
      <c r="C89" s="12"/>
      <c r="D89" s="5"/>
      <c r="E89" s="5"/>
      <c r="F89" s="5"/>
      <c r="G89" s="5"/>
      <c r="H89" s="21"/>
      <c r="I89" s="37"/>
    </row>
    <row r="90" spans="1:9" ht="15.75" x14ac:dyDescent="0.25">
      <c r="A90" s="205"/>
      <c r="B90" s="28"/>
      <c r="C90" s="12"/>
      <c r="D90" s="5"/>
      <c r="E90" s="5"/>
      <c r="F90" s="5"/>
      <c r="G90" s="5"/>
      <c r="H90" s="21"/>
      <c r="I90" s="37"/>
    </row>
    <row r="91" spans="1:9" ht="15.75" x14ac:dyDescent="0.25">
      <c r="A91" s="205"/>
      <c r="B91" s="28"/>
      <c r="C91" s="12"/>
      <c r="D91" s="5"/>
      <c r="E91" s="5"/>
      <c r="F91" s="5"/>
      <c r="G91" s="5"/>
      <c r="H91" s="21"/>
      <c r="I91" s="37"/>
    </row>
    <row r="92" spans="1:9" ht="15.75" x14ac:dyDescent="0.25">
      <c r="A92" s="188" t="s">
        <v>7</v>
      </c>
      <c r="B92" s="188"/>
      <c r="C92" s="31"/>
      <c r="D92" s="25" t="e">
        <f>AVERAGE(D87:D91)</f>
        <v>#DIV/0!</v>
      </c>
      <c r="E92" s="25" t="e">
        <f>AVERAGE(E87:E91)</f>
        <v>#DIV/0!</v>
      </c>
      <c r="F92" s="25" t="e">
        <f>AVERAGE(F87:F91)</f>
        <v>#DIV/0!</v>
      </c>
      <c r="G92" s="25" t="e">
        <f>AVERAGE(G87:G91)</f>
        <v>#DIV/0!</v>
      </c>
      <c r="H92" s="26" t="e">
        <f>AVERAGE(H87:H91)</f>
        <v>#DIV/0!</v>
      </c>
      <c r="I92" s="37"/>
    </row>
    <row r="93" spans="1:9" ht="15.75" customHeight="1" x14ac:dyDescent="0.25">
      <c r="A93" s="205" t="s">
        <v>34</v>
      </c>
      <c r="B93" s="28"/>
      <c r="C93" s="12"/>
      <c r="D93" s="5"/>
      <c r="E93" s="5"/>
      <c r="F93" s="5"/>
      <c r="G93" s="5"/>
      <c r="H93" s="21"/>
      <c r="I93" s="37"/>
    </row>
    <row r="94" spans="1:9" ht="15.75" customHeight="1" x14ac:dyDescent="0.25">
      <c r="A94" s="205"/>
      <c r="B94" s="28"/>
      <c r="C94" s="12"/>
      <c r="D94" s="5"/>
      <c r="E94" s="5"/>
      <c r="F94" s="5"/>
      <c r="G94" s="5"/>
      <c r="H94" s="21"/>
      <c r="I94" s="37"/>
    </row>
    <row r="95" spans="1:9" ht="15.75" customHeight="1" x14ac:dyDescent="0.25">
      <c r="A95" s="205"/>
      <c r="B95" s="28"/>
      <c r="C95" s="12"/>
      <c r="D95" s="5"/>
      <c r="E95" s="5"/>
      <c r="F95" s="5"/>
      <c r="G95" s="5"/>
      <c r="H95" s="21"/>
      <c r="I95" s="37"/>
    </row>
    <row r="96" spans="1:9" ht="15.75" customHeight="1" x14ac:dyDescent="0.25">
      <c r="A96" s="205"/>
      <c r="B96" s="28"/>
      <c r="C96" s="12"/>
      <c r="D96" s="5"/>
      <c r="E96" s="5"/>
      <c r="F96" s="5"/>
      <c r="G96" s="5"/>
      <c r="H96" s="21"/>
      <c r="I96" s="37"/>
    </row>
    <row r="97" spans="1:9" ht="15.75" x14ac:dyDescent="0.25">
      <c r="A97" s="205"/>
      <c r="B97" s="28"/>
      <c r="C97" s="12"/>
      <c r="D97" s="5"/>
      <c r="E97" s="5"/>
      <c r="F97" s="5"/>
      <c r="G97" s="5"/>
      <c r="H97" s="21"/>
      <c r="I97" s="37"/>
    </row>
    <row r="98" spans="1:9" ht="30.75" customHeight="1" x14ac:dyDescent="0.25">
      <c r="A98" s="188" t="s">
        <v>7</v>
      </c>
      <c r="B98" s="188"/>
      <c r="C98" s="31"/>
      <c r="D98" s="25" t="e">
        <f>AVERAGE(D93:D97)</f>
        <v>#DIV/0!</v>
      </c>
      <c r="E98" s="25" t="e">
        <f>AVERAGE(E93:E97)</f>
        <v>#DIV/0!</v>
      </c>
      <c r="F98" s="25" t="e">
        <f>AVERAGE(F93:F97)</f>
        <v>#DIV/0!</v>
      </c>
      <c r="G98" s="25" t="e">
        <f>AVERAGE(G93:G97)</f>
        <v>#DIV/0!</v>
      </c>
      <c r="H98" s="26" t="e">
        <f>AVERAGE(H93:H97)</f>
        <v>#DIV/0!</v>
      </c>
      <c r="I98" s="37"/>
    </row>
    <row r="99" spans="1:9" ht="15.75" x14ac:dyDescent="0.25">
      <c r="A99" s="205" t="s">
        <v>28</v>
      </c>
      <c r="B99" s="28"/>
      <c r="C99" s="12"/>
      <c r="D99" s="5"/>
      <c r="E99" s="5"/>
      <c r="F99" s="5"/>
      <c r="G99" s="5"/>
      <c r="H99" s="21"/>
      <c r="I99" s="37"/>
    </row>
    <row r="100" spans="1:9" ht="15.75" x14ac:dyDescent="0.25">
      <c r="A100" s="205"/>
      <c r="B100" s="28"/>
      <c r="C100" s="12"/>
      <c r="D100" s="5"/>
      <c r="E100" s="5"/>
      <c r="F100" s="5"/>
      <c r="G100" s="5"/>
      <c r="H100" s="21"/>
      <c r="I100" s="37"/>
    </row>
    <row r="101" spans="1:9" ht="30.75" customHeight="1" x14ac:dyDescent="0.25">
      <c r="A101" s="205"/>
      <c r="B101" s="28"/>
      <c r="C101" s="12"/>
      <c r="D101" s="5"/>
      <c r="E101" s="5"/>
      <c r="F101" s="5"/>
      <c r="G101" s="5"/>
      <c r="H101" s="21"/>
      <c r="I101" s="37"/>
    </row>
    <row r="102" spans="1:9" ht="15.75" x14ac:dyDescent="0.25">
      <c r="A102" s="205"/>
      <c r="B102" s="28"/>
      <c r="C102" s="12"/>
      <c r="D102" s="5"/>
      <c r="E102" s="5"/>
      <c r="F102" s="5"/>
      <c r="G102" s="5"/>
      <c r="H102" s="21"/>
      <c r="I102" s="37"/>
    </row>
    <row r="103" spans="1:9" ht="15.75" x14ac:dyDescent="0.25">
      <c r="A103" s="205"/>
      <c r="B103" s="28"/>
      <c r="C103" s="12"/>
      <c r="D103" s="5"/>
      <c r="E103" s="5"/>
      <c r="F103" s="5"/>
      <c r="G103" s="5"/>
      <c r="H103" s="21"/>
      <c r="I103" s="37"/>
    </row>
    <row r="104" spans="1:9" ht="15.75" customHeight="1" x14ac:dyDescent="0.25">
      <c r="A104" s="188" t="s">
        <v>7</v>
      </c>
      <c r="B104" s="188"/>
      <c r="C104" s="31"/>
      <c r="D104" s="25" t="e">
        <f>AVERAGE(D99:D103)</f>
        <v>#DIV/0!</v>
      </c>
      <c r="E104" s="25" t="e">
        <f>AVERAGE(E99:E103)</f>
        <v>#DIV/0!</v>
      </c>
      <c r="F104" s="25" t="e">
        <f>AVERAGE(F99:F103)</f>
        <v>#DIV/0!</v>
      </c>
      <c r="G104" s="25" t="e">
        <f>AVERAGE(G99:G103)</f>
        <v>#DIV/0!</v>
      </c>
      <c r="H104" s="26" t="e">
        <f>AVERAGE(H99:H103)</f>
        <v>#DIV/0!</v>
      </c>
      <c r="I104" s="37"/>
    </row>
    <row r="105" spans="1:9" ht="15.75" customHeight="1" x14ac:dyDescent="0.25">
      <c r="A105" s="205" t="s">
        <v>31</v>
      </c>
      <c r="B105" s="28"/>
      <c r="C105" s="12"/>
      <c r="D105" s="5"/>
      <c r="E105" s="5"/>
      <c r="F105" s="5"/>
      <c r="G105" s="5"/>
      <c r="H105" s="21"/>
      <c r="I105" s="37"/>
    </row>
    <row r="106" spans="1:9" ht="15.75" customHeight="1" x14ac:dyDescent="0.25">
      <c r="A106" s="205"/>
      <c r="B106" s="28"/>
      <c r="C106" s="12"/>
      <c r="D106" s="5"/>
      <c r="E106" s="5"/>
      <c r="F106" s="5"/>
      <c r="G106" s="5"/>
      <c r="H106" s="21"/>
      <c r="I106" s="37"/>
    </row>
    <row r="107" spans="1:9" ht="15.75" customHeight="1" x14ac:dyDescent="0.25">
      <c r="A107" s="188" t="s">
        <v>7</v>
      </c>
      <c r="B107" s="188"/>
      <c r="C107" s="31"/>
      <c r="D107" s="25" t="e">
        <f>AVERAGE(D105:D106)</f>
        <v>#DIV/0!</v>
      </c>
      <c r="E107" s="25" t="e">
        <f>AVERAGE(E105:E106)</f>
        <v>#DIV/0!</v>
      </c>
      <c r="F107" s="25" t="e">
        <f>AVERAGE(F105:F106)</f>
        <v>#DIV/0!</v>
      </c>
      <c r="G107" s="25" t="e">
        <f>AVERAGE(G105:G106)</f>
        <v>#DIV/0!</v>
      </c>
      <c r="H107" s="26" t="e">
        <f>AVERAGE(H105:H106)</f>
        <v>#DIV/0!</v>
      </c>
      <c r="I107" s="37"/>
    </row>
    <row r="108" spans="1:9" ht="15.75" customHeight="1" x14ac:dyDescent="0.25">
      <c r="A108" s="205" t="s">
        <v>45</v>
      </c>
      <c r="B108" s="28"/>
      <c r="C108" s="12"/>
      <c r="D108" s="5"/>
      <c r="E108" s="5"/>
      <c r="F108" s="5"/>
      <c r="G108" s="5"/>
      <c r="H108" s="21"/>
      <c r="I108" s="37"/>
    </row>
    <row r="109" spans="1:9" ht="15.75" customHeight="1" x14ac:dyDescent="0.25">
      <c r="A109" s="205"/>
      <c r="B109" s="28"/>
      <c r="C109" s="12"/>
      <c r="D109" s="5"/>
      <c r="E109" s="5"/>
      <c r="F109" s="5"/>
      <c r="G109" s="5"/>
      <c r="H109" s="21"/>
      <c r="I109" s="37"/>
    </row>
    <row r="110" spans="1:9" ht="15.75" customHeight="1" x14ac:dyDescent="0.25">
      <c r="A110" s="188" t="s">
        <v>7</v>
      </c>
      <c r="B110" s="188"/>
      <c r="C110" s="31"/>
      <c r="D110" s="25" t="e">
        <f>AVERAGE(D108:D109)</f>
        <v>#DIV/0!</v>
      </c>
      <c r="E110" s="25" t="e">
        <f>AVERAGE(E108:E109)</f>
        <v>#DIV/0!</v>
      </c>
      <c r="F110" s="25" t="e">
        <f>AVERAGE(F108:F109)</f>
        <v>#DIV/0!</v>
      </c>
      <c r="G110" s="25" t="e">
        <f>AVERAGE(G108:G109)</f>
        <v>#DIV/0!</v>
      </c>
      <c r="H110" s="26" t="e">
        <f>AVERAGE(H108:H109)</f>
        <v>#DIV/0!</v>
      </c>
      <c r="I110" s="37"/>
    </row>
    <row r="111" spans="1:9" ht="15.75" customHeight="1" x14ac:dyDescent="0.25">
      <c r="A111" s="205" t="s">
        <v>36</v>
      </c>
      <c r="B111" s="28"/>
      <c r="C111" s="12"/>
      <c r="D111" s="5"/>
      <c r="E111" s="5"/>
      <c r="F111" s="5"/>
      <c r="G111" s="5"/>
      <c r="H111" s="21"/>
      <c r="I111" s="37"/>
    </row>
    <row r="112" spans="1:9" ht="15.75" customHeight="1" x14ac:dyDescent="0.25">
      <c r="A112" s="205"/>
      <c r="B112" s="28"/>
      <c r="C112" s="12"/>
      <c r="D112" s="5"/>
      <c r="E112" s="5"/>
      <c r="F112" s="5"/>
      <c r="G112" s="5"/>
      <c r="H112" s="21"/>
      <c r="I112" s="71"/>
    </row>
    <row r="113" spans="1:9" ht="15.75" x14ac:dyDescent="0.25">
      <c r="A113" s="188" t="s">
        <v>7</v>
      </c>
      <c r="B113" s="188"/>
      <c r="C113" s="31"/>
      <c r="D113" s="25" t="e">
        <f>AVERAGE(D111:D112)</f>
        <v>#DIV/0!</v>
      </c>
      <c r="E113" s="25" t="e">
        <f>AVERAGE(E111:E112)</f>
        <v>#DIV/0!</v>
      </c>
      <c r="F113" s="25" t="e">
        <f>AVERAGE(F111:F112)</f>
        <v>#DIV/0!</v>
      </c>
      <c r="G113" s="25" t="e">
        <f>AVERAGE(G111:G112)</f>
        <v>#DIV/0!</v>
      </c>
      <c r="H113" s="26" t="e">
        <f>AVERAGE(H111:H112)</f>
        <v>#DIV/0!</v>
      </c>
      <c r="I113" s="37"/>
    </row>
    <row r="114" spans="1:9" ht="15.75" customHeight="1" x14ac:dyDescent="0.25">
      <c r="A114" s="205" t="s">
        <v>23</v>
      </c>
      <c r="B114" s="28"/>
      <c r="C114" s="12"/>
      <c r="D114" s="5"/>
      <c r="E114" s="5"/>
      <c r="F114" s="5"/>
      <c r="G114" s="5"/>
      <c r="H114" s="22"/>
      <c r="I114" s="37"/>
    </row>
    <row r="115" spans="1:9" ht="15.75" customHeight="1" x14ac:dyDescent="0.25">
      <c r="A115" s="205"/>
      <c r="B115" s="28"/>
      <c r="C115" s="12"/>
      <c r="D115" s="5"/>
      <c r="E115" s="5"/>
      <c r="F115" s="5"/>
      <c r="G115" s="5"/>
      <c r="H115" s="22"/>
      <c r="I115" s="37"/>
    </row>
    <row r="116" spans="1:9" ht="15.75" customHeight="1" x14ac:dyDescent="0.25">
      <c r="A116" s="205"/>
      <c r="B116" s="28"/>
      <c r="C116" s="12"/>
      <c r="D116" s="5"/>
      <c r="E116" s="5"/>
      <c r="F116" s="5"/>
      <c r="G116" s="5"/>
      <c r="H116" s="5"/>
      <c r="I116" s="37"/>
    </row>
    <row r="117" spans="1:9" ht="15.75" x14ac:dyDescent="0.25">
      <c r="A117" s="205"/>
      <c r="B117" s="28"/>
      <c r="C117" s="12"/>
      <c r="D117" s="5"/>
      <c r="E117" s="5"/>
      <c r="F117" s="5"/>
      <c r="G117" s="5"/>
      <c r="H117" s="5"/>
      <c r="I117" s="37"/>
    </row>
    <row r="118" spans="1:9" ht="15.75" x14ac:dyDescent="0.25">
      <c r="A118" s="205"/>
      <c r="B118" s="28"/>
      <c r="C118" s="12"/>
      <c r="D118" s="5"/>
      <c r="E118" s="5"/>
      <c r="F118" s="5"/>
      <c r="G118" s="5"/>
      <c r="H118" s="5"/>
      <c r="I118" s="37"/>
    </row>
    <row r="119" spans="1:9" ht="15.75" x14ac:dyDescent="0.25">
      <c r="A119" s="205"/>
      <c r="B119" s="28"/>
      <c r="C119" s="12"/>
      <c r="D119" s="5"/>
      <c r="E119" s="5"/>
      <c r="F119" s="5"/>
      <c r="G119" s="5"/>
      <c r="H119" s="5"/>
      <c r="I119" s="37"/>
    </row>
    <row r="120" spans="1:9" ht="15.75" x14ac:dyDescent="0.25">
      <c r="A120" s="205"/>
      <c r="B120" s="28"/>
      <c r="C120" s="12"/>
      <c r="D120" s="5"/>
      <c r="E120" s="5"/>
      <c r="F120" s="5"/>
      <c r="G120" s="5"/>
      <c r="H120" s="5"/>
      <c r="I120" s="37"/>
    </row>
    <row r="121" spans="1:9" ht="15.75" x14ac:dyDescent="0.25">
      <c r="A121" s="205"/>
      <c r="B121" s="28"/>
      <c r="C121" s="12"/>
      <c r="D121" s="5"/>
      <c r="E121" s="5"/>
      <c r="F121" s="5"/>
      <c r="G121" s="5"/>
      <c r="H121" s="5"/>
      <c r="I121" s="37"/>
    </row>
    <row r="122" spans="1:9" ht="15.75" x14ac:dyDescent="0.25">
      <c r="A122" s="205"/>
      <c r="B122" s="28"/>
      <c r="C122" s="12"/>
      <c r="D122" s="5"/>
      <c r="E122" s="5"/>
      <c r="F122" s="5"/>
      <c r="G122" s="5"/>
      <c r="H122" s="21"/>
      <c r="I122" s="37"/>
    </row>
    <row r="123" spans="1:9" ht="15.75" x14ac:dyDescent="0.25">
      <c r="A123" s="188" t="s">
        <v>7</v>
      </c>
      <c r="B123" s="181"/>
      <c r="C123" s="43"/>
      <c r="D123" s="44" t="e">
        <f>AVERAGE(D114:D119)</f>
        <v>#DIV/0!</v>
      </c>
      <c r="E123" s="44" t="e">
        <f>AVERAGE(E114:E119)</f>
        <v>#DIV/0!</v>
      </c>
      <c r="F123" s="44" t="e">
        <f>AVERAGE(F114:F119)</f>
        <v>#DIV/0!</v>
      </c>
      <c r="G123" s="44" t="e">
        <f>AVERAGE(G114:G119)</f>
        <v>#DIV/0!</v>
      </c>
      <c r="H123" s="44" t="e">
        <f>AVERAGE(H114:H119)</f>
        <v>#DIV/0!</v>
      </c>
      <c r="I123" s="130"/>
    </row>
    <row r="124" spans="1:9" ht="15.75" customHeight="1" x14ac:dyDescent="0.25">
      <c r="A124" s="205" t="s">
        <v>33</v>
      </c>
      <c r="B124" s="28"/>
      <c r="C124" s="12"/>
      <c r="D124" s="5"/>
      <c r="E124" s="5"/>
      <c r="F124" s="5"/>
      <c r="G124" s="5"/>
      <c r="H124" s="5"/>
      <c r="I124" s="37"/>
    </row>
    <row r="125" spans="1:9" ht="15.75" customHeight="1" x14ac:dyDescent="0.25">
      <c r="A125" s="205"/>
      <c r="B125" s="28"/>
      <c r="C125" s="12"/>
      <c r="D125" s="5"/>
      <c r="E125" s="5"/>
      <c r="F125" s="5"/>
      <c r="G125" s="5"/>
      <c r="H125" s="5"/>
      <c r="I125" s="37"/>
    </row>
    <row r="126" spans="1:9" ht="15.75" customHeight="1" x14ac:dyDescent="0.25">
      <c r="A126" s="205"/>
      <c r="B126" s="28"/>
      <c r="C126" s="12"/>
      <c r="D126" s="5"/>
      <c r="E126" s="5"/>
      <c r="F126" s="5"/>
      <c r="G126" s="5"/>
      <c r="H126" s="5"/>
      <c r="I126" s="37"/>
    </row>
    <row r="127" spans="1:9" ht="15.75" customHeight="1" x14ac:dyDescent="0.25">
      <c r="A127" s="205"/>
      <c r="B127" s="28"/>
      <c r="C127" s="12"/>
      <c r="D127" s="5"/>
      <c r="E127" s="5"/>
      <c r="F127" s="5"/>
      <c r="G127" s="5"/>
      <c r="H127" s="5"/>
      <c r="I127" s="37"/>
    </row>
    <row r="128" spans="1:9" ht="15.75" customHeight="1" x14ac:dyDescent="0.25">
      <c r="A128" s="205"/>
      <c r="B128" s="28"/>
      <c r="C128" s="12"/>
      <c r="D128" s="5"/>
      <c r="E128" s="5"/>
      <c r="F128" s="5"/>
      <c r="G128" s="5"/>
      <c r="H128" s="5"/>
      <c r="I128" s="37"/>
    </row>
    <row r="129" spans="1:9" ht="15.75" customHeight="1" x14ac:dyDescent="0.25">
      <c r="A129" s="205"/>
      <c r="B129" s="28"/>
      <c r="C129" s="12"/>
      <c r="D129" s="5"/>
      <c r="E129" s="5"/>
      <c r="F129" s="5"/>
      <c r="G129" s="5"/>
      <c r="H129" s="5"/>
      <c r="I129" s="37"/>
    </row>
    <row r="130" spans="1:9" ht="15.75" customHeight="1" x14ac:dyDescent="0.25">
      <c r="A130" s="205"/>
      <c r="B130" s="28"/>
      <c r="C130" s="12"/>
      <c r="D130" s="5"/>
      <c r="E130" s="5"/>
      <c r="F130" s="5"/>
      <c r="G130" s="5"/>
      <c r="H130" s="5"/>
      <c r="I130" s="37"/>
    </row>
    <row r="131" spans="1:9" ht="15.75" customHeight="1" x14ac:dyDescent="0.25">
      <c r="A131" s="205"/>
      <c r="B131" s="28"/>
      <c r="C131" s="12"/>
      <c r="D131" s="5"/>
      <c r="E131" s="5"/>
      <c r="F131" s="5"/>
      <c r="G131" s="5"/>
      <c r="H131" s="5"/>
      <c r="I131" s="37"/>
    </row>
    <row r="132" spans="1:9" ht="15.75" x14ac:dyDescent="0.25">
      <c r="A132" s="188" t="s">
        <v>7</v>
      </c>
      <c r="B132" s="187"/>
      <c r="C132" s="48"/>
      <c r="D132" s="49" t="e">
        <f>AVERAGE(D124:D131)</f>
        <v>#DIV/0!</v>
      </c>
      <c r="E132" s="49" t="e">
        <f>AVERAGE(E124:E124)</f>
        <v>#DIV/0!</v>
      </c>
      <c r="F132" s="49" t="e">
        <f>AVERAGE(F124:F124)</f>
        <v>#DIV/0!</v>
      </c>
      <c r="G132" s="49" t="e">
        <f>AVERAGE(G124:G124)</f>
        <v>#DIV/0!</v>
      </c>
      <c r="H132" s="50" t="e">
        <f>AVERAGE(H124:H124)</f>
        <v>#DIV/0!</v>
      </c>
      <c r="I132" s="119"/>
    </row>
    <row r="133" spans="1:9" ht="25.5" customHeight="1" x14ac:dyDescent="0.25">
      <c r="A133" s="194" t="s">
        <v>37</v>
      </c>
      <c r="B133" s="77"/>
      <c r="C133" s="46"/>
      <c r="D133" s="56"/>
      <c r="E133" s="5"/>
      <c r="F133" s="5"/>
      <c r="G133" s="5"/>
      <c r="H133" s="21"/>
      <c r="I133" s="37"/>
    </row>
    <row r="134" spans="1:9" ht="21.75" customHeight="1" x14ac:dyDescent="0.25">
      <c r="A134" s="194"/>
      <c r="B134" s="76"/>
      <c r="C134" s="12"/>
      <c r="D134" s="5"/>
      <c r="E134" s="5"/>
      <c r="F134" s="5"/>
      <c r="G134" s="5"/>
      <c r="H134" s="21"/>
      <c r="I134" s="37"/>
    </row>
    <row r="135" spans="1:9" ht="15.75" x14ac:dyDescent="0.25">
      <c r="A135" s="194"/>
      <c r="B135" s="76"/>
      <c r="C135" s="12"/>
      <c r="D135" s="5"/>
      <c r="E135" s="5"/>
      <c r="F135" s="5"/>
      <c r="G135" s="5"/>
      <c r="H135" s="21"/>
      <c r="I135" s="37"/>
    </row>
    <row r="136" spans="1:9" ht="15.75" customHeight="1" thickBot="1" x14ac:dyDescent="0.3">
      <c r="A136" s="195"/>
      <c r="B136" s="76"/>
      <c r="C136" s="12"/>
      <c r="D136" s="5"/>
      <c r="E136" s="5"/>
      <c r="F136" s="5"/>
      <c r="G136" s="5"/>
      <c r="H136" s="21"/>
      <c r="I136" s="37"/>
    </row>
    <row r="137" spans="1:9" ht="16.5" thickBot="1" x14ac:dyDescent="0.3">
      <c r="A137" s="169" t="s">
        <v>7</v>
      </c>
      <c r="B137" s="188"/>
      <c r="C137" s="31"/>
      <c r="D137" s="25" t="e">
        <f>AVERAGE(D133:D136)</f>
        <v>#DIV/0!</v>
      </c>
      <c r="E137" s="25" t="e">
        <f>AVERAGE(E133:E136)</f>
        <v>#DIV/0!</v>
      </c>
      <c r="F137" s="25" t="e">
        <f>AVERAGE(F133:F136)</f>
        <v>#DIV/0!</v>
      </c>
      <c r="G137" s="25" t="e">
        <f>AVERAGE(G133:G136)</f>
        <v>#DIV/0!</v>
      </c>
      <c r="H137" s="26" t="e">
        <f>AVERAGE(H133:H136)</f>
        <v>#DIV/0!</v>
      </c>
      <c r="I137" s="37"/>
    </row>
    <row r="138" spans="1:9" ht="15.75" customHeight="1" x14ac:dyDescent="0.25">
      <c r="A138" s="193" t="s">
        <v>27</v>
      </c>
      <c r="B138" s="76"/>
      <c r="C138" s="12"/>
      <c r="D138" s="5"/>
      <c r="E138" s="5"/>
      <c r="F138" s="5"/>
      <c r="G138" s="5"/>
      <c r="H138" s="5"/>
      <c r="I138" s="37"/>
    </row>
    <row r="139" spans="1:9" ht="15.75" customHeight="1" x14ac:dyDescent="0.25">
      <c r="A139" s="194"/>
      <c r="B139" s="76"/>
      <c r="C139" s="12"/>
      <c r="D139" s="5"/>
      <c r="E139" s="5"/>
      <c r="F139" s="5"/>
      <c r="G139" s="5"/>
      <c r="H139" s="5"/>
      <c r="I139" s="37"/>
    </row>
    <row r="140" spans="1:9" ht="15.75" customHeight="1" x14ac:dyDescent="0.25">
      <c r="A140" s="194"/>
      <c r="B140" s="77"/>
      <c r="C140" s="46"/>
      <c r="D140" s="56"/>
      <c r="E140" s="56"/>
      <c r="F140" s="56"/>
      <c r="G140" s="56"/>
      <c r="H140" s="22"/>
      <c r="I140" s="37"/>
    </row>
    <row r="141" spans="1:9" ht="15.75" x14ac:dyDescent="0.25">
      <c r="A141" s="194"/>
      <c r="B141" s="76"/>
      <c r="C141" s="12"/>
      <c r="D141" s="5"/>
      <c r="E141" s="5"/>
      <c r="F141" s="5"/>
      <c r="G141" s="5"/>
      <c r="H141" s="21"/>
      <c r="I141" s="37"/>
    </row>
    <row r="142" spans="1:9" ht="16.5" thickBot="1" x14ac:dyDescent="0.3">
      <c r="A142" s="195"/>
      <c r="B142" s="76"/>
      <c r="C142" s="12"/>
      <c r="D142" s="5"/>
      <c r="E142" s="5"/>
      <c r="F142" s="5"/>
      <c r="G142" s="5"/>
      <c r="H142" s="21"/>
      <c r="I142" s="37"/>
    </row>
    <row r="143" spans="1:9" ht="16.5" thickBot="1" x14ac:dyDescent="0.3">
      <c r="A143" s="169" t="s">
        <v>7</v>
      </c>
      <c r="B143" s="188"/>
      <c r="C143" s="31"/>
      <c r="D143" s="25" t="e">
        <f>AVERAGE(D138:D142)</f>
        <v>#DIV/0!</v>
      </c>
      <c r="E143" s="25" t="e">
        <f>AVERAGE(E138:E142)</f>
        <v>#DIV/0!</v>
      </c>
      <c r="F143" s="25" t="e">
        <f>AVERAGE(F138:F142)</f>
        <v>#DIV/0!</v>
      </c>
      <c r="G143" s="25" t="e">
        <f>AVERAGE(G138:G142)</f>
        <v>#DIV/0!</v>
      </c>
      <c r="H143" s="26" t="e">
        <f>AVERAGE(H138:H142)</f>
        <v>#DIV/0!</v>
      </c>
      <c r="I143" s="37"/>
    </row>
    <row r="144" spans="1:9" ht="15.75" x14ac:dyDescent="0.25">
      <c r="A144" s="193" t="s">
        <v>38</v>
      </c>
      <c r="B144" s="76"/>
      <c r="C144" s="12"/>
      <c r="D144" s="5"/>
      <c r="E144" s="5"/>
      <c r="F144" s="5"/>
      <c r="G144" s="5"/>
      <c r="H144" s="22"/>
      <c r="I144" s="37"/>
    </row>
    <row r="145" spans="1:9" ht="16.5" thickBot="1" x14ac:dyDescent="0.3">
      <c r="A145" s="195"/>
      <c r="B145" s="76"/>
      <c r="C145" s="12"/>
      <c r="D145" s="5"/>
      <c r="E145" s="5"/>
      <c r="F145" s="5"/>
      <c r="G145" s="5"/>
      <c r="H145" s="21"/>
      <c r="I145" s="37"/>
    </row>
    <row r="146" spans="1:9" ht="16.5" thickBot="1" x14ac:dyDescent="0.3">
      <c r="A146" s="169" t="s">
        <v>7</v>
      </c>
      <c r="B146" s="188"/>
      <c r="C146" s="31"/>
      <c r="D146" s="25" t="e">
        <f>AVERAGE(D144:D145)</f>
        <v>#DIV/0!</v>
      </c>
      <c r="E146" s="25" t="e">
        <f>AVERAGE(E144:E145)</f>
        <v>#DIV/0!</v>
      </c>
      <c r="F146" s="25" t="e">
        <f>AVERAGE(F144:F145)</f>
        <v>#DIV/0!</v>
      </c>
      <c r="G146" s="25" t="e">
        <f>AVERAGE(G144:G145)</f>
        <v>#DIV/0!</v>
      </c>
      <c r="H146" s="26" t="e">
        <f>AVERAGE(H144:H145)</f>
        <v>#DIV/0!</v>
      </c>
      <c r="I146" s="37"/>
    </row>
    <row r="147" spans="1:9" ht="15.75" customHeight="1" x14ac:dyDescent="0.25">
      <c r="A147" s="193" t="s">
        <v>40</v>
      </c>
      <c r="B147" s="76"/>
      <c r="C147" s="12"/>
      <c r="D147" s="5"/>
      <c r="E147" s="5"/>
      <c r="F147" s="5"/>
      <c r="G147" s="5"/>
      <c r="H147" s="22"/>
      <c r="I147" s="37"/>
    </row>
    <row r="148" spans="1:9" ht="15.75" customHeight="1" x14ac:dyDescent="0.25">
      <c r="A148" s="194"/>
      <c r="B148" s="76"/>
      <c r="C148" s="12"/>
      <c r="D148" s="5"/>
      <c r="E148" s="5"/>
      <c r="F148" s="5"/>
      <c r="G148" s="5"/>
      <c r="H148" s="22"/>
      <c r="I148" s="37"/>
    </row>
    <row r="149" spans="1:9" ht="15.75" customHeight="1" x14ac:dyDescent="0.25">
      <c r="A149" s="194"/>
      <c r="B149" s="76"/>
      <c r="C149" s="12"/>
      <c r="D149" s="5"/>
      <c r="E149" s="5"/>
      <c r="F149" s="5"/>
      <c r="G149" s="5"/>
      <c r="H149" s="22"/>
      <c r="I149" s="37"/>
    </row>
    <row r="150" spans="1:9" ht="15.75" customHeight="1" x14ac:dyDescent="0.25">
      <c r="A150" s="194"/>
      <c r="B150" s="76"/>
      <c r="C150" s="12"/>
      <c r="D150" s="5"/>
      <c r="E150" s="5"/>
      <c r="F150" s="5"/>
      <c r="G150" s="5"/>
      <c r="H150" s="22"/>
      <c r="I150" s="37"/>
    </row>
    <row r="151" spans="1:9" ht="15.75" customHeight="1" x14ac:dyDescent="0.25">
      <c r="A151" s="194"/>
      <c r="B151" s="76"/>
      <c r="C151" s="12"/>
      <c r="D151" s="5"/>
      <c r="E151" s="5"/>
      <c r="F151" s="5"/>
      <c r="G151" s="5"/>
      <c r="H151" s="22"/>
      <c r="I151" s="37"/>
    </row>
    <row r="152" spans="1:9" ht="16.5" thickBot="1" x14ac:dyDescent="0.3">
      <c r="A152" s="195"/>
      <c r="B152" s="76"/>
      <c r="C152" s="12"/>
      <c r="D152" s="5"/>
      <c r="E152" s="5"/>
      <c r="F152" s="5"/>
      <c r="G152" s="5"/>
      <c r="H152" s="21"/>
      <c r="I152" s="37"/>
    </row>
    <row r="153" spans="1:9" ht="16.5" thickBot="1" x14ac:dyDescent="0.3">
      <c r="A153" s="169" t="s">
        <v>7</v>
      </c>
      <c r="B153" s="188"/>
      <c r="C153" s="31"/>
      <c r="D153" s="25" t="e">
        <f>AVERAGE(D147:D152)</f>
        <v>#DIV/0!</v>
      </c>
      <c r="E153" s="25" t="e">
        <f>AVERAGE(E147:E152)</f>
        <v>#DIV/0!</v>
      </c>
      <c r="F153" s="25" t="e">
        <f>AVERAGE(F147:F152)</f>
        <v>#DIV/0!</v>
      </c>
      <c r="G153" s="25" t="e">
        <f>AVERAGE(G147:G152)</f>
        <v>#DIV/0!</v>
      </c>
      <c r="H153" s="26" t="e">
        <f>AVERAGE(H147:H152)</f>
        <v>#DIV/0!</v>
      </c>
    </row>
    <row r="154" spans="1:9" ht="15.75" x14ac:dyDescent="0.25">
      <c r="A154" s="193" t="s">
        <v>25</v>
      </c>
      <c r="B154" s="76"/>
      <c r="C154" s="12"/>
      <c r="D154" s="5"/>
      <c r="E154" s="5"/>
      <c r="F154" s="5"/>
      <c r="G154" s="5"/>
      <c r="H154" s="5"/>
    </row>
    <row r="155" spans="1:9" ht="15.75" x14ac:dyDescent="0.25">
      <c r="A155" s="194"/>
      <c r="B155" s="76"/>
      <c r="C155" s="12"/>
      <c r="D155" s="5"/>
      <c r="E155" s="5"/>
      <c r="F155" s="5"/>
      <c r="G155" s="5"/>
      <c r="H155" s="5"/>
    </row>
    <row r="156" spans="1:9" ht="15.75" x14ac:dyDescent="0.25">
      <c r="A156" s="194"/>
      <c r="B156" s="76"/>
      <c r="C156" s="12"/>
      <c r="D156" s="5"/>
      <c r="E156" s="5"/>
      <c r="F156" s="5"/>
      <c r="G156" s="5"/>
      <c r="H156" s="5"/>
    </row>
    <row r="157" spans="1:9" ht="15.75" x14ac:dyDescent="0.25">
      <c r="A157" s="194"/>
      <c r="B157" s="76"/>
      <c r="C157" s="12"/>
      <c r="D157" s="5"/>
      <c r="E157" s="5"/>
      <c r="F157" s="5"/>
      <c r="G157" s="5"/>
      <c r="H157" s="5"/>
    </row>
    <row r="158" spans="1:9" ht="15.75" x14ac:dyDescent="0.25">
      <c r="A158" s="194"/>
      <c r="B158" s="76"/>
      <c r="C158" s="12"/>
      <c r="D158" s="5"/>
      <c r="E158" s="5"/>
      <c r="F158" s="5"/>
      <c r="G158" s="5"/>
      <c r="H158" s="5"/>
    </row>
    <row r="159" spans="1:9" ht="15.75" x14ac:dyDescent="0.25">
      <c r="A159" s="194"/>
      <c r="B159" s="76"/>
      <c r="C159" s="12"/>
      <c r="D159" s="5"/>
      <c r="E159" s="5"/>
      <c r="F159" s="5"/>
      <c r="G159" s="5"/>
      <c r="H159" s="5"/>
    </row>
    <row r="160" spans="1:9" ht="15.75" x14ac:dyDescent="0.25">
      <c r="A160" s="194"/>
      <c r="B160" s="77"/>
      <c r="C160" s="46"/>
      <c r="D160" s="56"/>
      <c r="E160" s="56"/>
      <c r="F160" s="56"/>
      <c r="G160" s="56"/>
      <c r="H160" s="22"/>
    </row>
    <row r="161" spans="1:8" ht="15.75" x14ac:dyDescent="0.25">
      <c r="A161" s="194"/>
      <c r="B161" s="76"/>
      <c r="C161" s="12"/>
      <c r="D161" s="5"/>
      <c r="E161" s="5"/>
      <c r="F161" s="5"/>
      <c r="G161" s="5"/>
      <c r="H161" s="21"/>
    </row>
    <row r="162" spans="1:8" ht="15.75" x14ac:dyDescent="0.25">
      <c r="A162" s="194"/>
      <c r="B162" s="76"/>
      <c r="C162" s="12"/>
      <c r="D162" s="5"/>
      <c r="E162" s="5"/>
      <c r="F162" s="5"/>
      <c r="G162" s="5"/>
      <c r="H162" s="21"/>
    </row>
    <row r="163" spans="1:8" ht="16.5" thickBot="1" x14ac:dyDescent="0.3">
      <c r="A163" s="195"/>
      <c r="B163" s="76"/>
      <c r="C163" s="12"/>
      <c r="D163" s="5"/>
      <c r="E163" s="5"/>
      <c r="F163" s="5"/>
      <c r="G163" s="5"/>
      <c r="H163" s="21"/>
    </row>
    <row r="164" spans="1:8" ht="16.5" thickBot="1" x14ac:dyDescent="0.3">
      <c r="A164" s="169" t="s">
        <v>7</v>
      </c>
      <c r="B164" s="188"/>
      <c r="C164" s="31"/>
      <c r="D164" s="25" t="e">
        <f>AVERAGE(D154:D163)</f>
        <v>#DIV/0!</v>
      </c>
      <c r="E164" s="25" t="e">
        <f>AVERAGE(E154:E163)</f>
        <v>#DIV/0!</v>
      </c>
      <c r="F164" s="25" t="e">
        <f>AVERAGE(F154:F163)</f>
        <v>#DIV/0!</v>
      </c>
      <c r="G164" s="25" t="e">
        <f>AVERAGE(G154:G163)</f>
        <v>#DIV/0!</v>
      </c>
      <c r="H164" s="26" t="e">
        <f>AVERAGE(H154:H163)</f>
        <v>#DIV/0!</v>
      </c>
    </row>
    <row r="165" spans="1:8" ht="15.75" x14ac:dyDescent="0.25">
      <c r="A165" s="193" t="s">
        <v>39</v>
      </c>
      <c r="B165" s="76"/>
      <c r="C165" s="12"/>
      <c r="D165" s="5"/>
      <c r="E165" s="5"/>
      <c r="F165" s="5"/>
      <c r="G165" s="5"/>
      <c r="H165" s="21"/>
    </row>
    <row r="166" spans="1:8" ht="15.75" x14ac:dyDescent="0.25">
      <c r="A166" s="194"/>
      <c r="B166" s="76"/>
      <c r="C166" s="12"/>
      <c r="D166" s="5"/>
      <c r="E166" s="5"/>
      <c r="F166" s="5"/>
      <c r="G166" s="5"/>
      <c r="H166" s="21"/>
    </row>
    <row r="167" spans="1:8" ht="15.75" x14ac:dyDescent="0.25">
      <c r="A167" s="194"/>
      <c r="B167" s="76"/>
      <c r="C167" s="12"/>
      <c r="D167" s="5"/>
      <c r="E167" s="5"/>
      <c r="F167" s="5"/>
      <c r="G167" s="5"/>
      <c r="H167" s="21"/>
    </row>
    <row r="168" spans="1:8" ht="15.75" x14ac:dyDescent="0.25">
      <c r="A168" s="194"/>
      <c r="B168" s="76"/>
      <c r="C168" s="12"/>
      <c r="D168" s="5"/>
      <c r="E168" s="5"/>
      <c r="F168" s="5"/>
      <c r="G168" s="5"/>
      <c r="H168" s="21"/>
    </row>
    <row r="169" spans="1:8" ht="16.5" thickBot="1" x14ac:dyDescent="0.3">
      <c r="A169" s="195"/>
      <c r="B169" s="76"/>
      <c r="C169" s="12"/>
      <c r="D169" s="5"/>
      <c r="E169" s="5"/>
      <c r="F169" s="5"/>
      <c r="G169" s="5"/>
      <c r="H169" s="21"/>
    </row>
    <row r="170" spans="1:8" ht="16.5" thickBot="1" x14ac:dyDescent="0.3">
      <c r="A170" s="169" t="s">
        <v>7</v>
      </c>
      <c r="B170" s="188"/>
      <c r="C170" s="31"/>
      <c r="D170" s="25" t="e">
        <f>AVERAGE(D165:D169)</f>
        <v>#DIV/0!</v>
      </c>
      <c r="E170" s="25" t="e">
        <f>AVERAGE(E165:E169)</f>
        <v>#DIV/0!</v>
      </c>
      <c r="F170" s="25" t="e">
        <f>AVERAGE(F165:F169)</f>
        <v>#DIV/0!</v>
      </c>
      <c r="G170" s="25" t="e">
        <f>AVERAGE(G165:G169)</f>
        <v>#DIV/0!</v>
      </c>
      <c r="H170" s="26" t="e">
        <f>AVERAGE(H165:H169)</f>
        <v>#DIV/0!</v>
      </c>
    </row>
    <row r="171" spans="1:8" ht="15.75" x14ac:dyDescent="0.25">
      <c r="A171" s="193" t="s">
        <v>26</v>
      </c>
      <c r="B171" s="76"/>
      <c r="C171" s="12"/>
      <c r="D171" s="5"/>
      <c r="E171" s="5"/>
      <c r="F171" s="5"/>
      <c r="G171" s="5"/>
      <c r="H171" s="21"/>
    </row>
    <row r="172" spans="1:8" ht="16.5" thickBot="1" x14ac:dyDescent="0.3">
      <c r="A172" s="195"/>
      <c r="B172" s="76"/>
      <c r="C172" s="12"/>
      <c r="D172" s="5"/>
      <c r="E172" s="5"/>
      <c r="F172" s="5"/>
      <c r="G172" s="5"/>
      <c r="H172" s="21"/>
    </row>
    <row r="173" spans="1:8" ht="15.75" x14ac:dyDescent="0.25">
      <c r="A173" s="187" t="s">
        <v>7</v>
      </c>
      <c r="B173" s="188"/>
      <c r="C173" s="31"/>
      <c r="D173" s="25" t="e">
        <f>AVERAGE(D171:D172)</f>
        <v>#DIV/0!</v>
      </c>
      <c r="E173" s="25" t="e">
        <f>AVERAGE(E171:E172)</f>
        <v>#DIV/0!</v>
      </c>
      <c r="F173" s="25" t="e">
        <f>AVERAGE(F171:F172)</f>
        <v>#DIV/0!</v>
      </c>
      <c r="G173" s="25" t="e">
        <f>AVERAGE(G171:G172)</f>
        <v>#DIV/0!</v>
      </c>
      <c r="H173" s="26" t="e">
        <f>AVERAGE(H171:H172)</f>
        <v>#DIV/0!</v>
      </c>
    </row>
    <row r="174" spans="1:8" x14ac:dyDescent="0.25">
      <c r="D174" s="29"/>
      <c r="E174" s="29"/>
      <c r="F174" s="29"/>
      <c r="G174" s="29"/>
      <c r="H174" s="29"/>
    </row>
  </sheetData>
  <mergeCells count="57">
    <mergeCell ref="A108:A109"/>
    <mergeCell ref="A110:B110"/>
    <mergeCell ref="A111:A112"/>
    <mergeCell ref="A87:A91"/>
    <mergeCell ref="A92:B92"/>
    <mergeCell ref="A93:A97"/>
    <mergeCell ref="A98:B98"/>
    <mergeCell ref="A99:A103"/>
    <mergeCell ref="A104:B104"/>
    <mergeCell ref="A105:A106"/>
    <mergeCell ref="A107:B107"/>
    <mergeCell ref="A132:B132"/>
    <mergeCell ref="A144:A145"/>
    <mergeCell ref="A146:B146"/>
    <mergeCell ref="A147:A152"/>
    <mergeCell ref="A113:B113"/>
    <mergeCell ref="A114:A122"/>
    <mergeCell ref="A124:A131"/>
    <mergeCell ref="A133:A136"/>
    <mergeCell ref="A137:B137"/>
    <mergeCell ref="A138:A142"/>
    <mergeCell ref="A143:B143"/>
    <mergeCell ref="A123:B123"/>
    <mergeCell ref="A68:A69"/>
    <mergeCell ref="A70:B70"/>
    <mergeCell ref="A71:A74"/>
    <mergeCell ref="A75:B75"/>
    <mergeCell ref="A58:A62"/>
    <mergeCell ref="A63:A64"/>
    <mergeCell ref="A14:B14"/>
    <mergeCell ref="A15:A25"/>
    <mergeCell ref="A26:A33"/>
    <mergeCell ref="A34:A38"/>
    <mergeCell ref="A65:B65"/>
    <mergeCell ref="A86:B86"/>
    <mergeCell ref="A1:D1"/>
    <mergeCell ref="E1:H1"/>
    <mergeCell ref="A3:A5"/>
    <mergeCell ref="A6:A8"/>
    <mergeCell ref="A9:A13"/>
    <mergeCell ref="A39:B39"/>
    <mergeCell ref="A40:A45"/>
    <mergeCell ref="A46:A49"/>
    <mergeCell ref="A50:B50"/>
    <mergeCell ref="A51:A54"/>
    <mergeCell ref="A55:A56"/>
    <mergeCell ref="A57:B57"/>
    <mergeCell ref="A67:B67"/>
    <mergeCell ref="A77:B77"/>
    <mergeCell ref="A78:A85"/>
    <mergeCell ref="A171:A172"/>
    <mergeCell ref="A173:B173"/>
    <mergeCell ref="A153:B153"/>
    <mergeCell ref="A154:A163"/>
    <mergeCell ref="A164:B164"/>
    <mergeCell ref="A165:A169"/>
    <mergeCell ref="A170:B170"/>
  </mergeCells>
  <conditionalFormatting sqref="D108:D110">
    <cfRule type="cellIs" dxfId="24" priority="6" operator="greaterThan">
      <formula>10</formula>
    </cfRule>
  </conditionalFormatting>
  <conditionalFormatting sqref="D3:D5 D51:D57 D68:D70 D78:D104 D8:D13">
    <cfRule type="cellIs" dxfId="23" priority="11" operator="greaterThan">
      <formula>5</formula>
    </cfRule>
  </conditionalFormatting>
  <conditionalFormatting sqref="D12:D14 D105:D107 D111:D113">
    <cfRule type="cellIs" dxfId="22" priority="10" operator="greaterThan">
      <formula>10</formula>
    </cfRule>
  </conditionalFormatting>
  <conditionalFormatting sqref="D58 D71:D75 D114:D153 D15 D22:D32 D37:D39 D60:D65">
    <cfRule type="cellIs" dxfId="21" priority="9" operator="greaterThan">
      <formula>15</formula>
    </cfRule>
  </conditionalFormatting>
  <conditionalFormatting sqref="D40:D50 D154:D170">
    <cfRule type="cellIs" dxfId="20" priority="8" operator="greaterThan">
      <formula>20</formula>
    </cfRule>
  </conditionalFormatting>
  <conditionalFormatting sqref="D15:D34">
    <cfRule type="cellIs" dxfId="19" priority="5" operator="greaterThan">
      <formula>15</formula>
    </cfRule>
  </conditionalFormatting>
  <conditionalFormatting sqref="D14">
    <cfRule type="cellIs" dxfId="18" priority="4" operator="greaterThan">
      <formula>5</formula>
    </cfRule>
  </conditionalFormatting>
  <conditionalFormatting sqref="D6:D7">
    <cfRule type="cellIs" dxfId="17" priority="2" operator="greaterThan">
      <formula>5</formula>
    </cfRule>
  </conditionalFormatting>
  <conditionalFormatting sqref="D59">
    <cfRule type="cellIs" dxfId="16" priority="1" operator="greaterThan">
      <formula>15</formula>
    </cfRule>
  </conditionalFormatting>
  <pageMargins left="0.7" right="0.7" top="0.75" bottom="0.75" header="0.3" footer="0.3"/>
  <pageSetup paperSize="9" scale="2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I180"/>
  <sheetViews>
    <sheetView view="pageBreakPreview" zoomScale="90" zoomScaleSheetLayoutView="90" workbookViewId="0">
      <selection activeCell="J1" sqref="J1"/>
    </sheetView>
  </sheetViews>
  <sheetFormatPr baseColWidth="10" defaultRowHeight="15" outlineLevelRow="1" x14ac:dyDescent="0.25"/>
  <cols>
    <col min="1" max="1" width="21.7109375" style="1" bestFit="1" customWidth="1"/>
    <col min="2" max="2" width="14.28515625" style="29" customWidth="1"/>
    <col min="3" max="3" width="11.85546875" style="32" customWidth="1"/>
    <col min="4" max="4" width="15.42578125" style="1" customWidth="1"/>
    <col min="5" max="5" width="14.85546875" style="1" bestFit="1" customWidth="1"/>
    <col min="6" max="6" width="11" style="1" customWidth="1"/>
    <col min="7" max="7" width="12" style="1" customWidth="1"/>
    <col min="8" max="8" width="12.140625" style="1" customWidth="1"/>
    <col min="9" max="9" width="21.85546875" style="34" bestFit="1" customWidth="1"/>
    <col min="10" max="16384" width="11.42578125" style="1"/>
  </cols>
  <sheetData>
    <row r="1" spans="1:9" ht="20.25" x14ac:dyDescent="0.3">
      <c r="A1" s="182" t="s">
        <v>30</v>
      </c>
      <c r="B1" s="182"/>
      <c r="C1" s="182"/>
      <c r="D1" s="182"/>
      <c r="E1" s="182">
        <f>Jeudi!E1+1</f>
        <v>42006</v>
      </c>
      <c r="F1" s="182"/>
      <c r="G1" s="182"/>
      <c r="H1" s="182"/>
      <c r="I1" s="150"/>
    </row>
    <row r="2" spans="1:9" ht="15.75" thickBot="1" x14ac:dyDescent="0.3">
      <c r="A2" s="10"/>
      <c r="B2" s="27" t="s">
        <v>29</v>
      </c>
      <c r="C2" s="30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11" t="s">
        <v>6</v>
      </c>
      <c r="I2" s="150"/>
    </row>
    <row r="3" spans="1:9" ht="16.5" hidden="1" customHeight="1" outlineLevel="1" x14ac:dyDescent="0.25">
      <c r="A3" s="206" t="s">
        <v>0</v>
      </c>
      <c r="B3" s="28"/>
      <c r="C3" s="12"/>
      <c r="D3" s="2"/>
      <c r="E3" s="2"/>
      <c r="F3" s="2"/>
      <c r="G3" s="2"/>
      <c r="H3" s="2"/>
      <c r="I3" s="64"/>
    </row>
    <row r="4" spans="1:9" ht="16.5" hidden="1" customHeight="1" outlineLevel="1" x14ac:dyDescent="0.25">
      <c r="A4" s="206"/>
      <c r="B4" s="136"/>
      <c r="C4" s="137"/>
      <c r="D4" s="142"/>
      <c r="E4" s="142"/>
      <c r="F4" s="142"/>
      <c r="G4" s="142"/>
      <c r="H4" s="142"/>
      <c r="I4" s="157"/>
    </row>
    <row r="5" spans="1:9" ht="16.5" customHeight="1" collapsed="1" x14ac:dyDescent="0.25">
      <c r="A5" s="206"/>
      <c r="B5" s="28" t="s">
        <v>434</v>
      </c>
      <c r="C5" s="12" t="s">
        <v>435</v>
      </c>
      <c r="D5" s="3">
        <v>2.8783268928527832</v>
      </c>
      <c r="E5" s="15">
        <v>73.046974182128906</v>
      </c>
      <c r="F5" s="15">
        <v>1.2763220071792603</v>
      </c>
      <c r="G5" s="15">
        <v>5.7185878753662109</v>
      </c>
      <c r="H5" s="156">
        <v>22.318830490112305</v>
      </c>
      <c r="I5" s="202" t="s">
        <v>154</v>
      </c>
    </row>
    <row r="6" spans="1:9" ht="15.75" customHeight="1" x14ac:dyDescent="0.25">
      <c r="A6" s="206" t="s">
        <v>49</v>
      </c>
      <c r="B6" s="28" t="s">
        <v>436</v>
      </c>
      <c r="C6" s="12" t="s">
        <v>437</v>
      </c>
      <c r="D6" s="2">
        <v>3.134727954864502</v>
      </c>
      <c r="E6" s="2">
        <v>74.412490844726563</v>
      </c>
      <c r="F6" s="2">
        <v>1.3845829963684082</v>
      </c>
      <c r="G6" s="2">
        <v>6.5127339363098145</v>
      </c>
      <c r="H6" s="19">
        <v>21.259628295898438</v>
      </c>
      <c r="I6" s="203"/>
    </row>
    <row r="7" spans="1:9" ht="15.75" customHeight="1" thickBot="1" x14ac:dyDescent="0.3">
      <c r="A7" s="206"/>
      <c r="B7" s="28" t="s">
        <v>438</v>
      </c>
      <c r="C7" s="12" t="s">
        <v>439</v>
      </c>
      <c r="D7" s="2">
        <v>4.2660770416259766</v>
      </c>
      <c r="E7" s="2">
        <v>73.032623291015625</v>
      </c>
      <c r="F7" s="2">
        <v>1.7089400291442871</v>
      </c>
      <c r="G7" s="2">
        <v>7.9190950393676758</v>
      </c>
      <c r="H7" s="19">
        <v>21.579992294311523</v>
      </c>
      <c r="I7" s="204"/>
    </row>
    <row r="8" spans="1:9" ht="15.75" customHeight="1" x14ac:dyDescent="0.25">
      <c r="A8" s="206" t="s">
        <v>48</v>
      </c>
      <c r="B8" s="28" t="s">
        <v>376</v>
      </c>
      <c r="C8" s="12" t="s">
        <v>377</v>
      </c>
      <c r="D8" s="2">
        <v>4.6047201156616211</v>
      </c>
      <c r="E8" s="2">
        <v>74.167892456054688</v>
      </c>
      <c r="F8" s="2">
        <v>1.9925400018692017</v>
      </c>
      <c r="G8" s="2">
        <v>9.8126964569091797</v>
      </c>
      <c r="H8" s="2">
        <v>20.305734634399414</v>
      </c>
      <c r="I8" s="38"/>
    </row>
    <row r="9" spans="1:9" ht="15.75" customHeight="1" x14ac:dyDescent="0.25">
      <c r="A9" s="206"/>
      <c r="B9" s="28" t="s">
        <v>378</v>
      </c>
      <c r="C9" s="12" t="s">
        <v>379</v>
      </c>
      <c r="D9" s="2">
        <v>4.2132019996643066</v>
      </c>
      <c r="E9" s="2">
        <v>75.656761169433594</v>
      </c>
      <c r="F9" s="2">
        <v>2.0724360942840576</v>
      </c>
      <c r="G9" s="2">
        <v>10.355364799499512</v>
      </c>
      <c r="H9" s="2">
        <v>20.013158798217773</v>
      </c>
      <c r="I9" s="35"/>
    </row>
    <row r="10" spans="1:9" ht="15.75" customHeight="1" x14ac:dyDescent="0.25">
      <c r="A10" s="206"/>
      <c r="B10" s="28" t="s">
        <v>380</v>
      </c>
      <c r="C10" s="12" t="s">
        <v>381</v>
      </c>
      <c r="D10" s="2">
        <v>1.9196380376815796</v>
      </c>
      <c r="E10" s="2">
        <v>76.070716857910156</v>
      </c>
      <c r="F10" s="2">
        <v>1.7299669981002808</v>
      </c>
      <c r="G10" s="2">
        <v>8.1507987976074219</v>
      </c>
      <c r="H10" s="2">
        <v>21.224514007568359</v>
      </c>
      <c r="I10" s="35"/>
    </row>
    <row r="11" spans="1:9" ht="15.75" customHeight="1" x14ac:dyDescent="0.25">
      <c r="A11" s="206"/>
      <c r="B11" s="28" t="s">
        <v>382</v>
      </c>
      <c r="C11" s="12" t="s">
        <v>383</v>
      </c>
      <c r="D11" s="2">
        <v>4.2880020141601562</v>
      </c>
      <c r="E11" s="2">
        <v>74.288307189941406</v>
      </c>
      <c r="F11" s="2">
        <v>1.9966460466384888</v>
      </c>
      <c r="G11" s="2">
        <v>9.8669261932373047</v>
      </c>
      <c r="H11" s="2">
        <v>20.235742568969727</v>
      </c>
      <c r="I11" s="35"/>
    </row>
    <row r="12" spans="1:9" ht="15.75" customHeight="1" x14ac:dyDescent="0.25">
      <c r="A12" s="206"/>
      <c r="B12" s="28" t="s">
        <v>384</v>
      </c>
      <c r="C12" s="12" t="s">
        <v>385</v>
      </c>
      <c r="D12" s="2">
        <v>0.99349397420883179</v>
      </c>
      <c r="E12" s="2">
        <v>77.60992431640625</v>
      </c>
      <c r="F12" s="2">
        <v>1.6124969720840454</v>
      </c>
      <c r="G12" s="2">
        <v>7.8738460540771484</v>
      </c>
      <c r="H12" s="2">
        <v>20.479150772094727</v>
      </c>
      <c r="I12" s="35"/>
    </row>
    <row r="13" spans="1:9" ht="15.75" customHeight="1" x14ac:dyDescent="0.25">
      <c r="A13" s="206"/>
      <c r="B13" s="28" t="s">
        <v>386</v>
      </c>
      <c r="C13" s="12" t="s">
        <v>387</v>
      </c>
      <c r="D13" s="2">
        <v>4.9979710578918457</v>
      </c>
      <c r="E13" s="2">
        <v>72.032669067382812</v>
      </c>
      <c r="F13" s="2">
        <v>1.7073980569839478</v>
      </c>
      <c r="G13" s="2">
        <v>8.0012331008911133</v>
      </c>
      <c r="H13" s="2">
        <v>21.339183807373047</v>
      </c>
      <c r="I13" s="35"/>
    </row>
    <row r="14" spans="1:9" ht="15.75" customHeight="1" x14ac:dyDescent="0.25">
      <c r="A14" s="206"/>
      <c r="B14" s="28" t="s">
        <v>388</v>
      </c>
      <c r="C14" s="12" t="s">
        <v>389</v>
      </c>
      <c r="D14" s="2">
        <v>4.7152152061462402</v>
      </c>
      <c r="E14" s="2">
        <v>73.266983032226563</v>
      </c>
      <c r="F14" s="2">
        <v>1.9742590188980103</v>
      </c>
      <c r="G14" s="2">
        <v>9.385066032409668</v>
      </c>
      <c r="H14" s="2">
        <v>21.036178588867188</v>
      </c>
      <c r="I14" s="150"/>
    </row>
    <row r="15" spans="1:9" ht="17.25" customHeight="1" x14ac:dyDescent="0.25">
      <c r="A15" s="206"/>
      <c r="B15" s="28" t="s">
        <v>390</v>
      </c>
      <c r="C15" s="12" t="s">
        <v>391</v>
      </c>
      <c r="D15" s="2">
        <v>3.7212209701538086</v>
      </c>
      <c r="E15" s="2">
        <v>73.4752197265625</v>
      </c>
      <c r="F15" s="2">
        <v>1.4659130573272705</v>
      </c>
      <c r="G15" s="2">
        <v>7.057981014251709</v>
      </c>
      <c r="H15" s="2">
        <v>20.769575119018555</v>
      </c>
      <c r="I15" s="64"/>
    </row>
    <row r="16" spans="1:9" ht="17.25" customHeight="1" thickBot="1" x14ac:dyDescent="0.3">
      <c r="A16" s="188" t="s">
        <v>7</v>
      </c>
      <c r="B16" s="188"/>
      <c r="C16" s="31"/>
      <c r="D16" s="25">
        <f>AVERAGE(D3:D15)</f>
        <v>3.6120541149919685</v>
      </c>
      <c r="E16" s="25">
        <f>AVERAGE(E3:E15)</f>
        <v>74.278232921253547</v>
      </c>
      <c r="F16" s="25">
        <f>AVERAGE(F3:F15)</f>
        <v>1.7201364798979326</v>
      </c>
      <c r="G16" s="25">
        <f>AVERAGE(G3:G15)</f>
        <v>8.2413026636297051</v>
      </c>
      <c r="H16" s="25">
        <f>AVERAGE(H3:H15)</f>
        <v>20.960153579711914</v>
      </c>
      <c r="I16" s="157"/>
    </row>
    <row r="17" spans="1:9" ht="17.25" customHeight="1" thickBot="1" x14ac:dyDescent="0.3">
      <c r="A17" s="206" t="s">
        <v>8</v>
      </c>
      <c r="B17" s="62" t="s">
        <v>398</v>
      </c>
      <c r="C17" s="12" t="s">
        <v>399</v>
      </c>
      <c r="D17" s="4">
        <v>9.2731742858886719</v>
      </c>
      <c r="E17" s="4">
        <v>70.050621032714844</v>
      </c>
      <c r="F17" s="4">
        <v>3.1404290199279785</v>
      </c>
      <c r="G17" s="4">
        <v>14.873063087463379</v>
      </c>
      <c r="H17" s="249">
        <v>21.114877700805664</v>
      </c>
      <c r="I17" s="158" t="s">
        <v>155</v>
      </c>
    </row>
    <row r="18" spans="1:9" ht="17.25" customHeight="1" thickBot="1" x14ac:dyDescent="0.3">
      <c r="A18" s="206"/>
      <c r="B18" s="28" t="s">
        <v>400</v>
      </c>
      <c r="C18" s="12" t="s">
        <v>401</v>
      </c>
      <c r="D18" s="3">
        <v>11.487339973449707</v>
      </c>
      <c r="E18" s="15">
        <v>68.583175659179688</v>
      </c>
      <c r="F18" s="15">
        <v>2.4569480419158936</v>
      </c>
      <c r="G18" s="15">
        <v>12.267239570617676</v>
      </c>
      <c r="H18" s="156">
        <v>20.028533935546875</v>
      </c>
      <c r="I18" s="158" t="s">
        <v>458</v>
      </c>
    </row>
    <row r="19" spans="1:9" ht="17.25" customHeight="1" thickBot="1" x14ac:dyDescent="0.3">
      <c r="A19" s="206"/>
      <c r="B19" s="28" t="s">
        <v>402</v>
      </c>
      <c r="C19" s="12" t="s">
        <v>403</v>
      </c>
      <c r="D19" s="8">
        <v>10.548016548156738</v>
      </c>
      <c r="E19" s="8">
        <v>69.056610107421875</v>
      </c>
      <c r="F19" s="8">
        <v>2.7793829441070557</v>
      </c>
      <c r="G19" s="8">
        <v>14.369076728820801</v>
      </c>
      <c r="H19" s="20">
        <v>19.342805862426758</v>
      </c>
      <c r="I19" s="158" t="s">
        <v>154</v>
      </c>
    </row>
    <row r="20" spans="1:9" ht="17.25" customHeight="1" thickBot="1" x14ac:dyDescent="0.3">
      <c r="A20" s="206"/>
      <c r="B20" s="28" t="s">
        <v>404</v>
      </c>
      <c r="C20" s="12" t="s">
        <v>405</v>
      </c>
      <c r="D20" s="8">
        <v>11.342321395874023</v>
      </c>
      <c r="E20" s="8">
        <v>68.661949157714844</v>
      </c>
      <c r="F20" s="8">
        <v>2.7051060199737549</v>
      </c>
      <c r="G20" s="8">
        <v>14.076505661010742</v>
      </c>
      <c r="H20" s="20">
        <v>19.217170715332031</v>
      </c>
      <c r="I20" s="158" t="s">
        <v>255</v>
      </c>
    </row>
    <row r="21" spans="1:9" ht="17.25" customHeight="1" x14ac:dyDescent="0.25">
      <c r="A21" s="206"/>
      <c r="B21" s="28" t="s">
        <v>406</v>
      </c>
      <c r="C21" s="12" t="s">
        <v>407</v>
      </c>
      <c r="D21" s="2">
        <v>11.015560150146484</v>
      </c>
      <c r="E21" s="2">
        <v>67.043586730957031</v>
      </c>
      <c r="F21" s="2">
        <v>1.812980055809021</v>
      </c>
      <c r="G21" s="2">
        <v>9.6299781799316406</v>
      </c>
      <c r="H21" s="19">
        <v>18.826419830322266</v>
      </c>
      <c r="I21" s="202" t="s">
        <v>154</v>
      </c>
    </row>
    <row r="22" spans="1:9" ht="17.25" customHeight="1" x14ac:dyDescent="0.25">
      <c r="A22" s="206"/>
      <c r="B22" s="28" t="s">
        <v>408</v>
      </c>
      <c r="C22" s="12" t="s">
        <v>409</v>
      </c>
      <c r="D22" s="2">
        <v>13.73680591583252</v>
      </c>
      <c r="E22" s="2">
        <v>65.900238037109375</v>
      </c>
      <c r="F22" s="2">
        <v>2.4355950355529785</v>
      </c>
      <c r="G22" s="2">
        <v>13.252528190612793</v>
      </c>
      <c r="H22" s="19">
        <v>18.37834358215332</v>
      </c>
      <c r="I22" s="203"/>
    </row>
    <row r="23" spans="1:9" ht="17.25" customHeight="1" x14ac:dyDescent="0.25">
      <c r="A23" s="206"/>
      <c r="B23" s="28" t="s">
        <v>410</v>
      </c>
      <c r="C23" s="12" t="s">
        <v>411</v>
      </c>
      <c r="D23" s="2">
        <v>15.527170181274414</v>
      </c>
      <c r="E23" s="2">
        <v>64.644912719726562</v>
      </c>
      <c r="F23" s="2">
        <v>3.0219240188598633</v>
      </c>
      <c r="G23" s="2">
        <v>16.480476379394531</v>
      </c>
      <c r="H23" s="19">
        <v>18.336383819580078</v>
      </c>
      <c r="I23" s="203"/>
    </row>
    <row r="24" spans="1:9" ht="17.25" customHeight="1" thickBot="1" x14ac:dyDescent="0.3">
      <c r="A24" s="206"/>
      <c r="B24" s="28" t="s">
        <v>412</v>
      </c>
      <c r="C24" s="12" t="s">
        <v>413</v>
      </c>
      <c r="D24" s="4">
        <v>14.805191040039063</v>
      </c>
      <c r="E24" s="4">
        <v>65.072677612304688</v>
      </c>
      <c r="F24" s="4">
        <v>2.7904739379882813</v>
      </c>
      <c r="G24" s="4">
        <v>14.607905387878418</v>
      </c>
      <c r="H24" s="249">
        <v>19.10249137878418</v>
      </c>
      <c r="I24" s="204"/>
    </row>
    <row r="25" spans="1:9" ht="17.25" hidden="1" customHeight="1" outlineLevel="1" x14ac:dyDescent="0.25">
      <c r="A25" s="206"/>
      <c r="B25" s="28"/>
      <c r="C25" s="12"/>
      <c r="D25" s="2"/>
      <c r="E25" s="2"/>
      <c r="F25" s="2"/>
      <c r="G25" s="2"/>
      <c r="H25" s="2"/>
      <c r="I25" s="38"/>
    </row>
    <row r="26" spans="1:9" ht="16.5" hidden="1" customHeight="1" outlineLevel="1" x14ac:dyDescent="0.25">
      <c r="A26" s="206"/>
      <c r="B26" s="28"/>
      <c r="C26" s="12"/>
      <c r="D26" s="4"/>
      <c r="E26" s="5"/>
      <c r="F26" s="5"/>
      <c r="G26" s="5"/>
      <c r="H26" s="5"/>
      <c r="I26" s="150"/>
    </row>
    <row r="27" spans="1:9" ht="18.75" hidden="1" customHeight="1" outlineLevel="1" x14ac:dyDescent="0.25">
      <c r="A27" s="206"/>
      <c r="B27" s="28"/>
      <c r="C27" s="12"/>
      <c r="D27" s="5"/>
      <c r="E27" s="13"/>
      <c r="F27" s="13"/>
      <c r="G27" s="13"/>
      <c r="H27" s="70"/>
      <c r="I27" s="150"/>
    </row>
    <row r="28" spans="1:9" ht="15.75" customHeight="1" collapsed="1" x14ac:dyDescent="0.25">
      <c r="A28" s="206" t="s">
        <v>50</v>
      </c>
      <c r="B28" s="28" t="s">
        <v>362</v>
      </c>
      <c r="C28" s="12" t="s">
        <v>363</v>
      </c>
      <c r="D28" s="5">
        <v>7.3494582176208496</v>
      </c>
      <c r="E28" s="13">
        <v>72.719741821289063</v>
      </c>
      <c r="F28" s="13">
        <v>2.367805004119873</v>
      </c>
      <c r="G28" s="13">
        <v>12.692988395690918</v>
      </c>
      <c r="H28" s="70">
        <v>18.654430389404297</v>
      </c>
      <c r="I28" s="150"/>
    </row>
    <row r="29" spans="1:9" ht="15.75" customHeight="1" x14ac:dyDescent="0.25">
      <c r="A29" s="206"/>
      <c r="B29" s="28" t="s">
        <v>364</v>
      </c>
      <c r="C29" s="12" t="s">
        <v>365</v>
      </c>
      <c r="D29" s="5">
        <v>8.3581438064575195</v>
      </c>
      <c r="E29" s="13">
        <v>71.499626159667969</v>
      </c>
      <c r="F29" s="13">
        <v>2.7679309844970703</v>
      </c>
      <c r="G29" s="13">
        <v>14.650217056274414</v>
      </c>
      <c r="H29" s="70">
        <v>18.893444061279297</v>
      </c>
      <c r="I29" s="150"/>
    </row>
    <row r="30" spans="1:9" ht="15.75" customHeight="1" x14ac:dyDescent="0.25">
      <c r="A30" s="206"/>
      <c r="B30" s="28" t="s">
        <v>366</v>
      </c>
      <c r="C30" s="12" t="s">
        <v>367</v>
      </c>
      <c r="D30" s="5">
        <v>10.467629432678223</v>
      </c>
      <c r="E30" s="13">
        <v>70.058769226074219</v>
      </c>
      <c r="F30" s="13">
        <v>2.4933059215545654</v>
      </c>
      <c r="G30" s="13">
        <v>12.413257598876953</v>
      </c>
      <c r="H30" s="70">
        <v>20.085832595825195</v>
      </c>
      <c r="I30" s="150"/>
    </row>
    <row r="31" spans="1:9" ht="15.75" customHeight="1" x14ac:dyDescent="0.25">
      <c r="A31" s="206"/>
      <c r="B31" s="28" t="s">
        <v>368</v>
      </c>
      <c r="C31" s="12" t="s">
        <v>369</v>
      </c>
      <c r="D31" s="5">
        <v>11.040583610534668</v>
      </c>
      <c r="E31" s="13">
        <v>68.350715637207031</v>
      </c>
      <c r="F31" s="13">
        <v>2.3873159885406494</v>
      </c>
      <c r="G31" s="13">
        <v>12.68281364440918</v>
      </c>
      <c r="H31" s="70">
        <v>18.823234558105469</v>
      </c>
      <c r="I31" s="150"/>
    </row>
    <row r="32" spans="1:9" ht="15.75" customHeight="1" x14ac:dyDescent="0.25">
      <c r="A32" s="206"/>
      <c r="B32" s="28" t="s">
        <v>370</v>
      </c>
      <c r="C32" s="12" t="s">
        <v>371</v>
      </c>
      <c r="D32" s="5">
        <v>9.0909214019775391</v>
      </c>
      <c r="E32" s="13">
        <v>70.770622253417969</v>
      </c>
      <c r="F32" s="13">
        <v>2.6653149127960205</v>
      </c>
      <c r="G32" s="13">
        <v>14.069515228271484</v>
      </c>
      <c r="H32" s="70">
        <v>18.943902969360352</v>
      </c>
      <c r="I32" s="150"/>
    </row>
    <row r="33" spans="1:9" ht="15.75" customHeight="1" x14ac:dyDescent="0.25">
      <c r="A33" s="206"/>
      <c r="B33" s="28" t="s">
        <v>372</v>
      </c>
      <c r="C33" s="12" t="s">
        <v>373</v>
      </c>
      <c r="D33" s="5">
        <v>12.736635208129883</v>
      </c>
      <c r="E33" s="13">
        <v>67.453483581542969</v>
      </c>
      <c r="F33" s="13">
        <v>2.451056957244873</v>
      </c>
      <c r="G33" s="13">
        <v>13.326269149780273</v>
      </c>
      <c r="H33" s="70">
        <v>18.392669677734375</v>
      </c>
      <c r="I33" s="150"/>
    </row>
    <row r="34" spans="1:9" ht="15.75" customHeight="1" x14ac:dyDescent="0.25">
      <c r="A34" s="206"/>
      <c r="B34" s="28" t="s">
        <v>374</v>
      </c>
      <c r="C34" s="12" t="s">
        <v>375</v>
      </c>
      <c r="D34" s="5">
        <v>12.402813911437988</v>
      </c>
      <c r="E34" s="13">
        <v>67.795021057128906</v>
      </c>
      <c r="F34" s="13">
        <v>2.7998011112213135</v>
      </c>
      <c r="G34" s="13">
        <v>15.671046257019043</v>
      </c>
      <c r="H34" s="70">
        <v>17.866073608398437</v>
      </c>
      <c r="I34" s="150"/>
    </row>
    <row r="35" spans="1:9" ht="15.75" hidden="1" customHeight="1" outlineLevel="1" x14ac:dyDescent="0.25">
      <c r="A35" s="206"/>
      <c r="B35" s="28"/>
      <c r="C35" s="12"/>
      <c r="D35" s="8"/>
      <c r="E35" s="8"/>
      <c r="F35" s="8"/>
      <c r="G35" s="8"/>
      <c r="H35" s="8"/>
      <c r="I35" s="64"/>
    </row>
    <row r="36" spans="1:9" ht="17.25" hidden="1" customHeight="1" outlineLevel="1" collapsed="1" x14ac:dyDescent="0.25">
      <c r="A36" s="207" t="s">
        <v>43</v>
      </c>
      <c r="B36" s="28"/>
      <c r="C36" s="12"/>
      <c r="D36" s="8"/>
      <c r="E36" s="8"/>
      <c r="F36" s="8"/>
      <c r="G36" s="8"/>
      <c r="H36" s="8"/>
      <c r="I36" s="64"/>
    </row>
    <row r="37" spans="1:9" ht="17.25" hidden="1" customHeight="1" outlineLevel="1" x14ac:dyDescent="0.25">
      <c r="A37" s="206"/>
      <c r="B37" s="28"/>
      <c r="C37" s="12"/>
      <c r="D37" s="2"/>
      <c r="E37" s="2"/>
      <c r="F37" s="2"/>
      <c r="G37" s="2"/>
      <c r="H37" s="2"/>
      <c r="I37" s="68"/>
    </row>
    <row r="38" spans="1:9" ht="17.25" hidden="1" customHeight="1" outlineLevel="1" x14ac:dyDescent="0.25">
      <c r="A38" s="206"/>
      <c r="B38" s="28"/>
      <c r="C38" s="12"/>
      <c r="D38" s="2"/>
      <c r="E38" s="2"/>
      <c r="F38" s="2"/>
      <c r="G38" s="2"/>
      <c r="H38" s="2"/>
      <c r="I38" s="68"/>
    </row>
    <row r="39" spans="1:9" ht="17.25" hidden="1" customHeight="1" outlineLevel="1" x14ac:dyDescent="0.25">
      <c r="A39" s="206"/>
      <c r="B39" s="28"/>
      <c r="C39" s="12"/>
      <c r="D39" s="8"/>
      <c r="E39" s="8"/>
      <c r="F39" s="8"/>
      <c r="G39" s="8"/>
      <c r="H39" s="8"/>
      <c r="I39" s="35"/>
    </row>
    <row r="40" spans="1:9" ht="17.25" hidden="1" customHeight="1" outlineLevel="1" x14ac:dyDescent="0.25">
      <c r="A40" s="206"/>
      <c r="B40" s="28"/>
      <c r="C40" s="12"/>
      <c r="D40" s="2"/>
      <c r="E40" s="2"/>
      <c r="F40" s="2"/>
      <c r="G40" s="2"/>
      <c r="H40" s="2"/>
      <c r="I40" s="35"/>
    </row>
    <row r="41" spans="1:9" ht="17.25" customHeight="1" collapsed="1" x14ac:dyDescent="0.25">
      <c r="A41" s="188" t="s">
        <v>7</v>
      </c>
      <c r="B41" s="188"/>
      <c r="C41" s="31"/>
      <c r="D41" s="25">
        <f>AVERAGE(D17:D40)</f>
        <v>11.278784338633219</v>
      </c>
      <c r="E41" s="25">
        <f>AVERAGE(E17:E40)</f>
        <v>68.510783386230472</v>
      </c>
      <c r="F41" s="25">
        <f>AVERAGE(F17:F40)</f>
        <v>2.6050246636072796</v>
      </c>
      <c r="G41" s="25">
        <f>AVERAGE(G17:G40)</f>
        <v>13.67085870107015</v>
      </c>
      <c r="H41" s="25">
        <f>AVERAGE(H17:H40)</f>
        <v>19.067107645670571</v>
      </c>
      <c r="I41" s="35"/>
    </row>
    <row r="42" spans="1:9" ht="15.75" hidden="1" customHeight="1" outlineLevel="1" x14ac:dyDescent="0.25">
      <c r="A42" s="206" t="s">
        <v>9</v>
      </c>
      <c r="B42" s="28"/>
      <c r="C42" s="12"/>
      <c r="D42" s="4"/>
      <c r="E42" s="4"/>
      <c r="F42" s="4"/>
      <c r="G42" s="4"/>
      <c r="H42" s="4"/>
      <c r="I42" s="35"/>
    </row>
    <row r="43" spans="1:9" ht="15.75" hidden="1" customHeight="1" outlineLevel="1" x14ac:dyDescent="0.25">
      <c r="A43" s="206"/>
      <c r="B43" s="28"/>
      <c r="C43" s="12"/>
      <c r="D43" s="4"/>
      <c r="E43" s="4"/>
      <c r="F43" s="4"/>
      <c r="G43" s="4"/>
      <c r="H43" s="4"/>
      <c r="I43" s="68"/>
    </row>
    <row r="44" spans="1:9" ht="15.75" customHeight="1" collapsed="1" x14ac:dyDescent="0.25">
      <c r="A44" s="206"/>
      <c r="B44" s="28" t="s">
        <v>414</v>
      </c>
      <c r="C44" s="12" t="s">
        <v>415</v>
      </c>
      <c r="D44" s="4">
        <v>17.039726257324219</v>
      </c>
      <c r="E44" s="4">
        <v>64.246589660644531</v>
      </c>
      <c r="F44" s="4">
        <v>3.1757190227508545</v>
      </c>
      <c r="G44" s="4">
        <v>18.688138961791992</v>
      </c>
      <c r="H44" s="4">
        <v>16.993232727050781</v>
      </c>
      <c r="I44" s="68"/>
    </row>
    <row r="45" spans="1:9" ht="15.75" customHeight="1" thickBot="1" x14ac:dyDescent="0.3">
      <c r="A45" s="206"/>
      <c r="B45" s="28" t="s">
        <v>416</v>
      </c>
      <c r="C45" s="12" t="s">
        <v>417</v>
      </c>
      <c r="D45" s="4">
        <v>17.990621566772461</v>
      </c>
      <c r="E45" s="4">
        <v>62.482402801513672</v>
      </c>
      <c r="F45" s="4">
        <v>2.4425370693206787</v>
      </c>
      <c r="G45" s="4">
        <v>14.044665336608887</v>
      </c>
      <c r="H45" s="4">
        <v>17.391208648681641</v>
      </c>
      <c r="I45" s="36"/>
    </row>
    <row r="46" spans="1:9" ht="15.75" customHeight="1" thickBot="1" x14ac:dyDescent="0.3">
      <c r="A46" s="206"/>
      <c r="B46" s="28" t="s">
        <v>418</v>
      </c>
      <c r="C46" s="12" t="s">
        <v>419</v>
      </c>
      <c r="D46" s="4">
        <v>18.911897659301758</v>
      </c>
      <c r="E46" s="4">
        <v>62.827953338623047</v>
      </c>
      <c r="F46" s="4">
        <v>3.6946289539337158</v>
      </c>
      <c r="G46" s="4">
        <v>20.881977081298828</v>
      </c>
      <c r="H46" s="249">
        <v>17.692911148071289</v>
      </c>
      <c r="I46" s="158" t="s">
        <v>360</v>
      </c>
    </row>
    <row r="47" spans="1:9" ht="15.75" customHeight="1" x14ac:dyDescent="0.25">
      <c r="A47" s="206"/>
      <c r="B47" s="28" t="s">
        <v>420</v>
      </c>
      <c r="C47" s="12" t="s">
        <v>421</v>
      </c>
      <c r="D47" s="4">
        <v>12.470246315002441</v>
      </c>
      <c r="E47" s="4">
        <v>67.733985900878906</v>
      </c>
      <c r="F47" s="4">
        <v>3.2435309886932373</v>
      </c>
      <c r="G47" s="4">
        <v>16.847452163696289</v>
      </c>
      <c r="H47" s="249">
        <v>19.252349853515625</v>
      </c>
      <c r="I47" s="202" t="s">
        <v>155</v>
      </c>
    </row>
    <row r="48" spans="1:9" ht="15.75" customHeight="1" x14ac:dyDescent="0.25">
      <c r="A48" s="206"/>
      <c r="B48" s="28" t="s">
        <v>422</v>
      </c>
      <c r="C48" s="12" t="s">
        <v>423</v>
      </c>
      <c r="D48" s="9">
        <v>12.406086921691895</v>
      </c>
      <c r="E48" s="9">
        <v>67.219467163085937</v>
      </c>
      <c r="F48" s="9">
        <v>2.961014986038208</v>
      </c>
      <c r="G48" s="9">
        <v>14.875245094299316</v>
      </c>
      <c r="H48" s="250">
        <v>19.905656814575195</v>
      </c>
      <c r="I48" s="203"/>
    </row>
    <row r="49" spans="1:9" ht="15.75" customHeight="1" x14ac:dyDescent="0.25">
      <c r="A49" s="206" t="s">
        <v>51</v>
      </c>
      <c r="B49" s="62" t="s">
        <v>424</v>
      </c>
      <c r="C49" s="12" t="s">
        <v>425</v>
      </c>
      <c r="D49" s="4">
        <v>8.3386049270629883</v>
      </c>
      <c r="E49" s="4">
        <v>71.091728210449219</v>
      </c>
      <c r="F49" s="4">
        <v>3.0213799476623535</v>
      </c>
      <c r="G49" s="4">
        <v>14.636458396911621</v>
      </c>
      <c r="H49" s="249">
        <v>20.64283561706543</v>
      </c>
      <c r="I49" s="203"/>
    </row>
    <row r="50" spans="1:9" ht="15.75" customHeight="1" x14ac:dyDescent="0.25">
      <c r="A50" s="206"/>
      <c r="B50" s="28" t="s">
        <v>426</v>
      </c>
      <c r="C50" s="12" t="s">
        <v>427</v>
      </c>
      <c r="D50" s="4">
        <v>14.361710548400879</v>
      </c>
      <c r="E50" s="4">
        <v>66.288253784179688</v>
      </c>
      <c r="F50" s="4">
        <v>3.3282310962677002</v>
      </c>
      <c r="G50" s="4">
        <v>17.100440979003906</v>
      </c>
      <c r="H50" s="249">
        <v>19.462839126586914</v>
      </c>
      <c r="I50" s="203"/>
    </row>
    <row r="51" spans="1:9" ht="15.75" customHeight="1" x14ac:dyDescent="0.25">
      <c r="A51" s="206"/>
      <c r="B51" s="28" t="s">
        <v>428</v>
      </c>
      <c r="C51" s="12" t="s">
        <v>429</v>
      </c>
      <c r="D51" s="4">
        <v>15.619227409362793</v>
      </c>
      <c r="E51" s="4">
        <v>64.463829040527344</v>
      </c>
      <c r="F51" s="4">
        <v>3.5363318920135498</v>
      </c>
      <c r="G51" s="4">
        <v>18.251008987426758</v>
      </c>
      <c r="H51" s="249">
        <v>19.376089096069336</v>
      </c>
      <c r="I51" s="203"/>
    </row>
    <row r="52" spans="1:9" ht="15.75" customHeight="1" x14ac:dyDescent="0.25">
      <c r="A52" s="206"/>
      <c r="B52" s="28" t="s">
        <v>430</v>
      </c>
      <c r="C52" s="12" t="s">
        <v>431</v>
      </c>
      <c r="D52" s="4">
        <v>11.518973350524902</v>
      </c>
      <c r="E52" s="4">
        <v>68.695869445800781</v>
      </c>
      <c r="F52" s="4">
        <v>2.9357109069824219</v>
      </c>
      <c r="G52" s="4">
        <v>15.467523574829102</v>
      </c>
      <c r="H52" s="249">
        <v>18.979841232299805</v>
      </c>
      <c r="I52" s="203"/>
    </row>
    <row r="53" spans="1:9" ht="15.75" customHeight="1" thickBot="1" x14ac:dyDescent="0.3">
      <c r="A53" s="206"/>
      <c r="B53" s="28" t="s">
        <v>432</v>
      </c>
      <c r="C53" s="12" t="s">
        <v>433</v>
      </c>
      <c r="D53" s="9">
        <v>13.383753776550293</v>
      </c>
      <c r="E53" s="9">
        <v>66.837821960449219</v>
      </c>
      <c r="F53" s="9">
        <v>2.8454670906066895</v>
      </c>
      <c r="G53" s="9">
        <v>15.04133129119873</v>
      </c>
      <c r="H53" s="250">
        <v>18.917655944824219</v>
      </c>
      <c r="I53" s="204"/>
    </row>
    <row r="54" spans="1:9" ht="15.75" customHeight="1" x14ac:dyDescent="0.25">
      <c r="A54" s="188" t="s">
        <v>7</v>
      </c>
      <c r="B54" s="188"/>
      <c r="C54" s="31"/>
      <c r="D54" s="25">
        <f>AVERAGE(D42:D53)</f>
        <v>14.204084873199463</v>
      </c>
      <c r="E54" s="25">
        <f>AVERAGE(E42:E53)</f>
        <v>66.188790130615232</v>
      </c>
      <c r="F54" s="25">
        <f>AVERAGE(F42:F53)</f>
        <v>3.1184551954269408</v>
      </c>
      <c r="G54" s="25">
        <f>AVERAGE(G42:G53)</f>
        <v>16.583424186706544</v>
      </c>
      <c r="H54" s="25">
        <f>AVERAGE(H42:H53)</f>
        <v>18.861462020874022</v>
      </c>
      <c r="I54" s="72"/>
    </row>
    <row r="55" spans="1:9" ht="15.75" customHeight="1" x14ac:dyDescent="0.25">
      <c r="A55" s="210" t="s">
        <v>22</v>
      </c>
      <c r="B55" s="28" t="s">
        <v>440</v>
      </c>
      <c r="C55" s="12" t="s">
        <v>441</v>
      </c>
      <c r="D55" s="4">
        <v>3.2636539936065674</v>
      </c>
      <c r="E55" s="4">
        <v>75.747703552246094</v>
      </c>
      <c r="F55" s="4">
        <v>1.6898280382156372</v>
      </c>
      <c r="G55" s="4">
        <v>8.0117673873901367</v>
      </c>
      <c r="H55" s="4">
        <v>21.091823577880859</v>
      </c>
      <c r="I55" s="150"/>
    </row>
    <row r="56" spans="1:9" ht="15.75" customHeight="1" x14ac:dyDescent="0.25">
      <c r="A56" s="210"/>
      <c r="B56" s="28" t="s">
        <v>442</v>
      </c>
      <c r="C56" s="12" t="s">
        <v>443</v>
      </c>
      <c r="D56" s="4">
        <v>3.8881180286407471</v>
      </c>
      <c r="E56" s="4">
        <v>75.247688293457031</v>
      </c>
      <c r="F56" s="4">
        <v>1.3808759450912476</v>
      </c>
      <c r="G56" s="4">
        <v>6.7207908630371094</v>
      </c>
      <c r="H56" s="4">
        <v>20.546335220336914</v>
      </c>
      <c r="I56" s="150"/>
    </row>
    <row r="57" spans="1:9" ht="15.75" customHeight="1" x14ac:dyDescent="0.25">
      <c r="A57" s="210"/>
      <c r="B57" s="28" t="s">
        <v>444</v>
      </c>
      <c r="C57" s="12" t="s">
        <v>445</v>
      </c>
      <c r="D57" s="4">
        <v>2.7071449756622314</v>
      </c>
      <c r="E57" s="4">
        <v>75.5616455078125</v>
      </c>
      <c r="F57" s="4">
        <v>1.4826669692993164</v>
      </c>
      <c r="G57" s="4">
        <v>6.821904182434082</v>
      </c>
      <c r="H57" s="4">
        <v>21.733911514282227</v>
      </c>
      <c r="I57" s="150"/>
    </row>
    <row r="58" spans="1:9" ht="15.75" customHeight="1" x14ac:dyDescent="0.25">
      <c r="A58" s="209" t="s">
        <v>19</v>
      </c>
      <c r="B58" s="28" t="s">
        <v>394</v>
      </c>
      <c r="C58" s="12" t="s">
        <v>395</v>
      </c>
      <c r="D58" s="4">
        <v>4.1549210548400879</v>
      </c>
      <c r="E58" s="4">
        <v>73.606796264648437</v>
      </c>
      <c r="F58" s="4">
        <v>1.281749963760376</v>
      </c>
      <c r="G58" s="4">
        <v>0</v>
      </c>
      <c r="H58" s="4">
        <v>21.235698699951172</v>
      </c>
      <c r="I58" s="150"/>
    </row>
    <row r="59" spans="1:9" ht="16.5" hidden="1" customHeight="1" outlineLevel="1" collapsed="1" x14ac:dyDescent="0.25">
      <c r="A59" s="209"/>
      <c r="B59" s="28"/>
      <c r="C59" s="12"/>
      <c r="D59" s="4"/>
      <c r="E59" s="4"/>
      <c r="F59" s="4"/>
      <c r="G59" s="4"/>
      <c r="H59" s="4"/>
      <c r="I59" s="57"/>
    </row>
    <row r="60" spans="1:9" ht="16.5" customHeight="1" collapsed="1" x14ac:dyDescent="0.25">
      <c r="A60" s="188" t="s">
        <v>7</v>
      </c>
      <c r="B60" s="188"/>
      <c r="C60" s="31"/>
      <c r="D60" s="25">
        <f>AVERAGE(D55:D59)</f>
        <v>3.5034595131874084</v>
      </c>
      <c r="E60" s="25">
        <f>AVERAGE(E55:E59)</f>
        <v>75.040958404541016</v>
      </c>
      <c r="F60" s="25">
        <f>AVERAGE(F55:F59)</f>
        <v>1.4587802290916443</v>
      </c>
      <c r="G60" s="25">
        <f>AVERAGE(G55:G59)</f>
        <v>5.388615608215332</v>
      </c>
      <c r="H60" s="25">
        <f>AVERAGE(H55:H59)</f>
        <v>21.151942253112793</v>
      </c>
      <c r="I60" s="69"/>
    </row>
    <row r="61" spans="1:9" ht="15.75" customHeight="1" x14ac:dyDescent="0.25">
      <c r="A61" s="208" t="s">
        <v>18</v>
      </c>
      <c r="B61" s="28" t="s">
        <v>446</v>
      </c>
      <c r="C61" s="12" t="s">
        <v>447</v>
      </c>
      <c r="D61" s="6">
        <v>9.2434520721435547</v>
      </c>
      <c r="E61" s="6">
        <v>70.666763305664063</v>
      </c>
      <c r="F61" s="6">
        <v>3.0642340183258057</v>
      </c>
      <c r="G61" s="6">
        <v>15.497665405273437</v>
      </c>
      <c r="H61" s="6">
        <v>19.772233963012695</v>
      </c>
      <c r="I61" s="150"/>
    </row>
    <row r="62" spans="1:9" ht="15.75" customHeight="1" x14ac:dyDescent="0.25">
      <c r="A62" s="208"/>
      <c r="B62" s="28" t="s">
        <v>448</v>
      </c>
      <c r="C62" s="12" t="s">
        <v>449</v>
      </c>
      <c r="D62" s="6">
        <v>11.551582336425781</v>
      </c>
      <c r="E62" s="6">
        <v>68.252731323242188</v>
      </c>
      <c r="F62" s="6">
        <v>3.0815620422363281</v>
      </c>
      <c r="G62" s="6">
        <v>15.846303939819336</v>
      </c>
      <c r="H62" s="6">
        <v>19.446565628051758</v>
      </c>
      <c r="I62" s="69"/>
    </row>
    <row r="63" spans="1:9" ht="15.75" customHeight="1" x14ac:dyDescent="0.25">
      <c r="A63" s="208"/>
      <c r="B63" s="28" t="s">
        <v>450</v>
      </c>
      <c r="C63" s="12" t="s">
        <v>451</v>
      </c>
      <c r="D63" s="6">
        <v>5.7814030647277832</v>
      </c>
      <c r="E63" s="6">
        <v>72.967109680175781</v>
      </c>
      <c r="F63" s="6">
        <v>1.9947119951248169</v>
      </c>
      <c r="G63" s="6">
        <v>9.8104734420776367</v>
      </c>
      <c r="H63" s="6">
        <v>20.332477569580078</v>
      </c>
      <c r="I63" s="69"/>
    </row>
    <row r="64" spans="1:9" ht="15.75" hidden="1" customHeight="1" outlineLevel="1" x14ac:dyDescent="0.25">
      <c r="A64" s="208"/>
      <c r="B64" s="28"/>
      <c r="C64" s="12"/>
      <c r="D64" s="6"/>
      <c r="E64" s="6"/>
      <c r="F64" s="6"/>
      <c r="G64" s="6"/>
      <c r="H64" s="6"/>
      <c r="I64" s="69"/>
    </row>
    <row r="65" spans="1:9" ht="16.5" customHeight="1" collapsed="1" x14ac:dyDescent="0.25">
      <c r="A65" s="209" t="s">
        <v>20</v>
      </c>
      <c r="B65" s="28" t="s">
        <v>392</v>
      </c>
      <c r="C65" s="12" t="s">
        <v>393</v>
      </c>
      <c r="D65" s="4">
        <v>10.804963111877441</v>
      </c>
      <c r="E65" s="4">
        <v>68.528907775878906</v>
      </c>
      <c r="F65" s="4">
        <v>2.5125761032104492</v>
      </c>
      <c r="G65" s="4">
        <v>12.866902351379395</v>
      </c>
      <c r="H65" s="4">
        <v>19.527437210083008</v>
      </c>
      <c r="I65" s="69"/>
    </row>
    <row r="66" spans="1:9" ht="16.5" hidden="1" customHeight="1" outlineLevel="1" x14ac:dyDescent="0.25">
      <c r="A66" s="209"/>
      <c r="B66" s="28"/>
      <c r="C66" s="12"/>
      <c r="D66" s="4"/>
      <c r="E66" s="4"/>
      <c r="F66" s="4"/>
      <c r="G66" s="4"/>
      <c r="H66" s="4"/>
      <c r="I66" s="69"/>
    </row>
    <row r="67" spans="1:9" ht="15.75" hidden="1" outlineLevel="1" x14ac:dyDescent="0.25">
      <c r="A67" s="209"/>
      <c r="B67" s="28"/>
      <c r="C67" s="12"/>
      <c r="D67" s="4"/>
      <c r="E67" s="4"/>
      <c r="F67" s="4"/>
      <c r="G67" s="4"/>
      <c r="H67" s="4"/>
      <c r="I67" s="150"/>
    </row>
    <row r="68" spans="1:9" ht="15.75" hidden="1" customHeight="1" outlineLevel="1" x14ac:dyDescent="0.25">
      <c r="A68" s="209"/>
      <c r="B68" s="28"/>
      <c r="C68" s="12"/>
      <c r="D68" s="3"/>
      <c r="E68" s="3"/>
      <c r="F68" s="3"/>
      <c r="G68" s="3"/>
      <c r="H68" s="3"/>
      <c r="I68" s="150"/>
    </row>
    <row r="69" spans="1:9" ht="15.75" customHeight="1" collapsed="1" thickBot="1" x14ac:dyDescent="0.3">
      <c r="A69" s="188" t="s">
        <v>7</v>
      </c>
      <c r="B69" s="188"/>
      <c r="C69" s="31"/>
      <c r="D69" s="25">
        <f>AVERAGE(D61:D68)</f>
        <v>9.3453501462936401</v>
      </c>
      <c r="E69" s="25">
        <f>AVERAGE(E61:E68)</f>
        <v>70.103878021240234</v>
      </c>
      <c r="F69" s="25">
        <f>AVERAGE(F61:F68)</f>
        <v>2.66327103972435</v>
      </c>
      <c r="G69" s="25">
        <f>AVERAGE(G61:G68)</f>
        <v>13.505336284637451</v>
      </c>
      <c r="H69" s="25">
        <f>AVERAGE(H61:H68)</f>
        <v>19.769678592681885</v>
      </c>
      <c r="I69" s="150"/>
    </row>
    <row r="70" spans="1:9" ht="15.75" hidden="1" outlineLevel="1" x14ac:dyDescent="0.25">
      <c r="A70" s="120" t="s">
        <v>46</v>
      </c>
      <c r="B70" s="121"/>
      <c r="C70" s="66"/>
      <c r="D70" s="17"/>
      <c r="E70" s="17"/>
      <c r="F70" s="17"/>
      <c r="G70" s="17"/>
      <c r="H70" s="17"/>
      <c r="I70" s="150"/>
    </row>
    <row r="71" spans="1:9" ht="15" hidden="1" customHeight="1" outlineLevel="1" x14ac:dyDescent="0.25">
      <c r="A71" s="188" t="s">
        <v>7</v>
      </c>
      <c r="B71" s="188"/>
      <c r="C71" s="31"/>
      <c r="D71" s="25" t="e">
        <f>AVERAGE(D70:D70)</f>
        <v>#DIV/0!</v>
      </c>
      <c r="E71" s="25" t="e">
        <f>AVERAGE(E70:E70)</f>
        <v>#DIV/0!</v>
      </c>
      <c r="F71" s="25" t="e">
        <f>AVERAGE(F70:F70)</f>
        <v>#DIV/0!</v>
      </c>
      <c r="G71" s="25" t="e">
        <f>AVERAGE(G70:G70)</f>
        <v>#DIV/0!</v>
      </c>
      <c r="H71" s="25" t="e">
        <f>AVERAGE(H70:H70)</f>
        <v>#DIV/0!</v>
      </c>
      <c r="I71" s="36"/>
    </row>
    <row r="72" spans="1:9" ht="15" customHeight="1" collapsed="1" x14ac:dyDescent="0.25">
      <c r="A72" s="211" t="s">
        <v>17</v>
      </c>
      <c r="B72" s="62" t="s">
        <v>454</v>
      </c>
      <c r="C72" s="12" t="s">
        <v>455</v>
      </c>
      <c r="D72" s="4">
        <v>4.8556380271911621</v>
      </c>
      <c r="E72" s="4">
        <v>72.387245178222656</v>
      </c>
      <c r="F72" s="4">
        <v>1.0662549734115601</v>
      </c>
      <c r="G72" s="4">
        <v>4.9392538070678711</v>
      </c>
      <c r="H72" s="249">
        <v>21.587375640869141</v>
      </c>
      <c r="I72" s="202" t="s">
        <v>156</v>
      </c>
    </row>
    <row r="73" spans="1:9" ht="15" customHeight="1" thickBot="1" x14ac:dyDescent="0.3">
      <c r="A73" s="211"/>
      <c r="B73" s="28" t="s">
        <v>456</v>
      </c>
      <c r="C73" s="12" t="s">
        <v>457</v>
      </c>
      <c r="D73" s="7">
        <v>3.2758519649505615</v>
      </c>
      <c r="E73" s="7">
        <v>75.192581176757812</v>
      </c>
      <c r="F73" s="7">
        <v>1.9190410375595093</v>
      </c>
      <c r="G73" s="7">
        <v>9.378387451171875</v>
      </c>
      <c r="H73" s="251">
        <v>20.462371826171875</v>
      </c>
      <c r="I73" s="204"/>
    </row>
    <row r="74" spans="1:9" ht="15" hidden="1" customHeight="1" outlineLevel="1" x14ac:dyDescent="0.25">
      <c r="A74" s="211"/>
      <c r="B74" s="28"/>
      <c r="C74" s="12"/>
      <c r="D74" s="7"/>
      <c r="E74" s="7"/>
      <c r="F74" s="7"/>
      <c r="G74" s="7"/>
      <c r="H74" s="7"/>
      <c r="I74" s="252"/>
    </row>
    <row r="75" spans="1:9" ht="15" customHeight="1" collapsed="1" thickBot="1" x14ac:dyDescent="0.3">
      <c r="A75" s="188" t="s">
        <v>7</v>
      </c>
      <c r="B75" s="188"/>
      <c r="C75" s="31"/>
      <c r="D75" s="25">
        <f>AVERAGE(D72:D74)</f>
        <v>4.0657449960708618</v>
      </c>
      <c r="E75" s="25">
        <f>AVERAGE(E72:E74)</f>
        <v>73.789913177490234</v>
      </c>
      <c r="F75" s="25">
        <f>AVERAGE(F72:F74)</f>
        <v>1.4926480054855347</v>
      </c>
      <c r="G75" s="25">
        <f>AVERAGE(G72:G74)</f>
        <v>7.158820629119873</v>
      </c>
      <c r="H75" s="25">
        <f>AVERAGE(H72:H74)</f>
        <v>21.024873733520508</v>
      </c>
      <c r="I75" s="36"/>
    </row>
    <row r="76" spans="1:9" ht="15" customHeight="1" thickBot="1" x14ac:dyDescent="0.3">
      <c r="A76" s="211" t="s">
        <v>16</v>
      </c>
      <c r="B76" s="62" t="s">
        <v>452</v>
      </c>
      <c r="C76" s="12" t="s">
        <v>453</v>
      </c>
      <c r="D76" s="2">
        <v>12.236734390258789</v>
      </c>
      <c r="E76" s="2">
        <v>67.726974487304688</v>
      </c>
      <c r="F76" s="2">
        <v>2.477931022644043</v>
      </c>
      <c r="G76" s="2">
        <v>12.983356475830078</v>
      </c>
      <c r="H76" s="19">
        <v>19.085439682006836</v>
      </c>
      <c r="I76" s="158" t="s">
        <v>156</v>
      </c>
    </row>
    <row r="77" spans="1:9" ht="15" hidden="1" customHeight="1" outlineLevel="1" x14ac:dyDescent="0.25">
      <c r="A77" s="211"/>
      <c r="B77" s="28"/>
      <c r="C77" s="12"/>
      <c r="D77" s="2"/>
      <c r="E77" s="2"/>
      <c r="F77" s="2"/>
      <c r="G77" s="2"/>
      <c r="H77" s="2"/>
      <c r="I77" s="252"/>
    </row>
    <row r="78" spans="1:9" ht="13.5" hidden="1" customHeight="1" outlineLevel="1" x14ac:dyDescent="0.25">
      <c r="A78" s="211"/>
      <c r="B78" s="28"/>
      <c r="C78" s="12"/>
      <c r="D78" s="2"/>
      <c r="E78" s="2"/>
      <c r="F78" s="2"/>
      <c r="G78" s="2"/>
      <c r="H78" s="2"/>
      <c r="I78" s="64"/>
    </row>
    <row r="79" spans="1:9" ht="13.5" hidden="1" customHeight="1" outlineLevel="1" x14ac:dyDescent="0.25">
      <c r="A79" s="211"/>
      <c r="B79" s="28"/>
      <c r="C79" s="12"/>
      <c r="D79" s="2"/>
      <c r="E79" s="2"/>
      <c r="F79" s="2"/>
      <c r="G79" s="2"/>
      <c r="H79" s="2"/>
      <c r="I79" s="138"/>
    </row>
    <row r="80" spans="1:9" ht="13.5" hidden="1" customHeight="1" outlineLevel="1" x14ac:dyDescent="0.25">
      <c r="A80" s="211"/>
      <c r="B80" s="28"/>
      <c r="C80" s="12"/>
      <c r="D80" s="2"/>
      <c r="E80" s="2"/>
      <c r="F80" s="2"/>
      <c r="G80" s="2"/>
      <c r="H80" s="2"/>
      <c r="I80" s="138"/>
    </row>
    <row r="81" spans="1:9" ht="13.5" customHeight="1" collapsed="1" x14ac:dyDescent="0.25">
      <c r="A81" s="188" t="s">
        <v>7</v>
      </c>
      <c r="B81" s="188"/>
      <c r="C81" s="31"/>
      <c r="D81" s="25">
        <f>AVERAGE(D76:D80)</f>
        <v>12.236734390258789</v>
      </c>
      <c r="E81" s="25">
        <f>AVERAGE(E76:E80)</f>
        <v>67.726974487304688</v>
      </c>
      <c r="F81" s="25">
        <f>AVERAGE(F76:F80)</f>
        <v>2.477931022644043</v>
      </c>
      <c r="G81" s="25">
        <f>AVERAGE(G76:G80)</f>
        <v>12.983356475830078</v>
      </c>
      <c r="H81" s="25">
        <f>AVERAGE(H76:H80)</f>
        <v>19.085439682006836</v>
      </c>
      <c r="I81" s="37"/>
    </row>
    <row r="82" spans="1:9" ht="15.75" customHeight="1" x14ac:dyDescent="0.25">
      <c r="A82" s="151" t="s">
        <v>21</v>
      </c>
      <c r="B82" s="33" t="s">
        <v>396</v>
      </c>
      <c r="C82" s="33" t="s">
        <v>397</v>
      </c>
      <c r="D82" s="63">
        <v>3.2197329998016357</v>
      </c>
      <c r="E82" s="63">
        <v>75.940452575683594</v>
      </c>
      <c r="F82" s="63">
        <v>1.8721799850463867</v>
      </c>
      <c r="G82" s="63">
        <v>9.1850709915161133</v>
      </c>
      <c r="H82" s="63">
        <v>20.382854461669922</v>
      </c>
      <c r="I82" s="37"/>
    </row>
    <row r="83" spans="1:9" ht="15.75" x14ac:dyDescent="0.25">
      <c r="A83" s="188" t="s">
        <v>7</v>
      </c>
      <c r="B83" s="188"/>
      <c r="C83" s="31"/>
      <c r="D83" s="25">
        <f>AVERAGE(D82:D82)</f>
        <v>3.2197329998016357</v>
      </c>
      <c r="E83" s="25">
        <f>AVERAGE(E82:E82)</f>
        <v>75.940452575683594</v>
      </c>
      <c r="F83" s="25">
        <f>AVERAGE(F82:F82)</f>
        <v>1.8721799850463867</v>
      </c>
      <c r="G83" s="25">
        <f>AVERAGE(G82:G82)</f>
        <v>9.1850709915161133</v>
      </c>
      <c r="H83" s="25">
        <f>AVERAGE(H82:H82)</f>
        <v>20.382854461669922</v>
      </c>
      <c r="I83" s="37"/>
    </row>
    <row r="84" spans="1:9" ht="15.75" hidden="1" outlineLevel="1" x14ac:dyDescent="0.25">
      <c r="A84" s="205" t="s">
        <v>24</v>
      </c>
      <c r="B84" s="28"/>
      <c r="C84" s="12"/>
      <c r="D84" s="5"/>
      <c r="E84" s="5"/>
      <c r="F84" s="5"/>
      <c r="G84" s="5"/>
      <c r="H84" s="5"/>
      <c r="I84" s="37"/>
    </row>
    <row r="85" spans="1:9" ht="15.75" hidden="1" outlineLevel="1" x14ac:dyDescent="0.25">
      <c r="A85" s="205"/>
      <c r="B85" s="28"/>
      <c r="C85" s="12"/>
      <c r="D85" s="5"/>
      <c r="E85" s="5"/>
      <c r="F85" s="5"/>
      <c r="G85" s="5"/>
      <c r="H85" s="5"/>
      <c r="I85" s="37"/>
    </row>
    <row r="86" spans="1:9" ht="15.75" hidden="1" outlineLevel="1" x14ac:dyDescent="0.25">
      <c r="A86" s="205"/>
      <c r="B86" s="28"/>
      <c r="C86" s="12"/>
      <c r="D86" s="5"/>
      <c r="E86" s="5"/>
      <c r="F86" s="5"/>
      <c r="G86" s="5"/>
      <c r="H86" s="5"/>
      <c r="I86" s="37"/>
    </row>
    <row r="87" spans="1:9" ht="15.75" hidden="1" outlineLevel="1" x14ac:dyDescent="0.25">
      <c r="A87" s="205"/>
      <c r="B87" s="28"/>
      <c r="C87" s="12"/>
      <c r="D87" s="5"/>
      <c r="E87" s="5"/>
      <c r="F87" s="5"/>
      <c r="G87" s="5"/>
      <c r="H87" s="5"/>
      <c r="I87" s="37"/>
    </row>
    <row r="88" spans="1:9" ht="15.75" hidden="1" outlineLevel="1" x14ac:dyDescent="0.25">
      <c r="A88" s="205"/>
      <c r="B88" s="28"/>
      <c r="C88" s="12"/>
      <c r="D88" s="5"/>
      <c r="E88" s="5"/>
      <c r="F88" s="5"/>
      <c r="G88" s="5"/>
      <c r="H88" s="5"/>
      <c r="I88" s="37"/>
    </row>
    <row r="89" spans="1:9" ht="15.75" hidden="1" outlineLevel="1" x14ac:dyDescent="0.25">
      <c r="A89" s="205"/>
      <c r="B89" s="28"/>
      <c r="C89" s="12"/>
      <c r="D89" s="5"/>
      <c r="E89" s="5"/>
      <c r="F89" s="5"/>
      <c r="G89" s="5"/>
      <c r="H89" s="5"/>
      <c r="I89" s="37"/>
    </row>
    <row r="90" spans="1:9" ht="15.75" hidden="1" outlineLevel="1" x14ac:dyDescent="0.25">
      <c r="A90" s="205"/>
      <c r="B90" s="28"/>
      <c r="C90" s="12"/>
      <c r="D90" s="5"/>
      <c r="E90" s="5"/>
      <c r="F90" s="5"/>
      <c r="G90" s="5"/>
      <c r="H90" s="5"/>
      <c r="I90" s="37"/>
    </row>
    <row r="91" spans="1:9" ht="15.75" hidden="1" outlineLevel="1" x14ac:dyDescent="0.25">
      <c r="A91" s="205"/>
      <c r="B91" s="28"/>
      <c r="C91" s="12"/>
      <c r="D91" s="5"/>
      <c r="E91" s="5"/>
      <c r="F91" s="5"/>
      <c r="G91" s="5"/>
      <c r="H91" s="5"/>
      <c r="I91" s="37"/>
    </row>
    <row r="92" spans="1:9" ht="15.75" hidden="1" outlineLevel="1" x14ac:dyDescent="0.25">
      <c r="A92" s="188" t="s">
        <v>7</v>
      </c>
      <c r="B92" s="188"/>
      <c r="C92" s="31"/>
      <c r="D92" s="25" t="e">
        <f>AVERAGE(D84:D91)</f>
        <v>#DIV/0!</v>
      </c>
      <c r="E92" s="25" t="e">
        <f>AVERAGE(E84:E91)</f>
        <v>#DIV/0!</v>
      </c>
      <c r="F92" s="25" t="e">
        <f>AVERAGE(F84:F91)</f>
        <v>#DIV/0!</v>
      </c>
      <c r="G92" s="25" t="e">
        <f>AVERAGE(G84:G91)</f>
        <v>#DIV/0!</v>
      </c>
      <c r="H92" s="25" t="e">
        <f>AVERAGE(H84:H91)</f>
        <v>#DIV/0!</v>
      </c>
      <c r="I92" s="37"/>
    </row>
    <row r="93" spans="1:9" ht="15.75" hidden="1" outlineLevel="1" x14ac:dyDescent="0.25">
      <c r="A93" s="205" t="s">
        <v>35</v>
      </c>
      <c r="B93" s="28"/>
      <c r="C93" s="12"/>
      <c r="D93" s="5"/>
      <c r="E93" s="5"/>
      <c r="F93" s="5"/>
      <c r="G93" s="5"/>
      <c r="H93" s="5"/>
      <c r="I93" s="37"/>
    </row>
    <row r="94" spans="1:9" ht="15.75" hidden="1" outlineLevel="1" x14ac:dyDescent="0.25">
      <c r="A94" s="205"/>
      <c r="B94" s="28"/>
      <c r="C94" s="12"/>
      <c r="D94" s="5"/>
      <c r="E94" s="5"/>
      <c r="F94" s="5"/>
      <c r="G94" s="5"/>
      <c r="H94" s="5"/>
      <c r="I94" s="37"/>
    </row>
    <row r="95" spans="1:9" ht="15.75" hidden="1" outlineLevel="1" x14ac:dyDescent="0.25">
      <c r="A95" s="205"/>
      <c r="B95" s="28"/>
      <c r="C95" s="12"/>
      <c r="D95" s="5"/>
      <c r="E95" s="5"/>
      <c r="F95" s="5"/>
      <c r="G95" s="5"/>
      <c r="H95" s="5"/>
      <c r="I95" s="37"/>
    </row>
    <row r="96" spans="1:9" ht="15.75" hidden="1" outlineLevel="1" x14ac:dyDescent="0.25">
      <c r="A96" s="205"/>
      <c r="B96" s="28"/>
      <c r="C96" s="12"/>
      <c r="D96" s="5"/>
      <c r="E96" s="5"/>
      <c r="F96" s="5"/>
      <c r="G96" s="5"/>
      <c r="H96" s="5"/>
      <c r="I96" s="37"/>
    </row>
    <row r="97" spans="1:9" ht="15.75" hidden="1" outlineLevel="1" x14ac:dyDescent="0.25">
      <c r="A97" s="205"/>
      <c r="B97" s="28"/>
      <c r="C97" s="12"/>
      <c r="D97" s="5"/>
      <c r="E97" s="5"/>
      <c r="F97" s="5"/>
      <c r="G97" s="5"/>
      <c r="H97" s="5"/>
      <c r="I97" s="37"/>
    </row>
    <row r="98" spans="1:9" ht="15.75" hidden="1" outlineLevel="1" x14ac:dyDescent="0.25">
      <c r="A98" s="188" t="s">
        <v>7</v>
      </c>
      <c r="B98" s="188"/>
      <c r="C98" s="31"/>
      <c r="D98" s="25" t="e">
        <f>AVERAGE(D93:D97)</f>
        <v>#DIV/0!</v>
      </c>
      <c r="E98" s="25" t="e">
        <f>AVERAGE(E93:E97)</f>
        <v>#DIV/0!</v>
      </c>
      <c r="F98" s="25" t="e">
        <f>AVERAGE(F93:F97)</f>
        <v>#DIV/0!</v>
      </c>
      <c r="G98" s="25" t="e">
        <f>AVERAGE(G93:G97)</f>
        <v>#DIV/0!</v>
      </c>
      <c r="H98" s="25" t="e">
        <f>AVERAGE(H93:H97)</f>
        <v>#DIV/0!</v>
      </c>
      <c r="I98" s="37"/>
    </row>
    <row r="99" spans="1:9" ht="15.75" hidden="1" outlineLevel="1" x14ac:dyDescent="0.25">
      <c r="A99" s="205" t="s">
        <v>34</v>
      </c>
      <c r="B99" s="28"/>
      <c r="C99" s="12"/>
      <c r="D99" s="5"/>
      <c r="E99" s="5"/>
      <c r="F99" s="5"/>
      <c r="G99" s="5"/>
      <c r="H99" s="5"/>
      <c r="I99" s="37"/>
    </row>
    <row r="100" spans="1:9" ht="15.75" hidden="1" customHeight="1" outlineLevel="1" collapsed="1" x14ac:dyDescent="0.25">
      <c r="A100" s="205"/>
      <c r="B100" s="28"/>
      <c r="C100" s="12"/>
      <c r="D100" s="5"/>
      <c r="E100" s="5"/>
      <c r="F100" s="5"/>
      <c r="G100" s="5"/>
      <c r="H100" s="5"/>
      <c r="I100" s="37"/>
    </row>
    <row r="101" spans="1:9" ht="15.75" hidden="1" customHeight="1" outlineLevel="1" x14ac:dyDescent="0.25">
      <c r="A101" s="205"/>
      <c r="B101" s="28"/>
      <c r="C101" s="12"/>
      <c r="D101" s="5"/>
      <c r="E101" s="5"/>
      <c r="F101" s="5"/>
      <c r="G101" s="5"/>
      <c r="H101" s="5"/>
      <c r="I101" s="37"/>
    </row>
    <row r="102" spans="1:9" ht="15.75" hidden="1" customHeight="1" outlineLevel="1" x14ac:dyDescent="0.25">
      <c r="A102" s="205"/>
      <c r="B102" s="28"/>
      <c r="C102" s="12"/>
      <c r="D102" s="5"/>
      <c r="E102" s="5"/>
      <c r="F102" s="5"/>
      <c r="G102" s="5"/>
      <c r="H102" s="5"/>
      <c r="I102" s="37"/>
    </row>
    <row r="103" spans="1:9" ht="15.75" hidden="1" customHeight="1" outlineLevel="1" x14ac:dyDescent="0.25">
      <c r="A103" s="205"/>
      <c r="B103" s="28"/>
      <c r="C103" s="12"/>
      <c r="D103" s="5"/>
      <c r="E103" s="5"/>
      <c r="F103" s="5"/>
      <c r="G103" s="5"/>
      <c r="H103" s="5"/>
      <c r="I103" s="37"/>
    </row>
    <row r="104" spans="1:9" ht="15.75" hidden="1" outlineLevel="1" x14ac:dyDescent="0.25">
      <c r="A104" s="188" t="s">
        <v>7</v>
      </c>
      <c r="B104" s="188"/>
      <c r="C104" s="31"/>
      <c r="D104" s="25" t="e">
        <f>AVERAGE(D99:D103)</f>
        <v>#DIV/0!</v>
      </c>
      <c r="E104" s="25" t="e">
        <f>AVERAGE(E99:E103)</f>
        <v>#DIV/0!</v>
      </c>
      <c r="F104" s="25" t="e">
        <f>AVERAGE(F99:F103)</f>
        <v>#DIV/0!</v>
      </c>
      <c r="G104" s="25" t="e">
        <f>AVERAGE(G99:G103)</f>
        <v>#DIV/0!</v>
      </c>
      <c r="H104" s="25" t="e">
        <f>AVERAGE(H99:H103)</f>
        <v>#DIV/0!</v>
      </c>
      <c r="I104" s="37"/>
    </row>
    <row r="105" spans="1:9" ht="30.75" hidden="1" customHeight="1" outlineLevel="1" x14ac:dyDescent="0.25">
      <c r="A105" s="205" t="s">
        <v>28</v>
      </c>
      <c r="B105" s="28"/>
      <c r="C105" s="12"/>
      <c r="D105" s="5"/>
      <c r="E105" s="5"/>
      <c r="F105" s="5"/>
      <c r="G105" s="5"/>
      <c r="H105" s="5"/>
      <c r="I105" s="37"/>
    </row>
    <row r="106" spans="1:9" ht="15.75" hidden="1" outlineLevel="1" x14ac:dyDescent="0.25">
      <c r="A106" s="205"/>
      <c r="B106" s="28"/>
      <c r="C106" s="12"/>
      <c r="D106" s="5"/>
      <c r="E106" s="5"/>
      <c r="F106" s="5"/>
      <c r="G106" s="5"/>
      <c r="H106" s="5"/>
      <c r="I106" s="37"/>
    </row>
    <row r="107" spans="1:9" ht="15.75" hidden="1" outlineLevel="1" x14ac:dyDescent="0.25">
      <c r="A107" s="205"/>
      <c r="B107" s="28"/>
      <c r="C107" s="12"/>
      <c r="D107" s="5"/>
      <c r="E107" s="5"/>
      <c r="F107" s="5"/>
      <c r="G107" s="5"/>
      <c r="H107" s="5"/>
      <c r="I107" s="37"/>
    </row>
    <row r="108" spans="1:9" ht="16.5" hidden="1" customHeight="1" outlineLevel="1" x14ac:dyDescent="0.25">
      <c r="A108" s="205"/>
      <c r="B108" s="28"/>
      <c r="C108" s="12"/>
      <c r="D108" s="5"/>
      <c r="E108" s="5"/>
      <c r="F108" s="5"/>
      <c r="G108" s="5"/>
      <c r="H108" s="5"/>
      <c r="I108" s="37"/>
    </row>
    <row r="109" spans="1:9" ht="15.75" hidden="1" outlineLevel="1" x14ac:dyDescent="0.25">
      <c r="A109" s="205"/>
      <c r="B109" s="28"/>
      <c r="C109" s="12"/>
      <c r="D109" s="5"/>
      <c r="E109" s="5"/>
      <c r="F109" s="5"/>
      <c r="G109" s="5"/>
      <c r="H109" s="5"/>
      <c r="I109" s="37"/>
    </row>
    <row r="110" spans="1:9" ht="15.75" hidden="1" outlineLevel="1" x14ac:dyDescent="0.25">
      <c r="A110" s="188" t="s">
        <v>7</v>
      </c>
      <c r="B110" s="188"/>
      <c r="C110" s="31"/>
      <c r="D110" s="25" t="e">
        <f>AVERAGE(D105:D109)</f>
        <v>#DIV/0!</v>
      </c>
      <c r="E110" s="25" t="e">
        <f>AVERAGE(E105:E109)</f>
        <v>#DIV/0!</v>
      </c>
      <c r="F110" s="25" t="e">
        <f>AVERAGE(F105:F109)</f>
        <v>#DIV/0!</v>
      </c>
      <c r="G110" s="25" t="e">
        <f>AVERAGE(G105:G109)</f>
        <v>#DIV/0!</v>
      </c>
      <c r="H110" s="25" t="e">
        <f>AVERAGE(H105:H109)</f>
        <v>#DIV/0!</v>
      </c>
      <c r="I110" s="37"/>
    </row>
    <row r="111" spans="1:9" ht="15.75" hidden="1" customHeight="1" outlineLevel="1" x14ac:dyDescent="0.25">
      <c r="A111" s="205" t="s">
        <v>31</v>
      </c>
      <c r="B111" s="28"/>
      <c r="C111" s="12"/>
      <c r="D111" s="5"/>
      <c r="E111" s="5"/>
      <c r="F111" s="5"/>
      <c r="G111" s="5"/>
      <c r="H111" s="5"/>
      <c r="I111" s="37"/>
    </row>
    <row r="112" spans="1:9" ht="15.75" hidden="1" customHeight="1" outlineLevel="1" x14ac:dyDescent="0.25">
      <c r="A112" s="205"/>
      <c r="B112" s="28"/>
      <c r="C112" s="12"/>
      <c r="D112" s="5"/>
      <c r="E112" s="5"/>
      <c r="F112" s="5"/>
      <c r="G112" s="5"/>
      <c r="H112" s="5"/>
      <c r="I112" s="37"/>
    </row>
    <row r="113" spans="1:9" ht="15.75" hidden="1" customHeight="1" outlineLevel="1" x14ac:dyDescent="0.25">
      <c r="A113" s="188" t="s">
        <v>7</v>
      </c>
      <c r="B113" s="188"/>
      <c r="C113" s="31"/>
      <c r="D113" s="25" t="e">
        <f>AVERAGE(D111:D112)</f>
        <v>#DIV/0!</v>
      </c>
      <c r="E113" s="25" t="e">
        <f>AVERAGE(E111:E112)</f>
        <v>#DIV/0!</v>
      </c>
      <c r="F113" s="25" t="e">
        <f>AVERAGE(F111:F112)</f>
        <v>#DIV/0!</v>
      </c>
      <c r="G113" s="25" t="e">
        <f>AVERAGE(G111:G112)</f>
        <v>#DIV/0!</v>
      </c>
      <c r="H113" s="25" t="e">
        <f>AVERAGE(H111:H112)</f>
        <v>#DIV/0!</v>
      </c>
      <c r="I113" s="37"/>
    </row>
    <row r="114" spans="1:9" ht="15.75" hidden="1" customHeight="1" outlineLevel="1" x14ac:dyDescent="0.25">
      <c r="A114" s="205" t="s">
        <v>45</v>
      </c>
      <c r="B114" s="28"/>
      <c r="C114" s="12"/>
      <c r="D114" s="5"/>
      <c r="E114" s="5"/>
      <c r="F114" s="5"/>
      <c r="G114" s="5"/>
      <c r="H114" s="5"/>
      <c r="I114" s="37"/>
    </row>
    <row r="115" spans="1:9" ht="15.75" hidden="1" outlineLevel="1" x14ac:dyDescent="0.25">
      <c r="A115" s="205"/>
      <c r="B115" s="28"/>
      <c r="C115" s="12"/>
      <c r="D115" s="5"/>
      <c r="E115" s="5"/>
      <c r="F115" s="5"/>
      <c r="G115" s="5"/>
      <c r="H115" s="5"/>
      <c r="I115" s="37"/>
    </row>
    <row r="116" spans="1:9" ht="15.75" hidden="1" customHeight="1" outlineLevel="1" x14ac:dyDescent="0.25">
      <c r="A116" s="188" t="s">
        <v>7</v>
      </c>
      <c r="B116" s="188"/>
      <c r="C116" s="31"/>
      <c r="D116" s="25" t="e">
        <f>AVERAGE(D114:D115)</f>
        <v>#DIV/0!</v>
      </c>
      <c r="E116" s="25" t="e">
        <f>AVERAGE(E114:E115)</f>
        <v>#DIV/0!</v>
      </c>
      <c r="F116" s="25" t="e">
        <f>AVERAGE(F114:F115)</f>
        <v>#DIV/0!</v>
      </c>
      <c r="G116" s="25" t="e">
        <f>AVERAGE(G114:G115)</f>
        <v>#DIV/0!</v>
      </c>
      <c r="H116" s="25" t="e">
        <f>AVERAGE(H114:H115)</f>
        <v>#DIV/0!</v>
      </c>
      <c r="I116" s="37"/>
    </row>
    <row r="117" spans="1:9" ht="15.75" hidden="1" customHeight="1" outlineLevel="1" collapsed="1" x14ac:dyDescent="0.25">
      <c r="A117" s="205" t="s">
        <v>36</v>
      </c>
      <c r="B117" s="155"/>
      <c r="C117" s="12"/>
      <c r="D117" s="5"/>
      <c r="E117" s="5"/>
      <c r="F117" s="5"/>
      <c r="G117" s="5"/>
      <c r="H117" s="5"/>
      <c r="I117" s="37"/>
    </row>
    <row r="118" spans="1:9" ht="15.75" hidden="1" customHeight="1" outlineLevel="1" x14ac:dyDescent="0.25">
      <c r="A118" s="205"/>
      <c r="B118" s="28"/>
      <c r="C118" s="12"/>
      <c r="D118" s="5"/>
      <c r="E118" s="5"/>
      <c r="F118" s="5"/>
      <c r="G118" s="5"/>
      <c r="H118" s="5"/>
      <c r="I118" s="37"/>
    </row>
    <row r="119" spans="1:9" ht="15.75" hidden="1" outlineLevel="1" x14ac:dyDescent="0.25">
      <c r="A119" s="188" t="s">
        <v>7</v>
      </c>
      <c r="B119" s="188"/>
      <c r="C119" s="31"/>
      <c r="D119" s="25" t="e">
        <f>AVERAGE(D117:D118)</f>
        <v>#DIV/0!</v>
      </c>
      <c r="E119" s="25" t="e">
        <f>AVERAGE(E117:E118)</f>
        <v>#DIV/0!</v>
      </c>
      <c r="F119" s="25" t="e">
        <f>AVERAGE(F117:F118)</f>
        <v>#DIV/0!</v>
      </c>
      <c r="G119" s="25" t="e">
        <f>AVERAGE(G117:G118)</f>
        <v>#DIV/0!</v>
      </c>
      <c r="H119" s="25" t="e">
        <f>AVERAGE(H117:H118)</f>
        <v>#DIV/0!</v>
      </c>
      <c r="I119" s="37"/>
    </row>
    <row r="120" spans="1:9" ht="15.75" hidden="1" customHeight="1" outlineLevel="1" x14ac:dyDescent="0.25">
      <c r="A120" s="205" t="s">
        <v>23</v>
      </c>
      <c r="B120" s="28"/>
      <c r="C120" s="12"/>
      <c r="D120" s="5"/>
      <c r="E120" s="5"/>
      <c r="F120" s="5"/>
      <c r="G120" s="5"/>
      <c r="H120" s="5"/>
      <c r="I120" s="37"/>
    </row>
    <row r="121" spans="1:9" ht="15.75" hidden="1" customHeight="1" outlineLevel="1" x14ac:dyDescent="0.25">
      <c r="A121" s="205"/>
      <c r="B121" s="28"/>
      <c r="C121" s="12"/>
      <c r="D121" s="5"/>
      <c r="E121" s="5"/>
      <c r="F121" s="5"/>
      <c r="G121" s="5"/>
      <c r="H121" s="5"/>
      <c r="I121" s="37"/>
    </row>
    <row r="122" spans="1:9" ht="15.75" hidden="1" customHeight="1" outlineLevel="1" x14ac:dyDescent="0.25">
      <c r="A122" s="205"/>
      <c r="B122" s="28"/>
      <c r="C122" s="12"/>
      <c r="D122" s="5"/>
      <c r="E122" s="5"/>
      <c r="F122" s="5"/>
      <c r="G122" s="5"/>
      <c r="H122" s="5"/>
      <c r="I122" s="37"/>
    </row>
    <row r="123" spans="1:9" ht="15.75" hidden="1" customHeight="1" outlineLevel="1" x14ac:dyDescent="0.25">
      <c r="A123" s="205"/>
      <c r="B123" s="28"/>
      <c r="C123" s="12"/>
      <c r="D123" s="5"/>
      <c r="E123" s="5"/>
      <c r="F123" s="5"/>
      <c r="G123" s="5"/>
      <c r="H123" s="5"/>
      <c r="I123" s="37"/>
    </row>
    <row r="124" spans="1:9" ht="15.75" hidden="1" customHeight="1" outlineLevel="1" x14ac:dyDescent="0.25">
      <c r="A124" s="205"/>
      <c r="B124" s="28"/>
      <c r="C124" s="12"/>
      <c r="D124" s="5"/>
      <c r="E124" s="5"/>
      <c r="F124" s="5"/>
      <c r="G124" s="5"/>
      <c r="H124" s="5"/>
      <c r="I124" s="37"/>
    </row>
    <row r="125" spans="1:9" ht="15.75" hidden="1" customHeight="1" outlineLevel="1" x14ac:dyDescent="0.25">
      <c r="A125" s="205"/>
      <c r="B125" s="28"/>
      <c r="C125" s="12"/>
      <c r="D125" s="5"/>
      <c r="E125" s="5"/>
      <c r="F125" s="5"/>
      <c r="G125" s="5"/>
      <c r="H125" s="5"/>
      <c r="I125" s="37"/>
    </row>
    <row r="126" spans="1:9" ht="15.75" hidden="1" customHeight="1" outlineLevel="1" x14ac:dyDescent="0.25">
      <c r="A126" s="205" t="s">
        <v>53</v>
      </c>
      <c r="B126" s="62"/>
      <c r="C126" s="12"/>
      <c r="D126" s="5"/>
      <c r="E126" s="5"/>
      <c r="F126" s="5"/>
      <c r="G126" s="5"/>
      <c r="H126" s="5"/>
      <c r="I126" s="37"/>
    </row>
    <row r="127" spans="1:9" ht="15.75" hidden="1" customHeight="1" outlineLevel="1" x14ac:dyDescent="0.25">
      <c r="A127" s="205"/>
      <c r="B127" s="28"/>
      <c r="C127" s="12"/>
      <c r="D127" s="5"/>
      <c r="E127" s="5"/>
      <c r="F127" s="5"/>
      <c r="G127" s="5"/>
      <c r="H127" s="5"/>
      <c r="I127" s="37"/>
    </row>
    <row r="128" spans="1:9" ht="15.75" hidden="1" customHeight="1" outlineLevel="1" x14ac:dyDescent="0.25">
      <c r="A128" s="205"/>
      <c r="B128" s="28"/>
      <c r="C128" s="12"/>
      <c r="D128" s="5"/>
      <c r="E128" s="5"/>
      <c r="F128" s="5"/>
      <c r="G128" s="5"/>
      <c r="H128" s="5"/>
      <c r="I128" s="37"/>
    </row>
    <row r="129" spans="1:9" ht="15.75" hidden="1" customHeight="1" outlineLevel="1" x14ac:dyDescent="0.25">
      <c r="A129" s="205"/>
      <c r="B129" s="28"/>
      <c r="C129" s="12"/>
      <c r="D129" s="5"/>
      <c r="E129" s="5"/>
      <c r="F129" s="5"/>
      <c r="G129" s="5"/>
      <c r="H129" s="5"/>
      <c r="I129" s="37"/>
    </row>
    <row r="130" spans="1:9" ht="16.5" hidden="1" customHeight="1" outlineLevel="1" x14ac:dyDescent="0.25">
      <c r="A130" s="188" t="s">
        <v>7</v>
      </c>
      <c r="B130" s="188"/>
      <c r="C130" s="31"/>
      <c r="D130" s="25" t="e">
        <f>AVERAGE(D120:D125)</f>
        <v>#DIV/0!</v>
      </c>
      <c r="E130" s="25" t="e">
        <f>AVERAGE(E120:E125)</f>
        <v>#DIV/0!</v>
      </c>
      <c r="F130" s="25" t="e">
        <f>AVERAGE(F120:F125)</f>
        <v>#DIV/0!</v>
      </c>
      <c r="G130" s="25" t="e">
        <f>AVERAGE(G120:G125)</f>
        <v>#DIV/0!</v>
      </c>
      <c r="H130" s="25" t="e">
        <f>AVERAGE(H120:H125)</f>
        <v>#DIV/0!</v>
      </c>
      <c r="I130" s="37"/>
    </row>
    <row r="131" spans="1:9" ht="21.75" hidden="1" customHeight="1" outlineLevel="1" x14ac:dyDescent="0.25">
      <c r="A131" s="194" t="s">
        <v>33</v>
      </c>
      <c r="B131" s="77"/>
      <c r="C131" s="46"/>
      <c r="D131" s="56"/>
      <c r="E131" s="56"/>
      <c r="F131" s="56"/>
      <c r="G131" s="56"/>
      <c r="H131" s="22"/>
      <c r="I131" s="119"/>
    </row>
    <row r="132" spans="1:9" ht="15.75" hidden="1" outlineLevel="1" x14ac:dyDescent="0.25">
      <c r="A132" s="194"/>
      <c r="B132" s="76"/>
      <c r="C132" s="12"/>
      <c r="D132" s="5"/>
      <c r="E132" s="5"/>
      <c r="F132" s="5"/>
      <c r="G132" s="5"/>
      <c r="H132" s="21"/>
      <c r="I132" s="37"/>
    </row>
    <row r="133" spans="1:9" ht="25.5" hidden="1" customHeight="1" outlineLevel="1" x14ac:dyDescent="0.25">
      <c r="A133" s="194"/>
      <c r="B133" s="76"/>
      <c r="C133" s="12"/>
      <c r="D133" s="5"/>
      <c r="E133" s="5"/>
      <c r="F133" s="5"/>
      <c r="G133" s="5"/>
      <c r="H133" s="21"/>
      <c r="I133" s="37"/>
    </row>
    <row r="134" spans="1:9" ht="21.75" hidden="1" customHeight="1" outlineLevel="1" thickBot="1" x14ac:dyDescent="0.3">
      <c r="A134" s="195"/>
      <c r="B134" s="76"/>
      <c r="C134" s="12"/>
      <c r="D134" s="5"/>
      <c r="E134" s="5"/>
      <c r="F134" s="5"/>
      <c r="G134" s="5"/>
      <c r="H134" s="21"/>
      <c r="I134" s="37"/>
    </row>
    <row r="135" spans="1:9" ht="16.5" hidden="1" outlineLevel="1" thickBot="1" x14ac:dyDescent="0.3">
      <c r="A135" s="169" t="s">
        <v>7</v>
      </c>
      <c r="B135" s="188"/>
      <c r="C135" s="31"/>
      <c r="D135" s="25" t="e">
        <f>AVERAGE(D131:D134)</f>
        <v>#DIV/0!</v>
      </c>
      <c r="E135" s="25" t="e">
        <f>AVERAGE(E131:E131)</f>
        <v>#DIV/0!</v>
      </c>
      <c r="F135" s="25" t="e">
        <f>AVERAGE(F131:F131)</f>
        <v>#DIV/0!</v>
      </c>
      <c r="G135" s="25" t="e">
        <f>AVERAGE(G131:G131)</f>
        <v>#DIV/0!</v>
      </c>
      <c r="H135" s="26" t="e">
        <f>AVERAGE(H131:H131)</f>
        <v>#DIV/0!</v>
      </c>
      <c r="I135" s="37"/>
    </row>
    <row r="136" spans="1:9" ht="15.75" hidden="1" customHeight="1" outlineLevel="1" x14ac:dyDescent="0.25">
      <c r="A136" s="193" t="s">
        <v>37</v>
      </c>
      <c r="B136" s="76"/>
      <c r="C136" s="12"/>
      <c r="D136" s="5"/>
      <c r="E136" s="5"/>
      <c r="F136" s="5"/>
      <c r="G136" s="5"/>
      <c r="H136" s="21"/>
      <c r="I136" s="37"/>
    </row>
    <row r="137" spans="1:9" ht="15.75" hidden="1" outlineLevel="1" x14ac:dyDescent="0.25">
      <c r="A137" s="194"/>
      <c r="B137" s="76"/>
      <c r="C137" s="12"/>
      <c r="D137" s="5"/>
      <c r="E137" s="5"/>
      <c r="F137" s="5"/>
      <c r="G137" s="5"/>
      <c r="H137" s="21"/>
      <c r="I137" s="37"/>
    </row>
    <row r="138" spans="1:9" ht="15.75" hidden="1" outlineLevel="1" x14ac:dyDescent="0.25">
      <c r="A138" s="194"/>
      <c r="B138" s="76"/>
      <c r="C138" s="12"/>
      <c r="D138" s="5"/>
      <c r="E138" s="5"/>
      <c r="F138" s="5"/>
      <c r="G138" s="5"/>
      <c r="H138" s="21"/>
      <c r="I138" s="37"/>
    </row>
    <row r="139" spans="1:9" ht="16.5" hidden="1" outlineLevel="1" thickBot="1" x14ac:dyDescent="0.3">
      <c r="A139" s="195"/>
      <c r="B139" s="76"/>
      <c r="C139" s="12"/>
      <c r="D139" s="5"/>
      <c r="E139" s="5"/>
      <c r="F139" s="5"/>
      <c r="G139" s="5"/>
      <c r="H139" s="21"/>
      <c r="I139" s="37"/>
    </row>
    <row r="140" spans="1:9" ht="16.5" hidden="1" outlineLevel="1" thickBot="1" x14ac:dyDescent="0.3">
      <c r="A140" s="169" t="s">
        <v>7</v>
      </c>
      <c r="B140" s="188"/>
      <c r="C140" s="31"/>
      <c r="D140" s="25" t="e">
        <f>AVERAGE(D136:D139)</f>
        <v>#DIV/0!</v>
      </c>
      <c r="E140" s="25" t="e">
        <f>AVERAGE(E136:E139)</f>
        <v>#DIV/0!</v>
      </c>
      <c r="F140" s="25" t="e">
        <f>AVERAGE(F136:F139)</f>
        <v>#DIV/0!</v>
      </c>
      <c r="G140" s="25" t="e">
        <f>AVERAGE(G136:G139)</f>
        <v>#DIV/0!</v>
      </c>
      <c r="H140" s="26" t="e">
        <f>AVERAGE(H136:H139)</f>
        <v>#DIV/0!</v>
      </c>
      <c r="I140" s="37"/>
    </row>
    <row r="141" spans="1:9" ht="15.75" hidden="1" outlineLevel="1" x14ac:dyDescent="0.25">
      <c r="A141" s="193" t="s">
        <v>27</v>
      </c>
      <c r="B141" s="76"/>
      <c r="C141" s="12"/>
      <c r="D141" s="5"/>
      <c r="E141" s="5"/>
      <c r="F141" s="5"/>
      <c r="G141" s="5"/>
      <c r="H141" s="21"/>
      <c r="I141" s="37"/>
    </row>
    <row r="142" spans="1:9" ht="16.5" hidden="1" customHeight="1" outlineLevel="1" x14ac:dyDescent="0.25">
      <c r="A142" s="194"/>
      <c r="B142" s="76"/>
      <c r="C142" s="12"/>
      <c r="D142" s="5"/>
      <c r="E142" s="5"/>
      <c r="F142" s="5"/>
      <c r="G142" s="5"/>
      <c r="H142" s="21"/>
      <c r="I142" s="37"/>
    </row>
    <row r="143" spans="1:9" ht="16.5" hidden="1" customHeight="1" outlineLevel="1" x14ac:dyDescent="0.25">
      <c r="A143" s="194"/>
      <c r="B143" s="77"/>
      <c r="C143" s="46"/>
      <c r="D143" s="56"/>
      <c r="E143" s="56"/>
      <c r="F143" s="56"/>
      <c r="G143" s="56"/>
      <c r="H143" s="22"/>
      <c r="I143" s="37"/>
    </row>
    <row r="144" spans="1:9" ht="15.75" hidden="1" outlineLevel="1" x14ac:dyDescent="0.25">
      <c r="A144" s="194"/>
      <c r="B144" s="76"/>
      <c r="C144" s="12"/>
      <c r="D144" s="5"/>
      <c r="E144" s="5"/>
      <c r="F144" s="5"/>
      <c r="G144" s="5"/>
      <c r="H144" s="21"/>
      <c r="I144" s="37"/>
    </row>
    <row r="145" spans="1:9" ht="16.5" hidden="1" outlineLevel="1" thickBot="1" x14ac:dyDescent="0.3">
      <c r="A145" s="195"/>
      <c r="B145" s="76"/>
      <c r="C145" s="12"/>
      <c r="D145" s="5"/>
      <c r="E145" s="5"/>
      <c r="F145" s="5"/>
      <c r="G145" s="5"/>
      <c r="H145" s="21"/>
      <c r="I145" s="37"/>
    </row>
    <row r="146" spans="1:9" ht="16.5" hidden="1" outlineLevel="1" thickBot="1" x14ac:dyDescent="0.3">
      <c r="A146" s="169" t="s">
        <v>7</v>
      </c>
      <c r="B146" s="188"/>
      <c r="C146" s="31"/>
      <c r="D146" s="25" t="e">
        <f>AVERAGE(D141:D145)</f>
        <v>#DIV/0!</v>
      </c>
      <c r="E146" s="25" t="e">
        <f>AVERAGE(E141:E145)</f>
        <v>#DIV/0!</v>
      </c>
      <c r="F146" s="25" t="e">
        <f>AVERAGE(F141:F145)</f>
        <v>#DIV/0!</v>
      </c>
      <c r="G146" s="25" t="e">
        <f>AVERAGE(G141:G145)</f>
        <v>#DIV/0!</v>
      </c>
      <c r="H146" s="26" t="e">
        <f>AVERAGE(H141:H145)</f>
        <v>#DIV/0!</v>
      </c>
      <c r="I146" s="37"/>
    </row>
    <row r="147" spans="1:9" ht="15.75" hidden="1" outlineLevel="1" x14ac:dyDescent="0.25">
      <c r="A147" s="193" t="s">
        <v>38</v>
      </c>
      <c r="B147" s="76"/>
      <c r="C147" s="12"/>
      <c r="D147" s="5"/>
      <c r="E147" s="5"/>
      <c r="F147" s="5"/>
      <c r="G147" s="5"/>
      <c r="H147" s="22"/>
      <c r="I147" s="37"/>
    </row>
    <row r="148" spans="1:9" ht="16.5" hidden="1" outlineLevel="1" thickBot="1" x14ac:dyDescent="0.3">
      <c r="A148" s="195"/>
      <c r="B148" s="76"/>
      <c r="C148" s="12"/>
      <c r="D148" s="5"/>
      <c r="E148" s="5"/>
      <c r="F148" s="5"/>
      <c r="G148" s="5"/>
      <c r="H148" s="21"/>
      <c r="I148" s="37"/>
    </row>
    <row r="149" spans="1:9" ht="16.5" hidden="1" outlineLevel="1" thickBot="1" x14ac:dyDescent="0.3">
      <c r="A149" s="169" t="s">
        <v>7</v>
      </c>
      <c r="B149" s="188"/>
      <c r="C149" s="31"/>
      <c r="D149" s="25" t="e">
        <f>AVERAGE(D147:D148)</f>
        <v>#DIV/0!</v>
      </c>
      <c r="E149" s="25" t="e">
        <f>AVERAGE(E147:E148)</f>
        <v>#DIV/0!</v>
      </c>
      <c r="F149" s="25" t="e">
        <f>AVERAGE(F147:F148)</f>
        <v>#DIV/0!</v>
      </c>
      <c r="G149" s="25" t="e">
        <f>AVERAGE(G147:G148)</f>
        <v>#DIV/0!</v>
      </c>
      <c r="H149" s="26" t="e">
        <f>AVERAGE(H147:H148)</f>
        <v>#DIV/0!</v>
      </c>
      <c r="I149" s="37"/>
    </row>
    <row r="150" spans="1:9" ht="15.75" hidden="1" outlineLevel="1" x14ac:dyDescent="0.25">
      <c r="A150" s="193" t="s">
        <v>40</v>
      </c>
      <c r="B150" s="76"/>
      <c r="C150" s="12"/>
      <c r="D150" s="5"/>
      <c r="E150" s="5"/>
      <c r="F150" s="5"/>
      <c r="G150" s="5"/>
      <c r="H150" s="22"/>
      <c r="I150" s="37"/>
    </row>
    <row r="151" spans="1:9" ht="15.75" hidden="1" outlineLevel="1" x14ac:dyDescent="0.25">
      <c r="A151" s="194"/>
      <c r="B151" s="76"/>
      <c r="C151" s="12"/>
      <c r="D151" s="5"/>
      <c r="E151" s="5"/>
      <c r="F151" s="5"/>
      <c r="G151" s="5"/>
      <c r="H151" s="22"/>
      <c r="I151" s="139"/>
    </row>
    <row r="152" spans="1:9" ht="15.75" hidden="1" outlineLevel="1" x14ac:dyDescent="0.25">
      <c r="A152" s="194"/>
      <c r="B152" s="76"/>
      <c r="C152" s="12"/>
      <c r="D152" s="5"/>
      <c r="E152" s="5"/>
      <c r="F152" s="5"/>
      <c r="G152" s="5"/>
      <c r="H152" s="22"/>
      <c r="I152" s="139"/>
    </row>
    <row r="153" spans="1:9" ht="16.5" hidden="1" outlineLevel="1" thickBot="1" x14ac:dyDescent="0.3">
      <c r="A153" s="195"/>
      <c r="B153" s="76"/>
      <c r="C153" s="12"/>
      <c r="D153" s="5"/>
      <c r="E153" s="5"/>
      <c r="F153" s="5"/>
      <c r="G153" s="5"/>
      <c r="H153" s="21"/>
      <c r="I153" s="139"/>
    </row>
    <row r="154" spans="1:9" ht="16.5" hidden="1" outlineLevel="1" thickBot="1" x14ac:dyDescent="0.3">
      <c r="A154" s="169" t="s">
        <v>7</v>
      </c>
      <c r="B154" s="188"/>
      <c r="C154" s="31"/>
      <c r="D154" s="25" t="e">
        <f>AVERAGE(D150:D153)</f>
        <v>#DIV/0!</v>
      </c>
      <c r="E154" s="25" t="e">
        <f>AVERAGE(E150:E153)</f>
        <v>#DIV/0!</v>
      </c>
      <c r="F154" s="25" t="e">
        <f>AVERAGE(F150:F153)</f>
        <v>#DIV/0!</v>
      </c>
      <c r="G154" s="25" t="e">
        <f>AVERAGE(G150:G153)</f>
        <v>#DIV/0!</v>
      </c>
      <c r="H154" s="26" t="e">
        <f>AVERAGE(H150:H153)</f>
        <v>#DIV/0!</v>
      </c>
      <c r="I154" s="139"/>
    </row>
    <row r="155" spans="1:9" ht="15.75" hidden="1" customHeight="1" outlineLevel="1" collapsed="1" x14ac:dyDescent="0.25">
      <c r="A155" s="193" t="s">
        <v>25</v>
      </c>
      <c r="B155" s="76"/>
      <c r="C155" s="12"/>
      <c r="D155" s="5"/>
      <c r="E155" s="5"/>
      <c r="F155" s="5"/>
      <c r="G155" s="5"/>
      <c r="H155" s="21"/>
      <c r="I155" s="139"/>
    </row>
    <row r="156" spans="1:9" ht="15.75" hidden="1" customHeight="1" outlineLevel="1" x14ac:dyDescent="0.25">
      <c r="A156" s="194"/>
      <c r="B156" s="76"/>
      <c r="C156" s="12"/>
      <c r="D156" s="5"/>
      <c r="E156" s="5"/>
      <c r="F156" s="5"/>
      <c r="G156" s="5"/>
      <c r="H156" s="21"/>
      <c r="I156" s="139"/>
    </row>
    <row r="157" spans="1:9" ht="15.75" hidden="1" outlineLevel="1" x14ac:dyDescent="0.25">
      <c r="A157" s="194"/>
      <c r="B157" s="76"/>
      <c r="C157" s="12"/>
      <c r="D157" s="5"/>
      <c r="E157" s="5"/>
      <c r="F157" s="5"/>
      <c r="G157" s="5"/>
      <c r="H157" s="21"/>
      <c r="I157" s="139"/>
    </row>
    <row r="158" spans="1:9" ht="15.75" hidden="1" outlineLevel="1" x14ac:dyDescent="0.25">
      <c r="A158" s="194"/>
      <c r="B158" s="76"/>
      <c r="C158" s="12"/>
      <c r="D158" s="5"/>
      <c r="E158" s="5"/>
      <c r="F158" s="5"/>
      <c r="G158" s="5"/>
      <c r="H158" s="21"/>
      <c r="I158" s="139"/>
    </row>
    <row r="159" spans="1:9" ht="15.75" hidden="1" outlineLevel="1" x14ac:dyDescent="0.25">
      <c r="A159" s="194"/>
      <c r="B159" s="76"/>
      <c r="C159" s="12"/>
      <c r="D159" s="5"/>
      <c r="E159" s="5"/>
      <c r="F159" s="5"/>
      <c r="G159" s="5"/>
      <c r="H159" s="21"/>
      <c r="I159" s="139"/>
    </row>
    <row r="160" spans="1:9" ht="15.75" hidden="1" outlineLevel="1" x14ac:dyDescent="0.25">
      <c r="A160" s="194"/>
      <c r="B160" s="76"/>
      <c r="C160" s="12"/>
      <c r="D160" s="5"/>
      <c r="E160" s="5"/>
      <c r="F160" s="5"/>
      <c r="G160" s="5"/>
      <c r="H160" s="21"/>
      <c r="I160" s="139"/>
    </row>
    <row r="161" spans="1:9" ht="15.75" hidden="1" outlineLevel="1" x14ac:dyDescent="0.25">
      <c r="A161" s="194"/>
      <c r="B161" s="77"/>
      <c r="C161" s="46"/>
      <c r="D161" s="56"/>
      <c r="E161" s="56"/>
      <c r="F161" s="56"/>
      <c r="G161" s="56"/>
      <c r="H161" s="22"/>
      <c r="I161" s="139"/>
    </row>
    <row r="162" spans="1:9" ht="15.75" hidden="1" outlineLevel="1" x14ac:dyDescent="0.25">
      <c r="A162" s="194"/>
      <c r="B162" s="76"/>
      <c r="C162" s="12"/>
      <c r="D162" s="5"/>
      <c r="E162" s="5"/>
      <c r="F162" s="5"/>
      <c r="G162" s="5"/>
      <c r="H162" s="21"/>
      <c r="I162" s="139"/>
    </row>
    <row r="163" spans="1:9" ht="15.75" hidden="1" outlineLevel="1" x14ac:dyDescent="0.25">
      <c r="A163" s="194"/>
      <c r="B163" s="76"/>
      <c r="C163" s="12"/>
      <c r="D163" s="5"/>
      <c r="E163" s="5"/>
      <c r="F163" s="5"/>
      <c r="G163" s="5"/>
      <c r="H163" s="21"/>
      <c r="I163" s="139"/>
    </row>
    <row r="164" spans="1:9" ht="16.5" hidden="1" outlineLevel="1" thickBot="1" x14ac:dyDescent="0.3">
      <c r="A164" s="195"/>
      <c r="B164" s="76"/>
      <c r="C164" s="12"/>
      <c r="D164" s="5"/>
      <c r="E164" s="5"/>
      <c r="F164" s="5"/>
      <c r="G164" s="5"/>
      <c r="H164" s="21"/>
      <c r="I164" s="139"/>
    </row>
    <row r="165" spans="1:9" ht="16.5" hidden="1" outlineLevel="1" thickBot="1" x14ac:dyDescent="0.3">
      <c r="A165" s="169" t="s">
        <v>7</v>
      </c>
      <c r="B165" s="181"/>
      <c r="C165" s="43"/>
      <c r="D165" s="44" t="e">
        <f>AVERAGE(D155:D164)</f>
        <v>#DIV/0!</v>
      </c>
      <c r="E165" s="44" t="e">
        <f>AVERAGE(E155:E164)</f>
        <v>#DIV/0!</v>
      </c>
      <c r="F165" s="44" t="e">
        <f>AVERAGE(F155:F164)</f>
        <v>#DIV/0!</v>
      </c>
      <c r="G165" s="44" t="e">
        <f>AVERAGE(G155:G164)</f>
        <v>#DIV/0!</v>
      </c>
      <c r="H165" s="45" t="e">
        <f>AVERAGE(H155:H164)</f>
        <v>#DIV/0!</v>
      </c>
      <c r="I165" s="139"/>
    </row>
    <row r="166" spans="1:9" ht="15.75" hidden="1" customHeight="1" outlineLevel="1" x14ac:dyDescent="0.25">
      <c r="A166" s="196" t="s">
        <v>39</v>
      </c>
      <c r="B166" s="28"/>
      <c r="C166" s="12"/>
      <c r="D166" s="5"/>
      <c r="E166" s="5"/>
      <c r="F166" s="5"/>
      <c r="G166" s="5"/>
      <c r="H166" s="21"/>
      <c r="I166" s="139"/>
    </row>
    <row r="167" spans="1:9" ht="15.75" hidden="1" customHeight="1" outlineLevel="1" x14ac:dyDescent="0.25">
      <c r="A167" s="197"/>
      <c r="B167" s="28"/>
      <c r="C167" s="12"/>
      <c r="D167" s="5"/>
      <c r="E167" s="5"/>
      <c r="F167" s="5"/>
      <c r="G167" s="5"/>
      <c r="H167" s="21"/>
      <c r="I167" s="139"/>
    </row>
    <row r="168" spans="1:9" ht="15.75" hidden="1" customHeight="1" outlineLevel="1" x14ac:dyDescent="0.25">
      <c r="A168" s="197"/>
      <c r="B168" s="28"/>
      <c r="C168" s="12"/>
      <c r="D168" s="5"/>
      <c r="E168" s="5"/>
      <c r="F168" s="5"/>
      <c r="G168" s="5"/>
      <c r="H168" s="21"/>
      <c r="I168" s="139"/>
    </row>
    <row r="169" spans="1:9" ht="15.75" hidden="1" customHeight="1" outlineLevel="1" x14ac:dyDescent="0.25">
      <c r="A169" s="197"/>
      <c r="B169" s="28"/>
      <c r="C169" s="12"/>
      <c r="D169" s="5"/>
      <c r="E169" s="5"/>
      <c r="F169" s="5"/>
      <c r="G169" s="5"/>
      <c r="H169" s="21"/>
      <c r="I169" s="139"/>
    </row>
    <row r="170" spans="1:9" ht="15.75" hidden="1" customHeight="1" outlineLevel="1" x14ac:dyDescent="0.25">
      <c r="A170" s="197"/>
      <c r="B170" s="28"/>
      <c r="C170" s="12"/>
      <c r="D170" s="5"/>
      <c r="E170" s="5"/>
      <c r="F170" s="5"/>
      <c r="G170" s="5"/>
      <c r="H170" s="21"/>
      <c r="I170" s="139"/>
    </row>
    <row r="171" spans="1:9" ht="15.75" hidden="1" customHeight="1" outlineLevel="1" x14ac:dyDescent="0.25">
      <c r="A171" s="197"/>
      <c r="B171" s="28"/>
      <c r="C171" s="12"/>
      <c r="D171" s="5"/>
      <c r="E171" s="5"/>
      <c r="F171" s="5"/>
      <c r="G171" s="5"/>
      <c r="H171" s="21"/>
      <c r="I171" s="139"/>
    </row>
    <row r="172" spans="1:9" ht="15.75" hidden="1" customHeight="1" outlineLevel="1" x14ac:dyDescent="0.25">
      <c r="A172" s="197"/>
      <c r="B172" s="28"/>
      <c r="C172" s="12"/>
      <c r="D172" s="5"/>
      <c r="E172" s="5"/>
      <c r="F172" s="5"/>
      <c r="G172" s="5"/>
      <c r="H172" s="21"/>
      <c r="I172" s="139"/>
    </row>
    <row r="173" spans="1:9" ht="15.75" hidden="1" customHeight="1" outlineLevel="1" x14ac:dyDescent="0.25">
      <c r="A173" s="197"/>
      <c r="B173" s="28"/>
      <c r="C173" s="12"/>
      <c r="D173" s="5"/>
      <c r="E173" s="5"/>
      <c r="F173" s="5"/>
      <c r="G173" s="5"/>
      <c r="H173" s="21"/>
      <c r="I173" s="139"/>
    </row>
    <row r="174" spans="1:9" ht="15.75" hidden="1" customHeight="1" outlineLevel="1" x14ac:dyDescent="0.25">
      <c r="A174" s="197"/>
      <c r="B174" s="28"/>
      <c r="C174" s="12"/>
      <c r="D174" s="5"/>
      <c r="E174" s="5"/>
      <c r="F174" s="5"/>
      <c r="G174" s="5"/>
      <c r="H174" s="21"/>
      <c r="I174" s="139"/>
    </row>
    <row r="175" spans="1:9" ht="15.75" hidden="1" customHeight="1" outlineLevel="1" thickBot="1" x14ac:dyDescent="0.3">
      <c r="A175" s="198"/>
      <c r="B175" s="28"/>
      <c r="C175" s="12"/>
      <c r="D175" s="5"/>
      <c r="E175" s="5"/>
      <c r="F175" s="5"/>
      <c r="G175" s="5"/>
      <c r="H175" s="21"/>
      <c r="I175" s="139"/>
    </row>
    <row r="176" spans="1:9" ht="16.5" hidden="1" outlineLevel="1" thickBot="1" x14ac:dyDescent="0.3">
      <c r="A176" s="169" t="s">
        <v>7</v>
      </c>
      <c r="B176" s="187"/>
      <c r="C176" s="48"/>
      <c r="D176" s="49" t="e">
        <f>AVERAGE(D166:D175)</f>
        <v>#DIV/0!</v>
      </c>
      <c r="E176" s="49" t="e">
        <f>AVERAGE(E166:E175)</f>
        <v>#DIV/0!</v>
      </c>
      <c r="F176" s="49" t="e">
        <f>AVERAGE(F166:F175)</f>
        <v>#DIV/0!</v>
      </c>
      <c r="G176" s="49" t="e">
        <f>AVERAGE(G166:G175)</f>
        <v>#DIV/0!</v>
      </c>
      <c r="H176" s="50" t="e">
        <f>AVERAGE(H166:H175)</f>
        <v>#DIV/0!</v>
      </c>
      <c r="I176" s="139"/>
    </row>
    <row r="177" spans="1:9" ht="15.75" hidden="1" outlineLevel="1" x14ac:dyDescent="0.25">
      <c r="A177" s="193" t="s">
        <v>26</v>
      </c>
      <c r="B177" s="76"/>
      <c r="C177" s="12"/>
      <c r="D177" s="5"/>
      <c r="E177" s="5"/>
      <c r="F177" s="5"/>
      <c r="G177" s="5"/>
      <c r="H177" s="21"/>
      <c r="I177" s="139"/>
    </row>
    <row r="178" spans="1:9" ht="16.5" hidden="1" outlineLevel="1" thickBot="1" x14ac:dyDescent="0.3">
      <c r="A178" s="195"/>
      <c r="B178" s="76"/>
      <c r="C178" s="12"/>
      <c r="D178" s="5"/>
      <c r="E178" s="5"/>
      <c r="F178" s="5"/>
      <c r="G178" s="5"/>
      <c r="H178" s="21"/>
      <c r="I178" s="139"/>
    </row>
    <row r="179" spans="1:9" ht="15.75" hidden="1" outlineLevel="1" x14ac:dyDescent="0.25">
      <c r="A179" s="187" t="s">
        <v>7</v>
      </c>
      <c r="B179" s="181"/>
      <c r="C179" s="43"/>
      <c r="D179" s="44" t="e">
        <f>AVERAGE(D177:D178)</f>
        <v>#DIV/0!</v>
      </c>
      <c r="E179" s="44" t="e">
        <f>AVERAGE(E177:E178)</f>
        <v>#DIV/0!</v>
      </c>
      <c r="F179" s="44" t="e">
        <f>AVERAGE(F177:F178)</f>
        <v>#DIV/0!</v>
      </c>
      <c r="G179" s="44" t="e">
        <f>AVERAGE(G177:G178)</f>
        <v>#DIV/0!</v>
      </c>
      <c r="H179" s="45" t="e">
        <f>AVERAGE(H177:H178)</f>
        <v>#DIV/0!</v>
      </c>
      <c r="I179" s="139"/>
    </row>
    <row r="180" spans="1:9" collapsed="1" x14ac:dyDescent="0.25">
      <c r="B180" s="136"/>
      <c r="C180" s="137"/>
      <c r="D180" s="136"/>
      <c r="E180" s="136"/>
      <c r="F180" s="136"/>
      <c r="G180" s="136"/>
      <c r="H180" s="143"/>
      <c r="I180" s="139"/>
    </row>
  </sheetData>
  <mergeCells count="62">
    <mergeCell ref="I5:I7"/>
    <mergeCell ref="I21:I24"/>
    <mergeCell ref="I47:I53"/>
    <mergeCell ref="I72:I73"/>
    <mergeCell ref="A42:A48"/>
    <mergeCell ref="A49:A53"/>
    <mergeCell ref="A54:B54"/>
    <mergeCell ref="A1:D1"/>
    <mergeCell ref="E1:H1"/>
    <mergeCell ref="A3:A5"/>
    <mergeCell ref="A16:B16"/>
    <mergeCell ref="A17:A27"/>
    <mergeCell ref="A28:A35"/>
    <mergeCell ref="A36:A40"/>
    <mergeCell ref="A41:B41"/>
    <mergeCell ref="A8:A15"/>
    <mergeCell ref="A6:A7"/>
    <mergeCell ref="A81:B81"/>
    <mergeCell ref="A104:B104"/>
    <mergeCell ref="A83:B83"/>
    <mergeCell ref="A84:A91"/>
    <mergeCell ref="A92:B92"/>
    <mergeCell ref="A93:A97"/>
    <mergeCell ref="A98:B98"/>
    <mergeCell ref="A99:A103"/>
    <mergeCell ref="A146:B146"/>
    <mergeCell ref="A147:A148"/>
    <mergeCell ref="A149:B149"/>
    <mergeCell ref="A150:A153"/>
    <mergeCell ref="A110:B110"/>
    <mergeCell ref="A119:B119"/>
    <mergeCell ref="A114:A115"/>
    <mergeCell ref="A116:B116"/>
    <mergeCell ref="A117:A118"/>
    <mergeCell ref="A136:A139"/>
    <mergeCell ref="A140:B140"/>
    <mergeCell ref="A141:A145"/>
    <mergeCell ref="A135:B135"/>
    <mergeCell ref="A126:A129"/>
    <mergeCell ref="A55:A57"/>
    <mergeCell ref="A58:A59"/>
    <mergeCell ref="A60:B60"/>
    <mergeCell ref="A61:A64"/>
    <mergeCell ref="A65:A68"/>
    <mergeCell ref="A69:B69"/>
    <mergeCell ref="A71:B71"/>
    <mergeCell ref="A72:A74"/>
    <mergeCell ref="A75:B75"/>
    <mergeCell ref="A76:A80"/>
    <mergeCell ref="A105:A109"/>
    <mergeCell ref="A111:A112"/>
    <mergeCell ref="A113:B113"/>
    <mergeCell ref="A130:B130"/>
    <mergeCell ref="A131:A134"/>
    <mergeCell ref="A120:A125"/>
    <mergeCell ref="A177:A178"/>
    <mergeCell ref="A179:B179"/>
    <mergeCell ref="A154:B154"/>
    <mergeCell ref="A155:A164"/>
    <mergeCell ref="A165:B165"/>
    <mergeCell ref="A166:A175"/>
    <mergeCell ref="A176:B176"/>
  </mergeCells>
  <conditionalFormatting sqref="D114:D116">
    <cfRule type="cellIs" dxfId="15" priority="6" operator="greaterThan">
      <formula>10</formula>
    </cfRule>
  </conditionalFormatting>
  <conditionalFormatting sqref="D72 D84:D110 D55:D60 D3:D16 D74:D75">
    <cfRule type="cellIs" dxfId="14" priority="11" operator="greaterThan">
      <formula>5</formula>
    </cfRule>
  </conditionalFormatting>
  <conditionalFormatting sqref="D14:D16 D111:D113 D117:D119">
    <cfRule type="cellIs" dxfId="13" priority="10" operator="greaterThan">
      <formula>10</formula>
    </cfRule>
  </conditionalFormatting>
  <conditionalFormatting sqref="D61:D69 D76:D81 D120:D154 D17 D24:D34 D39:D41">
    <cfRule type="cellIs" dxfId="12" priority="9" operator="greaterThan">
      <formula>15</formula>
    </cfRule>
  </conditionalFormatting>
  <conditionalFormatting sqref="D42:D43 D155:D176 D45:D54">
    <cfRule type="cellIs" dxfId="11" priority="8" operator="greaterThan">
      <formula>20</formula>
    </cfRule>
  </conditionalFormatting>
  <conditionalFormatting sqref="D17:D36">
    <cfRule type="cellIs" dxfId="10" priority="5" operator="greaterThan">
      <formula>15</formula>
    </cfRule>
  </conditionalFormatting>
  <conditionalFormatting sqref="D73">
    <cfRule type="cellIs" dxfId="9" priority="2" operator="greaterThan">
      <formula>5</formula>
    </cfRule>
  </conditionalFormatting>
  <conditionalFormatting sqref="D44">
    <cfRule type="cellIs" dxfId="1" priority="1" operator="greaterThan">
      <formula>20</formula>
    </cfRule>
  </conditionalFormatting>
  <pageMargins left="0.7" right="0.7" top="0.75" bottom="0.75" header="0.3" footer="0.3"/>
  <pageSetup paperSize="9" scale="6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H153"/>
  <sheetViews>
    <sheetView tabSelected="1" view="pageBreakPreview" topLeftCell="A39" zoomScaleSheetLayoutView="100" zoomScalePageLayoutView="200" workbookViewId="0">
      <selection activeCell="D56" sqref="D56"/>
    </sheetView>
  </sheetViews>
  <sheetFormatPr baseColWidth="10" defaultRowHeight="15" outlineLevelRow="1" x14ac:dyDescent="0.25"/>
  <cols>
    <col min="1" max="1" width="22.7109375" style="1" bestFit="1" customWidth="1"/>
    <col min="2" max="2" width="11.85546875" style="1" bestFit="1" customWidth="1"/>
    <col min="3" max="7" width="8.7109375" style="1" bestFit="1" customWidth="1"/>
    <col min="8" max="16384" width="11.42578125" style="1"/>
  </cols>
  <sheetData>
    <row r="1" spans="1:7" ht="20.25" x14ac:dyDescent="0.3">
      <c r="A1" s="182" t="s">
        <v>361</v>
      </c>
      <c r="B1" s="182"/>
      <c r="C1" s="182"/>
      <c r="D1" s="182"/>
      <c r="E1" s="182"/>
      <c r="F1" s="182"/>
      <c r="G1" s="182"/>
    </row>
    <row r="2" spans="1:7" x14ac:dyDescent="0.25">
      <c r="A2" s="10"/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</row>
    <row r="3" spans="1:7" ht="15.75" x14ac:dyDescent="0.25">
      <c r="A3" s="206" t="s">
        <v>0</v>
      </c>
      <c r="B3" s="12" t="s">
        <v>12</v>
      </c>
      <c r="C3" s="18">
        <f>IF(ISERROR(LM5FC=0),"",LM5FC)</f>
        <v>4.0298090934753414</v>
      </c>
      <c r="D3" s="18">
        <f>IF(ISERROR(LH5FC=0),"",LH5FC)</f>
        <v>72.918434143066406</v>
      </c>
      <c r="E3" s="18">
        <f>IF(ISERROR(LCO5FC=0),"",LCO5FC)</f>
        <v>1.2025220394134521</v>
      </c>
      <c r="F3" s="18">
        <f>IF(ISERROR(LCP5FC=0),"",LCP5FC)</f>
        <v>6.3342753648757935</v>
      </c>
      <c r="G3" s="18">
        <f>IF(ISERROR(LP5FC=0),"",LP5FC)</f>
        <v>21.538461303710939</v>
      </c>
    </row>
    <row r="4" spans="1:7" ht="15.75" x14ac:dyDescent="0.25">
      <c r="A4" s="206"/>
      <c r="B4" s="12" t="s">
        <v>13</v>
      </c>
      <c r="C4" s="18">
        <f>IF(ISERROR(MaM5FC=0),"",MaM5FC)</f>
        <v>5.5283975601196289</v>
      </c>
      <c r="D4" s="18">
        <f>IF(ISERROR(MaH5FC=0),"",MaH5FC)</f>
        <v>72.790815353393555</v>
      </c>
      <c r="E4" s="18">
        <f>IF(ISERROR(MaCO5FC=0),"",MaCO5FC)</f>
        <v>1.6969126015901566</v>
      </c>
      <c r="F4" s="18">
        <f>IF(ISERROR(MaCP5FC=0),"",MaCP5FC)</f>
        <v>8.0269694328308105</v>
      </c>
      <c r="G4" s="18">
        <f>IF(ISERROR(MaP5FC=0),"",MaP5FC)</f>
        <v>21.208761930465698</v>
      </c>
    </row>
    <row r="5" spans="1:7" ht="15.75" x14ac:dyDescent="0.25">
      <c r="A5" s="206"/>
      <c r="B5" s="12" t="s">
        <v>32</v>
      </c>
      <c r="C5" s="18">
        <f>IF(ISERROR(MeM5FC=0),"",MeM5FC)</f>
        <v>5.3846371968587237</v>
      </c>
      <c r="D5" s="18">
        <f>IF(ISERROR(MeH5FC),"",MeH5FC)</f>
        <v>72.514817979600693</v>
      </c>
      <c r="E5" s="18">
        <f>IF(ISERROR(MeCO5FC=0),"",MeCO5FC)</f>
        <v>1.3879842162132263</v>
      </c>
      <c r="F5" s="18">
        <f>IF(ISERROR(MeCP5FC),"",MeCP5FC)</f>
        <v>5.3846371968587237</v>
      </c>
      <c r="G5" s="18">
        <f>IF(ISERROR(MeP5FC=0),"",MeP5FC)</f>
        <v>5.3846371968587237</v>
      </c>
    </row>
    <row r="6" spans="1:7" ht="15.75" hidden="1" outlineLevel="1" x14ac:dyDescent="0.25">
      <c r="A6" s="206"/>
      <c r="B6" s="12" t="s">
        <v>14</v>
      </c>
      <c r="C6" s="16" t="str">
        <f>IF(ISERROR(JM5FC=0),"",JM5FC)</f>
        <v/>
      </c>
      <c r="D6" s="16" t="str">
        <f>IF(ISERROR(JH5FC=0),"",JH5FC)</f>
        <v/>
      </c>
      <c r="E6" s="16" t="str">
        <f>IF(ISERROR(JCO5FC=0),"",JCO5FC)</f>
        <v/>
      </c>
      <c r="F6" s="18" t="str">
        <f>IF(ISERROR(JCP5FC=0),"",JCP5FC)</f>
        <v/>
      </c>
      <c r="G6" s="16" t="str">
        <f>IF(ISERROR(JP5FC=0),"",JP5FC)</f>
        <v/>
      </c>
    </row>
    <row r="7" spans="1:7" ht="15.75" collapsed="1" x14ac:dyDescent="0.25">
      <c r="A7" s="206"/>
      <c r="B7" s="12" t="s">
        <v>15</v>
      </c>
      <c r="C7" s="18">
        <f>IF(ISERROR(VM5FC=0),"",VM5FC)</f>
        <v>3.6120541149919685</v>
      </c>
      <c r="D7" s="18">
        <f>IF(ISERROR(VH5FC=0),"",VH5FC)</f>
        <v>74.278232921253547</v>
      </c>
      <c r="E7" s="18">
        <f>IF(ISERROR(VCO5FC=0),"",VCO5FC)</f>
        <v>1.7201364798979326</v>
      </c>
      <c r="F7" s="18">
        <f>IF(ISERROR(VCP5FC=0),"",VCP5FC)</f>
        <v>8.2413026636297051</v>
      </c>
      <c r="G7" s="18">
        <f>IF(ISERROR(VP5FC=0),"",VP5FC)</f>
        <v>20.960153579711914</v>
      </c>
    </row>
    <row r="8" spans="1:7" ht="15.75" x14ac:dyDescent="0.25">
      <c r="A8" s="188" t="s">
        <v>7</v>
      </c>
      <c r="B8" s="188"/>
      <c r="C8" s="25">
        <f>AVERAGE(C3:C7)</f>
        <v>4.6387244913614154</v>
      </c>
      <c r="D8" s="25">
        <f>AVERAGE(D3:D7)</f>
        <v>73.125575099328557</v>
      </c>
      <c r="E8" s="25">
        <f>AVERAGE(E3:E7)</f>
        <v>1.501888834278692</v>
      </c>
      <c r="F8" s="25">
        <f>AVERAGE(F3:F7)</f>
        <v>6.9967961645487584</v>
      </c>
      <c r="G8" s="25">
        <f>AVERAGE(G3:G7)</f>
        <v>17.273003502686819</v>
      </c>
    </row>
    <row r="9" spans="1:7" ht="15.75" x14ac:dyDescent="0.25">
      <c r="A9" s="207" t="s">
        <v>52</v>
      </c>
      <c r="B9" s="12" t="s">
        <v>12</v>
      </c>
      <c r="C9" s="17">
        <f>IF(ISERROR(LM15FC=0),"",LM15FC)</f>
        <v>12.594183874130248</v>
      </c>
      <c r="D9" s="17">
        <f>IF(ISERROR(LH15FC=0),"",LH15FC)</f>
        <v>67.045726013183597</v>
      </c>
      <c r="E9" s="17">
        <f>IF(ISERROR(LCO15FC=0),"",LCO15FC)</f>
        <v>2.5229939937591555</v>
      </c>
      <c r="F9" s="17">
        <f>IF(ISERROR(LCP15FC=0),"",LCP15FC)</f>
        <v>12.729184627532959</v>
      </c>
      <c r="G9" s="17">
        <f>IF(ISERROR(LP15FC=0),"",LP15FC)</f>
        <v>19.810180473327637</v>
      </c>
    </row>
    <row r="10" spans="1:7" ht="15.75" x14ac:dyDescent="0.25">
      <c r="A10" s="206"/>
      <c r="B10" s="12" t="s">
        <v>13</v>
      </c>
      <c r="C10" s="17">
        <f>IF(ISERROR(MaM15FC=0),"",MaM15FC)</f>
        <v>13.612019365484064</v>
      </c>
      <c r="D10" s="17">
        <f>IF(ISERROR(MaH15FC=0),"",MaH15FC)</f>
        <v>66.465415954589844</v>
      </c>
      <c r="E10" s="17">
        <f>IF(ISERROR(MaCO15FC=0),"",MaCO15FC)</f>
        <v>2.8347724567760122</v>
      </c>
      <c r="F10" s="17">
        <f>IF(ISERROR(MaCP15FC=0),"",MaCP15FC)</f>
        <v>14.640887433832342</v>
      </c>
      <c r="G10" s="17">
        <f>IF(ISERROR(MaP15FC=0),"",MaP15FC)</f>
        <v>19.480969168923117</v>
      </c>
    </row>
    <row r="11" spans="1:7" ht="15.75" x14ac:dyDescent="0.25">
      <c r="A11" s="206"/>
      <c r="B11" s="12" t="s">
        <v>32</v>
      </c>
      <c r="C11" s="18">
        <f>IF(ISERROR(MeM15FC=0),"",MeM15FC)</f>
        <v>13.083316564559937</v>
      </c>
      <c r="D11" s="18">
        <f>IF(ISERROR(MeH15FC=0),"",MeH15FC)</f>
        <v>66.642407417297363</v>
      </c>
      <c r="E11" s="18">
        <f>IF(ISERROR(MeCO15FC=0),"",MeCO15FC)</f>
        <v>2.7190747956434884</v>
      </c>
      <c r="F11" s="18">
        <f>IF(ISERROR(MeCP15FC=0),"",MeCP15FC)</f>
        <v>13.847484747568766</v>
      </c>
      <c r="G11" s="18">
        <f>IF(ISERROR(MeP15FC=0),"",MeP15FC)</f>
        <v>19.895688851674397</v>
      </c>
    </row>
    <row r="12" spans="1:7" ht="15.75" hidden="1" outlineLevel="1" x14ac:dyDescent="0.25">
      <c r="A12" s="206"/>
      <c r="B12" s="12" t="s">
        <v>14</v>
      </c>
      <c r="C12" s="17" t="str">
        <f>IF(ISERROR(JM15FC=0),"",JM15FC)</f>
        <v/>
      </c>
      <c r="D12" s="17" t="str">
        <f>IF(ISERROR(JH15FC=0),"",JH15FC)</f>
        <v/>
      </c>
      <c r="E12" s="17" t="str">
        <f>IF(ISERROR(JCO15FC=0),"",JCO15FC)</f>
        <v/>
      </c>
      <c r="F12" s="17" t="str">
        <f>IF(ISERROR(JCP15FC=0),"",JCP15FC)</f>
        <v/>
      </c>
      <c r="G12" s="17" t="str">
        <f>IF(ISERROR(JP15FC=0),"",JP15FC)</f>
        <v/>
      </c>
    </row>
    <row r="13" spans="1:7" ht="15.75" collapsed="1" x14ac:dyDescent="0.25">
      <c r="A13" s="206"/>
      <c r="B13" s="12" t="s">
        <v>15</v>
      </c>
      <c r="C13" s="18">
        <f>IF(ISERROR(VM15FC=0),"",VM15FC)</f>
        <v>11.278784338633219</v>
      </c>
      <c r="D13" s="18">
        <f>IF(ISERROR(VH15FC=0),"",VH15FC)</f>
        <v>68.510783386230472</v>
      </c>
      <c r="E13" s="18">
        <f>IF(ISERROR(VCO15FC=0),"",VCO15FC)</f>
        <v>2.6050246636072796</v>
      </c>
      <c r="F13" s="18">
        <f>IF(ISERROR(VCP15FC=0),"",VCP15FC)</f>
        <v>13.67085870107015</v>
      </c>
      <c r="G13" s="18">
        <f>IF(ISERROR(VP15FC=0),"",VP15FC)</f>
        <v>19.067107645670571</v>
      </c>
    </row>
    <row r="14" spans="1:7" ht="15.75" x14ac:dyDescent="0.25">
      <c r="A14" s="188" t="s">
        <v>7</v>
      </c>
      <c r="B14" s="188"/>
      <c r="C14" s="25">
        <f>AVERAGE(C9:C13)</f>
        <v>12.642076035701866</v>
      </c>
      <c r="D14" s="25">
        <f>AVERAGE(D9:D13)</f>
        <v>67.166083192825312</v>
      </c>
      <c r="E14" s="25">
        <f>AVERAGE(E9:E13)</f>
        <v>2.6704664774464839</v>
      </c>
      <c r="F14" s="25">
        <f>AVERAGE(F9:F13)</f>
        <v>13.722103877501054</v>
      </c>
      <c r="G14" s="25">
        <f>AVERAGE(G9:G13)</f>
        <v>19.563486534898932</v>
      </c>
    </row>
    <row r="15" spans="1:7" ht="15.75" x14ac:dyDescent="0.25">
      <c r="A15" s="206" t="s">
        <v>9</v>
      </c>
      <c r="B15" s="12" t="s">
        <v>12</v>
      </c>
      <c r="C15" s="17">
        <f>IF(ISERROR(LM20FC=0),"",LM20FC)</f>
        <v>11.806053400039673</v>
      </c>
      <c r="D15" s="17">
        <f>IF(ISERROR(LH20FC=0),"",LH20FC)</f>
        <v>67.991556803385421</v>
      </c>
      <c r="E15" s="17">
        <f>IF(ISERROR(LCO20FC=0),"",LCO20FC)</f>
        <v>2.5328788558642068</v>
      </c>
      <c r="F15" s="17">
        <f>IF(ISERROR(LCP20FC=0),"",LCP20FC)</f>
        <v>12.536661307017008</v>
      </c>
      <c r="G15" s="17">
        <f>IF(ISERROR(LP20FC=0),"",LP20FC)</f>
        <v>20.866597811381023</v>
      </c>
    </row>
    <row r="16" spans="1:7" ht="15.75" x14ac:dyDescent="0.25">
      <c r="A16" s="206"/>
      <c r="B16" s="12" t="s">
        <v>13</v>
      </c>
      <c r="C16" s="17">
        <f>IF(ISERROR(MaM20FC=0),"",MaM20FC)</f>
        <v>16.18037348985672</v>
      </c>
      <c r="D16" s="17">
        <f>IF(ISERROR(MaH20FC=0),"",MaH20FC)</f>
        <v>63.672053019205727</v>
      </c>
      <c r="E16" s="17">
        <f>IF(ISERROR(MaCO20FC=0),"",MaCO20FC)</f>
        <v>3.3319911426968045</v>
      </c>
      <c r="F16" s="17">
        <f>IF(ISERROR(MaCP20FC=0),"",MaCP20FC)</f>
        <v>18.221452818976509</v>
      </c>
      <c r="G16" s="17">
        <f>IF(ISERROR(MaP20FC=0),"",MaP20FC)</f>
        <v>18.787839041815865</v>
      </c>
    </row>
    <row r="17" spans="1:8" ht="15.75" x14ac:dyDescent="0.25">
      <c r="A17" s="206"/>
      <c r="B17" s="12" t="s">
        <v>32</v>
      </c>
      <c r="C17" s="18">
        <f>IF(ISERROR(MeM20FC=0),"",MeM20FC)</f>
        <v>11.538472175598145</v>
      </c>
      <c r="D17" s="18">
        <f>IF(ISERROR(MeH20FC=0),"",MeH20FC)</f>
        <v>64.974869728088379</v>
      </c>
      <c r="E17" s="18">
        <f>IF(ISERROR(MeCO20FC=0),"",MeCO20FC)</f>
        <v>2.7745089530944824</v>
      </c>
      <c r="F17" s="18">
        <f>IF(ISERROR(MeCP20FC=0),"",MeCP20FC)</f>
        <v>14.953403472900391</v>
      </c>
      <c r="G17" s="18">
        <f>IF(ISERROR(MeP20FC=0),"",MeP20FC)</f>
        <v>18.972447395324707</v>
      </c>
    </row>
    <row r="18" spans="1:8" ht="15.75" hidden="1" outlineLevel="1" x14ac:dyDescent="0.25">
      <c r="A18" s="206"/>
      <c r="B18" s="12" t="s">
        <v>14</v>
      </c>
      <c r="C18" s="17" t="str">
        <f>IF(ISERROR(JM20FC=0),"",JM20FC)</f>
        <v/>
      </c>
      <c r="D18" s="17" t="str">
        <f>IF(ISERROR(JH20FC=0),"",JH20FC)</f>
        <v/>
      </c>
      <c r="E18" s="17" t="str">
        <f>IF(ISERROR(JCO20FC=0),"",JCO20FC)</f>
        <v/>
      </c>
      <c r="F18" s="17" t="str">
        <f>IF(ISERROR(JCP20FC=0),"",JCP20FC)</f>
        <v/>
      </c>
      <c r="G18" s="17" t="str">
        <f>IF(ISERROR(JP20FC=0),"",JP20FC)</f>
        <v/>
      </c>
      <c r="H18" s="14"/>
    </row>
    <row r="19" spans="1:8" ht="15.75" collapsed="1" x14ac:dyDescent="0.25">
      <c r="A19" s="206"/>
      <c r="B19" s="12" t="s">
        <v>15</v>
      </c>
      <c r="C19" s="18">
        <f>IF(ISERROR(VM20FC=0),"",VM20FC)</f>
        <v>14.204084873199463</v>
      </c>
      <c r="D19" s="18">
        <f>IF(ISERROR(VH20FC=0),"",VH20FC)</f>
        <v>66.188790130615232</v>
      </c>
      <c r="E19" s="18">
        <f>IF(ISERROR(VCO20FC=0),"",VCO20FC)</f>
        <v>3.1184551954269408</v>
      </c>
      <c r="F19" s="18">
        <f>IF(ISERROR(VCP20FC=0),"",VCP20FC)</f>
        <v>16.583424186706544</v>
      </c>
      <c r="G19" s="18">
        <f>IF(ISERROR(VP20FC=0),"",VP20FC)</f>
        <v>18.861462020874022</v>
      </c>
    </row>
    <row r="20" spans="1:8" ht="15.75" x14ac:dyDescent="0.25">
      <c r="A20" s="188" t="s">
        <v>7</v>
      </c>
      <c r="B20" s="188"/>
      <c r="C20" s="25">
        <f>AVERAGE(C15:C19)</f>
        <v>13.4322459846735</v>
      </c>
      <c r="D20" s="25">
        <f>AVERAGE(D15:D19)</f>
        <v>65.706817420323688</v>
      </c>
      <c r="E20" s="25">
        <f>AVERAGE(E15:E19)</f>
        <v>2.939458536770609</v>
      </c>
      <c r="F20" s="25">
        <f>AVERAGE(F15:F19)</f>
        <v>15.573735446400113</v>
      </c>
      <c r="G20" s="25">
        <f>AVERAGE(G15:G19)</f>
        <v>19.372086567348902</v>
      </c>
    </row>
    <row r="21" spans="1:8" ht="15.75" x14ac:dyDescent="0.25">
      <c r="A21" s="211" t="s">
        <v>10</v>
      </c>
      <c r="B21" s="12" t="s">
        <v>12</v>
      </c>
      <c r="C21" s="17">
        <f>IF(ISERROR(LM5FB=0),"",LM5FB)</f>
        <v>2.8579270044962564</v>
      </c>
      <c r="D21" s="17">
        <f>IF(ISERROR(LH5FB=0),"",LH5FB)</f>
        <v>75.05276234944661</v>
      </c>
      <c r="E21" s="17">
        <f>IF(ISERROR(LCO5FB=0),"",LCO5FB)</f>
        <v>1.1386173367500305</v>
      </c>
      <c r="F21" s="17">
        <f>IF(ISERROR(LCP5FB=0),"",LCP5FB)</f>
        <v>5.0157127380371094</v>
      </c>
      <c r="G21" s="17">
        <f>IF(ISERROR(LP5FB=0),"",LP5FB)</f>
        <v>22.79158655802409</v>
      </c>
    </row>
    <row r="22" spans="1:8" ht="15.75" x14ac:dyDescent="0.25">
      <c r="A22" s="211"/>
      <c r="B22" s="12" t="s">
        <v>13</v>
      </c>
      <c r="C22" s="17">
        <f>IF(ISERROR(MaM5FB=0),"",MaM5FB)</f>
        <v>3.6437007586161294</v>
      </c>
      <c r="D22" s="17">
        <f>IF(ISERROR(MaH5FB=0),"",MaH5FB)</f>
        <v>74.801567077636719</v>
      </c>
      <c r="E22" s="17">
        <f>IF(ISERROR(MaCO5FB=0),"",MaCO5FB)</f>
        <v>1.4456523458162944</v>
      </c>
      <c r="F22" s="17">
        <f>IF(ISERROR(MaCP5FB=0),"",MaCP5FB)</f>
        <v>2.9038068453470864</v>
      </c>
      <c r="G22" s="17">
        <f>IF(ISERROR(MaP5FB=0),"",MaP5FB)</f>
        <v>22.690953572591145</v>
      </c>
    </row>
    <row r="23" spans="1:8" ht="15.75" x14ac:dyDescent="0.25">
      <c r="A23" s="211"/>
      <c r="B23" s="12" t="s">
        <v>32</v>
      </c>
      <c r="C23" s="18">
        <f>IF(ISERROR(MeM5FB=0),"",MeM5FB)</f>
        <v>5.2380988121032717</v>
      </c>
      <c r="D23" s="18">
        <f>IF(ISERROR(MeH5FB=0),"",MeH5FB)</f>
        <v>73.343923950195318</v>
      </c>
      <c r="E23" s="18">
        <f>IF(ISERROR(MeCO5FB=0),"",MeCO5FB)</f>
        <v>1.172367200255394</v>
      </c>
      <c r="F23" s="18">
        <f>IF(ISERROR(MeCP5FB=0),"",MeCP5FB)</f>
        <v>2.4389762520790099</v>
      </c>
      <c r="G23" s="18">
        <f>IF(ISERROR(MeP5FB=0),"",MeP5FB)</f>
        <v>21.145891189575195</v>
      </c>
    </row>
    <row r="24" spans="1:8" ht="15.75" hidden="1" outlineLevel="1" x14ac:dyDescent="0.25">
      <c r="A24" s="211"/>
      <c r="B24" s="12" t="s">
        <v>14</v>
      </c>
      <c r="C24" s="17" t="str">
        <f>IF(ISERROR(JM5FB=0),"",JM5FB)</f>
        <v/>
      </c>
      <c r="D24" s="17" t="str">
        <f>IF(ISERROR(JH5FB=0),"",JH5FB)</f>
        <v/>
      </c>
      <c r="E24" s="17" t="str">
        <f>IF(ISERROR(JCO5FB=0),"",JCO5FB)</f>
        <v/>
      </c>
      <c r="F24" s="17" t="str">
        <f>IF(ISERROR(JCP5FB=0),"",JCP5FB)</f>
        <v/>
      </c>
      <c r="G24" s="17" t="str">
        <f>IF(ISERROR(JP5FB=0),"",JP5FB)</f>
        <v/>
      </c>
    </row>
    <row r="25" spans="1:8" ht="15.75" collapsed="1" x14ac:dyDescent="0.25">
      <c r="A25" s="211"/>
      <c r="B25" s="12" t="s">
        <v>15</v>
      </c>
      <c r="C25" s="18">
        <f>IF(ISERROR(VM5FB=0),"",VM5FB)</f>
        <v>3.5034595131874084</v>
      </c>
      <c r="D25" s="18">
        <f>IF(ISERROR(VH5FB=0),"",VH5FB)</f>
        <v>75.040958404541016</v>
      </c>
      <c r="E25" s="18">
        <f>IF(ISERROR(VCO5FB=0),"",VCO5FB)</f>
        <v>1.4587802290916443</v>
      </c>
      <c r="F25" s="18">
        <f>IF(ISERROR(VCP5FB=0),"",VCP5FB)</f>
        <v>5.388615608215332</v>
      </c>
      <c r="G25" s="18">
        <f>IF(ISERROR(VP5FB=0),"",VP5FB)</f>
        <v>21.151942253112793</v>
      </c>
    </row>
    <row r="26" spans="1:8" ht="15.75" x14ac:dyDescent="0.25">
      <c r="A26" s="188" t="s">
        <v>7</v>
      </c>
      <c r="B26" s="188"/>
      <c r="C26" s="25">
        <f>AVERAGE(C21:C25)</f>
        <v>3.8107965221007665</v>
      </c>
      <c r="D26" s="25">
        <f>AVERAGE(D21:D25)</f>
        <v>74.559802945454919</v>
      </c>
      <c r="E26" s="25">
        <f>AVERAGE(E21:E25)</f>
        <v>1.3038542779783409</v>
      </c>
      <c r="F26" s="25">
        <f>AVERAGE(F21:F25)</f>
        <v>3.9367778609196344</v>
      </c>
      <c r="G26" s="25">
        <f>AVERAGE(G21:G25)</f>
        <v>21.945093393325806</v>
      </c>
    </row>
    <row r="27" spans="1:8" ht="15.75" x14ac:dyDescent="0.25">
      <c r="A27" s="211" t="s">
        <v>11</v>
      </c>
      <c r="B27" s="12" t="s">
        <v>12</v>
      </c>
      <c r="C27" s="17">
        <f>IF(ISERROR(LM15FB=0),"",LM15FB)</f>
        <v>9.6965463956197109</v>
      </c>
      <c r="D27" s="17">
        <f>IF(ISERROR(LH15FB=0),"",LH15FB)</f>
        <v>69.453470865885421</v>
      </c>
      <c r="E27" s="17">
        <f>IF(ISERROR(LCO15FB=0),"",LCO15FB)</f>
        <v>2.4929948647816977</v>
      </c>
      <c r="F27" s="17">
        <f>IF(ISERROR(LCP15FB=0),"",LCP15FB)</f>
        <v>12.466262340545654</v>
      </c>
      <c r="G27" s="17">
        <f>IF(ISERROR(LP15FB=0),"",LP15FB)</f>
        <v>20.144202868143719</v>
      </c>
    </row>
    <row r="28" spans="1:8" ht="15.75" x14ac:dyDescent="0.25">
      <c r="A28" s="211"/>
      <c r="B28" s="12" t="s">
        <v>13</v>
      </c>
      <c r="C28" s="17">
        <f>IF(ISERROR(MaM15FB=0),"",MaM15FB)</f>
        <v>9.8051036198933925</v>
      </c>
      <c r="D28" s="17">
        <f>IF(ISERROR(MaH15FB=0),"",MaH15FB)</f>
        <v>69.392923990885421</v>
      </c>
      <c r="E28" s="17">
        <f>IF(ISERROR(MaCO15FB=0),"",MaCO15FB)</f>
        <v>2.2123806476593018</v>
      </c>
      <c r="F28" s="17">
        <f>IF(ISERROR(MaCP15FB=0),"",MaCP15FB)</f>
        <v>10.941629409790039</v>
      </c>
      <c r="G28" s="17">
        <f>IF(ISERROR(MaP15FB=0),"",MaP15FB)</f>
        <v>20.164074579874676</v>
      </c>
    </row>
    <row r="29" spans="1:8" ht="15.75" x14ac:dyDescent="0.25">
      <c r="A29" s="211"/>
      <c r="B29" s="12" t="s">
        <v>32</v>
      </c>
      <c r="C29" s="18">
        <f>IF(ISERROR(MeM15FB=0),"",MeM15FB)</f>
        <v>10.817420959472656</v>
      </c>
      <c r="D29" s="18">
        <f>IF(ISERROR(MeH15FB=0),"",MeH15FB)</f>
        <v>69.367546081542969</v>
      </c>
      <c r="E29" s="18">
        <f>IF(ISERROR(MeCO15FB=0),"",MeCO15FB)</f>
        <v>2.657148003578186</v>
      </c>
      <c r="F29" s="18">
        <f>IF(ISERROR(MeCP15FB=0),"",MeCP15FB)</f>
        <v>13.841709772745768</v>
      </c>
      <c r="G29" s="18">
        <f>IF(ISERROR(MeP15FB=0),"",MeP15FB)</f>
        <v>19.23398494720459</v>
      </c>
    </row>
    <row r="30" spans="1:8" ht="15.75" hidden="1" outlineLevel="1" x14ac:dyDescent="0.25">
      <c r="A30" s="211"/>
      <c r="B30" s="12" t="s">
        <v>14</v>
      </c>
      <c r="C30" s="17" t="str">
        <f>IF(ISERROR(JM15FB=0),"",JM15FB)</f>
        <v/>
      </c>
      <c r="D30" s="17" t="str">
        <f>IF(ISERROR(JH15FB=0),"",JH15FB)</f>
        <v/>
      </c>
      <c r="E30" s="17" t="str">
        <f>IF(ISERROR(JCO15FB=0),"",JCO15FB)</f>
        <v/>
      </c>
      <c r="F30" s="17" t="str">
        <f>IF(ISERROR(JCP15FB=0),"",JCP15FB)</f>
        <v/>
      </c>
      <c r="G30" s="17" t="str">
        <f>IF(ISERROR(JP15FB=0),"",JP15FB)</f>
        <v/>
      </c>
    </row>
    <row r="31" spans="1:8" ht="15.75" collapsed="1" x14ac:dyDescent="0.25">
      <c r="A31" s="211"/>
      <c r="B31" s="12" t="s">
        <v>15</v>
      </c>
      <c r="C31" s="18">
        <f>IF(ISERROR(VM15FB=0),"",VM15FB)</f>
        <v>9.3453501462936401</v>
      </c>
      <c r="D31" s="18">
        <f>IF(ISERROR(VH15FB=0),"",VH15FB)</f>
        <v>70.103878021240234</v>
      </c>
      <c r="E31" s="18">
        <f>IF(ISERROR(VCO15FB=0),"",VCO15FB)</f>
        <v>2.66327103972435</v>
      </c>
      <c r="F31" s="18">
        <f>IF(ISERROR(VCP15FB=0),"",VCP15FB)</f>
        <v>13.505336284637451</v>
      </c>
      <c r="G31" s="18">
        <f>IF(ISERROR(VP15FB=0),"",VP15FB)</f>
        <v>19.769678592681885</v>
      </c>
    </row>
    <row r="32" spans="1:8" ht="15.75" x14ac:dyDescent="0.25">
      <c r="A32" s="188" t="s">
        <v>7</v>
      </c>
      <c r="B32" s="188"/>
      <c r="C32" s="25">
        <f>AVERAGE(C27:C31)</f>
        <v>9.9161052803198508</v>
      </c>
      <c r="D32" s="25">
        <f>AVERAGE(D27:D31)</f>
        <v>69.579454739888519</v>
      </c>
      <c r="E32" s="25">
        <f>AVERAGE(E27:E31)</f>
        <v>2.506448638935884</v>
      </c>
      <c r="F32" s="25">
        <f>AVERAGE(F27:F31)</f>
        <v>12.688734451929728</v>
      </c>
      <c r="G32" s="25">
        <f>AVERAGE(G27:G31)</f>
        <v>19.827985246976219</v>
      </c>
    </row>
    <row r="33" spans="1:7" ht="15.75" hidden="1" outlineLevel="1" x14ac:dyDescent="0.25">
      <c r="A33" s="211" t="s">
        <v>47</v>
      </c>
      <c r="B33" s="12" t="s">
        <v>12</v>
      </c>
      <c r="C33" s="17" t="str">
        <f>IF(ISERROR(LM20FB=0),"",LM20FB)</f>
        <v/>
      </c>
      <c r="D33" s="17" t="str">
        <f>IF(ISERROR(LH20FB=0),"",LH20FB)</f>
        <v/>
      </c>
      <c r="E33" s="17" t="str">
        <f>IF(ISERROR(LCO20FB=0),"",LCO20FB)</f>
        <v/>
      </c>
      <c r="F33" s="17" t="str">
        <f>IF(ISERROR(LCP20FB=0),"",LCP20FB)</f>
        <v/>
      </c>
      <c r="G33" s="17" t="str">
        <f>IF(ISERROR(LP20FB=0),"",LP20FB)</f>
        <v/>
      </c>
    </row>
    <row r="34" spans="1:7" ht="15.75" hidden="1" outlineLevel="1" x14ac:dyDescent="0.25">
      <c r="A34" s="211"/>
      <c r="B34" s="12" t="s">
        <v>13</v>
      </c>
      <c r="C34" s="17" t="str">
        <f>IF(ISERROR(MaM20FB=0),"",MaM20FB)</f>
        <v/>
      </c>
      <c r="D34" s="17" t="str">
        <f>IF(ISERROR(MaH20FB=0),"",MaH20FB)</f>
        <v/>
      </c>
      <c r="E34" s="17" t="str">
        <f>IF(ISERROR(MaCO20FB=0),"",MaCO20FB)</f>
        <v/>
      </c>
      <c r="F34" s="17" t="str">
        <f>IF(ISERROR(MaCP20FB=0),"",MaCP20FB)</f>
        <v/>
      </c>
      <c r="G34" s="17" t="str">
        <f>IF(ISERROR(MaP20FB=0),"",MaP20FB)</f>
        <v/>
      </c>
    </row>
    <row r="35" spans="1:7" ht="15.75" hidden="1" outlineLevel="1" x14ac:dyDescent="0.25">
      <c r="A35" s="211"/>
      <c r="B35" s="12" t="s">
        <v>32</v>
      </c>
      <c r="C35" s="18" t="str">
        <f>IF(ISERROR(MeM20FB=0),"",MeM20FB)</f>
        <v/>
      </c>
      <c r="D35" s="18" t="str">
        <f>IF(ISERROR(MeH20FB=0),"",MeH20FB)</f>
        <v/>
      </c>
      <c r="E35" s="18" t="str">
        <f>IF(ISERROR(MeCO20FB=0),"",MeCO20FB)</f>
        <v/>
      </c>
      <c r="F35" s="18" t="str">
        <f>IF(ISERROR(MeCP20FB=0),"",MeCP20FB)</f>
        <v/>
      </c>
      <c r="G35" s="18" t="str">
        <f>IF(ISERROR(MeP20FB=0),"",MeP20FB)</f>
        <v/>
      </c>
    </row>
    <row r="36" spans="1:7" ht="15.75" hidden="1" outlineLevel="1" x14ac:dyDescent="0.25">
      <c r="A36" s="211"/>
      <c r="B36" s="12" t="s">
        <v>14</v>
      </c>
      <c r="C36" s="17" t="str">
        <f>IF(ISERROR(JM20fb=0),"",JM20fb)</f>
        <v/>
      </c>
      <c r="D36" s="17" t="str">
        <f>IF(ISERROR(JH20fb=0),"",JH20fb)</f>
        <v/>
      </c>
      <c r="E36" s="17" t="str">
        <f>IF(ISERROR(JCO20fb=0),"",JCO20fb)</f>
        <v/>
      </c>
      <c r="F36" s="17" t="str">
        <f>IF(ISERROR(JCP20fb=0),"",JCP20fb)</f>
        <v/>
      </c>
      <c r="G36" s="17" t="str">
        <f>IF(ISERROR(JP20fb=0),"",JP20fb)</f>
        <v/>
      </c>
    </row>
    <row r="37" spans="1:7" ht="15.75" hidden="1" outlineLevel="1" x14ac:dyDescent="0.25">
      <c r="A37" s="211"/>
      <c r="B37" s="12" t="s">
        <v>15</v>
      </c>
      <c r="C37" s="18" t="str">
        <f>IF(ISERROR(VM20fb=0),"",VM20fb)</f>
        <v/>
      </c>
      <c r="D37" s="18" t="str">
        <f>IF(ISERROR(VH20fb=0),"",VH20fb)</f>
        <v/>
      </c>
      <c r="E37" s="18" t="str">
        <f>IF(ISERROR(VCO20fb=0),"",VCO20fb)</f>
        <v/>
      </c>
      <c r="F37" s="18" t="str">
        <f>IF(ISERROR(VCP20fb=0),"",VCP20fb)</f>
        <v/>
      </c>
      <c r="G37" s="18" t="str">
        <f>IF(ISERROR(VP20fb=0),"",VP20fb)</f>
        <v/>
      </c>
    </row>
    <row r="38" spans="1:7" ht="15.75" hidden="1" outlineLevel="1" x14ac:dyDescent="0.25">
      <c r="A38" s="188" t="s">
        <v>7</v>
      </c>
      <c r="B38" s="188"/>
      <c r="C38" s="25" t="e">
        <f>AVERAGE(C33:C37)</f>
        <v>#DIV/0!</v>
      </c>
      <c r="D38" s="25" t="e">
        <f>AVERAGE(D33:D37)</f>
        <v>#DIV/0!</v>
      </c>
      <c r="E38" s="25" t="e">
        <f>AVERAGE(E33:E37)</f>
        <v>#DIV/0!</v>
      </c>
      <c r="F38" s="25" t="e">
        <f>AVERAGE(F33:F37)</f>
        <v>#DIV/0!</v>
      </c>
      <c r="G38" s="25" t="e">
        <f>AVERAGE(G33:G37)</f>
        <v>#DIV/0!</v>
      </c>
    </row>
    <row r="39" spans="1:7" ht="15.75" collapsed="1" x14ac:dyDescent="0.25">
      <c r="A39" s="211" t="s">
        <v>17</v>
      </c>
      <c r="B39" s="12" t="s">
        <v>12</v>
      </c>
      <c r="C39" s="17">
        <f>IF(ISERROR(LM5FCH=0),"",LM5FCH)</f>
        <v>4.0416665077209473</v>
      </c>
      <c r="D39" s="17">
        <f>IF(ISERROR(LH5FCH=0),"",LH5FCH)</f>
        <v>74.322044372558594</v>
      </c>
      <c r="E39" s="17">
        <f>IF(ISERROR(LCO5FCH=0),"",LCO5FCH)</f>
        <v>1.6553545594215393</v>
      </c>
      <c r="F39" s="17">
        <f>IF(ISERROR(LCP5FCH=0),"",LCP5FCH)</f>
        <v>8.165048360824585</v>
      </c>
      <c r="G39" s="17">
        <f>IF(ISERROR(LP5FCH=0),"",LP5FCH)</f>
        <v>20.2274169921875</v>
      </c>
    </row>
    <row r="40" spans="1:7" ht="15.75" x14ac:dyDescent="0.25">
      <c r="A40" s="211"/>
      <c r="B40" s="12" t="s">
        <v>13</v>
      </c>
      <c r="C40" s="17">
        <f>IF(ISERROR(MaM5FCH=0),"",MaM5FCH)</f>
        <v>9.3127355575561523</v>
      </c>
      <c r="D40" s="17">
        <f>IF(ISERROR(MaH5FCH=0),"",MaH5FCH)</f>
        <v>69.758731842041016</v>
      </c>
      <c r="E40" s="17">
        <f>IF(ISERROR(MaCO5FCH=0),"",MaCO5FCH)</f>
        <v>1.9964970350265503</v>
      </c>
      <c r="F40" s="17">
        <f>IF(ISERROR(MaCP5FCH=0),"",MaCP5FCH)</f>
        <v>9.8158998489379883</v>
      </c>
      <c r="G40" s="17">
        <f>IF(ISERROR(MaP5FCH=0),"",MaP5FCH)</f>
        <v>20.315556526184082</v>
      </c>
    </row>
    <row r="41" spans="1:7" ht="15.75" x14ac:dyDescent="0.25">
      <c r="A41" s="211"/>
      <c r="B41" s="12" t="s">
        <v>32</v>
      </c>
      <c r="C41" s="18">
        <f>IF(ISERROR(MeM5FCH=0),"",MeM5FCH)</f>
        <v>5.7315769195556641</v>
      </c>
      <c r="D41" s="18">
        <f>IF(ISERROR(MeH5FCH=0),"",MeH5FCH)</f>
        <v>72.2459716796875</v>
      </c>
      <c r="E41" s="18">
        <f>IF(ISERROR(MeCO5FCH=0),"",MeCO5FCH)</f>
        <v>1.3932839632034302</v>
      </c>
      <c r="F41" s="18">
        <f>IF(ISERROR(MeCP5FCH=0),"",MeCP5FCH)</f>
        <v>6.2636270523071289</v>
      </c>
      <c r="G41" s="18">
        <f>IF(ISERROR(MeP5FCH=0),"",MeP5FCH)</f>
        <v>22.244050979614258</v>
      </c>
    </row>
    <row r="42" spans="1:7" ht="15.75" hidden="1" outlineLevel="1" x14ac:dyDescent="0.25">
      <c r="A42" s="211"/>
      <c r="B42" s="12" t="s">
        <v>14</v>
      </c>
      <c r="C42" s="17" t="str">
        <f>IF(ISERROR(JM5FCH=0),"",JM5FCH)</f>
        <v/>
      </c>
      <c r="D42" s="17" t="str">
        <f>IF(ISERROR(JH5FCH=0),"",JH5FCH)</f>
        <v/>
      </c>
      <c r="E42" s="17" t="str">
        <f>IF(ISERROR(JCO5FCH=0),"",JCO5FCH)</f>
        <v/>
      </c>
      <c r="F42" s="17" t="str">
        <f>IF(ISERROR(JCP5FCH=0),"",JCP5FCH)</f>
        <v/>
      </c>
      <c r="G42" s="17" t="str">
        <f>IF(ISERROR(JP5FCH=0),"",JP5FCH)</f>
        <v/>
      </c>
    </row>
    <row r="43" spans="1:7" ht="15.75" collapsed="1" x14ac:dyDescent="0.25">
      <c r="A43" s="211"/>
      <c r="B43" s="12" t="s">
        <v>15</v>
      </c>
      <c r="C43" s="18">
        <f>IF(ISERROR(VM5FCH=0),"",VM5FCH)</f>
        <v>4.0657449960708618</v>
      </c>
      <c r="D43" s="18">
        <f>IF(ISERROR(VH5FCH=0),"",VH5FCH)</f>
        <v>73.789913177490234</v>
      </c>
      <c r="E43" s="18">
        <f>IF(ISERROR(VCO5FCH=0),"",VCO5FCH)</f>
        <v>1.4926480054855347</v>
      </c>
      <c r="F43" s="18">
        <f>IF(ISERROR(VCP5FCH=0),"",VCP5FCH)</f>
        <v>7.158820629119873</v>
      </c>
      <c r="G43" s="18">
        <f>IF(ISERROR(VP5FCH=0),"",VP5FCH)</f>
        <v>21.024873733520508</v>
      </c>
    </row>
    <row r="44" spans="1:7" ht="15.75" x14ac:dyDescent="0.25">
      <c r="A44" s="188" t="s">
        <v>7</v>
      </c>
      <c r="B44" s="188"/>
      <c r="C44" s="25">
        <f>AVERAGE(C39:C43)</f>
        <v>5.7879309952259064</v>
      </c>
      <c r="D44" s="25">
        <f>AVERAGE(D39:D43)</f>
        <v>72.529165267944336</v>
      </c>
      <c r="E44" s="25">
        <f>AVERAGE(E39:E43)</f>
        <v>1.6344458907842636</v>
      </c>
      <c r="F44" s="25">
        <f>AVERAGE(F39:F43)</f>
        <v>7.8508489727973938</v>
      </c>
      <c r="G44" s="25">
        <f>AVERAGE(G39:G43)</f>
        <v>20.952974557876587</v>
      </c>
    </row>
    <row r="45" spans="1:7" ht="18" customHeight="1" x14ac:dyDescent="0.25">
      <c r="A45" s="211" t="s">
        <v>16</v>
      </c>
      <c r="B45" s="12" t="s">
        <v>12</v>
      </c>
      <c r="C45" s="17">
        <f>IF(ISERROR(LM15FCH=0),"",LM15FCH)</f>
        <v>13.280845642089844</v>
      </c>
      <c r="D45" s="17">
        <f>IF(ISERROR(LH15FCH=0),"",LH15FCH)</f>
        <v>67.077766418457031</v>
      </c>
      <c r="E45" s="17">
        <f>IF(ISERROR(LCO15FCH=0),"",LCO15FCH)</f>
        <v>2.8776119947433472</v>
      </c>
      <c r="F45" s="17">
        <f>IF(ISERROR(LCP15FCH=0),"",LCP15FCH)</f>
        <v>14.384475231170654</v>
      </c>
      <c r="G45" s="17">
        <f>IF(ISERROR(LP15FCH=0),"",LP15FCH)</f>
        <v>20.085083961486816</v>
      </c>
    </row>
    <row r="46" spans="1:7" ht="15.75" x14ac:dyDescent="0.25">
      <c r="A46" s="211"/>
      <c r="B46" s="12" t="s">
        <v>13</v>
      </c>
      <c r="C46" s="17">
        <f>IF(ISERROR(MaM15FCH=0),"",MaM15FCH)</f>
        <v>13.524881839752197</v>
      </c>
      <c r="D46" s="17">
        <f>IF(ISERROR(MaH15FCH=0),"",MaH15FCH)</f>
        <v>66.822856903076172</v>
      </c>
      <c r="E46" s="17">
        <f>IF(ISERROR(MaCO15FCH=0),"",MaCO15FCH)</f>
        <v>2.6025240421295166</v>
      </c>
      <c r="F46" s="17">
        <f>IF(ISERROR(MaCP15FCH=0),"",MaCP15FCH)</f>
        <v>13.306571483612061</v>
      </c>
      <c r="G46" s="17">
        <f>IF(ISERROR(MaP15FCH=0),"",MaP15FCH)</f>
        <v>20.378478050231934</v>
      </c>
    </row>
    <row r="47" spans="1:7" ht="15.75" x14ac:dyDescent="0.25">
      <c r="A47" s="211"/>
      <c r="B47" s="12" t="s">
        <v>32</v>
      </c>
      <c r="C47" s="18">
        <f>IF(ISERROR(MeM15FCH=0),"",MeM15FCH)</f>
        <v>9.2940673828125</v>
      </c>
      <c r="D47" s="18">
        <f>IF(ISERROR(MeH15FCH=0),"",MeH15FCH)</f>
        <v>70.612642288208008</v>
      </c>
      <c r="E47" s="18">
        <f>IF(ISERROR(MeCO15FCH=0),"",MeCO15FCH)</f>
        <v>2.5658814907073975</v>
      </c>
      <c r="F47" s="18">
        <f>IF(ISERROR(MeCP15FCH=0),"",MeCP15FCH)</f>
        <v>12.587642192840576</v>
      </c>
      <c r="G47" s="18">
        <f>IF(ISERROR(MeP15FCH=0),"",MeP15FCH)</f>
        <v>20.429965496063232</v>
      </c>
    </row>
    <row r="48" spans="1:7" ht="15.75" hidden="1" outlineLevel="1" x14ac:dyDescent="0.25">
      <c r="A48" s="211"/>
      <c r="B48" s="12" t="s">
        <v>14</v>
      </c>
      <c r="C48" s="17" t="str">
        <f>IF(ISERROR(JM15FCH=0),"",JM15FCH)</f>
        <v/>
      </c>
      <c r="D48" s="17" t="str">
        <f>IF(ISERROR(JH15FCH=0),"",JH15FCH)</f>
        <v/>
      </c>
      <c r="E48" s="17" t="str">
        <f>IF(ISERROR(JCO15FCH=0),"",JCO15FCH)</f>
        <v/>
      </c>
      <c r="F48" s="17" t="str">
        <f>IF(ISERROR(JCP15FCH=0),"",JCP15FCH)</f>
        <v/>
      </c>
      <c r="G48" s="17" t="str">
        <f>IF(ISERROR(JP15FCH=0),"",JP15FCH)</f>
        <v/>
      </c>
    </row>
    <row r="49" spans="1:7" ht="15.75" collapsed="1" x14ac:dyDescent="0.25">
      <c r="A49" s="211"/>
      <c r="B49" s="12" t="s">
        <v>15</v>
      </c>
      <c r="C49" s="18">
        <f>IF(ISERROR(VM15FCH=0),"",VM15FCH)</f>
        <v>12.236734390258789</v>
      </c>
      <c r="D49" s="18">
        <f>IF(ISERROR(VH15FCH=0),"",VH15FCH)</f>
        <v>67.726974487304688</v>
      </c>
      <c r="E49" s="18">
        <f>IF(ISERROR(VCO15FCH=0),"",VCO15FCH)</f>
        <v>2.477931022644043</v>
      </c>
      <c r="F49" s="18">
        <f>IF(ISERROR(VCP15FCH=0),"",VCP15FCH)</f>
        <v>12.983356475830078</v>
      </c>
      <c r="G49" s="18">
        <f>IF(ISERROR(VP15FCH=0),"",VP15FCH)</f>
        <v>19.085439682006836</v>
      </c>
    </row>
    <row r="50" spans="1:7" ht="15.75" x14ac:dyDescent="0.25">
      <c r="A50" s="188" t="s">
        <v>7</v>
      </c>
      <c r="B50" s="188"/>
      <c r="C50" s="25">
        <f>AVERAGE(C45:C49)</f>
        <v>12.084132313728333</v>
      </c>
      <c r="D50" s="25">
        <f>AVERAGE(D45:D49)</f>
        <v>68.060060024261475</v>
      </c>
      <c r="E50" s="25">
        <f>AVERAGE(E45:E49)</f>
        <v>2.630987137556076</v>
      </c>
      <c r="F50" s="25">
        <f>AVERAGE(F45:F49)</f>
        <v>13.315511345863342</v>
      </c>
      <c r="G50" s="25">
        <f>AVERAGE(G45:G49)</f>
        <v>19.994741797447205</v>
      </c>
    </row>
    <row r="51" spans="1:7" ht="18" customHeight="1" x14ac:dyDescent="0.25">
      <c r="A51" s="240" t="s">
        <v>21</v>
      </c>
      <c r="B51" s="12" t="s">
        <v>12</v>
      </c>
      <c r="C51" s="17">
        <f>IF(ISERROR(LMV=0),"",LMV)</f>
        <v>2.8113999366760254</v>
      </c>
      <c r="D51" s="17">
        <f>IF(ISERROR(LHV=0),"",LHV)</f>
        <v>75.898200988769531</v>
      </c>
      <c r="E51" s="17">
        <f>IF(ISERROR(LCOV=0),"",LCOV)</f>
        <v>2.1506350040435791</v>
      </c>
      <c r="F51" s="17">
        <f>IF(ISERROR(LCPV=0),"",LCPV)</f>
        <v>9.565709114074707</v>
      </c>
      <c r="G51" s="17">
        <f>IF(ISERROR(LPV=0),"",LPV)</f>
        <v>22.482757568359375</v>
      </c>
    </row>
    <row r="52" spans="1:7" ht="18" hidden="1" customHeight="1" outlineLevel="1" x14ac:dyDescent="0.25">
      <c r="A52" s="241"/>
      <c r="B52" s="12" t="s">
        <v>13</v>
      </c>
      <c r="C52" s="17" t="str">
        <f>IF(ISERROR(MaMV=0),"",MaMV)</f>
        <v/>
      </c>
      <c r="D52" s="17" t="str">
        <f>IF(ISERROR(MaHV=0),"",MaHV)</f>
        <v/>
      </c>
      <c r="E52" s="17" t="str">
        <f>IF(ISERROR(MaCOV=0),"",MaCOV)</f>
        <v/>
      </c>
      <c r="F52" s="17" t="str">
        <f>IF(ISERROR(MaCPV=0),"",MaCPV)</f>
        <v/>
      </c>
      <c r="G52" s="17" t="str">
        <f>IF(ISERROR(MaPV=0),"",MaPV)</f>
        <v/>
      </c>
    </row>
    <row r="53" spans="1:7" ht="18" hidden="1" customHeight="1" outlineLevel="1" x14ac:dyDescent="0.25">
      <c r="A53" s="241"/>
      <c r="B53" s="12" t="s">
        <v>32</v>
      </c>
      <c r="C53" s="18" t="str">
        <f>IF(ISERROR(MeMV=0),"",MeMV)</f>
        <v/>
      </c>
      <c r="D53" s="18" t="str">
        <f>IF(ISERROR(MeHV=0),"",MeHV)</f>
        <v/>
      </c>
      <c r="E53" s="18" t="str">
        <f>IF(ISERROR(MeCOV=0),"",MeCOV)</f>
        <v/>
      </c>
      <c r="F53" s="18" t="str">
        <f>IF(ISERROR(MeCPV=0),"",MeCPV)</f>
        <v/>
      </c>
      <c r="G53" s="18" t="str">
        <f>IF(ISERROR(MePV=0),"",MePV)</f>
        <v/>
      </c>
    </row>
    <row r="54" spans="1:7" ht="18" hidden="1" customHeight="1" outlineLevel="1" x14ac:dyDescent="0.25">
      <c r="A54" s="241"/>
      <c r="B54" s="12" t="s">
        <v>14</v>
      </c>
      <c r="C54" s="17" t="str">
        <f>IF(ISERROR(JMv=0),"",JMv)</f>
        <v/>
      </c>
      <c r="D54" s="17" t="str">
        <f>IF(ISERROR(JHv=0),"",JHv)</f>
        <v/>
      </c>
      <c r="E54" s="17" t="str">
        <f>IF(ISERROR(JCOv=0),"",JCOv)</f>
        <v/>
      </c>
      <c r="F54" s="17" t="str">
        <f>IF(ISERROR(JCPv=0),"",JCPv)</f>
        <v/>
      </c>
      <c r="G54" s="17" t="str">
        <f>IF(ISERROR(JPv=0),"",JPv)</f>
        <v/>
      </c>
    </row>
    <row r="55" spans="1:7" ht="18" customHeight="1" collapsed="1" x14ac:dyDescent="0.25">
      <c r="A55" s="242"/>
      <c r="B55" s="12" t="s">
        <v>15</v>
      </c>
      <c r="C55" s="18">
        <f>IF(ISERROR(VMV=0),"",VMV)</f>
        <v>3.2197329998016357</v>
      </c>
      <c r="D55" s="18">
        <f>IF(ISERROR(VHV=0),"",VHV)</f>
        <v>75.940452575683594</v>
      </c>
      <c r="E55" s="18">
        <f>IF(ISERROR(VCOV=0),"",VCOV)</f>
        <v>1.8721799850463867</v>
      </c>
      <c r="F55" s="18">
        <f>IF(ISERROR(VCPV=0),"",VCPV)</f>
        <v>9.1850709915161133</v>
      </c>
      <c r="G55" s="18">
        <f>IF(ISERROR(VPV=0),"",VPV)</f>
        <v>20.382854461669922</v>
      </c>
    </row>
    <row r="56" spans="1:7" ht="19.5" customHeight="1" x14ac:dyDescent="0.25">
      <c r="A56" s="188" t="s">
        <v>7</v>
      </c>
      <c r="B56" s="188"/>
      <c r="C56" s="25">
        <f>AVERAGE(C51:C55)</f>
        <v>3.0155664682388306</v>
      </c>
      <c r="D56" s="25">
        <f>AVERAGE(D51:D55)</f>
        <v>75.919326782226563</v>
      </c>
      <c r="E56" s="25">
        <f>AVERAGE(E51:E55)</f>
        <v>2.0114074945449829</v>
      </c>
      <c r="F56" s="25">
        <f>AVERAGE(F51:F55)</f>
        <v>9.3753900527954102</v>
      </c>
      <c r="G56" s="25">
        <f>AVERAGE(G51:G55)</f>
        <v>21.432806015014648</v>
      </c>
    </row>
    <row r="57" spans="1:7" ht="18" hidden="1" customHeight="1" outlineLevel="1" x14ac:dyDescent="0.25">
      <c r="A57" s="238" t="s">
        <v>24</v>
      </c>
      <c r="B57" s="28" t="s">
        <v>12</v>
      </c>
      <c r="C57" s="17" t="str">
        <f>IF(ISERROR(LM5SC=0),"",LM5SC)</f>
        <v/>
      </c>
      <c r="D57" s="17" t="str">
        <f>IF(ISERROR(LH5SC=0),"",LH5SC)</f>
        <v/>
      </c>
      <c r="E57" s="17" t="str">
        <f>IF(ISERROR(LCO5SC=0),"",LCO5SC)</f>
        <v/>
      </c>
      <c r="F57" s="17" t="str">
        <f>IF(ISERROR(LCP5SC=0),"",LCP5SC)</f>
        <v/>
      </c>
      <c r="G57" s="17" t="str">
        <f>IF(ISERROR(LP5SC=0),"",LP5SC)</f>
        <v/>
      </c>
    </row>
    <row r="58" spans="1:7" ht="18" hidden="1" customHeight="1" outlineLevel="1" x14ac:dyDescent="0.25">
      <c r="A58" s="239"/>
      <c r="B58" s="28" t="s">
        <v>41</v>
      </c>
      <c r="C58" s="17" t="str">
        <f>IF(ISERROR(MaM5SC=0),"",MaM5SC)</f>
        <v/>
      </c>
      <c r="D58" s="17" t="str">
        <f>IF(ISERROR(MaH5SC=0),"",MaH5SC)</f>
        <v/>
      </c>
      <c r="E58" s="17" t="str">
        <f>IF(ISERROR(MaCO5SC=0),"",MaCO5SC)</f>
        <v/>
      </c>
      <c r="F58" s="17" t="str">
        <f>IF(ISERROR(MaCP5SC=0),"",MaCP5SC)</f>
        <v/>
      </c>
      <c r="G58" s="17" t="str">
        <f>IF(ISERROR(MaP5SC=0),"",MaP5SC)</f>
        <v/>
      </c>
    </row>
    <row r="59" spans="1:7" ht="18" hidden="1" customHeight="1" outlineLevel="1" x14ac:dyDescent="0.25">
      <c r="A59" s="239"/>
      <c r="B59" s="28" t="s">
        <v>32</v>
      </c>
      <c r="C59" s="18" t="str">
        <f>IF(ISERROR(MeM5SC=0),"",MeM5SC)</f>
        <v/>
      </c>
      <c r="D59" s="18" t="str">
        <f>IF(ISERROR(MeH5sc=0),"",MeH5sc)</f>
        <v/>
      </c>
      <c r="E59" s="18" t="str">
        <f>IF(ISERROR(MeCO5sc=0),"",MeCO5sc)</f>
        <v/>
      </c>
      <c r="F59" s="18" t="str">
        <f>IF(ISERROR(MeCP5sc=0),"",MeCP5sc)</f>
        <v/>
      </c>
      <c r="G59" s="18" t="str">
        <f>IF(ISERROR(MeP5sc=0),"",MeP5sc)</f>
        <v/>
      </c>
    </row>
    <row r="60" spans="1:7" ht="18" hidden="1" customHeight="1" outlineLevel="1" x14ac:dyDescent="0.25">
      <c r="A60" s="239"/>
      <c r="B60" s="28" t="s">
        <v>42</v>
      </c>
      <c r="C60" s="17" t="str">
        <f>IF(ISERROR(JM5sc=0),"",JM5sc)</f>
        <v/>
      </c>
      <c r="D60" s="17" t="str">
        <f>IF(ISERROR(JH5sc=0),"",JH5sc)</f>
        <v/>
      </c>
      <c r="E60" s="17" t="str">
        <f>IF(ISERROR(JCO5sc=0),"",JCO5sc)</f>
        <v/>
      </c>
      <c r="F60" s="17" t="str">
        <f>IF(ISERROR(JCP5sc=0),"",JCP5sc)</f>
        <v/>
      </c>
      <c r="G60" s="17" t="str">
        <f>IF(ISERROR(JP5sc=0),"",JP5sc)</f>
        <v/>
      </c>
    </row>
    <row r="61" spans="1:7" ht="18" hidden="1" customHeight="1" outlineLevel="1" x14ac:dyDescent="0.25">
      <c r="A61" s="239"/>
      <c r="B61" s="28" t="s">
        <v>15</v>
      </c>
      <c r="C61" s="18" t="str">
        <f>IF(ISERROR(VM5sc=0),"",VM5sc)</f>
        <v/>
      </c>
      <c r="D61" s="18" t="str">
        <f>IF(ISERROR(vh5sc=0),"",vh5sc)</f>
        <v/>
      </c>
      <c r="E61" s="18" t="str">
        <f>IF(ISERROR(vco5sc=0),"",vco5sc)</f>
        <v/>
      </c>
      <c r="F61" s="18" t="str">
        <f>IF(ISERROR(vcp5sc=0),"",vcp5sc)</f>
        <v/>
      </c>
      <c r="G61" s="18" t="str">
        <f>IF(ISERROR(vp5sc=0),"",vp5sc)</f>
        <v/>
      </c>
    </row>
    <row r="62" spans="1:7" ht="18" hidden="1" customHeight="1" outlineLevel="1" x14ac:dyDescent="0.25">
      <c r="A62" s="188" t="s">
        <v>7</v>
      </c>
      <c r="B62" s="188"/>
      <c r="C62" s="25" t="e">
        <f>AVERAGE(C57:C61)</f>
        <v>#DIV/0!</v>
      </c>
      <c r="D62" s="25" t="e">
        <f>AVERAGE(D57:D61)</f>
        <v>#DIV/0!</v>
      </c>
      <c r="E62" s="25" t="e">
        <f>AVERAGE(E57:E61)</f>
        <v>#DIV/0!</v>
      </c>
      <c r="F62" s="25" t="e">
        <f>AVERAGE(F57:F61)</f>
        <v>#DIV/0!</v>
      </c>
      <c r="G62" s="26" t="e">
        <f>AVERAGE(G57:G61)</f>
        <v>#DIV/0!</v>
      </c>
    </row>
    <row r="63" spans="1:7" ht="18" hidden="1" customHeight="1" outlineLevel="1" x14ac:dyDescent="0.25">
      <c r="A63" s="238" t="s">
        <v>35</v>
      </c>
      <c r="B63" s="28" t="s">
        <v>12</v>
      </c>
      <c r="C63" s="17" t="str">
        <f>IF(ISERROR(LM5SB=0),"",LM5SB)</f>
        <v/>
      </c>
      <c r="D63" s="17" t="str">
        <f>IF(ISERROR(LH5SB=0),"",LH5SB)</f>
        <v/>
      </c>
      <c r="E63" s="17" t="str">
        <f>IF(ISERROR(LCO5SB=0),"",LCO5SB)</f>
        <v/>
      </c>
      <c r="F63" s="17" t="str">
        <f>IF(ISERROR(LCP5SB=0),"",LCP5SB)</f>
        <v/>
      </c>
      <c r="G63" s="17" t="str">
        <f>IF(ISERROR(LP5SB=0),"",LP5SB)</f>
        <v/>
      </c>
    </row>
    <row r="64" spans="1:7" ht="18" hidden="1" customHeight="1" outlineLevel="1" x14ac:dyDescent="0.25">
      <c r="A64" s="239"/>
      <c r="B64" s="28" t="s">
        <v>41</v>
      </c>
      <c r="C64" s="17" t="str">
        <f>IF(ISERROR(MaM5SB=0),"",MaM5SB)</f>
        <v/>
      </c>
      <c r="D64" s="17" t="str">
        <f>IF(ISERROR(MaH5SB=0),"",MaH5SB)</f>
        <v/>
      </c>
      <c r="E64" s="17" t="str">
        <f>IF(ISERROR(MaCO5SB=0),"",MaCO5SB)</f>
        <v/>
      </c>
      <c r="F64" s="17" t="str">
        <f>IF(ISERROR(MaCP5SB=0),"",MaCP5SB)</f>
        <v/>
      </c>
      <c r="G64" s="17" t="str">
        <f>IF(ISERROR(MaP5SB=0),"",MaP5SB)</f>
        <v/>
      </c>
    </row>
    <row r="65" spans="1:7" ht="15.75" hidden="1" outlineLevel="1" x14ac:dyDescent="0.25">
      <c r="A65" s="239"/>
      <c r="B65" s="28" t="s">
        <v>32</v>
      </c>
      <c r="C65" s="18" t="str">
        <f>IF(ISERROR(MeM5sb=0),"",MeM5sb)</f>
        <v/>
      </c>
      <c r="D65" s="18" t="str">
        <f>IF(ISERROR(MeH5sb=0),"",MeH5sb)</f>
        <v/>
      </c>
      <c r="E65" s="18" t="str">
        <f>IF(ISERROR(MeCO5sb=0),"",MeCO5sb)</f>
        <v/>
      </c>
      <c r="F65" s="18" t="str">
        <f>IF(ISERROR(MeCP5sb=0),"",MeCP5sb)</f>
        <v/>
      </c>
      <c r="G65" s="18" t="str">
        <f>IF(ISERROR(MeP5sb=0),"",MeP5sb)</f>
        <v/>
      </c>
    </row>
    <row r="66" spans="1:7" ht="15.75" hidden="1" outlineLevel="1" x14ac:dyDescent="0.25">
      <c r="A66" s="239"/>
      <c r="B66" s="28" t="s">
        <v>42</v>
      </c>
      <c r="C66" s="17" t="str">
        <f>IF(ISERROR(JM5sb=0),"",JM5sb)</f>
        <v/>
      </c>
      <c r="D66" s="17" t="str">
        <f>IF(ISERROR(JH5sb=0),"",JH5sb)</f>
        <v/>
      </c>
      <c r="E66" s="17" t="str">
        <f>IF(ISERROR(JCO5sb=0),"",JCO5sb)</f>
        <v/>
      </c>
      <c r="F66" s="17" t="str">
        <f>IF(ISERROR(JCP5sb=0),"",JCP5sb)</f>
        <v/>
      </c>
      <c r="G66" s="17" t="str">
        <f>IF(ISERROR(JP5sb=0),"",JP5sb)</f>
        <v/>
      </c>
    </row>
    <row r="67" spans="1:7" ht="15.75" hidden="1" outlineLevel="1" x14ac:dyDescent="0.25">
      <c r="A67" s="243"/>
      <c r="B67" s="28" t="s">
        <v>15</v>
      </c>
      <c r="C67" s="18" t="str">
        <f>IF(ISERROR(VM5sb=0),"",VM5sb)</f>
        <v/>
      </c>
      <c r="D67" s="18" t="str">
        <f>IF(ISERROR(vh5sb=0),"",vh5sb)</f>
        <v/>
      </c>
      <c r="E67" s="18" t="str">
        <f>IF(ISERROR(vco5sb=0),"",vco5sb)</f>
        <v/>
      </c>
      <c r="F67" s="18" t="str">
        <f>IF(ISERROR(vcp5sb=0),"",vcp5sb)</f>
        <v/>
      </c>
      <c r="G67" s="18" t="str">
        <f>IF(ISERROR(vp5sb=0),"",vp5sb)</f>
        <v/>
      </c>
    </row>
    <row r="68" spans="1:7" ht="15.75" hidden="1" outlineLevel="1" x14ac:dyDescent="0.25">
      <c r="A68" s="188" t="s">
        <v>7</v>
      </c>
      <c r="B68" s="188"/>
      <c r="C68" s="25" t="e">
        <f>AVERAGE(C63:C67)</f>
        <v>#DIV/0!</v>
      </c>
      <c r="D68" s="25" t="e">
        <f>AVERAGE(D63:D67)</f>
        <v>#DIV/0!</v>
      </c>
      <c r="E68" s="25" t="e">
        <f>AVERAGE(E63:E67)</f>
        <v>#DIV/0!</v>
      </c>
      <c r="F68" s="25" t="e">
        <f>AVERAGE(F63:F67)</f>
        <v>#DIV/0!</v>
      </c>
      <c r="G68" s="26" t="e">
        <f>AVERAGE(G63:G67)</f>
        <v>#DIV/0!</v>
      </c>
    </row>
    <row r="69" spans="1:7" ht="15.75" hidden="1" outlineLevel="1" x14ac:dyDescent="0.25">
      <c r="A69" s="238" t="s">
        <v>34</v>
      </c>
      <c r="B69" s="28" t="s">
        <v>12</v>
      </c>
      <c r="C69" s="17" t="str">
        <f>IF(ISERROR(LM5SBCP=0),"",LM5SBCP)</f>
        <v/>
      </c>
      <c r="D69" s="17" t="str">
        <f>IF(ISERROR(LH5SBCP=0),"",LH5SBCP)</f>
        <v/>
      </c>
      <c r="E69" s="17" t="str">
        <f>IF(ISERROR(LCO5SBCP=0),"",LCO5SBCP)</f>
        <v/>
      </c>
      <c r="F69" s="17" t="str">
        <f>IF(ISERROR(LCP5SBCP=0),"",LCP5SBCP)</f>
        <v/>
      </c>
      <c r="G69" s="17" t="str">
        <f>IF(ISERROR(LP5SBCP=0),"",LP5SBCP)</f>
        <v/>
      </c>
    </row>
    <row r="70" spans="1:7" ht="15.75" hidden="1" outlineLevel="1" x14ac:dyDescent="0.25">
      <c r="A70" s="239"/>
      <c r="B70" s="28" t="s">
        <v>41</v>
      </c>
      <c r="C70" s="17" t="str">
        <f>IF(ISERROR(MaM5SBCP=0),"",MaM5SBCP)</f>
        <v/>
      </c>
      <c r="D70" s="17" t="str">
        <f>IF(ISERROR(MaH5SBCP=0),"",MaH5SBCP)</f>
        <v/>
      </c>
      <c r="E70" s="17" t="str">
        <f>IF(ISERROR(MaCO5SBCP=0),"",MaCO5SBCP)</f>
        <v/>
      </c>
      <c r="F70" s="17" t="str">
        <f>IF(ISERROR(MaCP5SBCP=0),"",MaCP5SBCP)</f>
        <v/>
      </c>
      <c r="G70" s="17" t="str">
        <f>IF(ISERROR(MaP5SBCP=0),"",MaP5SBCP)</f>
        <v/>
      </c>
    </row>
    <row r="71" spans="1:7" ht="15.75" hidden="1" outlineLevel="1" x14ac:dyDescent="0.25">
      <c r="A71" s="239"/>
      <c r="B71" s="28" t="s">
        <v>32</v>
      </c>
      <c r="C71" s="18" t="str">
        <f>IF(ISERROR(MeM5sbcp=0),"",MeM5sbcp)</f>
        <v/>
      </c>
      <c r="D71" s="18" t="str">
        <f>IF(ISERROR(MeH5sbcp=0),"",MeH5sbcp)</f>
        <v/>
      </c>
      <c r="E71" s="18" t="str">
        <f>IF(ISERROR(MeCO5sbcp=0),"",MeCO5sbcp)</f>
        <v/>
      </c>
      <c r="F71" s="18" t="str">
        <f>IF(ISERROR(MeCP5sbcp=0),"",MeCP5sbcp)</f>
        <v/>
      </c>
      <c r="G71" s="18" t="str">
        <f>IF(ISERROR(MeP5sbcp=0),"",MeP5sbcp)</f>
        <v/>
      </c>
    </row>
    <row r="72" spans="1:7" ht="15.75" hidden="1" customHeight="1" outlineLevel="1" x14ac:dyDescent="0.25">
      <c r="A72" s="239"/>
      <c r="B72" s="28" t="s">
        <v>42</v>
      </c>
      <c r="C72" s="17" t="str">
        <f>IF(ISERROR(JM5sbcp=0),"",JM5sbcp)</f>
        <v/>
      </c>
      <c r="D72" s="17" t="str">
        <f>IF(ISERROR(JH5sbcp=0),"",JH5sbcp)</f>
        <v/>
      </c>
      <c r="E72" s="17" t="str">
        <f>IF(ISERROR(JCO5sbcp=0),"",JCO5sbcp)</f>
        <v/>
      </c>
      <c r="F72" s="17" t="str">
        <f>IF(ISERROR(JCP5sbcp=0),"",JCP5sbcp)</f>
        <v/>
      </c>
      <c r="G72" s="17" t="str">
        <f>IF(ISERROR(JP5sbcp=0),"",JP5sbcp)</f>
        <v/>
      </c>
    </row>
    <row r="73" spans="1:7" ht="15.75" hidden="1" outlineLevel="1" x14ac:dyDescent="0.25">
      <c r="A73" s="243"/>
      <c r="B73" s="28" t="s">
        <v>15</v>
      </c>
      <c r="C73" s="18" t="str">
        <f>IF(ISERROR(VM5sbcp=0),"",VM5sbcp)</f>
        <v/>
      </c>
      <c r="D73" s="18" t="str">
        <f>IF(ISERROR(vh5sbcp=0),"",vh5sbcp)</f>
        <v/>
      </c>
      <c r="E73" s="18" t="str">
        <f>IF(ISERROR(vco5sbcp=0),"",vco5sbcp)</f>
        <v/>
      </c>
      <c r="F73" s="18" t="str">
        <f>IF(ISERROR(vcp5sbcp=0),"",vcp5sbcp)</f>
        <v/>
      </c>
      <c r="G73" s="18" t="str">
        <f>IF(ISERROR(vp5sbcp=0),"",vp5sbcp)</f>
        <v/>
      </c>
    </row>
    <row r="74" spans="1:7" ht="15.75" hidden="1" outlineLevel="1" x14ac:dyDescent="0.25">
      <c r="A74" s="188" t="s">
        <v>7</v>
      </c>
      <c r="B74" s="188"/>
      <c r="C74" s="25" t="e">
        <f>AVERAGE(C69:C73)</f>
        <v>#DIV/0!</v>
      </c>
      <c r="D74" s="25" t="e">
        <f>AVERAGE(D69:D73)</f>
        <v>#DIV/0!</v>
      </c>
      <c r="E74" s="25" t="e">
        <f>AVERAGE(E69:E73)</f>
        <v>#DIV/0!</v>
      </c>
      <c r="F74" s="25" t="e">
        <f>AVERAGE(F69:F73)</f>
        <v>#DIV/0!</v>
      </c>
      <c r="G74" s="26" t="e">
        <f>AVERAGE(G69:G73)</f>
        <v>#DIV/0!</v>
      </c>
    </row>
    <row r="75" spans="1:7" ht="15.75" hidden="1" customHeight="1" outlineLevel="1" x14ac:dyDescent="0.25">
      <c r="A75" s="238" t="s">
        <v>28</v>
      </c>
      <c r="B75" s="28" t="s">
        <v>12</v>
      </c>
      <c r="C75" s="17" t="str">
        <f>IF(ISERROR(LM5SCH=0),"",LM5SCH)</f>
        <v/>
      </c>
      <c r="D75" s="17" t="str">
        <f>IF(ISERROR(LH5SCH=0),"",LH5SCH)</f>
        <v/>
      </c>
      <c r="E75" s="17" t="str">
        <f>IF(ISERROR(LCO5SCH=0),"",LCO5SCH)</f>
        <v/>
      </c>
      <c r="F75" s="17" t="str">
        <f>IF(ISERROR(LCP5SCH=0),"",LCP5SCH)</f>
        <v/>
      </c>
      <c r="G75" s="17" t="str">
        <f>IF(ISERROR(LP5SCH=0),"",LP5SCH)</f>
        <v/>
      </c>
    </row>
    <row r="76" spans="1:7" ht="15.75" hidden="1" outlineLevel="1" x14ac:dyDescent="0.25">
      <c r="A76" s="239"/>
      <c r="B76" s="28" t="s">
        <v>41</v>
      </c>
      <c r="C76" s="17" t="str">
        <f>IF(ISERROR(MaM5SCH=0),"",MaM5SCH)</f>
        <v/>
      </c>
      <c r="D76" s="17" t="str">
        <f>IF(ISERROR(MaH5SCH=0),"",MaH5SCH)</f>
        <v/>
      </c>
      <c r="E76" s="17" t="str">
        <f>IF(ISERROR(MaCO5SCH=0),"",MaCO5SCH)</f>
        <v/>
      </c>
      <c r="F76" s="17" t="str">
        <f>IF(ISERROR(MaCP5SCH=0),"",MaCP5SCH)</f>
        <v/>
      </c>
      <c r="G76" s="17" t="str">
        <f>IF(ISERROR(MaP5SCH=0),"",MaP5SCH)</f>
        <v/>
      </c>
    </row>
    <row r="77" spans="1:7" ht="15.75" hidden="1" outlineLevel="1" x14ac:dyDescent="0.25">
      <c r="A77" s="239"/>
      <c r="B77" s="28" t="s">
        <v>32</v>
      </c>
      <c r="C77" s="18" t="str">
        <f>IF(ISERROR(MeM5SCH=0),"",MeM5SCH)</f>
        <v/>
      </c>
      <c r="D77" s="18" t="str">
        <f>IF(ISERROR(MeH5SCH=0),"",MeH5SCH)</f>
        <v/>
      </c>
      <c r="E77" s="18" t="str">
        <f>IF(ISERROR(MeCO5SCH=0),"",MeCO5SCH)</f>
        <v/>
      </c>
      <c r="F77" s="18" t="str">
        <f>IF(ISERROR(MeCP5SCH=0),"",MeCP5SCH)</f>
        <v/>
      </c>
      <c r="G77" s="18" t="str">
        <f>IF(ISERROR(MeP5SCH=0),"",MeP5SCH)</f>
        <v/>
      </c>
    </row>
    <row r="78" spans="1:7" ht="15.75" hidden="1" customHeight="1" outlineLevel="1" x14ac:dyDescent="0.25">
      <c r="A78" s="239"/>
      <c r="B78" s="28" t="s">
        <v>42</v>
      </c>
      <c r="C78" s="17" t="str">
        <f>IF(ISERROR(JM5sch=0),"",JM5sch)</f>
        <v/>
      </c>
      <c r="D78" s="17" t="str">
        <f>IF(ISERROR(JH5sch=0),"",JH5sch)</f>
        <v/>
      </c>
      <c r="E78" s="17" t="str">
        <f>IF(ISERROR(JCO5sch=0),"",JCO5sch)</f>
        <v/>
      </c>
      <c r="F78" s="17" t="str">
        <f>IF(ISERROR(JCP5sch=0),"",JCP5sch)</f>
        <v/>
      </c>
      <c r="G78" s="17" t="str">
        <f>IF(ISERROR(JP5sch=0),"",JP5sch)</f>
        <v/>
      </c>
    </row>
    <row r="79" spans="1:7" ht="15.75" hidden="1" outlineLevel="1" x14ac:dyDescent="0.25">
      <c r="A79" s="243"/>
      <c r="B79" s="28" t="s">
        <v>15</v>
      </c>
      <c r="C79" s="18" t="str">
        <f>IF(ISERROR(VM5sch=0),"",VM5sch)</f>
        <v/>
      </c>
      <c r="D79" s="18" t="str">
        <f>IF(ISERROR(vh5sch=0),"",vh5sch)</f>
        <v/>
      </c>
      <c r="E79" s="18" t="str">
        <f>IF(ISERROR(vco5sch=0),"",vco5sch)</f>
        <v/>
      </c>
      <c r="F79" s="18" t="str">
        <f>IF(ISERROR(vcp5sch=0),"",vcp5sch)</f>
        <v/>
      </c>
      <c r="G79" s="18" t="str">
        <f>IF(ISERROR(vp5sch=0),"",vp5sch)</f>
        <v/>
      </c>
    </row>
    <row r="80" spans="1:7" ht="15.75" hidden="1" outlineLevel="1" x14ac:dyDescent="0.25">
      <c r="A80" s="188" t="s">
        <v>7</v>
      </c>
      <c r="B80" s="188"/>
      <c r="C80" s="25" t="e">
        <f>AVERAGE(C75:C79)</f>
        <v>#DIV/0!</v>
      </c>
      <c r="D80" s="25" t="e">
        <f>AVERAGE(D75:D79)</f>
        <v>#DIV/0!</v>
      </c>
      <c r="E80" s="25" t="e">
        <f>AVERAGE(E75:E79)</f>
        <v>#DIV/0!</v>
      </c>
      <c r="F80" s="25" t="e">
        <f>AVERAGE(F75:F79)</f>
        <v>#DIV/0!</v>
      </c>
      <c r="G80" s="26" t="e">
        <f>AVERAGE(G75:G79)</f>
        <v>#DIV/0!</v>
      </c>
    </row>
    <row r="81" spans="1:7" ht="15.75" hidden="1" outlineLevel="1" x14ac:dyDescent="0.25">
      <c r="A81" s="238" t="s">
        <v>31</v>
      </c>
      <c r="B81" s="28" t="s">
        <v>12</v>
      </c>
      <c r="C81" s="17" t="str">
        <f>IF(ISERROR(LM10SC=0),"",LM10SC)</f>
        <v/>
      </c>
      <c r="D81" s="17" t="str">
        <f>IF(ISERROR(LH10SC=0),"",LH10SC)</f>
        <v/>
      </c>
      <c r="E81" s="17" t="str">
        <f>IF(ISERROR(LCO10SC=0),"",LCO10SC)</f>
        <v/>
      </c>
      <c r="F81" s="17" t="str">
        <f>IF(ISERROR(LCP10SC=0),"",LCP10SC)</f>
        <v/>
      </c>
      <c r="G81" s="17" t="str">
        <f>IF(ISERROR(LP10SC=0),"",LP10SC)</f>
        <v/>
      </c>
    </row>
    <row r="82" spans="1:7" ht="15.75" hidden="1" outlineLevel="1" x14ac:dyDescent="0.25">
      <c r="A82" s="239"/>
      <c r="B82" s="28" t="s">
        <v>41</v>
      </c>
      <c r="C82" s="17" t="str">
        <f>IF(ISERROR(MaM10SC=0),"",MaM10SC)</f>
        <v/>
      </c>
      <c r="D82" s="17" t="str">
        <f>IF(ISERROR(MaH10SC=0),"",MaH10SC)</f>
        <v/>
      </c>
      <c r="E82" s="17" t="str">
        <f>IF(ISERROR(MaCO10sc=0),"",MaCO10sc)</f>
        <v/>
      </c>
      <c r="F82" s="17" t="str">
        <f>IF(ISERROR(MaCP10SC=0),"",MaCP10SC)</f>
        <v/>
      </c>
      <c r="G82" s="17" t="str">
        <f>IF(ISERROR(MaP10SC=0),"",MaP10SC)</f>
        <v/>
      </c>
    </row>
    <row r="83" spans="1:7" ht="15.75" hidden="1" outlineLevel="1" x14ac:dyDescent="0.25">
      <c r="A83" s="239"/>
      <c r="B83" s="28" t="s">
        <v>32</v>
      </c>
      <c r="C83" s="18" t="str">
        <f>IF(ISERROR(MeM10sc=0),"",MeM10sc)</f>
        <v/>
      </c>
      <c r="D83" s="18" t="str">
        <f>IF(ISERROR(MeH10SC=0),"",MeH10SC)</f>
        <v/>
      </c>
      <c r="E83" s="18" t="str">
        <f>IF(ISERROR(MeCO10SC=0),"",MeCO10SC)</f>
        <v/>
      </c>
      <c r="F83" s="18" t="str">
        <f>IF(ISERROR(MeCP10SC=0),"",MeCP10SC)</f>
        <v/>
      </c>
      <c r="G83" s="18" t="str">
        <f>IF(ISERROR(MeP10sc=0),"",MeP10sc)</f>
        <v/>
      </c>
    </row>
    <row r="84" spans="1:7" ht="15.75" hidden="1" outlineLevel="1" x14ac:dyDescent="0.25">
      <c r="A84" s="239"/>
      <c r="B84" s="28" t="s">
        <v>42</v>
      </c>
      <c r="C84" s="17" t="str">
        <f>IF(ISERROR(JM10SC=0),"",JM10SC)</f>
        <v/>
      </c>
      <c r="D84" s="17" t="str">
        <f>IF(ISERROR(JH10SC=0),"",JH10SC)</f>
        <v/>
      </c>
      <c r="E84" s="17" t="str">
        <f>IF(ISERROR(JCO10SC=0),"",JCO10SC)</f>
        <v/>
      </c>
      <c r="F84" s="17" t="str">
        <f>IF(ISERROR(JCP10SC=0),"",JCP10SC)</f>
        <v/>
      </c>
      <c r="G84" s="17" t="str">
        <f>IF(ISERROR(JP10SC=0),"",JP10SC)</f>
        <v/>
      </c>
    </row>
    <row r="85" spans="1:7" ht="15.75" hidden="1" outlineLevel="1" x14ac:dyDescent="0.25">
      <c r="A85" s="239"/>
      <c r="B85" s="28" t="s">
        <v>15</v>
      </c>
      <c r="C85" s="18" t="str">
        <f>IF(ISERROR(VM10sc=0),"",VM10sc)</f>
        <v/>
      </c>
      <c r="D85" s="18" t="str">
        <f>IF(ISERROR(vh10sc=0),"",vh10sc)</f>
        <v/>
      </c>
      <c r="E85" s="18" t="str">
        <f>IF(ISERROR(vco10sc=0),"",vco10sc)</f>
        <v/>
      </c>
      <c r="F85" s="18" t="str">
        <f>IF(ISERROR(VCP10SC=0),"",VCP10SC)</f>
        <v/>
      </c>
      <c r="G85" s="18" t="str">
        <f>IF(ISERROR(vp10sc=0),"",vp10sc)</f>
        <v/>
      </c>
    </row>
    <row r="86" spans="1:7" ht="15.75" hidden="1" outlineLevel="1" x14ac:dyDescent="0.25">
      <c r="A86" s="188" t="s">
        <v>7</v>
      </c>
      <c r="B86" s="188"/>
      <c r="C86" s="25" t="e">
        <f>AVERAGE(C81:C85)</f>
        <v>#DIV/0!</v>
      </c>
      <c r="D86" s="25" t="e">
        <f>AVERAGE(D81:D85)</f>
        <v>#DIV/0!</v>
      </c>
      <c r="E86" s="25" t="e">
        <f>AVERAGE(E81:E85)</f>
        <v>#DIV/0!</v>
      </c>
      <c r="F86" s="25" t="e">
        <f>AVERAGE(F81:F85)</f>
        <v>#DIV/0!</v>
      </c>
      <c r="G86" s="26" t="e">
        <f>AVERAGE(G81:G85)</f>
        <v>#DIV/0!</v>
      </c>
    </row>
    <row r="87" spans="1:7" ht="15.75" hidden="1" customHeight="1" outlineLevel="1" x14ac:dyDescent="0.25">
      <c r="A87" s="238" t="s">
        <v>44</v>
      </c>
      <c r="B87" s="28" t="s">
        <v>12</v>
      </c>
      <c r="C87" s="17" t="str">
        <f>IF(ISERROR(LM10SB=0),"",LM10SB)</f>
        <v/>
      </c>
      <c r="D87" s="17" t="str">
        <f>IF(ISERROR(LH10SB=0),"",LH10SB)</f>
        <v/>
      </c>
      <c r="E87" s="17">
        <f>IF(ISERROR(LCO10SB=0),"",LCO10SB)</f>
        <v>0</v>
      </c>
      <c r="F87" s="17" t="str">
        <f>IF(ISERROR(LCP10sb=0),"",LCP10sb)</f>
        <v/>
      </c>
      <c r="G87" s="17">
        <f>IF(ISERROR(LP10SB=0),"",LP10SB)</f>
        <v>0</v>
      </c>
    </row>
    <row r="88" spans="1:7" ht="15.75" hidden="1" customHeight="1" outlineLevel="1" x14ac:dyDescent="0.25">
      <c r="A88" s="239"/>
      <c r="B88" s="28" t="s">
        <v>41</v>
      </c>
      <c r="C88" s="17" t="str">
        <f>IF(ISERROR(MaM10SB=0),"",MaM10SB)</f>
        <v/>
      </c>
      <c r="D88" s="17" t="str">
        <f>IF(ISERROR(MaH10SB=0),"",MaH10SB)</f>
        <v/>
      </c>
      <c r="E88" s="17" t="str">
        <f>IF(ISERROR(MaCO10SB=0),"",MaCO10SB)</f>
        <v/>
      </c>
      <c r="F88" s="17" t="str">
        <f>IF(ISERROR(MaCP10SB=0),"",MaCP10SB)</f>
        <v/>
      </c>
      <c r="G88" s="17" t="str">
        <f>IF(ISERROR(MaP10SB=0),"",MaP10SB)</f>
        <v/>
      </c>
    </row>
    <row r="89" spans="1:7" ht="15.75" hidden="1" customHeight="1" outlineLevel="1" x14ac:dyDescent="0.25">
      <c r="A89" s="239"/>
      <c r="B89" s="28" t="s">
        <v>32</v>
      </c>
      <c r="C89" s="18" t="str">
        <f>IF(ISERROR(MeM10sb=0),"",MeM10sb)</f>
        <v/>
      </c>
      <c r="D89" s="18" t="str">
        <f>IF(ISERROR(MeH10sb=0),"",MeH10sb)</f>
        <v/>
      </c>
      <c r="E89" s="18" t="str">
        <f>IF(ISERROR(MeCO10sb=0),"",MeCO10sb)</f>
        <v/>
      </c>
      <c r="F89" s="18" t="str">
        <f>IF(ISERROR(MeCP10sb=0),"",MeCP10sb)</f>
        <v/>
      </c>
      <c r="G89" s="18" t="str">
        <f>IF(ISERROR(MeP10sb=0),"",MeP10sb)</f>
        <v/>
      </c>
    </row>
    <row r="90" spans="1:7" ht="15.75" hidden="1" customHeight="1" outlineLevel="1" x14ac:dyDescent="0.25">
      <c r="A90" s="239"/>
      <c r="B90" s="28" t="s">
        <v>42</v>
      </c>
      <c r="C90" s="17" t="str">
        <f>IF(ISERROR(JM10sb=0),"",JM10sb)</f>
        <v/>
      </c>
      <c r="D90" s="17" t="str">
        <f>IF(ISERROR(JH10sb=0),"",JH10sb)</f>
        <v/>
      </c>
      <c r="E90" s="17" t="str">
        <f>IF(ISERROR(JCO10sb=0),"",JCO10sb)</f>
        <v/>
      </c>
      <c r="F90" s="17" t="str">
        <f>IF(ISERROR(JCP10sb=0),"",JCP10sb)</f>
        <v/>
      </c>
      <c r="G90" s="17" t="str">
        <f>IF(ISERROR(JP10sb=0),"",JP10sb)</f>
        <v/>
      </c>
    </row>
    <row r="91" spans="1:7" ht="15.75" hidden="1" outlineLevel="1" x14ac:dyDescent="0.25">
      <c r="A91" s="239"/>
      <c r="B91" s="28" t="s">
        <v>15</v>
      </c>
      <c r="C91" s="18" t="str">
        <f>IF(ISERROR(VM10sb=0),"",VM10sb)</f>
        <v/>
      </c>
      <c r="D91" s="18" t="str">
        <f>IF(ISERROR(vh10sb=0),"",vh10sb)</f>
        <v/>
      </c>
      <c r="E91" s="18" t="str">
        <f>IF(ISERROR(vco10sb=0),"",vco10sb)</f>
        <v/>
      </c>
      <c r="F91" s="18" t="str">
        <f>IF(ISERROR(vcp10sb=0),"",vcp10sb)</f>
        <v/>
      </c>
      <c r="G91" s="18" t="str">
        <f>IF(ISERROR(vp10sb=0),"",vp10sb)</f>
        <v/>
      </c>
    </row>
    <row r="92" spans="1:7" ht="15.75" hidden="1" outlineLevel="1" x14ac:dyDescent="0.25">
      <c r="A92" s="188" t="s">
        <v>7</v>
      </c>
      <c r="B92" s="188"/>
      <c r="C92" s="25" t="e">
        <f>AVERAGE(C87:C91)</f>
        <v>#DIV/0!</v>
      </c>
      <c r="D92" s="25" t="e">
        <f>AVERAGE(D87:D91)</f>
        <v>#DIV/0!</v>
      </c>
      <c r="E92" s="25">
        <f>AVERAGE(E87:E91)</f>
        <v>0</v>
      </c>
      <c r="F92" s="25" t="e">
        <f>AVERAGE(F87:F91)</f>
        <v>#DIV/0!</v>
      </c>
      <c r="G92" s="26">
        <f>AVERAGE(G87:G91)</f>
        <v>0</v>
      </c>
    </row>
    <row r="93" spans="1:7" ht="15.75" hidden="1" customHeight="1" outlineLevel="1" collapsed="1" x14ac:dyDescent="0.25">
      <c r="A93" s="238" t="s">
        <v>36</v>
      </c>
      <c r="B93" s="28" t="s">
        <v>12</v>
      </c>
      <c r="C93" s="17" t="str">
        <f>IF(ISERROR(LM10sch=0),"",LM10sch)</f>
        <v/>
      </c>
      <c r="D93" s="17" t="str">
        <f>IF(ISERROR(LH10sch=0),"",LH10sch)</f>
        <v/>
      </c>
      <c r="E93" s="17" t="str">
        <f>IF(ISERROR(LCO10sch=0),"",LCO10sch)</f>
        <v/>
      </c>
      <c r="F93" s="17" t="str">
        <f>IF(ISERROR(LCP10sch=0),"",LCP10sch)</f>
        <v/>
      </c>
      <c r="G93" s="17" t="str">
        <f>IF(ISERROR(LP10sch=0),"",LP10sch)</f>
        <v/>
      </c>
    </row>
    <row r="94" spans="1:7" ht="15.75" hidden="1" customHeight="1" outlineLevel="1" x14ac:dyDescent="0.25">
      <c r="A94" s="239"/>
      <c r="B94" s="28" t="s">
        <v>41</v>
      </c>
      <c r="C94" s="17" t="str">
        <f>IF(ISERROR(MaM10SCH=0),"",MaM10SCH)</f>
        <v/>
      </c>
      <c r="D94" s="17" t="str">
        <f>IF(ISERROR(MaH10SCH=0),"",MaH10SCH)</f>
        <v/>
      </c>
      <c r="E94" s="17" t="str">
        <f>IF(ISERROR(MaCO10SCH=0),"",MaCO10SCH)</f>
        <v/>
      </c>
      <c r="F94" s="17" t="str">
        <f>IF(ISERROR(MaCP10SCH=0),"",MaCP10SCH)</f>
        <v/>
      </c>
      <c r="G94" s="17" t="str">
        <f>IF(ISERROR(MaP10SCH=0),"",MaP10SCH)</f>
        <v/>
      </c>
    </row>
    <row r="95" spans="1:7" ht="15.75" hidden="1" customHeight="1" outlineLevel="1" x14ac:dyDescent="0.25">
      <c r="A95" s="239"/>
      <c r="B95" s="28" t="s">
        <v>32</v>
      </c>
      <c r="C95" s="18" t="str">
        <f>IF(ISERROR(MeM10sch=0),"",MeM10sch)</f>
        <v/>
      </c>
      <c r="D95" s="18" t="str">
        <f>IF(ISERROR(MeH10sch=0),"",MeH10sch)</f>
        <v/>
      </c>
      <c r="E95" s="18" t="str">
        <f>IF(ISERROR(MeCO10sch=0),"",MeCO10sch)</f>
        <v/>
      </c>
      <c r="F95" s="18" t="str">
        <f>IF(ISERROR(MeCP10sch=0),"",MeCP10sch)</f>
        <v/>
      </c>
      <c r="G95" s="18" t="str">
        <f>IF(ISERROR(MeP10sch=0),"",MeP10sch)</f>
        <v/>
      </c>
    </row>
    <row r="96" spans="1:7" ht="15.75" hidden="1" customHeight="1" outlineLevel="1" x14ac:dyDescent="0.25">
      <c r="A96" s="239"/>
      <c r="B96" s="28" t="s">
        <v>42</v>
      </c>
      <c r="C96" s="17" t="str">
        <f>IF(ISERROR(JM10SCH=0),"",JM10SCH)</f>
        <v/>
      </c>
      <c r="D96" s="17" t="str">
        <f>IF(ISERROR(JH10SCH=0),"",JH10SCH)</f>
        <v/>
      </c>
      <c r="E96" s="17" t="str">
        <f>IF(ISERROR(JCO10SCH=0),"",JCO10SCH)</f>
        <v/>
      </c>
      <c r="F96" s="17" t="str">
        <f>IF(ISERROR(JCP10SCH=0),"",JCP10SCH)</f>
        <v/>
      </c>
      <c r="G96" s="17" t="str">
        <f>IF(ISERROR(JP10SCH=0),"",JP10SCH)</f>
        <v/>
      </c>
    </row>
    <row r="97" spans="1:7" ht="15.75" hidden="1" outlineLevel="1" x14ac:dyDescent="0.25">
      <c r="A97" s="239"/>
      <c r="B97" s="28" t="s">
        <v>15</v>
      </c>
      <c r="C97" s="18" t="str">
        <f>IF(ISERROR(VM10Sch=0),"",VM10Sch)</f>
        <v/>
      </c>
      <c r="D97" s="18" t="str">
        <f>IF(ISERROR(VH10SCH=0),"",VH10SCH)</f>
        <v/>
      </c>
      <c r="E97" s="18" t="str">
        <f>IF(ISERROR(VCo10SCh=0),"",VCo10SCh)</f>
        <v/>
      </c>
      <c r="F97" s="18" t="str">
        <f>IF(ISERROR(VCP10SCH=0),"",VCP10SCH)</f>
        <v/>
      </c>
      <c r="G97" s="18" t="str">
        <f>IF(ISERROR(VP10SCH=0),"",VP10SCH)</f>
        <v/>
      </c>
    </row>
    <row r="98" spans="1:7" ht="15.75" hidden="1" outlineLevel="1" x14ac:dyDescent="0.25">
      <c r="A98" s="188" t="s">
        <v>7</v>
      </c>
      <c r="B98" s="188"/>
      <c r="C98" s="25" t="e">
        <f>AVERAGE(C93:C97)</f>
        <v>#DIV/0!</v>
      </c>
      <c r="D98" s="25" t="e">
        <f>AVERAGE(D93:D97)</f>
        <v>#DIV/0!</v>
      </c>
      <c r="E98" s="25" t="e">
        <f>AVERAGE(E93:E97)</f>
        <v>#DIV/0!</v>
      </c>
      <c r="F98" s="25" t="e">
        <f>AVERAGE(F93:F97)</f>
        <v>#DIV/0!</v>
      </c>
      <c r="G98" s="26" t="e">
        <f>AVERAGE(G93:G97)</f>
        <v>#DIV/0!</v>
      </c>
    </row>
    <row r="99" spans="1:7" ht="15.75" hidden="1" outlineLevel="1" x14ac:dyDescent="0.25">
      <c r="A99" s="238" t="s">
        <v>23</v>
      </c>
      <c r="B99" s="28" t="s">
        <v>12</v>
      </c>
      <c r="C99" s="17" t="str">
        <f>IF(ISERROR(LM15SC=0),"",LM15SC)</f>
        <v/>
      </c>
      <c r="D99" s="17" t="str">
        <f>IF(ISERROR(LH15SC=0),"",LH15SC)</f>
        <v/>
      </c>
      <c r="E99" s="17" t="str">
        <f>IF(ISERROR(LCO15SC=0),"",LCO15SC)</f>
        <v/>
      </c>
      <c r="F99" s="17" t="str">
        <f>IF(ISERROR(LCP15SC=0),"",LCP15SC)</f>
        <v/>
      </c>
      <c r="G99" s="17" t="str">
        <f>IF(ISERROR(LP15SC=0),"",LP15SC)</f>
        <v/>
      </c>
    </row>
    <row r="100" spans="1:7" ht="15.75" hidden="1" outlineLevel="1" x14ac:dyDescent="0.25">
      <c r="A100" s="239"/>
      <c r="B100" s="28" t="s">
        <v>41</v>
      </c>
      <c r="C100" s="17" t="str">
        <f>IF(ISERROR(MaM15SC=0),"",MaM15SC)</f>
        <v/>
      </c>
      <c r="D100" s="17" t="str">
        <f>IF(ISERROR(MaH15SC=0),"",MaH15SC)</f>
        <v/>
      </c>
      <c r="E100" s="17" t="str">
        <f>IF(ISERROR(MaCO15SC=0),"",MaCO15SC)</f>
        <v/>
      </c>
      <c r="F100" s="17" t="str">
        <f>IF(ISERROR(MaCP15SC=0),"",MaCP15SC)</f>
        <v/>
      </c>
      <c r="G100" s="17" t="str">
        <f>IF(ISERROR(MaP15SC=0),"",MaP15SC)</f>
        <v/>
      </c>
    </row>
    <row r="101" spans="1:7" ht="15.75" hidden="1" outlineLevel="1" x14ac:dyDescent="0.25">
      <c r="A101" s="239"/>
      <c r="B101" s="28" t="s">
        <v>32</v>
      </c>
      <c r="C101" s="18" t="str">
        <f>IF(ISERROR(MeM15SC=0),"",MeM15SC)</f>
        <v/>
      </c>
      <c r="D101" s="18" t="str">
        <f>IF(ISERROR(MeH15SC=0),"",MeH15SC)</f>
        <v/>
      </c>
      <c r="E101" s="18" t="str">
        <f>IF(ISERROR(MeCO15SC=0),"",MeCO15SC)</f>
        <v/>
      </c>
      <c r="F101" s="18" t="str">
        <f>IF(ISERROR(MeCP15SC=0),"",MeCP15SC)</f>
        <v/>
      </c>
      <c r="G101" s="18" t="str">
        <f>IF(ISERROR(MeP15sc=0),"",MeP15sc)</f>
        <v/>
      </c>
    </row>
    <row r="102" spans="1:7" ht="15.75" hidden="1" outlineLevel="1" x14ac:dyDescent="0.25">
      <c r="A102" s="239"/>
      <c r="B102" s="28" t="s">
        <v>42</v>
      </c>
      <c r="C102" s="17" t="str">
        <f>IF(ISERROR(JM15SC=0),"",JM15SC)</f>
        <v/>
      </c>
      <c r="D102" s="17" t="str">
        <f>IF(ISERROR(JH15SC=0),"",JH15SC)</f>
        <v/>
      </c>
      <c r="E102" s="17" t="str">
        <f>IF(ISERROR(JCO15SC=0),"",JCO15SC)</f>
        <v/>
      </c>
      <c r="F102" s="17" t="str">
        <f>IF(ISERROR(JCP15sc=0),"",JCP15sc)</f>
        <v/>
      </c>
      <c r="G102" s="17" t="str">
        <f>IF(ISERROR(JP15SC=0),"",JP15SC)</f>
        <v/>
      </c>
    </row>
    <row r="103" spans="1:7" ht="15.75" hidden="1" outlineLevel="1" x14ac:dyDescent="0.25">
      <c r="A103" s="239"/>
      <c r="B103" s="28" t="s">
        <v>15</v>
      </c>
      <c r="C103" s="18" t="str">
        <f>IF(ISERROR(VM15SC=0),"",VM15SC)</f>
        <v/>
      </c>
      <c r="D103" s="18" t="str">
        <f>IF(ISERROR(VH15Sc=0),"",VH15Sc)</f>
        <v/>
      </c>
      <c r="E103" s="18" t="str">
        <f>IF(ISERROR(VCO15SC=0),"",VCO15SC)</f>
        <v/>
      </c>
      <c r="F103" s="18" t="str">
        <f>IF(ISERROR(VCP15SC=0),"",VCP15SC)</f>
        <v/>
      </c>
      <c r="G103" s="18" t="str">
        <f>IF(ISERROR(VP15SC=0),"",VP15SC)</f>
        <v/>
      </c>
    </row>
    <row r="104" spans="1:7" ht="15.75" hidden="1" outlineLevel="1" x14ac:dyDescent="0.25">
      <c r="A104" s="188" t="s">
        <v>7</v>
      </c>
      <c r="B104" s="188"/>
      <c r="C104" s="25" t="e">
        <f>AVERAGE(C99:C103)</f>
        <v>#DIV/0!</v>
      </c>
      <c r="D104" s="25" t="e">
        <f>AVERAGE(D99:D103)</f>
        <v>#DIV/0!</v>
      </c>
      <c r="E104" s="25" t="e">
        <f>AVERAGE(E99:E103)</f>
        <v>#DIV/0!</v>
      </c>
      <c r="F104" s="25" t="e">
        <f>AVERAGE(F99:F103)</f>
        <v>#DIV/0!</v>
      </c>
      <c r="G104" s="26" t="e">
        <f>AVERAGE(G99:G103)</f>
        <v>#DIV/0!</v>
      </c>
    </row>
    <row r="105" spans="1:7" ht="15.75" customHeight="1" collapsed="1" x14ac:dyDescent="0.25">
      <c r="A105" s="238" t="s">
        <v>33</v>
      </c>
      <c r="B105" s="28" t="s">
        <v>12</v>
      </c>
      <c r="C105" s="17">
        <f>IF(ISERROR(LM15SB=0),"",LM15SB)</f>
        <v>9.4813337326049805</v>
      </c>
      <c r="D105" s="17">
        <f>IF(ISERROR(LH15SB=0),"",LH15SB)</f>
        <v>69.782722473144531</v>
      </c>
      <c r="E105" s="17">
        <f>IF(ISERROR(LCO15SB=0),"",LCO15SB)</f>
        <v>2.4130229949951172</v>
      </c>
      <c r="F105" s="17">
        <f>IF(ISERROR(LCP15SB=0),"",LCP15SB)</f>
        <v>11.189231872558594</v>
      </c>
      <c r="G105" s="17">
        <f>IF(ISERROR(LP15SB=0),"",LP15SB)</f>
        <v>21.565584182739258</v>
      </c>
    </row>
    <row r="106" spans="1:7" ht="15.75" hidden="1" customHeight="1" outlineLevel="1" x14ac:dyDescent="0.25">
      <c r="A106" s="239"/>
      <c r="B106" s="28" t="s">
        <v>41</v>
      </c>
      <c r="C106" s="17" t="str">
        <f>IF(ISERROR(MaM15SB=0),"",MaM15SB)</f>
        <v/>
      </c>
      <c r="D106" s="17" t="str">
        <f>IF(ISERROR(MaH15SB=0),"",MaH15SB)</f>
        <v/>
      </c>
      <c r="E106" s="17" t="str">
        <f>IF(ISERROR(MaCO15SB=0),"",MaCO15SB)</f>
        <v/>
      </c>
      <c r="F106" s="17" t="str">
        <f>IF(ISERROR(MaCP15SB=0),"",MaCP15SB)</f>
        <v/>
      </c>
      <c r="G106" s="17" t="str">
        <f>IF(ISERROR(MaP15SB=0),"",MaP15SB)</f>
        <v/>
      </c>
    </row>
    <row r="107" spans="1:7" ht="15.75" hidden="1" customHeight="1" outlineLevel="1" x14ac:dyDescent="0.25">
      <c r="A107" s="239"/>
      <c r="B107" s="28" t="s">
        <v>32</v>
      </c>
      <c r="C107" s="18" t="str">
        <f>IF(ISERROR(MeM15sb=0),"",MeM15sb)</f>
        <v/>
      </c>
      <c r="D107" s="18" t="str">
        <f>IF(ISERROR(MeH15sb=0),"",MeH15sb)</f>
        <v/>
      </c>
      <c r="E107" s="18" t="str">
        <f>IF(ISERROR(MeCO15sb=0),"",MeCO15sb)</f>
        <v/>
      </c>
      <c r="F107" s="18" t="str">
        <f>IF(ISERROR(MeCP15sb=0),"",MeCP15sb)</f>
        <v/>
      </c>
      <c r="G107" s="18" t="str">
        <f>IF(ISERROR(MeP15sb=0),"",MeP15sb)</f>
        <v/>
      </c>
    </row>
    <row r="108" spans="1:7" ht="15.75" hidden="1" customHeight="1" outlineLevel="1" x14ac:dyDescent="0.25">
      <c r="A108" s="239"/>
      <c r="B108" s="28" t="s">
        <v>42</v>
      </c>
      <c r="C108" s="17" t="str">
        <f>IF(ISERROR(JM15SB=0),"",JM15SB)</f>
        <v/>
      </c>
      <c r="D108" s="17" t="str">
        <f>IF(ISERROR(JH15SB=0),"",JH15SB)</f>
        <v/>
      </c>
      <c r="E108" s="17" t="str">
        <f>IF(ISERROR(JCO15SB=0),"",JCO15SB)</f>
        <v/>
      </c>
      <c r="F108" s="17" t="str">
        <f>IF(ISERROR(JCP15SB=0),"",JCP15SB)</f>
        <v/>
      </c>
      <c r="G108" s="17" t="str">
        <f>IF(ISERROR(JP15SB=0),"",JP15SB)</f>
        <v/>
      </c>
    </row>
    <row r="109" spans="1:7" ht="15.75" hidden="1" outlineLevel="1" x14ac:dyDescent="0.25">
      <c r="A109" s="239"/>
      <c r="B109" s="28" t="s">
        <v>15</v>
      </c>
      <c r="C109" s="18" t="str">
        <f>IF(ISERROR(VM15sb=0),"",VM15sb)</f>
        <v/>
      </c>
      <c r="D109" s="18" t="str">
        <f>IF(ISERROR(vh15sb=0),"",vh15sb)</f>
        <v/>
      </c>
      <c r="E109" s="18" t="str">
        <f>IF(ISERROR(vco15sb=0),"",vco15sb)</f>
        <v/>
      </c>
      <c r="F109" s="18" t="str">
        <f>IF(ISERROR(vcp15sb=0),"",vcp15sb)</f>
        <v/>
      </c>
      <c r="G109" s="18" t="str">
        <f>IF(ISERROR(vp15sb=0),"",vp15sb)</f>
        <v/>
      </c>
    </row>
    <row r="110" spans="1:7" ht="15.75" collapsed="1" x14ac:dyDescent="0.25">
      <c r="A110" s="188" t="s">
        <v>7</v>
      </c>
      <c r="B110" s="188"/>
      <c r="C110" s="25">
        <f>AVERAGE(C105:C109)</f>
        <v>9.4813337326049805</v>
      </c>
      <c r="D110" s="25">
        <f>AVERAGE(D105:D109)</f>
        <v>69.782722473144531</v>
      </c>
      <c r="E110" s="25">
        <f>AVERAGE(E105:E109)</f>
        <v>2.4130229949951172</v>
      </c>
      <c r="F110" s="25">
        <f>AVERAGE(F105:F109)</f>
        <v>11.189231872558594</v>
      </c>
      <c r="G110" s="25">
        <f>AVERAGE(G105:G109)</f>
        <v>21.565584182739258</v>
      </c>
    </row>
    <row r="111" spans="1:7" ht="15.75" hidden="1" customHeight="1" outlineLevel="1" x14ac:dyDescent="0.25">
      <c r="A111" s="238" t="s">
        <v>37</v>
      </c>
      <c r="B111" s="28" t="s">
        <v>12</v>
      </c>
      <c r="C111" s="17" t="str">
        <f>IF(ISERROR(LM15SBCP=0),"",LM15SBCP)</f>
        <v/>
      </c>
      <c r="D111" s="17" t="str">
        <f>IF(ISERROR(LH15SBCP=0),"",LH15SBCP)</f>
        <v/>
      </c>
      <c r="E111" s="17" t="str">
        <f>IF(ISERROR(LCO15SBCP=0),"",LCO15SBCP)</f>
        <v/>
      </c>
      <c r="F111" s="17" t="str">
        <f>IF(ISERROR(LCP15SBCP=0),"",LCP15SBCP)</f>
        <v/>
      </c>
      <c r="G111" s="17" t="str">
        <f>IF(ISERROR(LP15SBCP=0),"",LP15SBCP)</f>
        <v/>
      </c>
    </row>
    <row r="112" spans="1:7" ht="15.75" hidden="1" customHeight="1" outlineLevel="1" x14ac:dyDescent="0.25">
      <c r="A112" s="239"/>
      <c r="B112" s="28" t="s">
        <v>41</v>
      </c>
      <c r="C112" s="17" t="str">
        <f>IF(ISERROR(MaM15SBCP=0),"",MaM15SBCP)</f>
        <v/>
      </c>
      <c r="D112" s="17" t="str">
        <f>IF(ISERROR(MaH15SBCP=0),"",MaH15SBCP)</f>
        <v/>
      </c>
      <c r="E112" s="17" t="str">
        <f>IF(ISERROR(MaCO15SBCP=0),"",MaCO15SBCP)</f>
        <v/>
      </c>
      <c r="F112" s="17" t="str">
        <f>IF(ISERROR(MaCP15SBCP=0),"",MaCP15SBCP)</f>
        <v/>
      </c>
      <c r="G112" s="17" t="str">
        <f>IF(ISERROR(MaP15SBCP=0),"",MaP15SBCP)</f>
        <v/>
      </c>
    </row>
    <row r="113" spans="1:7" ht="15.75" hidden="1" customHeight="1" outlineLevel="1" x14ac:dyDescent="0.25">
      <c r="A113" s="239"/>
      <c r="B113" s="28" t="s">
        <v>32</v>
      </c>
      <c r="C113" s="18" t="str">
        <f>IF(ISERROR(MeM15sbcp=0),"",MeM15sbcp)</f>
        <v/>
      </c>
      <c r="D113" s="18" t="str">
        <f>IF(ISERROR(MeH15sbcp=0),"",MeH15sbcp)</f>
        <v/>
      </c>
      <c r="E113" s="18" t="str">
        <f>IF(ISERROR(MeCO15sbcp=0),"",MeCO15sbcp)</f>
        <v/>
      </c>
      <c r="F113" s="18" t="str">
        <f>IF(ISERROR(MeCP15sbcp=0),"",MeCP15sbcp)</f>
        <v/>
      </c>
      <c r="G113" s="18" t="str">
        <f>IF(ISERROR(MeP15sbcp=0),"",MeP15sbcp)</f>
        <v/>
      </c>
    </row>
    <row r="114" spans="1:7" ht="15.75" hidden="1" customHeight="1" outlineLevel="1" x14ac:dyDescent="0.25">
      <c r="A114" s="239"/>
      <c r="B114" s="28" t="s">
        <v>42</v>
      </c>
      <c r="C114" s="17" t="str">
        <f>IF(ISERROR(JM15sbcp=0),"",JM15sbcp)</f>
        <v/>
      </c>
      <c r="D114" s="17" t="str">
        <f>IF(ISERROR(JH15sbcp=0),"",JH15sbcp)</f>
        <v/>
      </c>
      <c r="E114" s="17" t="str">
        <f>IF(ISERROR(JCO15sbcp=0),"",JCO15sbcp)</f>
        <v/>
      </c>
      <c r="F114" s="17" t="str">
        <f>IF(ISERROR(JCP15sbcp=0),"",JCP15sbcp)</f>
        <v/>
      </c>
      <c r="G114" s="17" t="str">
        <f>IF(ISERROR(JP15sbcp=0),"",JP15sbcp)</f>
        <v/>
      </c>
    </row>
    <row r="115" spans="1:7" ht="15.75" hidden="1" outlineLevel="1" x14ac:dyDescent="0.25">
      <c r="A115" s="239"/>
      <c r="B115" s="28" t="s">
        <v>15</v>
      </c>
      <c r="C115" s="18" t="str">
        <f>IF(ISERROR(VM15sbcp=0),"",VM15sbcp)</f>
        <v/>
      </c>
      <c r="D115" s="18" t="str">
        <f>IF(ISERROR(vh15sbcp=0),"",vh15sbcp)</f>
        <v/>
      </c>
      <c r="E115" s="18" t="str">
        <f>IF(ISERROR(vco15sbcp=0),"",vco15sbcp)</f>
        <v/>
      </c>
      <c r="F115" s="18" t="str">
        <f>IF(ISERROR(vcp15sbcp=0),"",vcp15sbcp)</f>
        <v/>
      </c>
      <c r="G115" s="18" t="str">
        <f>IF(ISERROR(vp15sbcp=0),"",vp15sbcp)</f>
        <v/>
      </c>
    </row>
    <row r="116" spans="1:7" ht="15.75" hidden="1" outlineLevel="1" x14ac:dyDescent="0.25">
      <c r="A116" s="188" t="s">
        <v>7</v>
      </c>
      <c r="B116" s="188"/>
      <c r="C116" s="25" t="e">
        <f>AVERAGE(C111:C115)</f>
        <v>#DIV/0!</v>
      </c>
      <c r="D116" s="25" t="e">
        <f>AVERAGE(D111:D115)</f>
        <v>#DIV/0!</v>
      </c>
      <c r="E116" s="25" t="e">
        <f>AVERAGE(E111:E115)</f>
        <v>#DIV/0!</v>
      </c>
      <c r="F116" s="25" t="e">
        <f>AVERAGE(F111:F115)</f>
        <v>#DIV/0!</v>
      </c>
      <c r="G116" s="26" t="e">
        <f>AVERAGE(G111:G115)</f>
        <v>#DIV/0!</v>
      </c>
    </row>
    <row r="117" spans="1:7" ht="15.75" hidden="1" customHeight="1" outlineLevel="1" x14ac:dyDescent="0.25">
      <c r="A117" s="238" t="s">
        <v>27</v>
      </c>
      <c r="B117" s="28" t="s">
        <v>12</v>
      </c>
      <c r="C117" s="17" t="str">
        <f>IF(ISERROR(LM15SCH=0),"",LM15SCH)</f>
        <v/>
      </c>
      <c r="D117" s="17" t="str">
        <f>IF(ISERROR(LH15SCH=0),"",LH15SCH)</f>
        <v/>
      </c>
      <c r="E117" s="17" t="str">
        <f>IF(ISERROR(LCO15SCH=0),"",LCO15SCH)</f>
        <v/>
      </c>
      <c r="F117" s="17" t="str">
        <f>IF(ISERROR(LCP15SCH=0),"",LCP15SCH)</f>
        <v/>
      </c>
      <c r="G117" s="17" t="str">
        <f>IF(ISERROR(LP15SCH=0),"",LP15SCH)</f>
        <v/>
      </c>
    </row>
    <row r="118" spans="1:7" ht="15.75" hidden="1" outlineLevel="1" x14ac:dyDescent="0.25">
      <c r="A118" s="239"/>
      <c r="B118" s="28" t="s">
        <v>41</v>
      </c>
      <c r="C118" s="17" t="str">
        <f>IF(ISERROR(MaM15SCH=0),"",MaM15SCH)</f>
        <v/>
      </c>
      <c r="D118" s="17" t="str">
        <f>IF(ISERROR(MaH15SCH=0),"",MaH15SCH)</f>
        <v/>
      </c>
      <c r="E118" s="17" t="str">
        <f>IF(ISERROR(MaCO15SCH=0),"",MaCO15SCH)</f>
        <v/>
      </c>
      <c r="F118" s="17" t="str">
        <f>IF(ISERROR(MaCP15SCH=0),"",MaCP15SCH)</f>
        <v/>
      </c>
      <c r="G118" s="17" t="str">
        <f>IF(ISERROR(MaP15SCH=0),"",MaP15SCH)</f>
        <v/>
      </c>
    </row>
    <row r="119" spans="1:7" ht="15.75" hidden="1" outlineLevel="1" x14ac:dyDescent="0.25">
      <c r="A119" s="239"/>
      <c r="B119" s="28" t="s">
        <v>32</v>
      </c>
      <c r="C119" s="18" t="str">
        <f>IF(ISERROR(MeM15sch=0),"",MeM15sch)</f>
        <v/>
      </c>
      <c r="D119" s="18" t="str">
        <f>IF(ISERROR(MeH15sch=0),"",MeH15sch)</f>
        <v/>
      </c>
      <c r="E119" s="18" t="str">
        <f>IF(ISERROR(MeCO15sch=0),"",MeCO15sch)</f>
        <v/>
      </c>
      <c r="F119" s="18" t="str">
        <f>IF(ISERROR(MeCP15sch=0),"",MeCP15sch)</f>
        <v/>
      </c>
      <c r="G119" s="18" t="str">
        <f>IF(ISERROR(MeP15sch=0),"",MeP15sch)</f>
        <v/>
      </c>
    </row>
    <row r="120" spans="1:7" ht="15.75" hidden="1" outlineLevel="1" x14ac:dyDescent="0.25">
      <c r="A120" s="239"/>
      <c r="B120" s="28" t="s">
        <v>42</v>
      </c>
      <c r="C120" s="17" t="str">
        <f>IF(ISERROR(JM15SCH=0),"",JM15SCH)</f>
        <v/>
      </c>
      <c r="D120" s="17" t="str">
        <f>IF(ISERROR(JH15SCH=0),"",JH15SCH)</f>
        <v/>
      </c>
      <c r="E120" s="17" t="str">
        <f>IF(ISERROR(JCO15SCH=0),"",JCO15SCH)</f>
        <v/>
      </c>
      <c r="F120" s="17" t="str">
        <f>IF(ISERROR(JCP15SCH=0),"",JCP15SCH)</f>
        <v/>
      </c>
      <c r="G120" s="17" t="str">
        <f>IF(ISERROR(JP15SCH=0),"",JP15SCH)</f>
        <v/>
      </c>
    </row>
    <row r="121" spans="1:7" ht="15.75" hidden="1" outlineLevel="1" x14ac:dyDescent="0.25">
      <c r="A121" s="243"/>
      <c r="B121" s="28" t="s">
        <v>15</v>
      </c>
      <c r="C121" s="18" t="str">
        <f>IF(ISERROR(VM15sch=0),"",VM15sch)</f>
        <v/>
      </c>
      <c r="D121" s="18" t="str">
        <f>IF(ISERROR(vh15sch=0),"",vh15sch)</f>
        <v/>
      </c>
      <c r="E121" s="18" t="str">
        <f>IF(ISERROR(vco15sch=0),"",vco15sch)</f>
        <v/>
      </c>
      <c r="F121" s="18" t="str">
        <f>IF(ISERROR(vcp15sch=0),"",vcp15sch)</f>
        <v/>
      </c>
      <c r="G121" s="18" t="str">
        <f>IF(ISERROR(vp15sch=0),"",vp15sch)</f>
        <v/>
      </c>
    </row>
    <row r="122" spans="1:7" ht="15.75" hidden="1" outlineLevel="1" x14ac:dyDescent="0.25">
      <c r="A122" s="188" t="s">
        <v>7</v>
      </c>
      <c r="B122" s="188"/>
      <c r="C122" s="25" t="e">
        <f>AVERAGE(C117:C121)</f>
        <v>#DIV/0!</v>
      </c>
      <c r="D122" s="25" t="e">
        <f>AVERAGE(D117:D121)</f>
        <v>#DIV/0!</v>
      </c>
      <c r="E122" s="25" t="e">
        <f>AVERAGE(E117:E121)</f>
        <v>#DIV/0!</v>
      </c>
      <c r="F122" s="25" t="e">
        <f>AVERAGE(F117:F121)</f>
        <v>#DIV/0!</v>
      </c>
      <c r="G122" s="26" t="e">
        <f>AVERAGE(G117:G121)</f>
        <v>#DIV/0!</v>
      </c>
    </row>
    <row r="123" spans="1:7" ht="15.75" hidden="1" customHeight="1" outlineLevel="1" x14ac:dyDescent="0.25">
      <c r="A123" s="238" t="s">
        <v>38</v>
      </c>
      <c r="B123" s="28" t="s">
        <v>12</v>
      </c>
      <c r="C123" s="17" t="str">
        <f>IF(ISERROR(LM15SH=0),"",LM15SH)</f>
        <v/>
      </c>
      <c r="D123" s="17" t="str">
        <f>IF(ISERROR(LH15SH=0),"",LH15SH)</f>
        <v/>
      </c>
      <c r="E123" s="17" t="str">
        <f>IF(ISERROR(LCO15SH=0),"",LCO15SH)</f>
        <v/>
      </c>
      <c r="F123" s="17" t="str">
        <f>IF(ISERROR(LCP15SH=0),"",LCP15SH)</f>
        <v/>
      </c>
      <c r="G123" s="17" t="str">
        <f>IF(ISERROR(LP15SH=0),"",LP15SH)</f>
        <v/>
      </c>
    </row>
    <row r="124" spans="1:7" ht="15.75" hidden="1" customHeight="1" outlineLevel="1" x14ac:dyDescent="0.25">
      <c r="A124" s="239"/>
      <c r="B124" s="28" t="s">
        <v>41</v>
      </c>
      <c r="C124" s="17" t="str">
        <f>IF(ISERROR(MaM15SH=0),"",MaM15SH)</f>
        <v/>
      </c>
      <c r="D124" s="17" t="str">
        <f>IF(ISERROR(MaH15SH=0),"",MaH15SH)</f>
        <v/>
      </c>
      <c r="E124" s="17" t="str">
        <f>IF(ISERROR(MaCO15SH=0),"",MaCO15SH)</f>
        <v/>
      </c>
      <c r="F124" s="17" t="str">
        <f>IF(ISERROR(MaCP15SH=0),"",MaCP15SH)</f>
        <v/>
      </c>
      <c r="G124" s="17" t="str">
        <f>IF(ISERROR(MaP15SH=0),"",MaP15SH)</f>
        <v/>
      </c>
    </row>
    <row r="125" spans="1:7" ht="15.75" hidden="1" customHeight="1" outlineLevel="1" x14ac:dyDescent="0.25">
      <c r="A125" s="239"/>
      <c r="B125" s="28" t="s">
        <v>32</v>
      </c>
      <c r="C125" s="18" t="str">
        <f>IF(ISERROR(MeM15sh=0),"",MeM15sh)</f>
        <v/>
      </c>
      <c r="D125" s="18" t="str">
        <f>IF(ISERROR(MeH15sh=0),"",MeH15sh)</f>
        <v/>
      </c>
      <c r="E125" s="18" t="str">
        <f>IF(ISERROR(MeCO15sh=0),"",MeCO15sh)</f>
        <v/>
      </c>
      <c r="F125" s="18" t="str">
        <f>IF(ISERROR(MeCP15sh=0),"",MeCP15sh)</f>
        <v/>
      </c>
      <c r="G125" s="18" t="str">
        <f>IF(ISERROR(MeP15sh=0),"",MeP15sh)</f>
        <v/>
      </c>
    </row>
    <row r="126" spans="1:7" ht="15.75" hidden="1" customHeight="1" outlineLevel="1" x14ac:dyDescent="0.25">
      <c r="A126" s="239"/>
      <c r="B126" s="28" t="s">
        <v>42</v>
      </c>
      <c r="C126" s="17" t="str">
        <f>IF(ISERROR(JM15sh=0),"",JM15sh)</f>
        <v/>
      </c>
      <c r="D126" s="17" t="str">
        <f>IF(ISERROR(JH15sh=0),"",JH15sh)</f>
        <v/>
      </c>
      <c r="E126" s="17" t="str">
        <f>IF(ISERROR(JCO15sh=0),"",JCO15sh)</f>
        <v/>
      </c>
      <c r="F126" s="17" t="str">
        <f>IF(ISERROR(JCP15sh=0),"",JCP15sh)</f>
        <v/>
      </c>
      <c r="G126" s="17" t="str">
        <f>IF(ISERROR(JP15sh=0),"",JP15sh)</f>
        <v/>
      </c>
    </row>
    <row r="127" spans="1:7" ht="15.75" hidden="1" outlineLevel="1" x14ac:dyDescent="0.25">
      <c r="A127" s="239"/>
      <c r="B127" s="28" t="s">
        <v>15</v>
      </c>
      <c r="C127" s="18" t="str">
        <f>IF(ISERROR(VM15sh=0),"",VM15sh)</f>
        <v/>
      </c>
      <c r="D127" s="18" t="str">
        <f>IF(ISERROR(vh15sh=0),"",vh15sh)</f>
        <v/>
      </c>
      <c r="E127" s="18" t="str">
        <f>IF(ISERROR(vco15sh=0),"",vco15sh)</f>
        <v/>
      </c>
      <c r="F127" s="18" t="str">
        <f>IF(ISERROR(vcp15sh=0),"",vcp15sh)</f>
        <v/>
      </c>
      <c r="G127" s="18" t="str">
        <f>IF(ISERROR(vp15sh=0),"",vp15sh)</f>
        <v/>
      </c>
    </row>
    <row r="128" spans="1:7" ht="15.75" hidden="1" outlineLevel="1" x14ac:dyDescent="0.25">
      <c r="A128" s="188" t="s">
        <v>7</v>
      </c>
      <c r="B128" s="188"/>
      <c r="C128" s="25" t="e">
        <f>AVERAGE(C123:C127)</f>
        <v>#DIV/0!</v>
      </c>
      <c r="D128" s="25" t="e">
        <f>AVERAGE(D123:D127)</f>
        <v>#DIV/0!</v>
      </c>
      <c r="E128" s="25" t="e">
        <f>AVERAGE(E123:E127)</f>
        <v>#DIV/0!</v>
      </c>
      <c r="F128" s="25" t="e">
        <f>AVERAGE(F123:F127)</f>
        <v>#DIV/0!</v>
      </c>
      <c r="G128" s="26" t="e">
        <f>AVERAGE(G123:G127)</f>
        <v>#DIV/0!</v>
      </c>
    </row>
    <row r="129" spans="1:7" ht="15.75" hidden="1" customHeight="1" outlineLevel="1" x14ac:dyDescent="0.25">
      <c r="A129" s="238" t="s">
        <v>40</v>
      </c>
      <c r="B129" s="28" t="s">
        <v>12</v>
      </c>
      <c r="C129" s="17" t="str">
        <f>IF(ISERROR(LM15SP=0),"",LM15SP)</f>
        <v/>
      </c>
      <c r="D129" s="17" t="str">
        <f>IF(ISERROR(LH15SP=0),"",LH15SP)</f>
        <v/>
      </c>
      <c r="E129" s="17" t="str">
        <f>IF(ISERROR(LCO15SP=0),"",LCO15SP)</f>
        <v/>
      </c>
      <c r="F129" s="17" t="str">
        <f>IF(ISERROR(LCP15Sp=0),"",LCP15Sp)</f>
        <v/>
      </c>
      <c r="G129" s="17" t="str">
        <f>IF(ISERROR(LP15SP=0),"",LP15SP)</f>
        <v/>
      </c>
    </row>
    <row r="130" spans="1:7" ht="15.75" hidden="1" customHeight="1" outlineLevel="1" x14ac:dyDescent="0.25">
      <c r="A130" s="239"/>
      <c r="B130" s="28" t="s">
        <v>41</v>
      </c>
      <c r="C130" s="17" t="str">
        <f>IF(ISERROR(MaM15SP=0),"",MaM15SP)</f>
        <v/>
      </c>
      <c r="D130" s="17" t="str">
        <f>IF(ISERROR(MaH15SP=0),"",MaH15SP)</f>
        <v/>
      </c>
      <c r="E130" s="17" t="str">
        <f>IF(ISERROR(MaCO15SP=0),"",MaCO15SP)</f>
        <v/>
      </c>
      <c r="F130" s="17" t="str">
        <f>IF(ISERROR(MaCP15SP=0),"",MaCP15SP)</f>
        <v/>
      </c>
      <c r="G130" s="17" t="str">
        <f>IF(ISERROR(MaP15SP=0),"",MaP15SP)</f>
        <v/>
      </c>
    </row>
    <row r="131" spans="1:7" ht="15.75" hidden="1" customHeight="1" outlineLevel="1" x14ac:dyDescent="0.25">
      <c r="A131" s="239"/>
      <c r="B131" s="28" t="s">
        <v>32</v>
      </c>
      <c r="C131" s="17" t="str">
        <f>IF(ISERROR(MeM15SP=0),"",MeM15SP)</f>
        <v/>
      </c>
      <c r="D131" s="17" t="str">
        <f>IF(ISERROR(MeH15SP=0),"",MeH15SP)</f>
        <v/>
      </c>
      <c r="E131" s="17" t="str">
        <f>IF(ISERROR(MeCO15SP=0),"",MeCO15SP)</f>
        <v/>
      </c>
      <c r="F131" s="17" t="str">
        <f>IF(ISERROR(MeCP15SP=0),"",MeCP15SP)</f>
        <v/>
      </c>
      <c r="G131" s="17" t="str">
        <f>IF(ISERROR(MeP15SP=0),"",MeP15SP)</f>
        <v/>
      </c>
    </row>
    <row r="132" spans="1:7" ht="15.75" hidden="1" customHeight="1" outlineLevel="1" x14ac:dyDescent="0.25">
      <c r="A132" s="239"/>
      <c r="B132" s="28" t="s">
        <v>42</v>
      </c>
      <c r="C132" s="17" t="str">
        <f>IF(ISERROR(JM15SP=0),"",JM15SP)</f>
        <v/>
      </c>
      <c r="D132" s="17" t="str">
        <f>IF(ISERROR(JH15SP=0),"",JH15SP)</f>
        <v/>
      </c>
      <c r="E132" s="17" t="str">
        <f>IF(ISERROR(JCO15SP=0),"",JCO15SP)</f>
        <v/>
      </c>
      <c r="F132" s="17" t="str">
        <f>IF(ISERROR(JCP15SP=0),"",JCP15SP)</f>
        <v/>
      </c>
      <c r="G132" s="17" t="str">
        <f>IF(ISERROR(JP15SP=0),"",JP15SP)</f>
        <v/>
      </c>
    </row>
    <row r="133" spans="1:7" ht="15.75" hidden="1" outlineLevel="1" x14ac:dyDescent="0.25">
      <c r="A133" s="239"/>
      <c r="B133" s="28" t="s">
        <v>15</v>
      </c>
      <c r="C133" s="18" t="str">
        <f>IF(ISERROR(VM15sp=0),"",VM15sp)</f>
        <v/>
      </c>
      <c r="D133" s="18" t="str">
        <f>IF(ISERROR(vh15sp=0),"",vh15sp)</f>
        <v/>
      </c>
      <c r="E133" s="18" t="str">
        <f>IF(ISERROR(vco15sp=0),"",vco15sp)</f>
        <v/>
      </c>
      <c r="F133" s="18" t="str">
        <f>IF(ISERROR(vcp15sp=0),"",vcp15sp)</f>
        <v/>
      </c>
      <c r="G133" s="18" t="str">
        <f>IF(ISERROR(vp15sp=0),"",vp15sp)</f>
        <v/>
      </c>
    </row>
    <row r="134" spans="1:7" ht="15.75" hidden="1" outlineLevel="1" x14ac:dyDescent="0.25">
      <c r="A134" s="188" t="s">
        <v>7</v>
      </c>
      <c r="B134" s="188"/>
      <c r="C134" s="25" t="e">
        <f>AVERAGE(C129:C133)</f>
        <v>#DIV/0!</v>
      </c>
      <c r="D134" s="25" t="e">
        <f>AVERAGE(D129:D133)</f>
        <v>#DIV/0!</v>
      </c>
      <c r="E134" s="25" t="e">
        <f>AVERAGE(E129:E133)</f>
        <v>#DIV/0!</v>
      </c>
      <c r="F134" s="25" t="e">
        <f>AVERAGE(F129:F133)</f>
        <v>#DIV/0!</v>
      </c>
      <c r="G134" s="26" t="e">
        <f>AVERAGE(G129:G133)</f>
        <v>#DIV/0!</v>
      </c>
    </row>
    <row r="135" spans="1:7" ht="15.75" collapsed="1" x14ac:dyDescent="0.25">
      <c r="A135" s="238" t="s">
        <v>25</v>
      </c>
      <c r="B135" s="28" t="s">
        <v>12</v>
      </c>
      <c r="C135" s="17">
        <f>IF(ISERROR(LM20SC=0),"",LM20SC)</f>
        <v>13.702329540252686</v>
      </c>
      <c r="D135" s="17">
        <f>IF(ISERROR(LH20SC=0),"",LH20SC)</f>
        <v>66.159746551513678</v>
      </c>
      <c r="E135" s="17">
        <f>IF(ISERROR(LCO20SC=0),"",LCO20SC)</f>
        <v>2.7322105884552004</v>
      </c>
      <c r="F135" s="17">
        <f>IF(ISERROR(LCP20SC=0),"",LCP20SC)</f>
        <v>14.36085033416748</v>
      </c>
      <c r="G135" s="17">
        <f>IF(ISERROR(LP20SC=0),"",LP20SC)</f>
        <v>19.036559677124025</v>
      </c>
    </row>
    <row r="136" spans="1:7" ht="15.75" x14ac:dyDescent="0.25">
      <c r="A136" s="239"/>
      <c r="B136" s="28" t="s">
        <v>41</v>
      </c>
      <c r="C136" s="17">
        <f>IF(ISERROR(MaM20SC=0),"",MaM20SC)</f>
        <v>14.892860841751098</v>
      </c>
      <c r="D136" s="17">
        <f>IF(ISERROR(MaH20SC=0),"",MaH20SC)</f>
        <v>65.436709976196283</v>
      </c>
      <c r="E136" s="17">
        <f>IF(ISERROR(MaCO20SC=0),"",MaCO20SC)</f>
        <v>2.5168039202690125</v>
      </c>
      <c r="F136" s="17">
        <f>IF(ISERROR(MaCP20SC=0),"",MaCP20SC)</f>
        <v>12.88919382095337</v>
      </c>
      <c r="G136" s="17">
        <f>IF(ISERROR(MaP20SC=0),"",MaP20SC)</f>
        <v>19.599173927307127</v>
      </c>
    </row>
    <row r="137" spans="1:7" ht="15.75" x14ac:dyDescent="0.25">
      <c r="A137" s="239"/>
      <c r="B137" s="28" t="s">
        <v>32</v>
      </c>
      <c r="C137" s="18">
        <f>IF(ISERROR(MeM20SC=0),"",MeM20SC)</f>
        <v>13.240176391601562</v>
      </c>
      <c r="D137" s="18">
        <f>IF(ISERROR(MeH20SC=0),"",MeH20SC)</f>
        <v>66.578161621093756</v>
      </c>
      <c r="E137" s="18">
        <f>IF(ISERROR(MeCO20SC=0),"",MeCO20SC)</f>
        <v>2.4097308158874511</v>
      </c>
      <c r="F137" s="18">
        <f>IF(ISERROR(MeCP20SC=0),"",MeCP20SC)</f>
        <v>12.265414237976074</v>
      </c>
      <c r="G137" s="18">
        <f>IF(ISERROR(MeP20SC=0),"",MeP20SC)</f>
        <v>19.721844482421876</v>
      </c>
    </row>
    <row r="138" spans="1:7" ht="15.75" hidden="1" outlineLevel="1" x14ac:dyDescent="0.25">
      <c r="A138" s="239"/>
      <c r="B138" s="28" t="s">
        <v>42</v>
      </c>
      <c r="C138" s="17" t="str">
        <f>IF(ISERROR(JM20sc=0),"",JM20sc)</f>
        <v/>
      </c>
      <c r="D138" s="17" t="str">
        <f>IF(ISERROR(JH20sc=0),"",JH20sc)</f>
        <v/>
      </c>
      <c r="E138" s="17" t="str">
        <f>IF(ISERROR(JCO20sc=0),"",JCO20sc)</f>
        <v/>
      </c>
      <c r="F138" s="17" t="str">
        <f>IF(ISERROR(JCP20sc=0),"",JCP20sc)</f>
        <v/>
      </c>
      <c r="G138" s="17" t="str">
        <f>IF(ISERROR(JP20sc=0),"",JP20sc)</f>
        <v/>
      </c>
    </row>
    <row r="139" spans="1:7" ht="15.75" hidden="1" outlineLevel="1" x14ac:dyDescent="0.25">
      <c r="A139" s="243"/>
      <c r="B139" s="28" t="s">
        <v>15</v>
      </c>
      <c r="C139" s="18" t="str">
        <f>IF(ISERROR(VM20SC=0),"",VM20SC)</f>
        <v/>
      </c>
      <c r="D139" s="18" t="str">
        <f>IF(ISERROR(VH20SC=0),"",VH20SC)</f>
        <v/>
      </c>
      <c r="E139" s="18" t="str">
        <f>IF(ISERROR(VCO20SC=0),"",VCO20SC)</f>
        <v/>
      </c>
      <c r="F139" s="18" t="str">
        <f>IF(ISERROR(VCP20SC=0),"",VCP20SC)</f>
        <v/>
      </c>
      <c r="G139" s="18" t="str">
        <f>IF(ISERROR(VP20Sc=0),"",VP20Sc)</f>
        <v/>
      </c>
    </row>
    <row r="140" spans="1:7" ht="15.75" collapsed="1" x14ac:dyDescent="0.25">
      <c r="A140" s="188" t="s">
        <v>7</v>
      </c>
      <c r="B140" s="188"/>
      <c r="C140" s="25">
        <f>AVERAGE(C135:C139)</f>
        <v>13.945122257868448</v>
      </c>
      <c r="D140" s="25">
        <f>AVERAGE(D135:D139)</f>
        <v>66.058206049601239</v>
      </c>
      <c r="E140" s="25">
        <f>AVERAGE(E135:E139)</f>
        <v>2.5529151082038877</v>
      </c>
      <c r="F140" s="25">
        <f>AVERAGE(F135:F139)</f>
        <v>13.17181946436564</v>
      </c>
      <c r="G140" s="26">
        <f>AVERAGE(G135:G139)</f>
        <v>19.452526028951009</v>
      </c>
    </row>
    <row r="141" spans="1:7" ht="15.75" hidden="1" outlineLevel="1" x14ac:dyDescent="0.25">
      <c r="A141" s="238" t="s">
        <v>39</v>
      </c>
      <c r="B141" s="28" t="s">
        <v>12</v>
      </c>
      <c r="C141" s="17" t="str">
        <f>IF(ISERROR(LM20sp=0),"",LM20sp)</f>
        <v/>
      </c>
      <c r="D141" s="17" t="str">
        <f>IF(ISERROR(LH20sp=0),"",LH20sp)</f>
        <v/>
      </c>
      <c r="E141" s="17" t="str">
        <f>IF(ISERROR(LCO20sp=0),"",LCO20sp)</f>
        <v/>
      </c>
      <c r="F141" s="17" t="str">
        <f>IF(ISERROR(LCP20sp=0),"",LCP20sp)</f>
        <v/>
      </c>
      <c r="G141" s="17" t="str">
        <f>IF(ISERROR(LP20sp=0),"",LP20sp)</f>
        <v/>
      </c>
    </row>
    <row r="142" spans="1:7" ht="15.75" hidden="1" outlineLevel="1" x14ac:dyDescent="0.25">
      <c r="A142" s="239"/>
      <c r="B142" s="28" t="s">
        <v>41</v>
      </c>
      <c r="C142" s="17" t="str">
        <f>IF(ISERROR(MaM20SP=0),"",MaM20SP)</f>
        <v/>
      </c>
      <c r="D142" s="17" t="str">
        <f>IF(ISERROR(MaH20SP=0),"",MaH20SP)</f>
        <v/>
      </c>
      <c r="E142" s="17" t="str">
        <f>IF(ISERROR(MaCO20SP=0),"",MaCO20SP)</f>
        <v/>
      </c>
      <c r="F142" s="17" t="str">
        <f>IF(ISERROR(MaCP20SP=0),"",MaCP20SP)</f>
        <v/>
      </c>
      <c r="G142" s="17" t="str">
        <f>IF(ISERROR(MaP20SP=0),"",MaP20SP)</f>
        <v/>
      </c>
    </row>
    <row r="143" spans="1:7" ht="15.75" hidden="1" outlineLevel="1" x14ac:dyDescent="0.25">
      <c r="A143" s="239"/>
      <c r="B143" s="28" t="s">
        <v>32</v>
      </c>
      <c r="C143" s="18" t="str">
        <f>IF(ISERROR(MeM20sp=0),"",MeM20sp)</f>
        <v/>
      </c>
      <c r="D143" s="18" t="str">
        <f>IF(ISERROR(MeH20sp=0),"",MeH20sp)</f>
        <v/>
      </c>
      <c r="E143" s="18" t="str">
        <f>IF(ISERROR(MeCO20sp=0),"",MeCO20sp)</f>
        <v/>
      </c>
      <c r="F143" s="18" t="str">
        <f>IF(ISERROR(MeCP20sp=0),"",MeCP20sp)</f>
        <v/>
      </c>
      <c r="G143" s="18" t="str">
        <f>IF(ISERROR(MeP20sp=0),"",MeP20sp)</f>
        <v/>
      </c>
    </row>
    <row r="144" spans="1:7" ht="15.75" hidden="1" outlineLevel="1" x14ac:dyDescent="0.25">
      <c r="A144" s="239"/>
      <c r="B144" s="28" t="s">
        <v>42</v>
      </c>
      <c r="C144" s="17" t="str">
        <f>IF(ISERROR(JM20sp=0),"",JM20sp)</f>
        <v/>
      </c>
      <c r="D144" s="17" t="str">
        <f>IF(ISERROR(JH20sp=0),"",JH20sp)</f>
        <v/>
      </c>
      <c r="E144" s="17" t="str">
        <f>IF(ISERROR(JCO20sp=0),"",JCO20sp)</f>
        <v/>
      </c>
      <c r="F144" s="17" t="str">
        <f>IF(ISERROR(JCP20sp=0),"",JCP20sp)</f>
        <v/>
      </c>
      <c r="G144" s="17" t="str">
        <f>IF(ISERROR(JP20sp=0),"",JP20sp)</f>
        <v/>
      </c>
    </row>
    <row r="145" spans="1:7" ht="15.75" hidden="1" outlineLevel="1" x14ac:dyDescent="0.25">
      <c r="A145" s="243"/>
      <c r="B145" s="28" t="s">
        <v>15</v>
      </c>
      <c r="C145" s="18" t="str">
        <f>IF(ISERROR(VM20SP=0),"",VM20SP)</f>
        <v/>
      </c>
      <c r="D145" s="18" t="str">
        <f>IF(ISERROR(VH20SP=0),"",VH20SP)</f>
        <v/>
      </c>
      <c r="E145" s="18" t="str">
        <f>IF(ISERROR(VCO20SP=0),"",VCO20SP)</f>
        <v/>
      </c>
      <c r="F145" s="18" t="str">
        <f>IF(ISERROR(VCP20SP=0),"",VCP20SP)</f>
        <v/>
      </c>
      <c r="G145" s="18" t="str">
        <f>IF(ISERROR(VP20SP=0),"",VP20SP)</f>
        <v/>
      </c>
    </row>
    <row r="146" spans="1:7" ht="15.75" hidden="1" outlineLevel="1" x14ac:dyDescent="0.25">
      <c r="A146" s="188" t="s">
        <v>7</v>
      </c>
      <c r="B146" s="188"/>
      <c r="C146" s="25" t="e">
        <f>AVERAGE(C141:C145)</f>
        <v>#DIV/0!</v>
      </c>
      <c r="D146" s="25" t="e">
        <f>AVERAGE(D141:D145)</f>
        <v>#DIV/0!</v>
      </c>
      <c r="E146" s="25" t="e">
        <f>AVERAGE(E141:E145)</f>
        <v>#DIV/0!</v>
      </c>
      <c r="F146" s="25" t="e">
        <f>AVERAGE(F141:F145)</f>
        <v>#DIV/0!</v>
      </c>
      <c r="G146" s="26" t="e">
        <f>AVERAGE(G141:G145)</f>
        <v>#DIV/0!</v>
      </c>
    </row>
    <row r="147" spans="1:7" ht="15.75" hidden="1" outlineLevel="1" x14ac:dyDescent="0.25">
      <c r="A147" s="238" t="s">
        <v>26</v>
      </c>
      <c r="B147" s="28" t="s">
        <v>12</v>
      </c>
      <c r="C147" s="17" t="str">
        <f>IF(ISERROR(LM5149s=0),"",LM5149s)</f>
        <v/>
      </c>
      <c r="D147" s="17" t="str">
        <f>IF(ISERROR(LH5149s=0),"",LH5149s)</f>
        <v/>
      </c>
      <c r="E147" s="17" t="str">
        <f>IF(ISERROR(LCO5149s=0),"",LCO5149s)</f>
        <v/>
      </c>
      <c r="F147" s="17" t="str">
        <f>IF(ISERROR(LCP5149s=0),"",LCP5149s)</f>
        <v/>
      </c>
      <c r="G147" s="17" t="str">
        <f>IF(ISERROR(LP5149s=0),"",LP5149s)</f>
        <v/>
      </c>
    </row>
    <row r="148" spans="1:7" ht="15.75" hidden="1" outlineLevel="1" x14ac:dyDescent="0.25">
      <c r="A148" s="239"/>
      <c r="B148" s="28" t="s">
        <v>41</v>
      </c>
      <c r="C148" s="17" t="str">
        <f>IF(ISERROR(MaM5149S=0),"",MaM5149S)</f>
        <v/>
      </c>
      <c r="D148" s="17" t="str">
        <f>IF(ISERROR(MaH5149S=0),"",MaH5149S)</f>
        <v/>
      </c>
      <c r="E148" s="17" t="str">
        <f>IF(ISERROR(MaCO5149S=0),"",MaCO5149S)</f>
        <v/>
      </c>
      <c r="F148" s="17" t="str">
        <f>IF(ISERROR(MaCP5149S=0),"",MaCP5149S)</f>
        <v/>
      </c>
      <c r="G148" s="17" t="str">
        <f>IF(ISERROR(MaP5149S=0),"",MaP5149S)</f>
        <v/>
      </c>
    </row>
    <row r="149" spans="1:7" ht="15.75" hidden="1" outlineLevel="1" x14ac:dyDescent="0.25">
      <c r="A149" s="239"/>
      <c r="B149" s="28" t="s">
        <v>32</v>
      </c>
      <c r="C149" s="18" t="str">
        <f>IF(ISERROR(MeM5149s=0),"",MeM5149s)</f>
        <v/>
      </c>
      <c r="D149" s="18" t="str">
        <f>IF(ISERROR(MeH5149s=0),"",MeH5149s)</f>
        <v/>
      </c>
      <c r="E149" s="18" t="str">
        <f>IF(ISERROR(MeCO5149s=0),"",MeCO5149s)</f>
        <v/>
      </c>
      <c r="F149" s="18" t="str">
        <f>IF(ISERROR(MeCP5149s=0),"",MeCP5149s)</f>
        <v/>
      </c>
      <c r="G149" s="18" t="str">
        <f>IF(ISERROR(MeP5149s=0),"",MeP5149s)</f>
        <v/>
      </c>
    </row>
    <row r="150" spans="1:7" ht="15.75" hidden="1" outlineLevel="1" x14ac:dyDescent="0.25">
      <c r="A150" s="239"/>
      <c r="B150" s="28" t="s">
        <v>42</v>
      </c>
      <c r="C150" s="17" t="str">
        <f>IF(ISERROR(JM5149s=0),"",JM5149s)</f>
        <v/>
      </c>
      <c r="D150" s="17" t="str">
        <f>IF(ISERROR(JH5149s=0),"",JH5149s)</f>
        <v/>
      </c>
      <c r="E150" s="17" t="str">
        <f>IF(ISERROR(JCO5149s=0),"",JCO5149s)</f>
        <v/>
      </c>
      <c r="F150" s="17" t="str">
        <f>IF(ISERROR(JCP5149s=0),"",JCP5149s)</f>
        <v/>
      </c>
      <c r="G150" s="17" t="str">
        <f>IF(ISERROR(JP5149s=0),"",JP5149s)</f>
        <v/>
      </c>
    </row>
    <row r="151" spans="1:7" ht="15.75" hidden="1" outlineLevel="1" x14ac:dyDescent="0.25">
      <c r="A151" s="239"/>
      <c r="B151" s="28" t="s">
        <v>15</v>
      </c>
      <c r="C151" s="18" t="str">
        <f>IF(ISERROR(VM5149s=0),"",VM5149s)</f>
        <v/>
      </c>
      <c r="D151" s="18" t="str">
        <f>IF(ISERROR(VH5149s=0),"",VH5149s)</f>
        <v/>
      </c>
      <c r="E151" s="18" t="str">
        <f>IF(ISERROR(VCO5149s=0),"",VCO5149s)</f>
        <v/>
      </c>
      <c r="F151" s="18" t="str">
        <f>IF(ISERROR(VCP5149s=0),"",VCP5149s)</f>
        <v/>
      </c>
      <c r="G151" s="18" t="str">
        <f>IF(ISERROR(VP5149s=0),"",VP5149s)</f>
        <v/>
      </c>
    </row>
    <row r="152" spans="1:7" ht="15.75" hidden="1" outlineLevel="1" x14ac:dyDescent="0.25">
      <c r="A152" s="188" t="s">
        <v>7</v>
      </c>
      <c r="B152" s="188"/>
      <c r="C152" s="25" t="e">
        <f>AVERAGE(C147:C151)</f>
        <v>#DIV/0!</v>
      </c>
      <c r="D152" s="25" t="e">
        <f>AVERAGE(D147:D151)</f>
        <v>#DIV/0!</v>
      </c>
      <c r="E152" s="25" t="e">
        <f>AVERAGE(E147:E151)</f>
        <v>#DIV/0!</v>
      </c>
      <c r="F152" s="25" t="e">
        <f>AVERAGE(F147:F151)</f>
        <v>#DIV/0!</v>
      </c>
      <c r="G152" s="26" t="e">
        <f>AVERAGE(G147:G151)</f>
        <v>#DIV/0!</v>
      </c>
    </row>
    <row r="153" spans="1:7" collapsed="1" x14ac:dyDescent="0.25"/>
  </sheetData>
  <mergeCells count="51">
    <mergeCell ref="A110:B110"/>
    <mergeCell ref="A134:B134"/>
    <mergeCell ref="A116:B116"/>
    <mergeCell ref="A117:A121"/>
    <mergeCell ref="A122:B122"/>
    <mergeCell ref="A123:A127"/>
    <mergeCell ref="A128:B128"/>
    <mergeCell ref="A129:A133"/>
    <mergeCell ref="A111:A115"/>
    <mergeCell ref="A152:B152"/>
    <mergeCell ref="A135:A139"/>
    <mergeCell ref="A140:B140"/>
    <mergeCell ref="A141:A145"/>
    <mergeCell ref="A146:B146"/>
    <mergeCell ref="A147:A151"/>
    <mergeCell ref="A63:A67"/>
    <mergeCell ref="A68:B68"/>
    <mergeCell ref="A69:A73"/>
    <mergeCell ref="A74:B74"/>
    <mergeCell ref="A86:B86"/>
    <mergeCell ref="A104:B104"/>
    <mergeCell ref="A75:A79"/>
    <mergeCell ref="A80:B80"/>
    <mergeCell ref="A81:A85"/>
    <mergeCell ref="A93:A97"/>
    <mergeCell ref="A98:B98"/>
    <mergeCell ref="A99:A103"/>
    <mergeCell ref="A87:A91"/>
    <mergeCell ref="A92:B92"/>
    <mergeCell ref="A105:A109"/>
    <mergeCell ref="A1:G1"/>
    <mergeCell ref="A8:B8"/>
    <mergeCell ref="A20:B20"/>
    <mergeCell ref="A15:A19"/>
    <mergeCell ref="A3:A7"/>
    <mergeCell ref="A9:A13"/>
    <mergeCell ref="A14:B14"/>
    <mergeCell ref="A50:B50"/>
    <mergeCell ref="A56:B56"/>
    <mergeCell ref="A51:A55"/>
    <mergeCell ref="A57:A61"/>
    <mergeCell ref="A62:B62"/>
    <mergeCell ref="A21:A25"/>
    <mergeCell ref="A27:A31"/>
    <mergeCell ref="A26:B26"/>
    <mergeCell ref="A32:B32"/>
    <mergeCell ref="A45:A49"/>
    <mergeCell ref="A39:A43"/>
    <mergeCell ref="A44:B44"/>
    <mergeCell ref="A33:A37"/>
    <mergeCell ref="A38:B38"/>
  </mergeCells>
  <conditionalFormatting sqref="C15:C20 C33:C38 C135:C152">
    <cfRule type="cellIs" dxfId="8" priority="5" operator="greaterThan">
      <formula>20</formula>
    </cfRule>
  </conditionalFormatting>
  <conditionalFormatting sqref="C81:C98">
    <cfRule type="cellIs" dxfId="7" priority="4" operator="greaterThan">
      <formula>10</formula>
    </cfRule>
  </conditionalFormatting>
  <conditionalFormatting sqref="C9:C14 C27:C32 C45:C50 C99:C134">
    <cfRule type="cellIs" dxfId="6" priority="3" operator="greaterThan">
      <formula>15</formula>
    </cfRule>
  </conditionalFormatting>
  <conditionalFormatting sqref="C3:C8 C21:C26 C39:C44 C57:C62 C63:C80">
    <cfRule type="cellIs" dxfId="5" priority="2" operator="greaterThan">
      <formula>5</formula>
    </cfRule>
  </conditionalFormatting>
  <pageMargins left="0.98750000000000004" right="0.25" top="0.75" bottom="0.75" header="0.3" footer="0.3"/>
  <pageSetup paperSize="9" fitToHeight="0" orientation="portrait" r:id="rId1"/>
  <rowBreaks count="1" manualBreakCount="1">
    <brk id="140" max="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C1" sqref="C1:C1048576"/>
    </sheetView>
  </sheetViews>
  <sheetFormatPr baseColWidth="10" defaultRowHeight="15" x14ac:dyDescent="0.25"/>
  <sheetData/>
  <conditionalFormatting sqref="C1:C1048576">
    <cfRule type="beginsWith" dxfId="4" priority="1" stopIfTrue="1" operator="beginsWith" text="6">
      <formula>LEFT(C1,LEN("6"))="6"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0</xdr:col>
                    <xdr:colOff>438150</xdr:colOff>
                    <xdr:row>2</xdr:row>
                    <xdr:rowOff>123825</xdr:rowOff>
                  </from>
                  <to>
                    <xdr:col>1</xdr:col>
                    <xdr:colOff>0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439</vt:i4>
      </vt:variant>
    </vt:vector>
  </HeadingPairs>
  <TitlesOfParts>
    <vt:vector size="446" baseType="lpstr">
      <vt:lpstr>Lundi</vt:lpstr>
      <vt:lpstr>Mardi</vt:lpstr>
      <vt:lpstr>Mercredi</vt:lpstr>
      <vt:lpstr>Jeudi</vt:lpstr>
      <vt:lpstr>Vendredi</vt:lpstr>
      <vt:lpstr>bilan semaine</vt:lpstr>
      <vt:lpstr>Feuil1</vt:lpstr>
      <vt:lpstr>JCO10SC</vt:lpstr>
      <vt:lpstr>JCO10SCH</vt:lpstr>
      <vt:lpstr>JCO15FB</vt:lpstr>
      <vt:lpstr>JCO15FC</vt:lpstr>
      <vt:lpstr>JCO15FCH</vt:lpstr>
      <vt:lpstr>JCO15SB</vt:lpstr>
      <vt:lpstr>JCO15SC</vt:lpstr>
      <vt:lpstr>JCO15SCH</vt:lpstr>
      <vt:lpstr>JCO15SP</vt:lpstr>
      <vt:lpstr>JCO20FC</vt:lpstr>
      <vt:lpstr>JCO5FB</vt:lpstr>
      <vt:lpstr>JCO5FC</vt:lpstr>
      <vt:lpstr>JCO5FCH</vt:lpstr>
      <vt:lpstr>JCP10SC</vt:lpstr>
      <vt:lpstr>JCP10SCH</vt:lpstr>
      <vt:lpstr>JCP15FB</vt:lpstr>
      <vt:lpstr>JCP15FC</vt:lpstr>
      <vt:lpstr>JCP15FCH</vt:lpstr>
      <vt:lpstr>JCP15SB</vt:lpstr>
      <vt:lpstr>JCP15sc</vt:lpstr>
      <vt:lpstr>JCP15SCH</vt:lpstr>
      <vt:lpstr>JCP15SP</vt:lpstr>
      <vt:lpstr>JCP20FC</vt:lpstr>
      <vt:lpstr>JCP5FB</vt:lpstr>
      <vt:lpstr>JCP5FC</vt:lpstr>
      <vt:lpstr>JCP5FCH</vt:lpstr>
      <vt:lpstr>JH10SC</vt:lpstr>
      <vt:lpstr>JH10SCH</vt:lpstr>
      <vt:lpstr>JH15FB</vt:lpstr>
      <vt:lpstr>JH15FC</vt:lpstr>
      <vt:lpstr>JH15FCH</vt:lpstr>
      <vt:lpstr>JH15SB</vt:lpstr>
      <vt:lpstr>JH15SC</vt:lpstr>
      <vt:lpstr>JH15SCH</vt:lpstr>
      <vt:lpstr>JH15SP</vt:lpstr>
      <vt:lpstr>JH20FC</vt:lpstr>
      <vt:lpstr>JH5FB</vt:lpstr>
      <vt:lpstr>JH5FC</vt:lpstr>
      <vt:lpstr>JH5FCH</vt:lpstr>
      <vt:lpstr>JM10SC</vt:lpstr>
      <vt:lpstr>JM10SCH</vt:lpstr>
      <vt:lpstr>JM15FB</vt:lpstr>
      <vt:lpstr>JM15FC</vt:lpstr>
      <vt:lpstr>JM15FCH</vt:lpstr>
      <vt:lpstr>JM15SB</vt:lpstr>
      <vt:lpstr>JM15SC</vt:lpstr>
      <vt:lpstr>JM15SCH</vt:lpstr>
      <vt:lpstr>JM15SP</vt:lpstr>
      <vt:lpstr>JM20FC</vt:lpstr>
      <vt:lpstr>JM5FB</vt:lpstr>
      <vt:lpstr>JM5FC</vt:lpstr>
      <vt:lpstr>JM5FCH</vt:lpstr>
      <vt:lpstr>JP10SC</vt:lpstr>
      <vt:lpstr>JP10SCH</vt:lpstr>
      <vt:lpstr>JP15FB</vt:lpstr>
      <vt:lpstr>JP15FC</vt:lpstr>
      <vt:lpstr>JP15FCH</vt:lpstr>
      <vt:lpstr>JP15SB</vt:lpstr>
      <vt:lpstr>JP15SC</vt:lpstr>
      <vt:lpstr>JP15SCH</vt:lpstr>
      <vt:lpstr>JP15SP</vt:lpstr>
      <vt:lpstr>JP20FC</vt:lpstr>
      <vt:lpstr>JP5FB</vt:lpstr>
      <vt:lpstr>JP5FC</vt:lpstr>
      <vt:lpstr>JP5FCH</vt:lpstr>
      <vt:lpstr>JVO15FB</vt:lpstr>
      <vt:lpstr>LCO10SB</vt:lpstr>
      <vt:lpstr>LCO10SC</vt:lpstr>
      <vt:lpstr>LCO15FB</vt:lpstr>
      <vt:lpstr>LCO15FC</vt:lpstr>
      <vt:lpstr>LCO15FCH</vt:lpstr>
      <vt:lpstr>LCO15SB</vt:lpstr>
      <vt:lpstr>LCO15SBCP</vt:lpstr>
      <vt:lpstr>LCO15SC</vt:lpstr>
      <vt:lpstr>LCO15SCH</vt:lpstr>
      <vt:lpstr>LCO15SH</vt:lpstr>
      <vt:lpstr>LCO15SP</vt:lpstr>
      <vt:lpstr>LCO20FB</vt:lpstr>
      <vt:lpstr>LCO20FC</vt:lpstr>
      <vt:lpstr>LCO20SC</vt:lpstr>
      <vt:lpstr>LCO5FB</vt:lpstr>
      <vt:lpstr>LCO5FC</vt:lpstr>
      <vt:lpstr>LCO5FCH</vt:lpstr>
      <vt:lpstr>LCO5SB</vt:lpstr>
      <vt:lpstr>LCO5SBCP</vt:lpstr>
      <vt:lpstr>LCO5SC</vt:lpstr>
      <vt:lpstr>LCO5SCH</vt:lpstr>
      <vt:lpstr>LCOV</vt:lpstr>
      <vt:lpstr>LCP10SC</vt:lpstr>
      <vt:lpstr>LCP15FB</vt:lpstr>
      <vt:lpstr>LCP15FC</vt:lpstr>
      <vt:lpstr>LCP15FCH</vt:lpstr>
      <vt:lpstr>LCP15SB</vt:lpstr>
      <vt:lpstr>LCP15SBCP</vt:lpstr>
      <vt:lpstr>LCP15SC</vt:lpstr>
      <vt:lpstr>LCP15SCH</vt:lpstr>
      <vt:lpstr>LCP15SH</vt:lpstr>
      <vt:lpstr>LCP15Sp</vt:lpstr>
      <vt:lpstr>LCP20FB</vt:lpstr>
      <vt:lpstr>LCP20FC</vt:lpstr>
      <vt:lpstr>LCP20SC</vt:lpstr>
      <vt:lpstr>LCP5FB</vt:lpstr>
      <vt:lpstr>LCP5FC</vt:lpstr>
      <vt:lpstr>LCP5FCH</vt:lpstr>
      <vt:lpstr>LCP5SB</vt:lpstr>
      <vt:lpstr>LCP5SBCP</vt:lpstr>
      <vt:lpstr>LCP5SC</vt:lpstr>
      <vt:lpstr>LCP5SCH</vt:lpstr>
      <vt:lpstr>LCPV</vt:lpstr>
      <vt:lpstr>LH10SB</vt:lpstr>
      <vt:lpstr>LH10SC</vt:lpstr>
      <vt:lpstr>LH15FB</vt:lpstr>
      <vt:lpstr>LH15FC</vt:lpstr>
      <vt:lpstr>LH15FCH</vt:lpstr>
      <vt:lpstr>LH15SB</vt:lpstr>
      <vt:lpstr>LH15SBCP</vt:lpstr>
      <vt:lpstr>LH15SC</vt:lpstr>
      <vt:lpstr>LH15SCH</vt:lpstr>
      <vt:lpstr>LH15SH</vt:lpstr>
      <vt:lpstr>LH15SP</vt:lpstr>
      <vt:lpstr>LH20FB</vt:lpstr>
      <vt:lpstr>LH20FC</vt:lpstr>
      <vt:lpstr>LH20SC</vt:lpstr>
      <vt:lpstr>LH5FB</vt:lpstr>
      <vt:lpstr>LH5FC</vt:lpstr>
      <vt:lpstr>LH5FCH</vt:lpstr>
      <vt:lpstr>LH5SB</vt:lpstr>
      <vt:lpstr>LH5SBCP</vt:lpstr>
      <vt:lpstr>LH5SC</vt:lpstr>
      <vt:lpstr>LH5SCH</vt:lpstr>
      <vt:lpstr>LHV</vt:lpstr>
      <vt:lpstr>LM10SB</vt:lpstr>
      <vt:lpstr>LM10SC</vt:lpstr>
      <vt:lpstr>LM15FB</vt:lpstr>
      <vt:lpstr>LM15FC</vt:lpstr>
      <vt:lpstr>LM15FCH</vt:lpstr>
      <vt:lpstr>LM15SB</vt:lpstr>
      <vt:lpstr>LM15SBCP</vt:lpstr>
      <vt:lpstr>LM15SC</vt:lpstr>
      <vt:lpstr>LM15SCH</vt:lpstr>
      <vt:lpstr>LM15SH</vt:lpstr>
      <vt:lpstr>LM15SP</vt:lpstr>
      <vt:lpstr>LM20FB</vt:lpstr>
      <vt:lpstr>LM20FC</vt:lpstr>
      <vt:lpstr>LM20SC</vt:lpstr>
      <vt:lpstr>LM5CH</vt:lpstr>
      <vt:lpstr>LM5FB</vt:lpstr>
      <vt:lpstr>LM5FC</vt:lpstr>
      <vt:lpstr>LM5FCH</vt:lpstr>
      <vt:lpstr>LM5SB</vt:lpstr>
      <vt:lpstr>LM5SBCP</vt:lpstr>
      <vt:lpstr>LM5SC</vt:lpstr>
      <vt:lpstr>LM5SCH</vt:lpstr>
      <vt:lpstr>LMV</vt:lpstr>
      <vt:lpstr>LP10SB</vt:lpstr>
      <vt:lpstr>LP10SC</vt:lpstr>
      <vt:lpstr>LP15FB</vt:lpstr>
      <vt:lpstr>LP15FC</vt:lpstr>
      <vt:lpstr>LP15FCH</vt:lpstr>
      <vt:lpstr>LP15SB</vt:lpstr>
      <vt:lpstr>LP15SBCP</vt:lpstr>
      <vt:lpstr>LP15SC</vt:lpstr>
      <vt:lpstr>LP15SCH</vt:lpstr>
      <vt:lpstr>LP15SH</vt:lpstr>
      <vt:lpstr>LP15SP</vt:lpstr>
      <vt:lpstr>LP20FB</vt:lpstr>
      <vt:lpstr>LP20FC</vt:lpstr>
      <vt:lpstr>LP20SC</vt:lpstr>
      <vt:lpstr>LP5FB</vt:lpstr>
      <vt:lpstr>LP5FC</vt:lpstr>
      <vt:lpstr>LP5FCH</vt:lpstr>
      <vt:lpstr>LP5SB</vt:lpstr>
      <vt:lpstr>LP5SBCP</vt:lpstr>
      <vt:lpstr>LP5SC</vt:lpstr>
      <vt:lpstr>LP5SCH</vt:lpstr>
      <vt:lpstr>LPV</vt:lpstr>
      <vt:lpstr>MaCO10DC</vt:lpstr>
      <vt:lpstr>MaCO10SB</vt:lpstr>
      <vt:lpstr>MaCO10SCH</vt:lpstr>
      <vt:lpstr>MaCO15FB</vt:lpstr>
      <vt:lpstr>MaCO15FC</vt:lpstr>
      <vt:lpstr>MaCO15FCH</vt:lpstr>
      <vt:lpstr>MaCO15SB</vt:lpstr>
      <vt:lpstr>MaCO15SBCP</vt:lpstr>
      <vt:lpstr>MaCO15SC</vt:lpstr>
      <vt:lpstr>MaCO15SCH</vt:lpstr>
      <vt:lpstr>MaCO15SH</vt:lpstr>
      <vt:lpstr>MaCO15SP</vt:lpstr>
      <vt:lpstr>MaCO20FB</vt:lpstr>
      <vt:lpstr>MaCO20FC</vt:lpstr>
      <vt:lpstr>MaCO20SC</vt:lpstr>
      <vt:lpstr>MaCO20SP</vt:lpstr>
      <vt:lpstr>MaCO5149S</vt:lpstr>
      <vt:lpstr>MaCO5FB</vt:lpstr>
      <vt:lpstr>MaCO5FC</vt:lpstr>
      <vt:lpstr>MaCO5FCH</vt:lpstr>
      <vt:lpstr>MaCO5SB</vt:lpstr>
      <vt:lpstr>MaCO5SBCP</vt:lpstr>
      <vt:lpstr>MaCO5SC</vt:lpstr>
      <vt:lpstr>MaCO5SCH</vt:lpstr>
      <vt:lpstr>MaCOV</vt:lpstr>
      <vt:lpstr>MaCP10SB</vt:lpstr>
      <vt:lpstr>MaCP10SC</vt:lpstr>
      <vt:lpstr>MaCP10SCH</vt:lpstr>
      <vt:lpstr>MaCP15FB</vt:lpstr>
      <vt:lpstr>MaCP15FC</vt:lpstr>
      <vt:lpstr>MaCP15FCH</vt:lpstr>
      <vt:lpstr>MaCP15SB</vt:lpstr>
      <vt:lpstr>MaCP15SBCP</vt:lpstr>
      <vt:lpstr>MaCP15SC</vt:lpstr>
      <vt:lpstr>MaCP15SCH</vt:lpstr>
      <vt:lpstr>MaCP15SH</vt:lpstr>
      <vt:lpstr>MaCP15SP</vt:lpstr>
      <vt:lpstr>MaCP20FB</vt:lpstr>
      <vt:lpstr>MaCP20FC</vt:lpstr>
      <vt:lpstr>MaCP20SC</vt:lpstr>
      <vt:lpstr>MaCP20SP</vt:lpstr>
      <vt:lpstr>MaCP5149S</vt:lpstr>
      <vt:lpstr>MaCP5FB</vt:lpstr>
      <vt:lpstr>MaCP5FC</vt:lpstr>
      <vt:lpstr>MaCP5FCH</vt:lpstr>
      <vt:lpstr>MaCP5SB</vt:lpstr>
      <vt:lpstr>MaCP5SBCP</vt:lpstr>
      <vt:lpstr>MaCP5SC</vt:lpstr>
      <vt:lpstr>MaCP5SCH</vt:lpstr>
      <vt:lpstr>MaCPV</vt:lpstr>
      <vt:lpstr>MaH10SB</vt:lpstr>
      <vt:lpstr>MaH10SC</vt:lpstr>
      <vt:lpstr>MaH10SCH</vt:lpstr>
      <vt:lpstr>MaH15FB</vt:lpstr>
      <vt:lpstr>MaH15FC</vt:lpstr>
      <vt:lpstr>MaH15FCH</vt:lpstr>
      <vt:lpstr>MaH15SB</vt:lpstr>
      <vt:lpstr>MaH15SBCP</vt:lpstr>
      <vt:lpstr>MaH15SC</vt:lpstr>
      <vt:lpstr>MaH15SCH</vt:lpstr>
      <vt:lpstr>MaH15SH</vt:lpstr>
      <vt:lpstr>MaH15SP</vt:lpstr>
      <vt:lpstr>MaH20FB</vt:lpstr>
      <vt:lpstr>MaH20FC</vt:lpstr>
      <vt:lpstr>MaH20SC</vt:lpstr>
      <vt:lpstr>MaH20SP</vt:lpstr>
      <vt:lpstr>MaH5149S</vt:lpstr>
      <vt:lpstr>MaH5FB</vt:lpstr>
      <vt:lpstr>MaH5FC</vt:lpstr>
      <vt:lpstr>MaH5FCH</vt:lpstr>
      <vt:lpstr>MaH5SB</vt:lpstr>
      <vt:lpstr>MaH5SBCP</vt:lpstr>
      <vt:lpstr>MaH5SC</vt:lpstr>
      <vt:lpstr>MaH5SCH</vt:lpstr>
      <vt:lpstr>MaHV</vt:lpstr>
      <vt:lpstr>MaM10SB</vt:lpstr>
      <vt:lpstr>MaM10SC</vt:lpstr>
      <vt:lpstr>MaM10SCH</vt:lpstr>
      <vt:lpstr>MaM15FB</vt:lpstr>
      <vt:lpstr>MaM15FC</vt:lpstr>
      <vt:lpstr>MaM15FCH</vt:lpstr>
      <vt:lpstr>MaM15SB</vt:lpstr>
      <vt:lpstr>MaM15SBCP</vt:lpstr>
      <vt:lpstr>MaM15SC</vt:lpstr>
      <vt:lpstr>MaM15SCH</vt:lpstr>
      <vt:lpstr>MaM15SH</vt:lpstr>
      <vt:lpstr>MaM15SP</vt:lpstr>
      <vt:lpstr>MaM20FB</vt:lpstr>
      <vt:lpstr>MaM20FC</vt:lpstr>
      <vt:lpstr>MaM20SC</vt:lpstr>
      <vt:lpstr>MaM20SP</vt:lpstr>
      <vt:lpstr>MaM5149S</vt:lpstr>
      <vt:lpstr>MaM5FB</vt:lpstr>
      <vt:lpstr>MaM5FC</vt:lpstr>
      <vt:lpstr>MaM5FCH</vt:lpstr>
      <vt:lpstr>MaM5SB</vt:lpstr>
      <vt:lpstr>MaM5SBCP</vt:lpstr>
      <vt:lpstr>MaM5SC</vt:lpstr>
      <vt:lpstr>MaM5SCH</vt:lpstr>
      <vt:lpstr>MaMV</vt:lpstr>
      <vt:lpstr>MaP10SB</vt:lpstr>
      <vt:lpstr>MaP10SC</vt:lpstr>
      <vt:lpstr>MaP10SCH</vt:lpstr>
      <vt:lpstr>MaP15FB</vt:lpstr>
      <vt:lpstr>MaP15FC</vt:lpstr>
      <vt:lpstr>MaP15FCH</vt:lpstr>
      <vt:lpstr>MaP15SB</vt:lpstr>
      <vt:lpstr>MaP15SBCP</vt:lpstr>
      <vt:lpstr>MaP15SC</vt:lpstr>
      <vt:lpstr>MaP15SCH</vt:lpstr>
      <vt:lpstr>MaP15SH</vt:lpstr>
      <vt:lpstr>MaP15SP</vt:lpstr>
      <vt:lpstr>MaP20FB</vt:lpstr>
      <vt:lpstr>MaP20FC</vt:lpstr>
      <vt:lpstr>MaP20SC</vt:lpstr>
      <vt:lpstr>MaP20SP</vt:lpstr>
      <vt:lpstr>MaP5149S</vt:lpstr>
      <vt:lpstr>MaP5FB</vt:lpstr>
      <vt:lpstr>MaP5FC</vt:lpstr>
      <vt:lpstr>MaP5FCH</vt:lpstr>
      <vt:lpstr>MaP5SB</vt:lpstr>
      <vt:lpstr>MaP5SBCP</vt:lpstr>
      <vt:lpstr>MaP5SC</vt:lpstr>
      <vt:lpstr>MaP5SCH</vt:lpstr>
      <vt:lpstr>MaPV</vt:lpstr>
      <vt:lpstr>MeCO10SC</vt:lpstr>
      <vt:lpstr>MeCO15FB</vt:lpstr>
      <vt:lpstr>MeCO15FC</vt:lpstr>
      <vt:lpstr>MeCO15FCH</vt:lpstr>
      <vt:lpstr>MeCO15SC</vt:lpstr>
      <vt:lpstr>MeCO20FB</vt:lpstr>
      <vt:lpstr>MeCO20FC</vt:lpstr>
      <vt:lpstr>MeCO20SC</vt:lpstr>
      <vt:lpstr>MeCO5FB</vt:lpstr>
      <vt:lpstr>MeCO5FC</vt:lpstr>
      <vt:lpstr>MeCO5FCH</vt:lpstr>
      <vt:lpstr>MeCO5SCH</vt:lpstr>
      <vt:lpstr>MeCOV</vt:lpstr>
      <vt:lpstr>MeCP10SC</vt:lpstr>
      <vt:lpstr>MeCP15FB</vt:lpstr>
      <vt:lpstr>MeCP15FC</vt:lpstr>
      <vt:lpstr>MeCP15FCH</vt:lpstr>
      <vt:lpstr>MeCP15SC</vt:lpstr>
      <vt:lpstr>MeCP20FB</vt:lpstr>
      <vt:lpstr>MeCP20FC</vt:lpstr>
      <vt:lpstr>MeCP20SC</vt:lpstr>
      <vt:lpstr>MeCP5FB</vt:lpstr>
      <vt:lpstr>MeCP5FC</vt:lpstr>
      <vt:lpstr>MeCP5FCH</vt:lpstr>
      <vt:lpstr>MeCP5SCH</vt:lpstr>
      <vt:lpstr>MeCPV</vt:lpstr>
      <vt:lpstr>MeH10SC</vt:lpstr>
      <vt:lpstr>MeH15FB</vt:lpstr>
      <vt:lpstr>MeH15FC</vt:lpstr>
      <vt:lpstr>MeH15FCH</vt:lpstr>
      <vt:lpstr>MeH15SC</vt:lpstr>
      <vt:lpstr>MeH20FB</vt:lpstr>
      <vt:lpstr>MeH20FC</vt:lpstr>
      <vt:lpstr>MeH20SC</vt:lpstr>
      <vt:lpstr>MeH5FB</vt:lpstr>
      <vt:lpstr>MeH5FC</vt:lpstr>
      <vt:lpstr>MeH5FCH</vt:lpstr>
      <vt:lpstr>MeH5SCH</vt:lpstr>
      <vt:lpstr>MeHV</vt:lpstr>
      <vt:lpstr>MeM10sc</vt:lpstr>
      <vt:lpstr>MeM15FB</vt:lpstr>
      <vt:lpstr>MeM15FC</vt:lpstr>
      <vt:lpstr>MeM15FCH</vt:lpstr>
      <vt:lpstr>MeM15SC</vt:lpstr>
      <vt:lpstr>MeM15SP</vt:lpstr>
      <vt:lpstr>MeM20FB</vt:lpstr>
      <vt:lpstr>MeM20FC</vt:lpstr>
      <vt:lpstr>MeM20SC</vt:lpstr>
      <vt:lpstr>MeM5FB</vt:lpstr>
      <vt:lpstr>MeM5FC</vt:lpstr>
      <vt:lpstr>MeM5FCH</vt:lpstr>
      <vt:lpstr>MeM5SC</vt:lpstr>
      <vt:lpstr>MeM5SCH</vt:lpstr>
      <vt:lpstr>MeMV</vt:lpstr>
      <vt:lpstr>MeP10sc</vt:lpstr>
      <vt:lpstr>MeP15FB</vt:lpstr>
      <vt:lpstr>MeP15FC</vt:lpstr>
      <vt:lpstr>MeP15FCH</vt:lpstr>
      <vt:lpstr>MeP15sc</vt:lpstr>
      <vt:lpstr>MeP20FB</vt:lpstr>
      <vt:lpstr>MeP20FC</vt:lpstr>
      <vt:lpstr>MeP20SC</vt:lpstr>
      <vt:lpstr>MeP5FB</vt:lpstr>
      <vt:lpstr>MeP5FC</vt:lpstr>
      <vt:lpstr>MeP5FCH</vt:lpstr>
      <vt:lpstr>MeP5SCH</vt:lpstr>
      <vt:lpstr>MePV</vt:lpstr>
      <vt:lpstr>MH5SCH</vt:lpstr>
      <vt:lpstr>MM5SCH</vt:lpstr>
      <vt:lpstr>MP5SCH</vt:lpstr>
      <vt:lpstr>V20SP</vt:lpstr>
      <vt:lpstr>VCo10SCh</vt:lpstr>
      <vt:lpstr>VCO15FB</vt:lpstr>
      <vt:lpstr>VCO15FC</vt:lpstr>
      <vt:lpstr>VCO15FCH</vt:lpstr>
      <vt:lpstr>VCO15SC</vt:lpstr>
      <vt:lpstr>VCO20FC</vt:lpstr>
      <vt:lpstr>VCO20SC</vt:lpstr>
      <vt:lpstr>VCO20SP</vt:lpstr>
      <vt:lpstr>VCO5FB</vt:lpstr>
      <vt:lpstr>VCO5FC</vt:lpstr>
      <vt:lpstr>VCO5FCH</vt:lpstr>
      <vt:lpstr>VCOV</vt:lpstr>
      <vt:lpstr>VCP10SC</vt:lpstr>
      <vt:lpstr>VCP10SCH</vt:lpstr>
      <vt:lpstr>VCP15FB</vt:lpstr>
      <vt:lpstr>VCP15FC</vt:lpstr>
      <vt:lpstr>VCP15FCH</vt:lpstr>
      <vt:lpstr>VCP15SC</vt:lpstr>
      <vt:lpstr>VCP20FC</vt:lpstr>
      <vt:lpstr>VCP20SC</vt:lpstr>
      <vt:lpstr>VCP20SP</vt:lpstr>
      <vt:lpstr>VCP5FB</vt:lpstr>
      <vt:lpstr>VCP5FC</vt:lpstr>
      <vt:lpstr>VCP5FCH</vt:lpstr>
      <vt:lpstr>VCPV</vt:lpstr>
      <vt:lpstr>VH10SCH</vt:lpstr>
      <vt:lpstr>VH15FB</vt:lpstr>
      <vt:lpstr>VH15FC</vt:lpstr>
      <vt:lpstr>VH15FCH</vt:lpstr>
      <vt:lpstr>VH15Sc</vt:lpstr>
      <vt:lpstr>VH20FC</vt:lpstr>
      <vt:lpstr>VH20SC</vt:lpstr>
      <vt:lpstr>VH20SP</vt:lpstr>
      <vt:lpstr>VH5FB</vt:lpstr>
      <vt:lpstr>VH5FC</vt:lpstr>
      <vt:lpstr>VH5FCH</vt:lpstr>
      <vt:lpstr>VHV</vt:lpstr>
      <vt:lpstr>VM10Sch</vt:lpstr>
      <vt:lpstr>VM15FB</vt:lpstr>
      <vt:lpstr>VM15FC</vt:lpstr>
      <vt:lpstr>VM15FCH</vt:lpstr>
      <vt:lpstr>VM15SC</vt:lpstr>
      <vt:lpstr>VM20FC</vt:lpstr>
      <vt:lpstr>VM20SC</vt:lpstr>
      <vt:lpstr>VM20SP</vt:lpstr>
      <vt:lpstr>VM5FB</vt:lpstr>
      <vt:lpstr>VM5FC</vt:lpstr>
      <vt:lpstr>VM5FCH</vt:lpstr>
      <vt:lpstr>VMV</vt:lpstr>
      <vt:lpstr>VP10SCH</vt:lpstr>
      <vt:lpstr>VP110SCH</vt:lpstr>
      <vt:lpstr>VP15FB</vt:lpstr>
      <vt:lpstr>VP15FC</vt:lpstr>
      <vt:lpstr>VP15FCH</vt:lpstr>
      <vt:lpstr>VP15SC</vt:lpstr>
      <vt:lpstr>VP20FC</vt:lpstr>
      <vt:lpstr>VP20Sc</vt:lpstr>
      <vt:lpstr>VP20SP</vt:lpstr>
      <vt:lpstr>VP5FB</vt:lpstr>
      <vt:lpstr>VP5FC</vt:lpstr>
      <vt:lpstr>VP5FCH</vt:lpstr>
      <vt:lpstr>VPV</vt:lpstr>
      <vt:lpstr>'bilan semaine'!Zone_d_impression</vt:lpstr>
      <vt:lpstr>Jeudi!Zone_d_impression</vt:lpstr>
      <vt:lpstr>Lundi!Zone_d_impression</vt:lpstr>
      <vt:lpstr>Mercredi!Zone_d_impression</vt:lpstr>
      <vt:lpstr>Vendredi!Zone_d_impression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2015-01-07T09:10:38Z</dcterms:modified>
</cp:coreProperties>
</file>